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aj\Secretaria\intervenció\pressupost\pressupost 2019\"/>
    </mc:Choice>
  </mc:AlternateContent>
  <xr:revisionPtr revIDLastSave="0" documentId="13_ncr:1_{41571447-22B3-4DF2-A99E-7C93D8264267}" xr6:coauthVersionLast="40" xr6:coauthVersionMax="40" xr10:uidLastSave="{00000000-0000-0000-0000-000000000000}"/>
  <bookViews>
    <workbookView xWindow="0" yWindow="0" windowWidth="20490" windowHeight="6105" xr2:uid="{00000000-000D-0000-FFFF-FFFF00000000}"/>
  </bookViews>
  <sheets>
    <sheet name="pressupost 2019 arees" sheetId="4" r:id="rId1"/>
    <sheet name="AJB" sheetId="1" r:id="rId2"/>
    <sheet name="BSM" sheetId="2" r:id="rId3"/>
  </sheets>
  <definedNames>
    <definedName name="_xlnm._FilterDatabase" localSheetId="1" hidden="1">AJB!$B$667:$F$694</definedName>
    <definedName name="_xlnm.Print_Area" localSheetId="1">AJB!$A$1:$F$797</definedName>
    <definedName name="_xlnm.Print_Area" localSheetId="2">BSM!$A$1:$T$336</definedName>
    <definedName name="Z_33512457_050A_473A_81FF_338042950B00_.wvu.PrintArea" localSheetId="1" hidden="1">AJB!$B$1:$F$788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6" i="4" l="1"/>
  <c r="F122" i="4"/>
  <c r="F123" i="4"/>
  <c r="E84" i="4"/>
  <c r="E165" i="4"/>
  <c r="D165" i="4"/>
  <c r="F163" i="4"/>
  <c r="E144" i="4"/>
  <c r="E85" i="4"/>
  <c r="D63" i="4" l="1"/>
  <c r="F62" i="4"/>
  <c r="D51" i="4" l="1"/>
  <c r="D269" i="4"/>
  <c r="D28" i="4"/>
  <c r="E204" i="4"/>
  <c r="D204" i="4"/>
  <c r="F44" i="4"/>
  <c r="D46" i="4"/>
  <c r="E46" i="4"/>
  <c r="F55" i="4"/>
  <c r="F43" i="4"/>
  <c r="F119" i="4"/>
  <c r="F104" i="4"/>
  <c r="F177" i="4"/>
  <c r="F178" i="4"/>
  <c r="F267" i="4"/>
  <c r="F268" i="4"/>
  <c r="D36" i="4"/>
  <c r="F34" i="4"/>
  <c r="F35" i="4"/>
  <c r="F124" i="4"/>
  <c r="F125" i="4"/>
  <c r="F88" i="4"/>
  <c r="F46" i="4" l="1"/>
  <c r="D220" i="4"/>
  <c r="D218" i="4"/>
  <c r="D217" i="4"/>
  <c r="D214" i="4"/>
  <c r="F277" i="4" l="1"/>
  <c r="E273" i="4"/>
  <c r="D273" i="4"/>
  <c r="F272" i="4"/>
  <c r="F271" i="4"/>
  <c r="F270" i="4"/>
  <c r="E269" i="4"/>
  <c r="F266" i="4"/>
  <c r="E264" i="4"/>
  <c r="E265" i="4" s="1"/>
  <c r="D264" i="4"/>
  <c r="D265" i="4" s="1"/>
  <c r="F263" i="4"/>
  <c r="F264" i="4" s="1"/>
  <c r="F265" i="4" s="1"/>
  <c r="E261" i="4"/>
  <c r="D261" i="4"/>
  <c r="F260" i="4"/>
  <c r="F261" i="4" s="1"/>
  <c r="E259" i="4"/>
  <c r="D259" i="4"/>
  <c r="F258" i="4"/>
  <c r="F259" i="4" s="1"/>
  <c r="D257" i="4"/>
  <c r="F256" i="4"/>
  <c r="F255" i="4"/>
  <c r="F254" i="4"/>
  <c r="F252" i="4"/>
  <c r="F251" i="4"/>
  <c r="F253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E212" i="4"/>
  <c r="E213" i="4" s="1"/>
  <c r="D212" i="4"/>
  <c r="D213" i="4" s="1"/>
  <c r="F211" i="4"/>
  <c r="F210" i="4"/>
  <c r="F209" i="4"/>
  <c r="F208" i="4"/>
  <c r="F207" i="4"/>
  <c r="F206" i="4"/>
  <c r="E205" i="4"/>
  <c r="D205" i="4"/>
  <c r="F203" i="4"/>
  <c r="E201" i="4"/>
  <c r="D201" i="4"/>
  <c r="F200" i="4"/>
  <c r="F199" i="4"/>
  <c r="F198" i="4"/>
  <c r="E197" i="4"/>
  <c r="D197" i="4"/>
  <c r="F196" i="4"/>
  <c r="F195" i="4"/>
  <c r="E193" i="4"/>
  <c r="E194" i="4" s="1"/>
  <c r="D193" i="4"/>
  <c r="D194" i="4" s="1"/>
  <c r="F189" i="4"/>
  <c r="F188" i="4"/>
  <c r="F187" i="4"/>
  <c r="F186" i="4"/>
  <c r="F185" i="4"/>
  <c r="F184" i="4"/>
  <c r="F183" i="4"/>
  <c r="F182" i="4"/>
  <c r="E180" i="4"/>
  <c r="D180" i="4"/>
  <c r="F179" i="4"/>
  <c r="F176" i="4"/>
  <c r="F175" i="4"/>
  <c r="E174" i="4"/>
  <c r="D174" i="4"/>
  <c r="F173" i="4"/>
  <c r="F172" i="4"/>
  <c r="F171" i="4"/>
  <c r="F170" i="4"/>
  <c r="F169" i="4"/>
  <c r="F168" i="4"/>
  <c r="F167" i="4"/>
  <c r="F166" i="4"/>
  <c r="F164" i="4"/>
  <c r="F162" i="4"/>
  <c r="F161" i="4"/>
  <c r="F160" i="4"/>
  <c r="F159" i="4"/>
  <c r="F158" i="4"/>
  <c r="F157" i="4"/>
  <c r="F156" i="4"/>
  <c r="E154" i="4"/>
  <c r="D154" i="4"/>
  <c r="F153" i="4"/>
  <c r="F151" i="4"/>
  <c r="F150" i="4"/>
  <c r="F149" i="4"/>
  <c r="F148" i="4"/>
  <c r="F147" i="4"/>
  <c r="F146" i="4"/>
  <c r="F145" i="4"/>
  <c r="D144" i="4"/>
  <c r="F143" i="4"/>
  <c r="F142" i="4"/>
  <c r="F141" i="4"/>
  <c r="F140" i="4"/>
  <c r="F152" i="4"/>
  <c r="F139" i="4"/>
  <c r="F138" i="4"/>
  <c r="F137" i="4"/>
  <c r="F135" i="4"/>
  <c r="F134" i="4"/>
  <c r="F133" i="4"/>
  <c r="F132" i="4"/>
  <c r="F131" i="4"/>
  <c r="E130" i="4"/>
  <c r="F129" i="4"/>
  <c r="F128" i="4"/>
  <c r="F127" i="4"/>
  <c r="F126" i="4"/>
  <c r="E121" i="4"/>
  <c r="D121" i="4"/>
  <c r="F120" i="4"/>
  <c r="F118" i="4"/>
  <c r="F117" i="4"/>
  <c r="F116" i="4"/>
  <c r="E115" i="4"/>
  <c r="D115" i="4"/>
  <c r="F114" i="4"/>
  <c r="F113" i="4"/>
  <c r="F112" i="4"/>
  <c r="F111" i="4"/>
  <c r="E110" i="4"/>
  <c r="D110" i="4"/>
  <c r="F109" i="4"/>
  <c r="F108" i="4"/>
  <c r="D106" i="4"/>
  <c r="D107" i="4" s="1"/>
  <c r="F105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7" i="4"/>
  <c r="F86" i="4"/>
  <c r="F85" i="4"/>
  <c r="E82" i="4"/>
  <c r="E83" i="4" s="1"/>
  <c r="D82" i="4"/>
  <c r="D83" i="4" s="1"/>
  <c r="F81" i="4"/>
  <c r="E79" i="4"/>
  <c r="E80" i="4" s="1"/>
  <c r="D79" i="4"/>
  <c r="D80" i="4" s="1"/>
  <c r="F78" i="4"/>
  <c r="F77" i="4"/>
  <c r="F76" i="4"/>
  <c r="F75" i="4"/>
  <c r="F74" i="4"/>
  <c r="F73" i="4"/>
  <c r="F72" i="4"/>
  <c r="E70" i="4"/>
  <c r="D70" i="4"/>
  <c r="F69" i="4"/>
  <c r="E68" i="4"/>
  <c r="D68" i="4"/>
  <c r="F67" i="4"/>
  <c r="E66" i="4"/>
  <c r="D66" i="4"/>
  <c r="F65" i="4"/>
  <c r="E63" i="4"/>
  <c r="F61" i="4"/>
  <c r="F60" i="4"/>
  <c r="E59" i="4"/>
  <c r="D59" i="4"/>
  <c r="F58" i="4"/>
  <c r="E57" i="4"/>
  <c r="D57" i="4"/>
  <c r="F56" i="4"/>
  <c r="F54" i="4"/>
  <c r="F53" i="4"/>
  <c r="F52" i="4"/>
  <c r="E51" i="4"/>
  <c r="F50" i="4"/>
  <c r="F49" i="4"/>
  <c r="F48" i="4"/>
  <c r="F45" i="4"/>
  <c r="F42" i="4"/>
  <c r="F41" i="4"/>
  <c r="F40" i="4"/>
  <c r="F39" i="4"/>
  <c r="E38" i="4"/>
  <c r="D38" i="4"/>
  <c r="D47" i="4" s="1"/>
  <c r="F37" i="4"/>
  <c r="E36" i="4"/>
  <c r="F33" i="4"/>
  <c r="F32" i="4"/>
  <c r="E30" i="4"/>
  <c r="D30" i="4"/>
  <c r="F29" i="4"/>
  <c r="F30" i="4" s="1"/>
  <c r="E28" i="4"/>
  <c r="F27" i="4"/>
  <c r="F26" i="4"/>
  <c r="F25" i="4"/>
  <c r="F24" i="4"/>
  <c r="F23" i="4"/>
  <c r="F22" i="4"/>
  <c r="F21" i="4"/>
  <c r="F20" i="4"/>
  <c r="F19" i="4"/>
  <c r="F18" i="4"/>
  <c r="E16" i="4"/>
  <c r="E17" i="4" s="1"/>
  <c r="D16" i="4"/>
  <c r="D17" i="4" s="1"/>
  <c r="F15" i="4"/>
  <c r="F14" i="4"/>
  <c r="F13" i="4"/>
  <c r="F12" i="4"/>
  <c r="F11" i="4"/>
  <c r="F130" i="4" l="1"/>
  <c r="E136" i="4"/>
  <c r="F165" i="4"/>
  <c r="F59" i="4"/>
  <c r="F28" i="4"/>
  <c r="F204" i="4"/>
  <c r="F205" i="4" s="1"/>
  <c r="F66" i="4"/>
  <c r="E106" i="4"/>
  <c r="E107" i="4" s="1"/>
  <c r="F107" i="4" s="1"/>
  <c r="E64" i="4"/>
  <c r="F115" i="4"/>
  <c r="F57" i="4"/>
  <c r="F70" i="4"/>
  <c r="F36" i="4"/>
  <c r="E202" i="4"/>
  <c r="E71" i="4"/>
  <c r="F174" i="4"/>
  <c r="F201" i="4"/>
  <c r="F212" i="4"/>
  <c r="F213" i="4" s="1"/>
  <c r="D274" i="4"/>
  <c r="F68" i="4"/>
  <c r="D71" i="4"/>
  <c r="F257" i="4"/>
  <c r="F262" i="4" s="1"/>
  <c r="E31" i="4"/>
  <c r="F38" i="4"/>
  <c r="F84" i="4"/>
  <c r="F106" i="4" s="1"/>
  <c r="F197" i="4"/>
  <c r="F273" i="4"/>
  <c r="E274" i="4"/>
  <c r="F79" i="4"/>
  <c r="F144" i="4"/>
  <c r="F154" i="4"/>
  <c r="F180" i="4"/>
  <c r="F136" i="4"/>
  <c r="F82" i="4"/>
  <c r="E47" i="4"/>
  <c r="F51" i="4"/>
  <c r="E181" i="4"/>
  <c r="F193" i="4"/>
  <c r="F194" i="4" s="1"/>
  <c r="D262" i="4"/>
  <c r="F269" i="4"/>
  <c r="D181" i="4"/>
  <c r="D155" i="4"/>
  <c r="F110" i="4"/>
  <c r="D31" i="4"/>
  <c r="F16" i="4"/>
  <c r="F83" i="4"/>
  <c r="F17" i="4"/>
  <c r="F80" i="4"/>
  <c r="D202" i="4"/>
  <c r="E257" i="4"/>
  <c r="E262" i="4" s="1"/>
  <c r="F121" i="4"/>
  <c r="E155" i="4"/>
  <c r="N237" i="2"/>
  <c r="O237" i="2"/>
  <c r="P237" i="2"/>
  <c r="R237" i="2"/>
  <c r="F202" i="4" l="1"/>
  <c r="F181" i="4"/>
  <c r="F31" i="4"/>
  <c r="F274" i="4"/>
  <c r="F71" i="4"/>
  <c r="F47" i="4"/>
  <c r="E275" i="4"/>
  <c r="F155" i="4"/>
  <c r="E395" i="1"/>
  <c r="E341" i="1"/>
  <c r="E206" i="1" l="1"/>
  <c r="E575" i="1" l="1"/>
  <c r="F341" i="1"/>
  <c r="E706" i="1"/>
  <c r="E699" i="1"/>
  <c r="E77" i="2"/>
  <c r="E698" i="1"/>
  <c r="E690" i="1"/>
  <c r="E570" i="1"/>
  <c r="E638" i="1" l="1"/>
  <c r="E637" i="1"/>
  <c r="L283" i="2" l="1"/>
  <c r="L82" i="2"/>
  <c r="E224" i="1"/>
  <c r="E571" i="1"/>
  <c r="E482" i="1"/>
  <c r="E481" i="1"/>
  <c r="E480" i="1"/>
  <c r="E479" i="1"/>
  <c r="E494" i="1"/>
  <c r="E472" i="1"/>
  <c r="E471" i="1"/>
  <c r="E462" i="1"/>
  <c r="D594" i="1"/>
  <c r="E594" i="1" s="1"/>
  <c r="L206" i="2" l="1"/>
  <c r="L207" i="2"/>
  <c r="L208" i="2"/>
  <c r="L209" i="2"/>
  <c r="L210" i="2"/>
  <c r="L211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G237" i="2"/>
  <c r="H237" i="2"/>
  <c r="I237" i="2"/>
  <c r="J237" i="2"/>
  <c r="F237" i="2"/>
  <c r="E192" i="2"/>
  <c r="E212" i="2"/>
  <c r="L212" i="2" s="1"/>
  <c r="E727" i="1" l="1"/>
  <c r="H104" i="2" l="1"/>
  <c r="L47" i="2"/>
  <c r="L48" i="2"/>
  <c r="L49" i="2"/>
  <c r="L50" i="2"/>
  <c r="G45" i="2"/>
  <c r="G64" i="2" s="1"/>
  <c r="F64" i="2"/>
  <c r="G301" i="2"/>
  <c r="K287" i="2"/>
  <c r="J287" i="2"/>
  <c r="I287" i="2"/>
  <c r="H287" i="2"/>
  <c r="G287" i="2"/>
  <c r="E287" i="2"/>
  <c r="L284" i="2"/>
  <c r="K265" i="2"/>
  <c r="J265" i="2"/>
  <c r="I265" i="2"/>
  <c r="H265" i="2"/>
  <c r="G265" i="2"/>
  <c r="F265" i="2"/>
  <c r="E265" i="2"/>
  <c r="K252" i="2"/>
  <c r="J252" i="2"/>
  <c r="I252" i="2"/>
  <c r="H252" i="2"/>
  <c r="G252" i="2"/>
  <c r="F252" i="2"/>
  <c r="E252" i="2"/>
  <c r="L248" i="2"/>
  <c r="L252" i="2" s="1"/>
  <c r="K244" i="2"/>
  <c r="K258" i="2" s="1"/>
  <c r="K272" i="2" s="1"/>
  <c r="K293" i="2" s="1"/>
  <c r="K308" i="2" s="1"/>
  <c r="K322" i="2" s="1"/>
  <c r="J244" i="2"/>
  <c r="J258" i="2" s="1"/>
  <c r="J272" i="2" s="1"/>
  <c r="J293" i="2" s="1"/>
  <c r="J308" i="2" s="1"/>
  <c r="J322" i="2" s="1"/>
  <c r="I244" i="2"/>
  <c r="I258" i="2" s="1"/>
  <c r="I272" i="2" s="1"/>
  <c r="I293" i="2" s="1"/>
  <c r="I308" i="2" s="1"/>
  <c r="I322" i="2" s="1"/>
  <c r="H244" i="2"/>
  <c r="H258" i="2" s="1"/>
  <c r="H272" i="2" s="1"/>
  <c r="H293" i="2" s="1"/>
  <c r="H308" i="2" s="1"/>
  <c r="H322" i="2" s="1"/>
  <c r="G244" i="2"/>
  <c r="G258" i="2" s="1"/>
  <c r="G272" i="2" s="1"/>
  <c r="G293" i="2" s="1"/>
  <c r="G308" i="2" s="1"/>
  <c r="G322" i="2" s="1"/>
  <c r="E244" i="2"/>
  <c r="E258" i="2" s="1"/>
  <c r="E272" i="2" s="1"/>
  <c r="E293" i="2" s="1"/>
  <c r="E308" i="2" s="1"/>
  <c r="E322" i="2" s="1"/>
  <c r="E237" i="2"/>
  <c r="L235" i="2"/>
  <c r="K234" i="2"/>
  <c r="L205" i="2"/>
  <c r="L204" i="2"/>
  <c r="J194" i="2"/>
  <c r="I194" i="2"/>
  <c r="H194" i="2"/>
  <c r="L192" i="2"/>
  <c r="L190" i="2"/>
  <c r="L189" i="2"/>
  <c r="L188" i="2"/>
  <c r="G194" i="2"/>
  <c r="L186" i="2"/>
  <c r="L185" i="2"/>
  <c r="L183" i="2"/>
  <c r="E182" i="2"/>
  <c r="L182" i="2" s="1"/>
  <c r="L181" i="2"/>
  <c r="L180" i="2"/>
  <c r="L179" i="2"/>
  <c r="L178" i="2"/>
  <c r="L129" i="2"/>
  <c r="E129" i="2"/>
  <c r="L110" i="2"/>
  <c r="K110" i="2"/>
  <c r="J110" i="2"/>
  <c r="I110" i="2"/>
  <c r="H110" i="2"/>
  <c r="G110" i="2"/>
  <c r="E110" i="2"/>
  <c r="J106" i="2"/>
  <c r="I106" i="2"/>
  <c r="G106" i="2"/>
  <c r="F106" i="2"/>
  <c r="H106" i="2"/>
  <c r="E104" i="2"/>
  <c r="L103" i="2"/>
  <c r="K97" i="2"/>
  <c r="J97" i="2"/>
  <c r="H97" i="2"/>
  <c r="G97" i="2"/>
  <c r="F97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1" i="2"/>
  <c r="L80" i="2"/>
  <c r="L79" i="2"/>
  <c r="L78" i="2"/>
  <c r="I97" i="2"/>
  <c r="E97" i="2"/>
  <c r="K64" i="2"/>
  <c r="J64" i="2"/>
  <c r="I64" i="2"/>
  <c r="H64" i="2"/>
  <c r="E64" i="2"/>
  <c r="L46" i="2"/>
  <c r="L44" i="2"/>
  <c r="L43" i="2"/>
  <c r="L42" i="2"/>
  <c r="L41" i="2"/>
  <c r="L40" i="2"/>
  <c r="L39" i="2"/>
  <c r="F23" i="2"/>
  <c r="F36" i="2" s="1"/>
  <c r="F75" i="2" s="1"/>
  <c r="F101" i="2" s="1"/>
  <c r="F110" i="2" s="1"/>
  <c r="F122" i="2" s="1"/>
  <c r="F134" i="2" s="1"/>
  <c r="F149" i="2" s="1"/>
  <c r="F160" i="2" s="1"/>
  <c r="F175" i="2" s="1"/>
  <c r="F202" i="2" s="1"/>
  <c r="F244" i="2" s="1"/>
  <c r="F258" i="2" s="1"/>
  <c r="F272" i="2" s="1"/>
  <c r="F293" i="2" s="1"/>
  <c r="F308" i="2" s="1"/>
  <c r="F322" i="2" s="1"/>
  <c r="E22" i="2"/>
  <c r="E35" i="2" s="1"/>
  <c r="E74" i="2" s="1"/>
  <c r="E100" i="2" s="1"/>
  <c r="E109" i="2" s="1"/>
  <c r="E121" i="2" s="1"/>
  <c r="E133" i="2" s="1"/>
  <c r="E148" i="2" s="1"/>
  <c r="E159" i="2" s="1"/>
  <c r="E174" i="2" s="1"/>
  <c r="E201" i="2" s="1"/>
  <c r="E243" i="2" s="1"/>
  <c r="E257" i="2" s="1"/>
  <c r="E271" i="2" s="1"/>
  <c r="E292" i="2" s="1"/>
  <c r="E307" i="2" s="1"/>
  <c r="E321" i="2" s="1"/>
  <c r="E106" i="2" l="1"/>
  <c r="E161" i="2" s="1"/>
  <c r="L104" i="2"/>
  <c r="L106" i="2" s="1"/>
  <c r="K237" i="2"/>
  <c r="L234" i="2"/>
  <c r="L237" i="2" s="1"/>
  <c r="G161" i="2"/>
  <c r="G323" i="2"/>
  <c r="J323" i="2"/>
  <c r="K161" i="2"/>
  <c r="K194" i="2"/>
  <c r="H323" i="2"/>
  <c r="E194" i="2"/>
  <c r="E323" i="2" s="1"/>
  <c r="L287" i="2"/>
  <c r="F161" i="2"/>
  <c r="L191" i="2"/>
  <c r="J161" i="2"/>
  <c r="I161" i="2"/>
  <c r="L45" i="2"/>
  <c r="L64" i="2" s="1"/>
  <c r="H161" i="2"/>
  <c r="I323" i="2"/>
  <c r="L184" i="2"/>
  <c r="F194" i="2"/>
  <c r="F323" i="2" s="1"/>
  <c r="L77" i="2"/>
  <c r="L97" i="2" s="1"/>
  <c r="L187" i="2"/>
  <c r="K323" i="2" l="1"/>
  <c r="G325" i="2"/>
  <c r="K325" i="2"/>
  <c r="J325" i="2"/>
  <c r="L194" i="2"/>
  <c r="L323" i="2" s="1"/>
  <c r="E325" i="2"/>
  <c r="F325" i="2"/>
  <c r="I325" i="2"/>
  <c r="L161" i="2"/>
  <c r="E328" i="2" s="1"/>
  <c r="H325" i="2"/>
  <c r="E787" i="1"/>
  <c r="E730" i="1"/>
  <c r="E708" i="1"/>
  <c r="E649" i="1"/>
  <c r="E639" i="1"/>
  <c r="E640" i="1" s="1"/>
  <c r="E608" i="1"/>
  <c r="E585" i="1"/>
  <c r="E523" i="1"/>
  <c r="E474" i="1"/>
  <c r="E470" i="1"/>
  <c r="E465" i="1"/>
  <c r="E461" i="1"/>
  <c r="E437" i="1"/>
  <c r="E289" i="1"/>
  <c r="E272" i="1"/>
  <c r="E271" i="1"/>
  <c r="E247" i="1"/>
  <c r="E262" i="1" s="1"/>
  <c r="E131" i="1"/>
  <c r="E74" i="1"/>
  <c r="E143" i="1" s="1"/>
  <c r="E221" i="1" s="1"/>
  <c r="E267" i="1" s="1"/>
  <c r="E283" i="1" s="1"/>
  <c r="E303" i="1" s="1"/>
  <c r="E345" i="1" s="1"/>
  <c r="E388" i="1" s="1"/>
  <c r="E60" i="1"/>
  <c r="E280" i="1" l="1"/>
  <c r="E443" i="1" s="1"/>
  <c r="E591" i="1"/>
  <c r="E504" i="1"/>
  <c r="L328" i="2"/>
  <c r="L330" i="2" s="1"/>
  <c r="L325" i="2"/>
  <c r="E442" i="1"/>
  <c r="E455" i="1"/>
  <c r="E512" i="1"/>
  <c r="E597" i="1" s="1"/>
  <c r="E612" i="1" s="1"/>
  <c r="E643" i="1" s="1"/>
  <c r="E654" i="1" s="1"/>
  <c r="E712" i="1" s="1"/>
  <c r="F787" i="1"/>
  <c r="F730" i="1"/>
  <c r="F706" i="1"/>
  <c r="F708" i="1" s="1"/>
  <c r="F649" i="1"/>
  <c r="F639" i="1"/>
  <c r="F640" i="1" s="1"/>
  <c r="F608" i="1"/>
  <c r="F585" i="1"/>
  <c r="F571" i="1"/>
  <c r="F545" i="1"/>
  <c r="F523" i="1"/>
  <c r="F493" i="1"/>
  <c r="F491" i="1"/>
  <c r="F480" i="1"/>
  <c r="F474" i="1"/>
  <c r="F470" i="1"/>
  <c r="F465" i="1"/>
  <c r="F464" i="1"/>
  <c r="F461" i="1" s="1"/>
  <c r="F457" i="1"/>
  <c r="F437" i="1"/>
  <c r="F289" i="1"/>
  <c r="F272" i="1"/>
  <c r="F271" i="1"/>
  <c r="F247" i="1"/>
  <c r="F262" i="1" s="1"/>
  <c r="F206" i="1"/>
  <c r="F131" i="1"/>
  <c r="F74" i="1"/>
  <c r="F143" i="1" s="1"/>
  <c r="F221" i="1" s="1"/>
  <c r="F267" i="1" s="1"/>
  <c r="F283" i="1" s="1"/>
  <c r="F303" i="1" s="1"/>
  <c r="F345" i="1" s="1"/>
  <c r="F388" i="1" s="1"/>
  <c r="F60" i="1"/>
  <c r="E791" i="1" l="1"/>
  <c r="E794" i="1" s="1"/>
  <c r="E796" i="1" s="1"/>
  <c r="E740" i="1"/>
  <c r="E722" i="1"/>
  <c r="F280" i="1"/>
  <c r="F443" i="1" s="1"/>
  <c r="F794" i="1" s="1"/>
  <c r="F796" i="1" s="1"/>
  <c r="F504" i="1"/>
  <c r="F591" i="1"/>
  <c r="F512" i="1"/>
  <c r="F597" i="1" s="1"/>
  <c r="F612" i="1" s="1"/>
  <c r="F643" i="1" s="1"/>
  <c r="F654" i="1" s="1"/>
  <c r="F712" i="1" s="1"/>
  <c r="F740" i="1" s="1"/>
  <c r="F455" i="1"/>
  <c r="F442" i="1"/>
  <c r="M77" i="2"/>
  <c r="T283" i="2"/>
  <c r="F791" i="1" l="1"/>
  <c r="F722" i="1"/>
  <c r="M180" i="2"/>
  <c r="M191" i="2"/>
  <c r="Q77" i="2" l="1"/>
  <c r="T248" i="2" l="1"/>
  <c r="S234" i="2"/>
  <c r="S237" i="2" s="1"/>
  <c r="Q208" i="2"/>
  <c r="Q237" i="2" s="1"/>
  <c r="T183" i="2" l="1"/>
  <c r="T185" i="2"/>
  <c r="T189" i="2"/>
  <c r="T190" i="2"/>
  <c r="T192" i="2"/>
  <c r="M182" i="2"/>
  <c r="T182" i="2" s="1"/>
  <c r="M181" i="2"/>
  <c r="T181" i="2" s="1"/>
  <c r="T180" i="2"/>
  <c r="S191" i="2"/>
  <c r="S186" i="2"/>
  <c r="T186" i="2" s="1"/>
  <c r="M184" i="2"/>
  <c r="T184" i="2" s="1"/>
  <c r="O187" i="2"/>
  <c r="T187" i="2" s="1"/>
  <c r="N191" i="2"/>
  <c r="N188" i="2"/>
  <c r="T188" i="2" s="1"/>
  <c r="M179" i="2"/>
  <c r="T179" i="2" s="1"/>
  <c r="T191" i="2" l="1"/>
  <c r="N45" i="2"/>
  <c r="P104" i="2"/>
  <c r="O45" i="2"/>
  <c r="O301" i="2" l="1"/>
  <c r="R287" i="2"/>
  <c r="Q287" i="2"/>
  <c r="S287" i="2"/>
  <c r="P287" i="2"/>
  <c r="O287" i="2"/>
  <c r="M287" i="2"/>
  <c r="T284" i="2"/>
  <c r="T287" i="2" s="1"/>
  <c r="R265" i="2"/>
  <c r="Q265" i="2"/>
  <c r="S265" i="2"/>
  <c r="P265" i="2"/>
  <c r="O265" i="2"/>
  <c r="N265" i="2"/>
  <c r="M265" i="2"/>
  <c r="R252" i="2"/>
  <c r="Q252" i="2"/>
  <c r="S252" i="2"/>
  <c r="P252" i="2"/>
  <c r="O252" i="2"/>
  <c r="N252" i="2"/>
  <c r="M252" i="2"/>
  <c r="T252" i="2"/>
  <c r="R244" i="2"/>
  <c r="R258" i="2" s="1"/>
  <c r="R272" i="2" s="1"/>
  <c r="R293" i="2" s="1"/>
  <c r="R308" i="2" s="1"/>
  <c r="R322" i="2" s="1"/>
  <c r="Q244" i="2"/>
  <c r="Q258" i="2" s="1"/>
  <c r="Q272" i="2" s="1"/>
  <c r="Q293" i="2" s="1"/>
  <c r="Q308" i="2" s="1"/>
  <c r="Q322" i="2" s="1"/>
  <c r="S244" i="2"/>
  <c r="S258" i="2" s="1"/>
  <c r="S272" i="2" s="1"/>
  <c r="S293" i="2" s="1"/>
  <c r="S308" i="2" s="1"/>
  <c r="S322" i="2" s="1"/>
  <c r="P244" i="2"/>
  <c r="P258" i="2" s="1"/>
  <c r="P272" i="2" s="1"/>
  <c r="P293" i="2" s="1"/>
  <c r="P308" i="2" s="1"/>
  <c r="P322" i="2" s="1"/>
  <c r="O244" i="2"/>
  <c r="O258" i="2" s="1"/>
  <c r="O272" i="2" s="1"/>
  <c r="O293" i="2" s="1"/>
  <c r="O308" i="2" s="1"/>
  <c r="O322" i="2" s="1"/>
  <c r="M244" i="2"/>
  <c r="M258" i="2" s="1"/>
  <c r="M272" i="2" s="1"/>
  <c r="M293" i="2" s="1"/>
  <c r="M308" i="2" s="1"/>
  <c r="M322" i="2" s="1"/>
  <c r="M237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6" i="2"/>
  <c r="T205" i="2"/>
  <c r="T209" i="2"/>
  <c r="T208" i="2"/>
  <c r="T207" i="2"/>
  <c r="T204" i="2"/>
  <c r="R194" i="2"/>
  <c r="Q194" i="2"/>
  <c r="P194" i="2"/>
  <c r="O194" i="2"/>
  <c r="S194" i="2"/>
  <c r="T178" i="2"/>
  <c r="T129" i="2"/>
  <c r="M129" i="2"/>
  <c r="T110" i="2"/>
  <c r="R110" i="2"/>
  <c r="Q110" i="2"/>
  <c r="S110" i="2"/>
  <c r="P110" i="2"/>
  <c r="O110" i="2"/>
  <c r="M110" i="2"/>
  <c r="R106" i="2"/>
  <c r="Q106" i="2"/>
  <c r="O106" i="2"/>
  <c r="N106" i="2"/>
  <c r="P106" i="2"/>
  <c r="M104" i="2"/>
  <c r="M106" i="2" s="1"/>
  <c r="T103" i="2"/>
  <c r="R97" i="2"/>
  <c r="Q97" i="2"/>
  <c r="P97" i="2"/>
  <c r="O97" i="2"/>
  <c r="N97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1" i="2"/>
  <c r="T80" i="2"/>
  <c r="T79" i="2"/>
  <c r="T78" i="2"/>
  <c r="S97" i="2"/>
  <c r="M97" i="2"/>
  <c r="R64" i="2"/>
  <c r="Q64" i="2"/>
  <c r="S64" i="2"/>
  <c r="P64" i="2"/>
  <c r="O64" i="2"/>
  <c r="M64" i="2"/>
  <c r="T50" i="2"/>
  <c r="T49" i="2"/>
  <c r="T48" i="2"/>
  <c r="T47" i="2"/>
  <c r="T46" i="2"/>
  <c r="T45" i="2"/>
  <c r="N64" i="2"/>
  <c r="T44" i="2"/>
  <c r="T43" i="2"/>
  <c r="T42" i="2"/>
  <c r="T41" i="2"/>
  <c r="T40" i="2"/>
  <c r="T39" i="2"/>
  <c r="N23" i="2"/>
  <c r="N36" i="2" s="1"/>
  <c r="N75" i="2" s="1"/>
  <c r="N101" i="2" s="1"/>
  <c r="N110" i="2" s="1"/>
  <c r="N122" i="2" s="1"/>
  <c r="N134" i="2" s="1"/>
  <c r="N149" i="2" s="1"/>
  <c r="N160" i="2" s="1"/>
  <c r="N175" i="2" s="1"/>
  <c r="N202" i="2" s="1"/>
  <c r="N244" i="2" s="1"/>
  <c r="N258" i="2" s="1"/>
  <c r="N272" i="2" s="1"/>
  <c r="N293" i="2" s="1"/>
  <c r="N308" i="2" s="1"/>
  <c r="N322" i="2" s="1"/>
  <c r="M22" i="2"/>
  <c r="M35" i="2" s="1"/>
  <c r="M74" i="2" s="1"/>
  <c r="M100" i="2" s="1"/>
  <c r="M109" i="2" s="1"/>
  <c r="M121" i="2" s="1"/>
  <c r="M133" i="2" s="1"/>
  <c r="M148" i="2" s="1"/>
  <c r="M159" i="2" s="1"/>
  <c r="M174" i="2" s="1"/>
  <c r="M201" i="2" s="1"/>
  <c r="M243" i="2" s="1"/>
  <c r="M257" i="2" s="1"/>
  <c r="M271" i="2" s="1"/>
  <c r="M292" i="2" s="1"/>
  <c r="M307" i="2" s="1"/>
  <c r="M321" i="2" s="1"/>
  <c r="T237" i="2" l="1"/>
  <c r="Q161" i="2"/>
  <c r="O323" i="2"/>
  <c r="P323" i="2"/>
  <c r="S161" i="2"/>
  <c r="T106" i="2"/>
  <c r="R161" i="2"/>
  <c r="R323" i="2"/>
  <c r="P161" i="2"/>
  <c r="S323" i="2"/>
  <c r="O161" i="2"/>
  <c r="N161" i="2"/>
  <c r="T64" i="2"/>
  <c r="M161" i="2"/>
  <c r="T194" i="2"/>
  <c r="T77" i="2"/>
  <c r="T97" i="2" s="1"/>
  <c r="M194" i="2"/>
  <c r="M323" i="2" s="1"/>
  <c r="Q323" i="2"/>
  <c r="N194" i="2"/>
  <c r="N323" i="2" s="1"/>
  <c r="T104" i="2"/>
  <c r="Q325" i="2" l="1"/>
  <c r="M325" i="2"/>
  <c r="S325" i="2"/>
  <c r="P325" i="2"/>
  <c r="O325" i="2"/>
  <c r="R325" i="2"/>
  <c r="T323" i="2"/>
  <c r="T328" i="2" s="1"/>
  <c r="T161" i="2"/>
  <c r="M328" i="2" s="1"/>
  <c r="N325" i="2"/>
  <c r="T325" i="2" l="1"/>
  <c r="T330" i="2"/>
  <c r="D788" i="2" l="1"/>
  <c r="F63" i="4"/>
  <c r="D64" i="4"/>
  <c r="F64" i="4" l="1"/>
  <c r="D275" i="4"/>
  <c r="F275" i="4" s="1"/>
  <c r="F278" i="4" s="1"/>
</calcChain>
</file>

<file path=xl/sharedStrings.xml><?xml version="1.0" encoding="utf-8"?>
<sst xmlns="http://schemas.openxmlformats.org/spreadsheetml/2006/main" count="1438" uniqueCount="861">
  <si>
    <t>PROPOSTA</t>
  </si>
  <si>
    <t>PRESSUPOST AJUNTAMENT DE BELLPUIG</t>
  </si>
  <si>
    <t>INGRESSOS</t>
  </si>
  <si>
    <t>APROVAT EL PLE ……. DE …………</t>
  </si>
  <si>
    <t>CAP. I.</t>
  </si>
  <si>
    <t>IMPOSTOS DIRECTES</t>
  </si>
  <si>
    <t>PARTIDA</t>
  </si>
  <si>
    <t>P.G.C.</t>
  </si>
  <si>
    <t>CONCEPTE</t>
  </si>
  <si>
    <t xml:space="preserve"> </t>
  </si>
  <si>
    <t>Immobles Urbans</t>
  </si>
  <si>
    <t>Impost s/Vehicles</t>
  </si>
  <si>
    <t>Imp. s/V.Terrenys</t>
  </si>
  <si>
    <t>IAE. Emp. i mobils</t>
  </si>
  <si>
    <t>TOTAL CAP.  I.</t>
  </si>
  <si>
    <t>CAP. II.</t>
  </si>
  <si>
    <t>IMPOSTOS INDIRECTES</t>
  </si>
  <si>
    <t>Impost s/ Construccions</t>
  </si>
  <si>
    <t>TOTAL CAP.  II</t>
  </si>
  <si>
    <t>CAP. III.</t>
  </si>
  <si>
    <t>TAXES I ALTR. INGRESSOS</t>
  </si>
  <si>
    <t>Abastament Aigua 3er Q - 2011</t>
  </si>
  <si>
    <t>Clavegueram</t>
  </si>
  <si>
    <t>Recoll. d'Escombreries</t>
  </si>
  <si>
    <t>Instal. Comptadors Aigua</t>
  </si>
  <si>
    <t>Conserv. Cementiri - Venda de ninxols</t>
  </si>
  <si>
    <t>LLicencies d'Obertura</t>
  </si>
  <si>
    <t>Bascula Publica</t>
  </si>
  <si>
    <t>Taxa ocupació firants i mercat setmanal</t>
  </si>
  <si>
    <t>Taxa ocupació terrenys obres</t>
  </si>
  <si>
    <t>Multes</t>
  </si>
  <si>
    <t>Recarrecs de constrenyiment</t>
  </si>
  <si>
    <t>Quotes urbanístiques</t>
  </si>
  <si>
    <t>TOTAL CAP.   III.</t>
  </si>
  <si>
    <t>CAP. IV</t>
  </si>
  <si>
    <t>TRANSF. CORRENTS</t>
  </si>
  <si>
    <t>Participació Tributs de l'Estat</t>
  </si>
  <si>
    <t>F.N.C.M. Generalitat</t>
  </si>
  <si>
    <t>Generalitat, Treball, pla d'ocupació,</t>
  </si>
  <si>
    <t>Subv. Generalitat, atenció al menor</t>
  </si>
  <si>
    <t>Subv. Generalitat, Interior, Prot.Civil</t>
  </si>
  <si>
    <t>Subv. Generalitat, Sec.General d'Esport. Pr.Nereu</t>
  </si>
  <si>
    <t>Subv. Generalitat,  canon reciclatge</t>
  </si>
  <si>
    <t>Subv. Generalitat, CCPTC Premi Valeri Serra</t>
  </si>
  <si>
    <t>Subv. Generalitat. Comerç i Turisme</t>
  </si>
  <si>
    <t>Subv. Generalitat Institut Català de la Dona</t>
  </si>
  <si>
    <t>Subv. Generalitat Direc. General Participació ciutadana</t>
  </si>
  <si>
    <t>Sub. Justicia Jutjat (Funcionament)</t>
  </si>
  <si>
    <t>Generalitat, PUOSC manteniment</t>
  </si>
  <si>
    <t>Motocròs, gestió adminis. i mante.</t>
  </si>
  <si>
    <t>Diputacio Programa PAES</t>
  </si>
  <si>
    <t>Diputacio Programa Nereu</t>
  </si>
  <si>
    <t>Diputacio promoció economica</t>
  </si>
  <si>
    <t>Diputacio PUOSC subministraments</t>
  </si>
  <si>
    <t>CONS. COM. Activ.Cult</t>
  </si>
  <si>
    <t>Cons Llotja, gestió adm.</t>
  </si>
  <si>
    <t>TOTAL CAP.   IV</t>
  </si>
  <si>
    <t>CAP. V.</t>
  </si>
  <si>
    <t>INGRES. PATRIMONIALS</t>
  </si>
  <si>
    <t>Interessos de Diposits</t>
  </si>
  <si>
    <t>Arrendaments urbans</t>
  </si>
  <si>
    <t>Aprofitaments Especials Salt del Molí</t>
  </si>
  <si>
    <t>TOTAL CAP.   V</t>
  </si>
  <si>
    <t>CAP. VI</t>
  </si>
  <si>
    <t>ALIENACIO INVERS. REALS</t>
  </si>
  <si>
    <t>200 00</t>
  </si>
  <si>
    <t>Venda de Solars</t>
  </si>
  <si>
    <t>TOTAL CAP.    VI.</t>
  </si>
  <si>
    <t>CAP. VII</t>
  </si>
  <si>
    <t>TRANSF. DE CAPITAL.</t>
  </si>
  <si>
    <t>Ministerio Inmigración, equipament alberg Munic.</t>
  </si>
  <si>
    <t>Consorci AOC, millores TIC</t>
  </si>
  <si>
    <t>Generalitat Comerç i Turisme (zona comercial)</t>
  </si>
  <si>
    <t>Generalitat Comerç i Turisme (projecte FEDER)</t>
  </si>
  <si>
    <t>Millora polisportiu municipal PUOS-2011</t>
  </si>
  <si>
    <t>PUOS Avda Catalunya</t>
  </si>
  <si>
    <t>PUOS Potabilitzadora</t>
  </si>
  <si>
    <t>Educació , Subvenció Escola Bressol</t>
  </si>
  <si>
    <t>Direcció General d'Arquitectura, conveni Salt del Moli</t>
  </si>
  <si>
    <t>Restauració Patrimoni</t>
  </si>
  <si>
    <t>Diputació, Subvencions altres inversions</t>
  </si>
  <si>
    <t>Diputació, Subvencions inversions portades aigües</t>
  </si>
  <si>
    <t>TOTAL CAP.   VII</t>
  </si>
  <si>
    <t>CAP. VIII</t>
  </si>
  <si>
    <t>ACTIUS FINANCERS</t>
  </si>
  <si>
    <t>870 00</t>
  </si>
  <si>
    <t>Romanent Inicial</t>
  </si>
  <si>
    <t>Exp. 1</t>
  </si>
  <si>
    <t>Incorp. Romanent</t>
  </si>
  <si>
    <t>Exp.2</t>
  </si>
  <si>
    <t>Incorporació de crèdit</t>
  </si>
  <si>
    <t>Exp. 6</t>
  </si>
  <si>
    <t>Incorporacio de Roman.</t>
  </si>
  <si>
    <t>Exp. 4</t>
  </si>
  <si>
    <t>TOTAL CAP.   VIII</t>
  </si>
  <si>
    <t>CAP. IX</t>
  </si>
  <si>
    <t>PASSIUS FINANCERS.</t>
  </si>
  <si>
    <t>Bestretes Diputacio  (varis)</t>
  </si>
  <si>
    <t>Prest.C.Term.F.Sect.Pub</t>
  </si>
  <si>
    <t>Prest.LL.Term.F.Sect.Pub.</t>
  </si>
  <si>
    <t>Prest.LL.Term. Sect.Pub.</t>
  </si>
  <si>
    <t>TOTAL INGRESSOS</t>
  </si>
  <si>
    <t>CAP. I</t>
  </si>
  <si>
    <t>DESPESES DE PERSONAL</t>
  </si>
  <si>
    <t>912-10700</t>
  </si>
  <si>
    <t>912-10000</t>
  </si>
  <si>
    <t>Remuneracions Cárrecs Electes</t>
  </si>
  <si>
    <t>912-11000</t>
  </si>
  <si>
    <t>Remuneracions personal eventuals</t>
  </si>
  <si>
    <t xml:space="preserve">920-120 </t>
  </si>
  <si>
    <t>Retrib.Basiq.Personal funcionari administració</t>
  </si>
  <si>
    <t>920-12000</t>
  </si>
  <si>
    <t>Personal funcionari administració grup A</t>
  </si>
  <si>
    <t>920-12003</t>
  </si>
  <si>
    <t>Personal funcionari administració grup C1</t>
  </si>
  <si>
    <t>920-12006</t>
  </si>
  <si>
    <t>Personal funcionari administració triennis</t>
  </si>
  <si>
    <t>Retrib.Basiq.Personal funcionari policia local</t>
  </si>
  <si>
    <t>Personal funcionari policia local grup C2</t>
  </si>
  <si>
    <t>Personal funcionari policia local grup E</t>
  </si>
  <si>
    <t>Personal funcionari policia local triennis</t>
  </si>
  <si>
    <t xml:space="preserve">920-121 </t>
  </si>
  <si>
    <t>Retrib. Complements . Funcionari administració</t>
  </si>
  <si>
    <t>920-12100</t>
  </si>
  <si>
    <t>Personal funcionari administració complement de destí</t>
  </si>
  <si>
    <t>920-12101</t>
  </si>
  <si>
    <t>Personal funcionari administració complement específic</t>
  </si>
  <si>
    <t>920-12103</t>
  </si>
  <si>
    <t>Personal funcionari administració Altres complements</t>
  </si>
  <si>
    <t>Retrib. Complements .policia local</t>
  </si>
  <si>
    <t>Personal funcionari policia local complement de destí</t>
  </si>
  <si>
    <t>Personal funcionari policia local complement específic</t>
  </si>
  <si>
    <t>Personal funcionari  policia local Altres complements</t>
  </si>
  <si>
    <t>920-130 00</t>
  </si>
  <si>
    <t>Retrib. Altre Personal</t>
  </si>
  <si>
    <t>920-143 00</t>
  </si>
  <si>
    <t>920-150 01</t>
  </si>
  <si>
    <t>Incentius al Rendiment, personal laboral</t>
  </si>
  <si>
    <t>Formació i perf. del personal</t>
  </si>
  <si>
    <t>CAP. II</t>
  </si>
  <si>
    <t>BENS COR. I SERVEIS.</t>
  </si>
  <si>
    <t>Lloguer terrenys (parquing)</t>
  </si>
  <si>
    <t>LLoguer d'Edificis</t>
  </si>
  <si>
    <t>LLoguer Maquin. I altres / Renting</t>
  </si>
  <si>
    <t>169-204 00</t>
  </si>
  <si>
    <t>LLoguer Mat. Transp. - Renting</t>
  </si>
  <si>
    <t>Manten. Infraestruct en general</t>
  </si>
  <si>
    <t>454-210 01</t>
  </si>
  <si>
    <t>Manten. Bens Naturals  (Camins)</t>
  </si>
  <si>
    <t>171-210 02</t>
  </si>
  <si>
    <t>Mant. Infraestructura de jardineria</t>
  </si>
  <si>
    <t>165-210 03</t>
  </si>
  <si>
    <t>Manteniment infrastructures enllumenat</t>
  </si>
  <si>
    <t>161-210 04</t>
  </si>
  <si>
    <t>Manteniment infrastructures de carrers</t>
  </si>
  <si>
    <t>920-212 00</t>
  </si>
  <si>
    <t>Repar Maquinaria</t>
  </si>
  <si>
    <t>Rep. Mat. Transport</t>
  </si>
  <si>
    <t>920-220 00</t>
  </si>
  <si>
    <t>Material Oficina</t>
  </si>
  <si>
    <t>920-220 01</t>
  </si>
  <si>
    <t>165-221 00</t>
  </si>
  <si>
    <t>Energia Electrica</t>
  </si>
  <si>
    <t>161-221 01</t>
  </si>
  <si>
    <t>Subministre d'Aigua</t>
  </si>
  <si>
    <t>Carburant</t>
  </si>
  <si>
    <t>Subministre Vestuari</t>
  </si>
  <si>
    <t>Product. Neteja</t>
  </si>
  <si>
    <t>920-222 00</t>
  </si>
  <si>
    <t>Comunicac. Telefon</t>
  </si>
  <si>
    <t>920-222 01</t>
  </si>
  <si>
    <t>Comunicac. Postals</t>
  </si>
  <si>
    <t>Assegurances General</t>
  </si>
  <si>
    <t>912-226 01</t>
  </si>
  <si>
    <t>Atencions Protocolaries</t>
  </si>
  <si>
    <t>920-226 02</t>
  </si>
  <si>
    <t>Publicitat-Propaganda</t>
  </si>
  <si>
    <t>920-226 03</t>
  </si>
  <si>
    <t>920-226 04</t>
  </si>
  <si>
    <t>Serveis assessoria comptable</t>
  </si>
  <si>
    <t>920-226 05</t>
  </si>
  <si>
    <t>Manteniment i assessorament informàtic</t>
  </si>
  <si>
    <t>920-226 06</t>
  </si>
  <si>
    <t>Altres serveis jurídics i indemnitzacions</t>
  </si>
  <si>
    <t>920-226 07</t>
  </si>
  <si>
    <t>Servei prevenció riscos laborals</t>
  </si>
  <si>
    <t>Festes Populars,  FM.</t>
  </si>
  <si>
    <t>Activitats Culturals</t>
  </si>
  <si>
    <t>Activitats Comerç i Turisme</t>
  </si>
  <si>
    <t>Activitats Acció Social i la Dona</t>
  </si>
  <si>
    <t>Activitats Mediambient</t>
  </si>
  <si>
    <t>179-226 15</t>
  </si>
  <si>
    <t>Elaboració Agenda 21</t>
  </si>
  <si>
    <t>Activitats participació ciutadana</t>
  </si>
  <si>
    <t>Activitats Biblioteca municipal</t>
  </si>
  <si>
    <t>Neteja.(Esc+Res+Sean)</t>
  </si>
  <si>
    <t>150-227 06</t>
  </si>
  <si>
    <t xml:space="preserve">150-227 07 </t>
  </si>
  <si>
    <t>932-227 08</t>
  </si>
  <si>
    <t>Serv. Recaptacio. Diput.</t>
  </si>
  <si>
    <t>912-231 00</t>
  </si>
  <si>
    <t>Dietes i quilometratge</t>
  </si>
  <si>
    <t>INTERESSOS DE DIPOSITS</t>
  </si>
  <si>
    <t>011-310 00</t>
  </si>
  <si>
    <t>Interessos préstecs</t>
  </si>
  <si>
    <t>Altres despeses financeres i interessos a curt termini</t>
  </si>
  <si>
    <t>011-359 00</t>
  </si>
  <si>
    <t>Altres despeses financeres</t>
  </si>
  <si>
    <t>(Comissions bancàries, manteniment,  etc)</t>
  </si>
  <si>
    <t>TOTAL CAP.   III</t>
  </si>
  <si>
    <t>941-451 00</t>
  </si>
  <si>
    <t>943-467 00</t>
  </si>
  <si>
    <t>Transf. Consorci Llotja</t>
  </si>
  <si>
    <t>943-467 02</t>
  </si>
  <si>
    <t>Transf. Consorci  TDT</t>
  </si>
  <si>
    <t>943-468 00</t>
  </si>
  <si>
    <t>Transf. Entitats Locals - EMD Seana</t>
  </si>
  <si>
    <t>433-470 00</t>
  </si>
  <si>
    <t>Foment Activ. Industrials</t>
  </si>
  <si>
    <t>231-480 00</t>
  </si>
  <si>
    <t>232-480 01</t>
  </si>
  <si>
    <t>Transf. A  Ent. Fons de Cooperació, entitats socials</t>
  </si>
  <si>
    <t>334-480 04</t>
  </si>
  <si>
    <t>Transf. a Ent. Culturals</t>
  </si>
  <si>
    <t>341-480 05</t>
  </si>
  <si>
    <t>Transf. a Entitats esportives</t>
  </si>
  <si>
    <t>439-480 06</t>
  </si>
  <si>
    <t>Transf. Comerç i Turisme</t>
  </si>
  <si>
    <t>334-480 07</t>
  </si>
  <si>
    <t>Transf.  a Fundació Perelló</t>
  </si>
  <si>
    <t>Transf.  a  Parroquia de Sant Nicolau</t>
  </si>
  <si>
    <t>337-480 09</t>
  </si>
  <si>
    <t>INVERSIONS REALS</t>
  </si>
  <si>
    <t>Maquinaria i Utillatge</t>
  </si>
  <si>
    <t>Vehicles</t>
  </si>
  <si>
    <t>Millora avda Catalunya</t>
  </si>
  <si>
    <t>Mobiliari, mobiliari urbà</t>
  </si>
  <si>
    <t>151-627 01</t>
  </si>
  <si>
    <t>Redacció projectes tècnics, POUM</t>
  </si>
  <si>
    <t>TRANSF. DE CAPITAL</t>
  </si>
  <si>
    <t>TOTAL CAP. VII</t>
  </si>
  <si>
    <t>PRESTECS.</t>
  </si>
  <si>
    <t>011-911 00</t>
  </si>
  <si>
    <t>Prest.LL.Term. Sect.Pub</t>
  </si>
  <si>
    <t>011-912 00</t>
  </si>
  <si>
    <t>011-913 00</t>
  </si>
  <si>
    <t>Prest.LL.Term. F.Sect.Pub</t>
  </si>
  <si>
    <t>TOTAL CAP. IX</t>
  </si>
  <si>
    <t>TOTAL DESPESES</t>
  </si>
  <si>
    <t>PREST. DEFINITIU.</t>
  </si>
  <si>
    <t>COMPROVACIÓ DE NIVELLACIO DE PRESSUPOST.</t>
  </si>
  <si>
    <t>DESPESES</t>
  </si>
  <si>
    <t>PLE</t>
  </si>
  <si>
    <t>Esports</t>
  </si>
  <si>
    <t>Cultura</t>
  </si>
  <si>
    <t>DEFINITIU</t>
  </si>
  <si>
    <t>310 04</t>
  </si>
  <si>
    <t>Taxes piscines,cursets,varis</t>
  </si>
  <si>
    <t>310 06</t>
  </si>
  <si>
    <t>Entrades actuacions-lloguers</t>
  </si>
  <si>
    <t>340 00</t>
  </si>
  <si>
    <t>Matricules i quotes</t>
  </si>
  <si>
    <t>341 00</t>
  </si>
  <si>
    <t>392 00</t>
  </si>
  <si>
    <t xml:space="preserve">Recarrecs </t>
  </si>
  <si>
    <t>399 00</t>
  </si>
  <si>
    <t>Recursos Eventuals i recarrecs</t>
  </si>
  <si>
    <t>CAP. IV.</t>
  </si>
  <si>
    <t>TRANSFERENCIES CORRENTS</t>
  </si>
  <si>
    <t>410 00</t>
  </si>
  <si>
    <t>Ajuntament</t>
  </si>
  <si>
    <t>455 02</t>
  </si>
  <si>
    <t>455 03</t>
  </si>
  <si>
    <t>455 25</t>
  </si>
  <si>
    <t>Subv. Generalitat, esports</t>
  </si>
  <si>
    <t>462 00</t>
  </si>
  <si>
    <t>462 05</t>
  </si>
  <si>
    <t>CPCP Festa dels Dolors</t>
  </si>
  <si>
    <t>470 00</t>
  </si>
  <si>
    <t>Subvenció entitats financeres</t>
  </si>
  <si>
    <t>470 01</t>
  </si>
  <si>
    <t>Subvenció entitats privades per activitats</t>
  </si>
  <si>
    <t>520 00</t>
  </si>
  <si>
    <t>540 00</t>
  </si>
  <si>
    <t>917 01</t>
  </si>
  <si>
    <t>TOTAL CAP.   IX</t>
  </si>
  <si>
    <t>121-130 00</t>
  </si>
  <si>
    <t>Retrib. Pers. Laboral, neteja viaria</t>
  </si>
  <si>
    <t>Retrib. Pers. Laboral, neteja edificis</t>
  </si>
  <si>
    <t>Retrib. Pers. Laboral, aigua i electricitat</t>
  </si>
  <si>
    <t>Retrib. Pers. Laboral administració</t>
  </si>
  <si>
    <t>Retrib. Pers. Laboral, culltura exposicions i altres</t>
  </si>
  <si>
    <t>Retrib Pers. Laboral  Escola Bressol</t>
  </si>
  <si>
    <t>Retrib Pers. Laboral  Escola Música</t>
  </si>
  <si>
    <t>121-131 00</t>
  </si>
  <si>
    <t>Retrib. Altre Personal Esports monitors i socorristes</t>
  </si>
  <si>
    <t>121-150 01</t>
  </si>
  <si>
    <t>313-160 00</t>
  </si>
  <si>
    <t>Quota Patron. S. S.   %</t>
  </si>
  <si>
    <t>121-16200</t>
  </si>
  <si>
    <t>432-200 00</t>
  </si>
  <si>
    <t>Lloguer terrenys</t>
  </si>
  <si>
    <t>463-202 00</t>
  </si>
  <si>
    <t>LLoguer d'Edificis-Magatzem Brigada</t>
  </si>
  <si>
    <t>432-203 00</t>
  </si>
  <si>
    <t>422-204 00</t>
  </si>
  <si>
    <t>LLoguer Mat. Transp.</t>
  </si>
  <si>
    <t>432-210 00</t>
  </si>
  <si>
    <t>432-210 01</t>
  </si>
  <si>
    <t>Manten. Bens Natur.</t>
  </si>
  <si>
    <t>432-210 02</t>
  </si>
  <si>
    <t>121-212 00</t>
  </si>
  <si>
    <t>442-213 00</t>
  </si>
  <si>
    <t>442-214 00</t>
  </si>
  <si>
    <t>121-220 00</t>
  </si>
  <si>
    <t>121-220 01</t>
  </si>
  <si>
    <t>Premsa-Publicac.</t>
  </si>
  <si>
    <t>432-221 00</t>
  </si>
  <si>
    <t>441-221 01</t>
  </si>
  <si>
    <t>121-221 03</t>
  </si>
  <si>
    <t>121-221 04</t>
  </si>
  <si>
    <t>121-221 08</t>
  </si>
  <si>
    <t>121-222 00</t>
  </si>
  <si>
    <t>121-222 01</t>
  </si>
  <si>
    <t>222-224 00</t>
  </si>
  <si>
    <t>122-226 03</t>
  </si>
  <si>
    <t>463-226 10</t>
  </si>
  <si>
    <t>432-227 06</t>
  </si>
  <si>
    <t>111-231 00</t>
  </si>
  <si>
    <t>111-226 01</t>
  </si>
  <si>
    <t>463-226 11</t>
  </si>
  <si>
    <t>463-226 07</t>
  </si>
  <si>
    <t>463-226 09</t>
  </si>
  <si>
    <t>011-300 00</t>
  </si>
  <si>
    <t>662/669</t>
  </si>
  <si>
    <t>Interessos /Despeses financeres</t>
  </si>
  <si>
    <t>432-622 12</t>
  </si>
  <si>
    <t xml:space="preserve">Magatzem brigada </t>
  </si>
  <si>
    <t>441-625 00</t>
  </si>
  <si>
    <t>Equipaments i programes informàtics</t>
  </si>
  <si>
    <t>Diferència per centres de cost</t>
  </si>
  <si>
    <t>Subv. Generalitat Pla Local Joventut</t>
  </si>
  <si>
    <t>Ingrès Vedat de Caça</t>
  </si>
  <si>
    <t>Diputació , Socorristes</t>
  </si>
  <si>
    <t>Diputació, Allotjament temporers</t>
  </si>
  <si>
    <t>Bices</t>
  </si>
  <si>
    <t>TOTAL CAP. I</t>
  </si>
  <si>
    <t>Material informàtic no inventariable</t>
  </si>
  <si>
    <t>Publicació en diaris oficials</t>
  </si>
  <si>
    <t>338-226 99</t>
  </si>
  <si>
    <t>011-319 00</t>
  </si>
  <si>
    <t>943-468 01</t>
  </si>
  <si>
    <t>Transf. Entitats Locals - EMD Seana (Vedat de caça)</t>
  </si>
  <si>
    <t>151-627 02</t>
  </si>
  <si>
    <t>Diputació, Enseyament Escola Bressol</t>
  </si>
  <si>
    <t>Altres subvencions Diputació i I.E.I. (oferta cultural, etc)</t>
  </si>
  <si>
    <t>Recanvis de maquinària, utillatge i elements de transport</t>
  </si>
  <si>
    <t>Activitats culturals i esportives</t>
  </si>
  <si>
    <t>Treballs realitzats per serveis tècnics</t>
  </si>
  <si>
    <t>GENERALITAT. Enseyament EB i EM</t>
  </si>
  <si>
    <t>Desp. Juridiques/Serveis Prof.Indep.</t>
  </si>
  <si>
    <t>Transf.  Bellpuig Serveis Municipals</t>
  </si>
  <si>
    <t>Secret. Gral. Esport -Millores Circuit de Motocròs</t>
  </si>
  <si>
    <t>Redacció projectes tècnics</t>
  </si>
  <si>
    <t>Publicació edictes</t>
  </si>
  <si>
    <t>Taxa serveis allotjament</t>
  </si>
  <si>
    <t>Interessos de Dipòsits</t>
  </si>
  <si>
    <t>Cànon Concessió Servei d'Aigua</t>
  </si>
  <si>
    <t>Generalitat, PROGRAMA LEADER, reforma Castell</t>
  </si>
  <si>
    <t>Transports (Autocars ATM)</t>
  </si>
  <si>
    <t xml:space="preserve">TRANSF. CORRENTS  </t>
  </si>
  <si>
    <t>TOTAL CAP.   VI</t>
  </si>
  <si>
    <t>336-632 03</t>
  </si>
  <si>
    <t>Arranjament Circuit de Motocròs</t>
  </si>
  <si>
    <t>CAP. V</t>
  </si>
  <si>
    <t>FONS DE CONTINGÈNCIA I ALTRES IMPREVISTOS</t>
  </si>
  <si>
    <t>Fons de contingència Art.31 LO02/2012</t>
  </si>
  <si>
    <t>461 00</t>
  </si>
  <si>
    <t>Altres Ingressos</t>
  </si>
  <si>
    <t>PRESSUPOST BSM - BELLPUIG SERVEIS MUNICIPALS, E.P.E.</t>
  </si>
  <si>
    <t>Diputacio PUOSC reparacions i manteniment</t>
  </si>
  <si>
    <t xml:space="preserve">I.E.I Ensenyament/EM </t>
  </si>
  <si>
    <t>IEI, Eixam de Cultura Popular, TRACALADA</t>
  </si>
  <si>
    <t>Altres ingressos diversos</t>
  </si>
  <si>
    <t>Dietes personal</t>
  </si>
  <si>
    <t>Locomoció personal</t>
  </si>
  <si>
    <t>912-230 00</t>
  </si>
  <si>
    <t>Indemnitzacions grups polítics</t>
  </si>
  <si>
    <t>132-12004</t>
  </si>
  <si>
    <t>132-12005</t>
  </si>
  <si>
    <t>132-12006</t>
  </si>
  <si>
    <t xml:space="preserve">132-120 </t>
  </si>
  <si>
    <t>132-12100</t>
  </si>
  <si>
    <t>132-12101</t>
  </si>
  <si>
    <t>132-12103</t>
  </si>
  <si>
    <t xml:space="preserve">132-121 </t>
  </si>
  <si>
    <t>920-162 00</t>
  </si>
  <si>
    <t>920-160 00</t>
  </si>
  <si>
    <t>132-160 00</t>
  </si>
  <si>
    <t>432-131 00</t>
  </si>
  <si>
    <t>330-130 00</t>
  </si>
  <si>
    <t>330-160 00</t>
  </si>
  <si>
    <t>Laboral temporal oficina turisme</t>
  </si>
  <si>
    <t>Laboral temporal alberg i altres</t>
  </si>
  <si>
    <t>439-131 00</t>
  </si>
  <si>
    <t>Retrib. Pers. Laboral Fixe Cultura</t>
  </si>
  <si>
    <t>Retrib. Pers. Laboral Fixe ad general</t>
  </si>
  <si>
    <t>150-130 00</t>
  </si>
  <si>
    <t>Retrib. Pers. Laboral Fixe urbanisme</t>
  </si>
  <si>
    <t>341-131 00</t>
  </si>
  <si>
    <t>Laboral temporal P Nereu</t>
  </si>
  <si>
    <t>150-160 00</t>
  </si>
  <si>
    <t>132-150 00</t>
  </si>
  <si>
    <t>341-160 00</t>
  </si>
  <si>
    <t>432-160 00</t>
  </si>
  <si>
    <t>439-160 00</t>
  </si>
  <si>
    <t>133-200 00</t>
  </si>
  <si>
    <t>231-202 00</t>
  </si>
  <si>
    <t>160-210 04</t>
  </si>
  <si>
    <t>Manteniment infrastructures clavegueram</t>
  </si>
  <si>
    <t>Manteniment infrastructures aigua</t>
  </si>
  <si>
    <t>1532-210 05</t>
  </si>
  <si>
    <t>Conserv. d'Edificis Ajuntament</t>
  </si>
  <si>
    <t>Conserv. d'Edificis cultura</t>
  </si>
  <si>
    <t>Conserv. d'Edificis esports</t>
  </si>
  <si>
    <t>Energia Electrica (enll.públic)</t>
  </si>
  <si>
    <t>321-221 00</t>
  </si>
  <si>
    <t>Energia Electrica (educació)</t>
  </si>
  <si>
    <t>Energia Electrica (cultura)</t>
  </si>
  <si>
    <t>340-221 00</t>
  </si>
  <si>
    <t>Energia Electrica (esports)</t>
  </si>
  <si>
    <t>920-221 00</t>
  </si>
  <si>
    <t>Energia Electrica (Ajuntament)</t>
  </si>
  <si>
    <t>340-221 02</t>
  </si>
  <si>
    <t>321-221 02</t>
  </si>
  <si>
    <t>Gas (cultura)</t>
  </si>
  <si>
    <t>Gas (esports)</t>
  </si>
  <si>
    <t>Gas (educació)</t>
  </si>
  <si>
    <t>132-221 03</t>
  </si>
  <si>
    <t>132-221 04</t>
  </si>
  <si>
    <t>321-221 10</t>
  </si>
  <si>
    <t>Product. Neteja (educació)</t>
  </si>
  <si>
    <t>920-221 10</t>
  </si>
  <si>
    <t>Product. Neteja (Ajuntament)</t>
  </si>
  <si>
    <t>920-224 00</t>
  </si>
  <si>
    <t>Activitats Esportives i P.Nereu</t>
  </si>
  <si>
    <t>1621-227 00</t>
  </si>
  <si>
    <t>920-230 20</t>
  </si>
  <si>
    <t>920-231 20</t>
  </si>
  <si>
    <t>341-480 12</t>
  </si>
  <si>
    <t>341-480 13</t>
  </si>
  <si>
    <t>Transf.  Entitats Joventut, Educació i Lleure</t>
  </si>
  <si>
    <t>Aportacions grups polítics</t>
  </si>
  <si>
    <t>912-480 14</t>
  </si>
  <si>
    <t>Quota Patron. S. S.  Policia Local</t>
  </si>
  <si>
    <t>Quota Patron. S. S. Personal Laboral Cultura</t>
  </si>
  <si>
    <t>Quota Patron. S. S. P Nereu</t>
  </si>
  <si>
    <t>Quota Patron. S. S. Turisme</t>
  </si>
  <si>
    <t>Quota Patron. S. S. Alberg i altres</t>
  </si>
  <si>
    <t>Quota Patron. S. S.  Administracio General</t>
  </si>
  <si>
    <t>Millores piscines municipals</t>
  </si>
  <si>
    <t>Plaça Poliesportiu</t>
  </si>
  <si>
    <t>933-632 11</t>
  </si>
  <si>
    <t xml:space="preserve">Plans Parcials Urbanització </t>
  </si>
  <si>
    <t>Sala exposicions escorxador</t>
  </si>
  <si>
    <t>929-50001</t>
  </si>
  <si>
    <t>160-637 04</t>
  </si>
  <si>
    <t>333-221 00</t>
  </si>
  <si>
    <t>333-221 02</t>
  </si>
  <si>
    <t>151-600 15</t>
  </si>
  <si>
    <t>334-226 09</t>
  </si>
  <si>
    <t>341-226 09</t>
  </si>
  <si>
    <t>439-226 99</t>
  </si>
  <si>
    <t>231-226 99</t>
  </si>
  <si>
    <t>170-226 99</t>
  </si>
  <si>
    <t>924-226 99</t>
  </si>
  <si>
    <t>3321-226 09</t>
  </si>
  <si>
    <t>943-449 00</t>
  </si>
  <si>
    <t>1532-610 00</t>
  </si>
  <si>
    <t>1532-610 02</t>
  </si>
  <si>
    <t xml:space="preserve">920-221 11 </t>
  </si>
  <si>
    <t>920-220 02</t>
  </si>
  <si>
    <t>Ingressos deixalleria/ Servei de tractament de residus</t>
  </si>
  <si>
    <t>Taxa per entrada de vehicles/Guals</t>
  </si>
  <si>
    <t>Contribucions Especials per l' execució d' obres</t>
  </si>
  <si>
    <t>Multes per infraccions de l' Ordenança de circulació</t>
  </si>
  <si>
    <t>Arrendaments de finques urbanes</t>
  </si>
  <si>
    <t>Participació Ingressos Bruts GAS</t>
  </si>
  <si>
    <t>Participació Ingressos Bruts TELEFONIA</t>
  </si>
  <si>
    <t>Quota Patron. S. S.  Càrrecs electes</t>
  </si>
  <si>
    <t>Rep., manteniment i conservació vehicles</t>
  </si>
  <si>
    <t xml:space="preserve">Carburant Vehicles </t>
  </si>
  <si>
    <t>Atenc.Benef/Socials i Assist. A families</t>
  </si>
  <si>
    <t>Subvencions d'inst. s/f lucre (obra social)</t>
  </si>
  <si>
    <t>Locomoció òrgans de govern/càrrecs electes</t>
  </si>
  <si>
    <t>705.5</t>
  </si>
  <si>
    <t>705.7</t>
  </si>
  <si>
    <t>705.3</t>
  </si>
  <si>
    <t>Compres</t>
  </si>
  <si>
    <t>Treballs realitzats per altres empreses</t>
  </si>
  <si>
    <t>Subministre Gas</t>
  </si>
  <si>
    <t>Retrib. Pers. Laboral, cultura biblioteca</t>
  </si>
  <si>
    <t>Activitats Esportives</t>
  </si>
  <si>
    <t>Taxa per expedició de documents (fotocòpies)</t>
  </si>
  <si>
    <t>Diputació, Millores condicions urbanització vies públiques</t>
  </si>
  <si>
    <t>Diputació, Camp de Tir</t>
  </si>
  <si>
    <t>Diputació, Sala exposicions escorxador</t>
  </si>
  <si>
    <t>Diputació, Claveguera zona industrial oest</t>
  </si>
  <si>
    <t>Altres rendes de béns immobles (compensació despeses teatre)</t>
  </si>
  <si>
    <t>Mobiliari, Casal Carme Serra</t>
  </si>
  <si>
    <t>Arranjament sala Castell</t>
  </si>
  <si>
    <t>153-210 00</t>
  </si>
  <si>
    <t>Treballs arquitectes i altres serveis tècnics</t>
  </si>
  <si>
    <t>920-47200</t>
  </si>
  <si>
    <t>Diputació, Pla acció local climatització edificis cultura</t>
  </si>
  <si>
    <t>Elements de transport</t>
  </si>
  <si>
    <t>Retrib. Pers. Laboral Fixe Biblioteca</t>
  </si>
  <si>
    <t>Quota Patron. S. S. Personal Laboral Biblioteca</t>
  </si>
  <si>
    <t>920-624 00</t>
  </si>
  <si>
    <t>342-632 09</t>
  </si>
  <si>
    <t xml:space="preserve">Construcció de nous nínxols al Cementiri </t>
  </si>
  <si>
    <t>1532-639 03</t>
  </si>
  <si>
    <t>164-622 18</t>
  </si>
  <si>
    <t>333-625 01</t>
  </si>
  <si>
    <t>336-632 12</t>
  </si>
  <si>
    <t>912-160 00</t>
  </si>
  <si>
    <t>333-212 00</t>
  </si>
  <si>
    <t>342-212 00</t>
  </si>
  <si>
    <t>941-453 90</t>
  </si>
  <si>
    <t xml:space="preserve">Transf. Circuit Motocros </t>
  </si>
  <si>
    <t>920-626 00</t>
  </si>
  <si>
    <t>Generalitat, Enseyament Escola Música</t>
  </si>
  <si>
    <t>1532-203 00</t>
  </si>
  <si>
    <t>1532-213 00</t>
  </si>
  <si>
    <t>1532-214 00</t>
  </si>
  <si>
    <t>1532-623 00</t>
  </si>
  <si>
    <t>1532-625 00</t>
  </si>
  <si>
    <t>3321-130 00</t>
  </si>
  <si>
    <t>3321-160 00</t>
  </si>
  <si>
    <t>Tributs estatals Canon CHE</t>
  </si>
  <si>
    <t>(POLISSA CREDIT)</t>
  </si>
  <si>
    <t>419-230 00</t>
  </si>
  <si>
    <t>EB</t>
  </si>
  <si>
    <t>Estructurals</t>
  </si>
  <si>
    <t>Festes i Jovent Populars,  FM.</t>
  </si>
  <si>
    <t xml:space="preserve">Repar.Altres </t>
  </si>
  <si>
    <t>Altres serveis</t>
  </si>
  <si>
    <t>Festes</t>
  </si>
  <si>
    <t>Jovent</t>
  </si>
  <si>
    <t>Conserv. d'Edificis/Inst.tecniques</t>
  </si>
  <si>
    <t>Comunicac. Postals-Altres</t>
  </si>
  <si>
    <t>Treb.Tec.-Seguretat</t>
  </si>
  <si>
    <t>VARIACIONS D'ACTIUS FINANCERS</t>
  </si>
  <si>
    <t>TOTAL CAP. VIII</t>
  </si>
  <si>
    <t>Diputació, Conservació Camins</t>
  </si>
  <si>
    <t>Premsa, revistes llibres i altres publicacions</t>
  </si>
  <si>
    <t>Dietes de càrrecs electes</t>
  </si>
  <si>
    <t>Dietes taula Llotja</t>
  </si>
  <si>
    <t>Transf. A Associacio Alba</t>
  </si>
  <si>
    <t>Transf. A Acudam</t>
  </si>
  <si>
    <t>Transf. A Caritas Parroquial</t>
  </si>
  <si>
    <t>172-610 03</t>
  </si>
  <si>
    <t>Adquisició finca rústega</t>
  </si>
  <si>
    <t>Diputació, Subvencions Rehabilitació Salt del Molí</t>
  </si>
  <si>
    <t>Manteniment consultoris, Conveni Salut</t>
  </si>
  <si>
    <t>Maquinària i Utillatge</t>
  </si>
  <si>
    <t>920- 625 02</t>
  </si>
  <si>
    <t>342-622 16</t>
  </si>
  <si>
    <t>Millora edificis i altres construccions (Cultura)</t>
  </si>
  <si>
    <t>333-622 21</t>
  </si>
  <si>
    <t>321-622 21</t>
  </si>
  <si>
    <t>Millora edificis i altres construccions (Educació)</t>
  </si>
  <si>
    <t>419- 641 00</t>
  </si>
  <si>
    <t>Aplicacions i programes informàtics (Llotja)</t>
  </si>
  <si>
    <t>920-641 00</t>
  </si>
  <si>
    <t xml:space="preserve">Aplicacions i programes informàtics </t>
  </si>
  <si>
    <t>Equipaments informàtics</t>
  </si>
  <si>
    <t>Parc Infantil (Pati Col.legi Valeri Serra)</t>
  </si>
  <si>
    <t>161-637 07</t>
  </si>
  <si>
    <t>Ingressos per serveis Llotja</t>
  </si>
  <si>
    <t>Generalitat, Estadística Llotja</t>
  </si>
  <si>
    <t>419-212 00</t>
  </si>
  <si>
    <t>419-221 00</t>
  </si>
  <si>
    <t>419-221 02</t>
  </si>
  <si>
    <t>Gas (Llotja)</t>
  </si>
  <si>
    <t>419-222 00</t>
  </si>
  <si>
    <t>Comunicac. Telefon (Llotja)</t>
  </si>
  <si>
    <t>419-227 09</t>
  </si>
  <si>
    <t>Llotja-Projecte Moncun i altres</t>
  </si>
  <si>
    <t>Mobiliari Ajuntament i Altres Serveis</t>
  </si>
  <si>
    <t>Arranjament a construccions (Salt del Molí)</t>
  </si>
  <si>
    <t>920-622 21</t>
  </si>
  <si>
    <t>Millora edificis i altres construccions (Ajuntament)</t>
  </si>
  <si>
    <t>Millora edificis i altres construccions (Esports)</t>
  </si>
  <si>
    <t>419-206 01</t>
  </si>
  <si>
    <t xml:space="preserve">Millores Poliesportiu Municipal </t>
  </si>
  <si>
    <t>Diputació, Subvencions Salut</t>
  </si>
  <si>
    <t>Activitats Promoció Salut</t>
  </si>
  <si>
    <t>Lloguer equips/Renting  Llotja</t>
  </si>
  <si>
    <t>EMMB</t>
  </si>
  <si>
    <t>Generalitat, Aportació Consorci Llotja (Funcionament)</t>
  </si>
  <si>
    <t>Diputació, Aportació Consorci Llotja (Funcionament)</t>
  </si>
  <si>
    <t>Immobles Rústica</t>
  </si>
  <si>
    <t>312-226 99</t>
  </si>
  <si>
    <t>321-625 04</t>
  </si>
  <si>
    <t>Incentius al Rendiment, funcionaris policia local</t>
  </si>
  <si>
    <t>Retrib. Pers. Laboral, brigada obres i serveis</t>
  </si>
  <si>
    <t>Retrib. Pers. Laboral, jardineria</t>
  </si>
  <si>
    <t>Retrib. Pers. Laboral, deixalleria</t>
  </si>
  <si>
    <t>Transf. a Congiac</t>
  </si>
  <si>
    <t>Altres ingressos: Canon reciclatge Agencia Residus Catalunya</t>
  </si>
  <si>
    <t>Altres ingressos: Acció cultural</t>
  </si>
  <si>
    <t>Bonificacions fiscals (Reduïr preu pagat consumidor)</t>
  </si>
  <si>
    <t>Dietes i quilometratge Llotja</t>
  </si>
  <si>
    <t>920-20300</t>
  </si>
  <si>
    <t>LLoguer Maquin. I altres / Renting copiadores</t>
  </si>
  <si>
    <t>419-231 00</t>
  </si>
  <si>
    <t>Consell Comarcal, Subvencions culturals</t>
  </si>
  <si>
    <t>161-46703</t>
  </si>
  <si>
    <t>Taxa Llicència Urbanística</t>
  </si>
  <si>
    <t>Taxa Serveis Esportius Pavelló</t>
  </si>
  <si>
    <t>Altres ingressos: Acció social</t>
  </si>
  <si>
    <t>Generalitat, RenovacióMobiliari Biblioteca</t>
  </si>
  <si>
    <t>Mobiliari Biblioteca</t>
  </si>
  <si>
    <t xml:space="preserve">Diputació, Subvenció Millores voreres </t>
  </si>
  <si>
    <t>Diputació, Subvenció Pla Reforç Municipal</t>
  </si>
  <si>
    <t>Conserv. d'Edificis Llotja/Alberg</t>
  </si>
  <si>
    <t>Energia Electrica (Llotja/Alberg)</t>
  </si>
  <si>
    <t>419-221 10</t>
  </si>
  <si>
    <t>Product. Neteja (Llotja/Alberg)</t>
  </si>
  <si>
    <t>1532-639 04</t>
  </si>
  <si>
    <t>Millores condicions urbanització vies públiques (voreres i altres)</t>
  </si>
  <si>
    <t>Obra Pavimentació carrers municipals</t>
  </si>
  <si>
    <t>1532-619 02</t>
  </si>
  <si>
    <t>1532-619 03</t>
  </si>
  <si>
    <t>342-639 01</t>
  </si>
  <si>
    <t>Millores instal.lacions esportives</t>
  </si>
  <si>
    <t>160-225 00</t>
  </si>
  <si>
    <t>454-619 04</t>
  </si>
  <si>
    <t>Reforma camins accés Circuit Motocròs</t>
  </si>
  <si>
    <t>920-622 22</t>
  </si>
  <si>
    <t>Millora edificis i altres construccions (Ponent Actiu)</t>
  </si>
  <si>
    <t>Urbanització vies públiques (voreres i altres)</t>
  </si>
  <si>
    <t>337-625 06</t>
  </si>
  <si>
    <t>231-480 06</t>
  </si>
  <si>
    <t>231-480 08</t>
  </si>
  <si>
    <t>231-480 10</t>
  </si>
  <si>
    <t>231-480 11</t>
  </si>
  <si>
    <t>Parc Infantil</t>
  </si>
  <si>
    <t>3321-625 05</t>
  </si>
  <si>
    <t>Generalitat, Soc Programa Garantia Juvenil 2018</t>
  </si>
  <si>
    <t>321-212 00</t>
  </si>
  <si>
    <t>Conserv. d'Edificis educació</t>
  </si>
  <si>
    <t>Esports-Camp de Tir</t>
  </si>
  <si>
    <t>Quota Patron. S. S. Personal Urbanisme</t>
  </si>
  <si>
    <t>Millores instal.lacions aigua (Bombes ETAP)</t>
  </si>
  <si>
    <t>Generalitat, Ensenyament Escola Bressol</t>
  </si>
  <si>
    <t>Participació Ingressos Bruts ELECTRIQUES</t>
  </si>
  <si>
    <t>Diputació, Camins Motocròs</t>
  </si>
  <si>
    <t>Diputació, Tancaments pavelló</t>
  </si>
  <si>
    <t>Diputació, Bombes ETAP</t>
  </si>
  <si>
    <t>Diputació, millores sala sociocultural i lavabos EMMB</t>
  </si>
  <si>
    <t>Transf. a Entitats esportives CB Bellpuig (activitats ordinàries i Torneig)</t>
  </si>
  <si>
    <t>Transf. a Entitats esportives CF Bellpuig(activitats ordinàries i Torneig)</t>
  </si>
  <si>
    <t>Millores il.luminació exterior (FEDER)</t>
  </si>
  <si>
    <t>Adquisició finca rústega Pantà</t>
  </si>
  <si>
    <t>321-632 14</t>
  </si>
  <si>
    <t>920-632 16</t>
  </si>
  <si>
    <t>419-632 17</t>
  </si>
  <si>
    <t>Arranjaments vies públiques (Urgell-Bormio i Pl Dipòsit)</t>
  </si>
  <si>
    <t>161-610 04</t>
  </si>
  <si>
    <t>342-622 21</t>
  </si>
  <si>
    <t>342-610 05</t>
  </si>
  <si>
    <t>342-632 15</t>
  </si>
  <si>
    <t>Arranjament Camp Futbol Pl. Remei Niubo</t>
  </si>
  <si>
    <t>Millora edificis i altres construccions (Llotja i Alberg)</t>
  </si>
  <si>
    <t>333-632 18</t>
  </si>
  <si>
    <t>Elements de transport: retroexcavadora</t>
  </si>
  <si>
    <t>Millores clavegueram (Col.lector zona industrial i altres)</t>
  </si>
  <si>
    <t>342-625 07</t>
  </si>
  <si>
    <t>Mobiliari Poliesportiu (Tatami)</t>
  </si>
  <si>
    <t>Diputació, Col.lectors Sanejament Zona industrial</t>
  </si>
  <si>
    <t>Unió Europea, Instal.lacions wifi municipals WiFi4EU</t>
  </si>
  <si>
    <t>150-227 09</t>
  </si>
  <si>
    <t>Treballs realitzats per altres empreses: Obres seguretat immobles</t>
  </si>
  <si>
    <t>Altres ingressos: Treballs seguretat immobles</t>
  </si>
  <si>
    <t>321-625 08</t>
  </si>
  <si>
    <t>Mobiliari (Escola Bressol)</t>
  </si>
  <si>
    <t>463-63400</t>
  </si>
  <si>
    <t>463-62300</t>
  </si>
  <si>
    <t xml:space="preserve">AJUNTAMENT DE BELLPUIG                            </t>
  </si>
  <si>
    <t>Exercici Comptable:</t>
  </si>
  <si>
    <t>Prog.</t>
  </si>
  <si>
    <t>Econ.</t>
  </si>
  <si>
    <t>Descripció</t>
  </si>
  <si>
    <t>AJUNTAMENT</t>
  </si>
  <si>
    <t>BSM</t>
  </si>
  <si>
    <t>CONSOLIDAT</t>
  </si>
  <si>
    <t>Interessos. De préstecs</t>
  </si>
  <si>
    <t>Altres despeses financeres de préstecs i altres operacions financeres en euro</t>
  </si>
  <si>
    <t>Altres despeses financeres (Comissions bancàries, mant.etc)</t>
  </si>
  <si>
    <t>Amortització de préstecs a llarg termini d’ens del sector públic.</t>
  </si>
  <si>
    <t>Amortització de préstecs a llarg termini d’ens de fora del sector públic.</t>
  </si>
  <si>
    <t>Deute públic.</t>
  </si>
  <si>
    <t>Sous del grup C2. Personal funcionari policia</t>
  </si>
  <si>
    <t>Sous del grup E.Personal funcionari policia</t>
  </si>
  <si>
    <t>Triennis. Personal funcionari administració.</t>
  </si>
  <si>
    <t>Complement de destinació. Personal funcionari administració</t>
  </si>
  <si>
    <t>Complement específic. Personal funcionari administració</t>
  </si>
  <si>
    <t>Altres complements. Personal funcionari administració</t>
  </si>
  <si>
    <t>Seguretat Social, quota patronal</t>
  </si>
  <si>
    <t>Combustibles i carburants i Gas</t>
  </si>
  <si>
    <t>Vestuari.</t>
  </si>
  <si>
    <t>Seguretat i ordre públic.</t>
  </si>
  <si>
    <t>Arrendaments de terrenys i béns naturals.</t>
  </si>
  <si>
    <t>Ordenació del trànsit i de l’estacionament</t>
  </si>
  <si>
    <t>Seguretat i mobilitat ciutadana.</t>
  </si>
  <si>
    <t>Retribucions personal laboral</t>
  </si>
  <si>
    <t>Estudis i treballs tècnics. arquitectes</t>
  </si>
  <si>
    <t>Administració general d’habitatge i urbanisme.</t>
  </si>
  <si>
    <t>Redacció projectes complexos</t>
  </si>
  <si>
    <t>Urbanisme: planejament, gestió, execució i disciplina urbanística.</t>
  </si>
  <si>
    <t>Arrendaments de maquinària, instal·lacions i utillatge.</t>
  </si>
  <si>
    <t>Infraestructures i béns naturals. Carrers.</t>
  </si>
  <si>
    <t>Manteniment Maquinària, instal·lacions tècniques i utillatge.</t>
  </si>
  <si>
    <t>Manteniment Elements de transport.</t>
  </si>
  <si>
    <t>Obra pavimentació carrers municipals</t>
  </si>
  <si>
    <t>Maquinària, instal·lacions tècniques i utillatge.</t>
  </si>
  <si>
    <t>Vies públiques.</t>
  </si>
  <si>
    <t>Habitatge i urbanisme.</t>
  </si>
  <si>
    <t>Infraestructures i béns naturals. Infr. Clavegueram</t>
  </si>
  <si>
    <t>Tributs estatals.</t>
  </si>
  <si>
    <t>Millores clavegueram</t>
  </si>
  <si>
    <t>Clavegueram.</t>
  </si>
  <si>
    <t>Infraestructures i béns naturals. Infr. d'aigua</t>
  </si>
  <si>
    <t>Aigua.</t>
  </si>
  <si>
    <t>Aportacio a Congiac</t>
  </si>
  <si>
    <t>Proveïment domiciliari d’aigua potable.</t>
  </si>
  <si>
    <t>Neteja i acondiciament.</t>
  </si>
  <si>
    <t>Recollida, gestió i tractament de residus.</t>
  </si>
  <si>
    <t>Infraestructures i béns naturals. Enllumenat</t>
  </si>
  <si>
    <t>Energia elèctrica.</t>
  </si>
  <si>
    <t>Enllumenat públic.</t>
  </si>
  <si>
    <t>Benestar comunitari.</t>
  </si>
  <si>
    <t>Altres despeses diverses.</t>
  </si>
  <si>
    <t>Administració general del medi ambient.</t>
  </si>
  <si>
    <t>Infraestructures i béns naturals. Jardineria</t>
  </si>
  <si>
    <t>Parcs i jardins.</t>
  </si>
  <si>
    <t>Millores urbanització carrrers</t>
  </si>
  <si>
    <t>Protecció i millora del medi ambient.</t>
  </si>
  <si>
    <t>Medi ambient.</t>
  </si>
  <si>
    <t>Arrendaments d’edificis i altres construccions.</t>
  </si>
  <si>
    <t>Atenció social i Dona</t>
  </si>
  <si>
    <t>Subvencions per atencions Benefico socials</t>
  </si>
  <si>
    <t>Associació Alba</t>
  </si>
  <si>
    <t>Transf. a Parroquia Sant Nicolau</t>
  </si>
  <si>
    <t>Acudam</t>
  </si>
  <si>
    <t>Càritas Parroquial</t>
  </si>
  <si>
    <t>Assistència social primària.</t>
  </si>
  <si>
    <t>Serveis socials i promoció social.</t>
  </si>
  <si>
    <t>Hospitals, serveis assistencials i centres de salut.</t>
  </si>
  <si>
    <t>Sanitat.</t>
  </si>
  <si>
    <t>Formació i perfeccionament del personal.</t>
  </si>
  <si>
    <t>Conservació edificis</t>
  </si>
  <si>
    <t>Material d' oficina</t>
  </si>
  <si>
    <t>Prema i publicacions</t>
  </si>
  <si>
    <t>Altres reparacions</t>
  </si>
  <si>
    <t xml:space="preserve">Productes de neteja i acondiciament. </t>
  </si>
  <si>
    <t>Subministraments de recanvis de maquinària, utillatge i elements de transport</t>
  </si>
  <si>
    <t>Gas.</t>
  </si>
  <si>
    <t>Comunicacions postals</t>
  </si>
  <si>
    <t>Assegurances</t>
  </si>
  <si>
    <t>Altres serveis juridics</t>
  </si>
  <si>
    <t>Activitats culturals EMMB</t>
  </si>
  <si>
    <t>Treballs tècnics seguretat</t>
  </si>
  <si>
    <t>Dietes del personal no directiu.</t>
  </si>
  <si>
    <t>Edificis i altres construccions.</t>
  </si>
  <si>
    <t>Creació de centres docents d’ensenyament preescolar i primària.</t>
  </si>
  <si>
    <t>Educació.</t>
  </si>
  <si>
    <t>Administració general de cultura.</t>
  </si>
  <si>
    <t>Activitats Biblioteca Municipal</t>
  </si>
  <si>
    <t>Biblioteques i arxius.</t>
  </si>
  <si>
    <t>Manteniment edificis i altres construccions.</t>
  </si>
  <si>
    <t>Equipaments culturals i museus.</t>
  </si>
  <si>
    <t>Arrendaments maquinària i altres</t>
  </si>
  <si>
    <t>Material oficina Ordinari no inventariable.</t>
  </si>
  <si>
    <t>Postals.</t>
  </si>
  <si>
    <t>Primes d’assegurances.</t>
  </si>
  <si>
    <t>Transf. a Entitats Culturals</t>
  </si>
  <si>
    <t>Transf. a Fundació Perelló</t>
  </si>
  <si>
    <t>Promoció cultural.</t>
  </si>
  <si>
    <t>Festa Major, Jovent i altres</t>
  </si>
  <si>
    <t>Transf. a Entitats Joventut, Educació i Lleure</t>
  </si>
  <si>
    <t>Parcs infantils</t>
  </si>
  <si>
    <t>Instal·lacions d’ocupació del temps lliure</t>
  </si>
  <si>
    <t>Premsa, revistes, llibres i altres publicacions</t>
  </si>
  <si>
    <t>Festes populars i celebracions.</t>
  </si>
  <si>
    <t>Cultura.</t>
  </si>
  <si>
    <t>Administració general d’esports.</t>
  </si>
  <si>
    <t>Retribuicions personal Laboral temporal.</t>
  </si>
  <si>
    <t>Activitats esportives, Programa Nereu</t>
  </si>
  <si>
    <t>Transf. a Entitats Esportives</t>
  </si>
  <si>
    <t>Transf.a Entitats Esportives CF Bellpuig</t>
  </si>
  <si>
    <t>Transf.a Entitats Esportives CB Bellpuig</t>
  </si>
  <si>
    <t>Transferencia a Circuit de Motocros de Catalunya, S.L.</t>
  </si>
  <si>
    <t>Promoció i foment de l’esport.</t>
  </si>
  <si>
    <t>Instal·lacions esportives.</t>
  </si>
  <si>
    <t>Esport.</t>
  </si>
  <si>
    <t>Lloguer equips Llotja</t>
  </si>
  <si>
    <t>Serveis de telecomunicacions.telefònica</t>
  </si>
  <si>
    <t>Llotja Projecte Moncun i altres</t>
  </si>
  <si>
    <t>Dels membres dels òrgans de govern.</t>
  </si>
  <si>
    <t>Despeses per dietes i quilometratge</t>
  </si>
  <si>
    <t>Altres actuacions en agricultura, ramaderia i pesca.</t>
  </si>
  <si>
    <t>Agricultura, ramaderia i pesca.</t>
  </si>
  <si>
    <t>Informació i promoció turística.</t>
  </si>
  <si>
    <t>Altres actuacions sectorials.</t>
  </si>
  <si>
    <t>Comerç, turisme i petites i mitjanes empreses.</t>
  </si>
  <si>
    <t>Infraestructures i béns naturals. Camins</t>
  </si>
  <si>
    <t>Camins veïnals.</t>
  </si>
  <si>
    <t>Infraestructures.</t>
  </si>
  <si>
    <t>Retribucions bàsiques carrecs electes</t>
  </si>
  <si>
    <t>Atencions protocol·làries i representatives.</t>
  </si>
  <si>
    <t>Aportacions a grups polítics</t>
  </si>
  <si>
    <t>Òrgans de govern.</t>
  </si>
  <si>
    <t>Sous del grup A1. Personal funcionari</t>
  </si>
  <si>
    <t>Sous del grup C1. Personal funcionari</t>
  </si>
  <si>
    <t xml:space="preserve">Altre personal. </t>
  </si>
  <si>
    <t>Productivitat. Personal laboral</t>
  </si>
  <si>
    <t>Arrendaments d' edificis-Magatzem</t>
  </si>
  <si>
    <t>Material informàtic</t>
  </si>
  <si>
    <t>Publicitat i propaganda.</t>
  </si>
  <si>
    <t>Publicació d' edictes</t>
  </si>
  <si>
    <t>Serveis d'assessorament comptable</t>
  </si>
  <si>
    <t>Serveis assessorament i manteniment informàtic</t>
  </si>
  <si>
    <t>Servei prevenció risgos laborals</t>
  </si>
  <si>
    <t>Quilometratge del personal no directiu.</t>
  </si>
  <si>
    <t>Subvencions per reduir el preu a pagar pels consumidors.</t>
  </si>
  <si>
    <t>Mobiliari Ajuntament i Alres Serveis</t>
  </si>
  <si>
    <t>Equips per a processos d’informació.</t>
  </si>
  <si>
    <t>Equipaments i programes informàtics.</t>
  </si>
  <si>
    <t>Administració general.</t>
  </si>
  <si>
    <t>Participació ciutadana.</t>
  </si>
  <si>
    <t>FONS DE CONTINGÈNCIA. Art. 31 de la Llei Orgànica 2/2012, d’Estabilitat Press</t>
  </si>
  <si>
    <t>Imprevistos, situacions transitòries i contingències d’execució.</t>
  </si>
  <si>
    <t>Serveis de caràcter general.</t>
  </si>
  <si>
    <t>Serveis de recaptació a favor de l’entitat.</t>
  </si>
  <si>
    <t>Gestió del sistema tributari.</t>
  </si>
  <si>
    <t>Administració financera i tributària.</t>
  </si>
  <si>
    <t xml:space="preserve">Altres subvencions a societats mercantils, entitats públiques empresarials i </t>
  </si>
  <si>
    <t>Transferències a comunitats autònomes.</t>
  </si>
  <si>
    <t>A Bellpuig Serveis Municipals EPE</t>
  </si>
  <si>
    <t>Transferència a EMD de Seana</t>
  </si>
  <si>
    <t>EMD Seana, Vedat de Caça</t>
  </si>
  <si>
    <t>Transferències a altres entitats locals.</t>
  </si>
  <si>
    <t>Transferències a altres administracions públiques.</t>
  </si>
  <si>
    <t>941-872 00</t>
  </si>
  <si>
    <t>1532-631 01</t>
  </si>
  <si>
    <t>165-62704</t>
  </si>
  <si>
    <t>Comunicacions postals, i altres</t>
  </si>
  <si>
    <t>Infraestructures i béns naturals.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</si>
</sst>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??,??0.00"/>
    <numFmt numFmtId="166" formatCode="000"/>
    <numFmt numFmtId="167" formatCode="?????"/>
    <numFmt numFmtId="168" formatCode="?,??0.00"/>
    <numFmt numFmtId="169" formatCode="???,??0.00"/>
    <numFmt numFmtId="170" formatCode="00"/>
    <numFmt numFmtId="171" formatCode="???"/>
    <numFmt numFmtId="172" formatCode="??"/>
    <numFmt numFmtId="173" formatCode="??0.00"/>
    <numFmt numFmtId="174" formatCode="?,???,??0.00"/>
  </numFmts>
  <fonts count="45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b/>
      <sz val="7"/>
      <color theme="2" tint="-0.89999084444715716"/>
      <name val="Arial"/>
      <family val="2"/>
    </font>
    <font>
      <b/>
      <sz val="7"/>
      <color theme="1" tint="4.9989318521683403E-2"/>
      <name val="Arial"/>
      <family val="2"/>
    </font>
    <font>
      <sz val="7"/>
      <color theme="2" tint="-0.89999084444715716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sz val="8.25"/>
      <color indexed="8"/>
      <name val="Arial"/>
      <family val="2"/>
    </font>
    <font>
      <b/>
      <sz val="9.75"/>
      <color indexed="8"/>
      <name val="Arial"/>
      <family val="2"/>
    </font>
    <font>
      <b/>
      <sz val="6"/>
      <color indexed="8"/>
      <name val="Arial"/>
      <family val="2"/>
    </font>
    <font>
      <sz val="13.5"/>
      <name val="Arial"/>
      <family val="2"/>
    </font>
    <font>
      <sz val="13.5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8.5"/>
      <name val="Arial"/>
      <family val="2"/>
    </font>
    <font>
      <b/>
      <sz val="8.5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7"/>
      <color theme="1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2" tint="-0.749992370372631"/>
      <name val="Arial"/>
      <family val="2"/>
    </font>
    <font>
      <sz val="7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16"/>
      <color rgb="FFFF0000"/>
      <name val="Arial"/>
      <family val="2"/>
    </font>
    <font>
      <sz val="8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324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4" fillId="0" borderId="0" xfId="3" applyFont="1" applyFill="1" applyBorder="1"/>
    <xf numFmtId="3" fontId="5" fillId="0" borderId="0" xfId="3" applyNumberFormat="1" applyFont="1" applyFill="1" applyBorder="1"/>
    <xf numFmtId="0" fontId="5" fillId="0" borderId="0" xfId="3" applyFont="1" applyFill="1" applyBorder="1"/>
    <xf numFmtId="0" fontId="4" fillId="0" borderId="0" xfId="3" applyFont="1" applyFill="1"/>
    <xf numFmtId="0" fontId="5" fillId="0" borderId="0" xfId="3" applyFont="1" applyFill="1" applyAlignment="1">
      <alignment horizontal="center"/>
    </xf>
    <xf numFmtId="16" fontId="5" fillId="0" borderId="0" xfId="3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left"/>
    </xf>
    <xf numFmtId="0" fontId="5" fillId="0" borderId="0" xfId="3" applyFont="1" applyFill="1" applyAlignment="1"/>
    <xf numFmtId="16" fontId="5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Alignment="1">
      <alignment horizontal="center"/>
    </xf>
    <xf numFmtId="16" fontId="5" fillId="0" borderId="22" xfId="3" applyNumberFormat="1" applyFont="1" applyFill="1" applyBorder="1" applyAlignment="1">
      <alignment horizontal="center"/>
    </xf>
    <xf numFmtId="3" fontId="5" fillId="0" borderId="4" xfId="3" applyNumberFormat="1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left"/>
    </xf>
    <xf numFmtId="4" fontId="4" fillId="0" borderId="10" xfId="3" applyNumberFormat="1" applyFont="1" applyFill="1" applyBorder="1"/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left"/>
    </xf>
    <xf numFmtId="0" fontId="4" fillId="0" borderId="13" xfId="3" applyFont="1" applyFill="1" applyBorder="1" applyAlignment="1">
      <alignment horizontal="left"/>
    </xf>
    <xf numFmtId="0" fontId="5" fillId="0" borderId="10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left"/>
    </xf>
    <xf numFmtId="0" fontId="4" fillId="0" borderId="16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3" fontId="5" fillId="0" borderId="0" xfId="3" applyNumberFormat="1" applyFont="1" applyFill="1"/>
    <xf numFmtId="3" fontId="4" fillId="0" borderId="0" xfId="3" applyNumberFormat="1" applyFont="1" applyFill="1"/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4" fillId="0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4" fontId="5" fillId="0" borderId="10" xfId="3" applyNumberFormat="1" applyFont="1" applyFill="1" applyBorder="1"/>
    <xf numFmtId="0" fontId="5" fillId="0" borderId="0" xfId="3" applyFont="1" applyFill="1" applyAlignment="1">
      <alignment horizontal="left"/>
    </xf>
    <xf numFmtId="0" fontId="4" fillId="0" borderId="5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left"/>
    </xf>
    <xf numFmtId="3" fontId="5" fillId="0" borderId="0" xfId="3" applyNumberFormat="1" applyFont="1" applyFill="1" applyBorder="1" applyAlignment="1">
      <alignment horizontal="left"/>
    </xf>
    <xf numFmtId="3" fontId="5" fillId="0" borderId="0" xfId="3" applyNumberFormat="1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16" fontId="4" fillId="0" borderId="13" xfId="3" applyNumberFormat="1" applyFont="1" applyFill="1" applyBorder="1" applyAlignment="1">
      <alignment horizontal="center"/>
    </xf>
    <xf numFmtId="3" fontId="5" fillId="0" borderId="13" xfId="3" applyNumberFormat="1" applyFont="1" applyFill="1" applyBorder="1" applyAlignment="1">
      <alignment horizontal="center"/>
    </xf>
    <xf numFmtId="0" fontId="5" fillId="0" borderId="19" xfId="3" applyFont="1" applyFill="1" applyBorder="1" applyAlignment="1">
      <alignment horizontal="left"/>
    </xf>
    <xf numFmtId="4" fontId="5" fillId="0" borderId="20" xfId="3" applyNumberFormat="1" applyFont="1" applyFill="1" applyBorder="1"/>
    <xf numFmtId="4" fontId="5" fillId="0" borderId="13" xfId="3" applyNumberFormat="1" applyFont="1" applyFill="1" applyBorder="1"/>
    <xf numFmtId="0" fontId="4" fillId="0" borderId="6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left"/>
    </xf>
    <xf numFmtId="0" fontId="4" fillId="0" borderId="15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left"/>
    </xf>
    <xf numFmtId="0" fontId="4" fillId="0" borderId="7" xfId="3" applyFont="1" applyFill="1" applyBorder="1" applyAlignment="1">
      <alignment horizontal="center"/>
    </xf>
    <xf numFmtId="0" fontId="4" fillId="0" borderId="13" xfId="3" quotePrefix="1" applyFont="1" applyFill="1" applyBorder="1" applyAlignment="1">
      <alignment horizontal="left"/>
    </xf>
    <xf numFmtId="0" fontId="5" fillId="0" borderId="19" xfId="3" applyFont="1" applyFill="1" applyBorder="1"/>
    <xf numFmtId="0" fontId="5" fillId="0" borderId="0" xfId="3" applyFont="1" applyFill="1"/>
    <xf numFmtId="4" fontId="5" fillId="0" borderId="14" xfId="3" applyNumberFormat="1" applyFont="1" applyFill="1" applyBorder="1"/>
    <xf numFmtId="3" fontId="5" fillId="0" borderId="16" xfId="3" applyNumberFormat="1" applyFont="1" applyFill="1" applyBorder="1"/>
    <xf numFmtId="4" fontId="5" fillId="0" borderId="4" xfId="3" applyNumberFormat="1" applyFont="1" applyFill="1" applyBorder="1"/>
    <xf numFmtId="3" fontId="5" fillId="0" borderId="8" xfId="3" applyNumberFormat="1" applyFont="1" applyFill="1" applyBorder="1"/>
    <xf numFmtId="3" fontId="5" fillId="0" borderId="10" xfId="3" applyNumberFormat="1" applyFont="1" applyFill="1" applyBorder="1"/>
    <xf numFmtId="3" fontId="5" fillId="0" borderId="13" xfId="3" applyNumberFormat="1" applyFont="1" applyFill="1" applyBorder="1"/>
    <xf numFmtId="4" fontId="5" fillId="0" borderId="12" xfId="3" applyNumberFormat="1" applyFont="1" applyFill="1" applyBorder="1"/>
    <xf numFmtId="4" fontId="5" fillId="0" borderId="0" xfId="3" applyNumberFormat="1" applyFont="1" applyFill="1" applyBorder="1" applyAlignment="1">
      <alignment horizontal="left"/>
    </xf>
    <xf numFmtId="4" fontId="5" fillId="0" borderId="11" xfId="3" applyNumberFormat="1" applyFont="1" applyFill="1" applyBorder="1"/>
    <xf numFmtId="3" fontId="5" fillId="0" borderId="6" xfId="3" applyNumberFormat="1" applyFont="1" applyFill="1" applyBorder="1"/>
    <xf numFmtId="3" fontId="5" fillId="0" borderId="7" xfId="3" applyNumberFormat="1" applyFont="1" applyFill="1" applyBorder="1"/>
    <xf numFmtId="4" fontId="5" fillId="0" borderId="15" xfId="3" applyNumberFormat="1" applyFont="1" applyFill="1" applyBorder="1"/>
    <xf numFmtId="4" fontId="5" fillId="0" borderId="0" xfId="3" applyNumberFormat="1" applyFont="1" applyFill="1" applyBorder="1"/>
    <xf numFmtId="4" fontId="5" fillId="0" borderId="0" xfId="3" applyNumberFormat="1" applyFont="1" applyFill="1"/>
    <xf numFmtId="4" fontId="5" fillId="0" borderId="0" xfId="3" applyNumberFormat="1" applyFont="1" applyFill="1" applyAlignment="1">
      <alignment horizontal="center"/>
    </xf>
    <xf numFmtId="4" fontId="5" fillId="0" borderId="23" xfId="3" applyNumberFormat="1" applyFont="1" applyFill="1" applyBorder="1"/>
    <xf numFmtId="0" fontId="1" fillId="0" borderId="0" xfId="3" applyFont="1" applyFill="1" applyBorder="1"/>
    <xf numFmtId="3" fontId="1" fillId="0" borderId="0" xfId="3" applyNumberFormat="1" applyFont="1" applyFill="1" applyBorder="1"/>
    <xf numFmtId="0" fontId="1" fillId="0" borderId="0" xfId="3" applyFont="1" applyFill="1"/>
    <xf numFmtId="0" fontId="2" fillId="0" borderId="0" xfId="3" applyFont="1" applyFill="1"/>
    <xf numFmtId="0" fontId="1" fillId="0" borderId="3" xfId="3" applyFont="1" applyFill="1" applyBorder="1"/>
    <xf numFmtId="3" fontId="1" fillId="0" borderId="3" xfId="3" applyNumberFormat="1" applyFont="1" applyFill="1" applyBorder="1"/>
    <xf numFmtId="0" fontId="1" fillId="0" borderId="2" xfId="3" applyFont="1" applyFill="1" applyBorder="1"/>
    <xf numFmtId="0" fontId="5" fillId="0" borderId="0" xfId="3" applyFont="1" applyFill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4" fontId="5" fillId="0" borderId="4" xfId="3" applyNumberFormat="1" applyFont="1" applyFill="1" applyBorder="1" applyAlignment="1">
      <alignment horizontal="center"/>
    </xf>
    <xf numFmtId="4" fontId="8" fillId="0" borderId="10" xfId="3" applyNumberFormat="1" applyFont="1" applyFill="1" applyBorder="1"/>
    <xf numFmtId="4" fontId="8" fillId="0" borderId="13" xfId="3" applyNumberFormat="1" applyFont="1" applyFill="1" applyBorder="1"/>
    <xf numFmtId="0" fontId="6" fillId="0" borderId="0" xfId="3" applyFont="1" applyFill="1" applyAlignment="1">
      <alignment horizontal="left"/>
    </xf>
    <xf numFmtId="0" fontId="7" fillId="0" borderId="0" xfId="3" applyFont="1" applyFill="1" applyAlignment="1">
      <alignment horizontal="left"/>
    </xf>
    <xf numFmtId="4" fontId="9" fillId="0" borderId="13" xfId="3" applyNumberFormat="1" applyFont="1" applyFill="1" applyBorder="1"/>
    <xf numFmtId="4" fontId="4" fillId="0" borderId="13" xfId="3" applyNumberFormat="1" applyFont="1" applyFill="1" applyBorder="1"/>
    <xf numFmtId="4" fontId="10" fillId="0" borderId="10" xfId="3" applyNumberFormat="1" applyFont="1" applyFill="1" applyBorder="1"/>
    <xf numFmtId="4" fontId="10" fillId="0" borderId="13" xfId="3" applyNumberFormat="1" applyFont="1" applyFill="1" applyBorder="1"/>
    <xf numFmtId="4" fontId="4" fillId="0" borderId="14" xfId="3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164" fontId="13" fillId="0" borderId="0" xfId="1" applyNumberFormat="1" applyFont="1" applyFill="1" applyAlignment="1">
      <alignment horizontal="right" vertical="top"/>
    </xf>
    <xf numFmtId="0" fontId="0" fillId="3" borderId="0" xfId="0" applyFill="1"/>
    <xf numFmtId="0" fontId="15" fillId="3" borderId="0" xfId="1" applyFont="1" applyFill="1" applyAlignment="1">
      <alignment horizontal="center" vertical="center"/>
    </xf>
    <xf numFmtId="0" fontId="0" fillId="3" borderId="0" xfId="1" applyFont="1" applyFill="1"/>
    <xf numFmtId="0" fontId="16" fillId="3" borderId="0" xfId="1" applyFont="1" applyFill="1" applyAlignment="1">
      <alignment horizontal="left" vertical="top"/>
    </xf>
    <xf numFmtId="0" fontId="16" fillId="3" borderId="0" xfId="1" applyFont="1" applyFill="1" applyAlignment="1">
      <alignment horizontal="center" vertical="top"/>
    </xf>
    <xf numFmtId="0" fontId="16" fillId="3" borderId="0" xfId="1" applyFont="1" applyFill="1" applyAlignment="1">
      <alignment horizontal="right" vertical="top"/>
    </xf>
    <xf numFmtId="167" fontId="13" fillId="0" borderId="0" xfId="1" applyNumberFormat="1" applyFont="1" applyAlignment="1">
      <alignment horizontal="left" vertical="top"/>
    </xf>
    <xf numFmtId="168" fontId="13" fillId="0" borderId="0" xfId="1" applyNumberFormat="1" applyFont="1" applyFill="1" applyAlignment="1">
      <alignment horizontal="right" vertical="top"/>
    </xf>
    <xf numFmtId="169" fontId="13" fillId="0" borderId="0" xfId="1" applyNumberFormat="1" applyFont="1" applyFill="1" applyAlignment="1">
      <alignment horizontal="right" vertical="top"/>
    </xf>
    <xf numFmtId="169" fontId="16" fillId="0" borderId="0" xfId="1" applyNumberFormat="1" applyFont="1" applyFill="1" applyAlignment="1">
      <alignment horizontal="right" vertical="top"/>
    </xf>
    <xf numFmtId="168" fontId="16" fillId="0" borderId="0" xfId="1" applyNumberFormat="1" applyFont="1" applyFill="1" applyAlignment="1">
      <alignment horizontal="right" vertical="top"/>
    </xf>
    <xf numFmtId="164" fontId="16" fillId="0" borderId="0" xfId="1" applyNumberFormat="1" applyFont="1" applyFill="1" applyAlignment="1">
      <alignment horizontal="right" vertical="top"/>
    </xf>
    <xf numFmtId="173" fontId="13" fillId="0" borderId="0" xfId="1" applyNumberFormat="1" applyFont="1" applyFill="1" applyAlignment="1">
      <alignment horizontal="right" vertical="top"/>
    </xf>
    <xf numFmtId="2" fontId="13" fillId="0" borderId="0" xfId="1" applyNumberFormat="1" applyFont="1" applyFill="1" applyAlignment="1">
      <alignment horizontal="right" vertical="top"/>
    </xf>
    <xf numFmtId="174" fontId="13" fillId="0" borderId="0" xfId="1" applyNumberFormat="1" applyFont="1" applyFill="1" applyAlignment="1">
      <alignment horizontal="right" vertical="top"/>
    </xf>
    <xf numFmtId="174" fontId="16" fillId="0" borderId="0" xfId="1" applyNumberFormat="1" applyFont="1" applyFill="1" applyAlignment="1">
      <alignment horizontal="right" vertical="top"/>
    </xf>
    <xf numFmtId="174" fontId="16" fillId="0" borderId="25" xfId="1" applyNumberFormat="1" applyFont="1" applyFill="1" applyBorder="1" applyAlignment="1">
      <alignment horizontal="right" vertical="top"/>
    </xf>
    <xf numFmtId="174" fontId="16" fillId="0" borderId="26" xfId="1" applyNumberFormat="1" applyFont="1" applyFill="1" applyBorder="1" applyAlignment="1">
      <alignment horizontal="right" vertical="top"/>
    </xf>
    <xf numFmtId="0" fontId="2" fillId="0" borderId="0" xfId="0" applyFont="1" applyFill="1"/>
    <xf numFmtId="0" fontId="17" fillId="0" borderId="1" xfId="0" applyFont="1" applyFill="1" applyBorder="1"/>
    <xf numFmtId="0" fontId="18" fillId="0" borderId="1" xfId="0" applyFont="1" applyFill="1" applyBorder="1"/>
    <xf numFmtId="0" fontId="19" fillId="0" borderId="0" xfId="0" applyFont="1" applyFill="1"/>
    <xf numFmtId="0" fontId="1" fillId="0" borderId="2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left"/>
    </xf>
    <xf numFmtId="4" fontId="11" fillId="0" borderId="10" xfId="0" applyNumberFormat="1" applyFont="1" applyFill="1" applyBorder="1"/>
    <xf numFmtId="4" fontId="2" fillId="0" borderId="10" xfId="0" applyNumberFormat="1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4" fontId="11" fillId="0" borderId="13" xfId="0" applyNumberFormat="1" applyFont="1" applyFill="1" applyBorder="1"/>
    <xf numFmtId="4" fontId="2" fillId="0" borderId="13" xfId="0" applyNumberFormat="1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27" fillId="0" borderId="13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4" fontId="11" fillId="0" borderId="9" xfId="0" applyNumberFormat="1" applyFont="1" applyFill="1" applyBorder="1"/>
    <xf numFmtId="4" fontId="2" fillId="0" borderId="9" xfId="0" applyNumberFormat="1" applyFont="1" applyFill="1" applyBorder="1"/>
    <xf numFmtId="0" fontId="2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27" fillId="0" borderId="1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4" fontId="11" fillId="0" borderId="5" xfId="0" applyNumberFormat="1" applyFont="1" applyFill="1" applyBorder="1"/>
    <xf numFmtId="4" fontId="2" fillId="0" borderId="5" xfId="0" applyNumberFormat="1" applyFont="1" applyFill="1" applyBorder="1"/>
    <xf numFmtId="0" fontId="27" fillId="0" borderId="0" xfId="0" applyFont="1" applyFill="1" applyAlignment="1">
      <alignment horizontal="left"/>
    </xf>
    <xf numFmtId="0" fontId="29" fillId="0" borderId="10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9" fillId="0" borderId="1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4" fontId="11" fillId="0" borderId="4" xfId="0" applyNumberFormat="1" applyFont="1" applyFill="1" applyBorder="1"/>
    <xf numFmtId="4" fontId="2" fillId="0" borderId="4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7" fillId="0" borderId="4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4" fontId="31" fillId="0" borderId="10" xfId="0" applyNumberFormat="1" applyFont="1" applyFill="1" applyBorder="1"/>
    <xf numFmtId="4" fontId="31" fillId="0" borderId="13" xfId="0" applyNumberFormat="1" applyFont="1" applyFill="1" applyBorder="1"/>
    <xf numFmtId="0" fontId="32" fillId="0" borderId="1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27" fillId="0" borderId="8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8" fillId="0" borderId="0" xfId="0" applyFont="1" applyFill="1"/>
    <xf numFmtId="0" fontId="11" fillId="0" borderId="0" xfId="0" applyFont="1" applyFill="1" applyBorder="1" applyAlignment="1">
      <alignment horizontal="left"/>
    </xf>
    <xf numFmtId="0" fontId="28" fillId="0" borderId="13" xfId="0" applyFont="1" applyFill="1" applyBorder="1" applyAlignment="1"/>
    <xf numFmtId="0" fontId="29" fillId="0" borderId="13" xfId="0" applyFont="1" applyFill="1" applyBorder="1" applyAlignment="1"/>
    <xf numFmtId="0" fontId="32" fillId="0" borderId="12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left"/>
    </xf>
    <xf numFmtId="4" fontId="32" fillId="0" borderId="13" xfId="0" applyNumberFormat="1" applyFont="1" applyFill="1" applyBorder="1"/>
    <xf numFmtId="0" fontId="32" fillId="0" borderId="0" xfId="0" applyFont="1" applyFill="1"/>
    <xf numFmtId="0" fontId="34" fillId="0" borderId="12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center"/>
    </xf>
    <xf numFmtId="0" fontId="36" fillId="0" borderId="13" xfId="0" applyFont="1" applyFill="1" applyBorder="1" applyAlignment="1">
      <alignment horizontal="left"/>
    </xf>
    <xf numFmtId="4" fontId="37" fillId="0" borderId="13" xfId="0" applyNumberFormat="1" applyFont="1" applyFill="1" applyBorder="1"/>
    <xf numFmtId="0" fontId="37" fillId="0" borderId="0" xfId="0" applyFont="1" applyFill="1"/>
    <xf numFmtId="0" fontId="38" fillId="0" borderId="12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left"/>
    </xf>
    <xf numFmtId="16" fontId="4" fillId="0" borderId="13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30" fillId="0" borderId="4" xfId="0" applyFont="1" applyFill="1" applyBorder="1" applyAlignment="1">
      <alignment horizontal="left"/>
    </xf>
    <xf numFmtId="4" fontId="11" fillId="0" borderId="12" xfId="0" applyNumberFormat="1" applyFont="1" applyFill="1" applyBorder="1"/>
    <xf numFmtId="4" fontId="2" fillId="0" borderId="12" xfId="0" applyNumberFormat="1" applyFont="1" applyFill="1" applyBorder="1"/>
    <xf numFmtId="0" fontId="27" fillId="0" borderId="1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3" fontId="20" fillId="0" borderId="16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40" fillId="0" borderId="13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left"/>
    </xf>
    <xf numFmtId="4" fontId="23" fillId="0" borderId="13" xfId="0" applyNumberFormat="1" applyFont="1" applyFill="1" applyBorder="1"/>
    <xf numFmtId="4" fontId="23" fillId="0" borderId="13" xfId="0" applyNumberFormat="1" applyFont="1" applyFill="1" applyBorder="1" applyAlignment="1">
      <alignment horizontal="right"/>
    </xf>
    <xf numFmtId="4" fontId="24" fillId="0" borderId="13" xfId="0" applyNumberFormat="1" applyFont="1" applyFill="1" applyBorder="1" applyAlignment="1">
      <alignment horizontal="right"/>
    </xf>
    <xf numFmtId="4" fontId="41" fillId="0" borderId="13" xfId="0" applyNumberFormat="1" applyFont="1" applyFill="1" applyBorder="1"/>
    <xf numFmtId="4" fontId="40" fillId="0" borderId="13" xfId="0" applyNumberFormat="1" applyFont="1" applyFill="1" applyBorder="1"/>
    <xf numFmtId="4" fontId="24" fillId="0" borderId="13" xfId="0" applyNumberFormat="1" applyFont="1" applyFill="1" applyBorder="1"/>
    <xf numFmtId="4" fontId="28" fillId="0" borderId="13" xfId="0" applyNumberFormat="1" applyFont="1" applyFill="1" applyBorder="1" applyAlignment="1">
      <alignment horizontal="left"/>
    </xf>
    <xf numFmtId="0" fontId="42" fillId="0" borderId="0" xfId="0" applyFont="1" applyFill="1" applyAlignment="1">
      <alignment horizontal="left"/>
    </xf>
    <xf numFmtId="4" fontId="27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2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center"/>
    </xf>
    <xf numFmtId="4" fontId="30" fillId="0" borderId="0" xfId="0" applyNumberFormat="1" applyFont="1" applyFill="1" applyAlignment="1">
      <alignment horizontal="left"/>
    </xf>
    <xf numFmtId="4" fontId="27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left"/>
    </xf>
    <xf numFmtId="0" fontId="2" fillId="0" borderId="0" xfId="0" applyFont="1"/>
    <xf numFmtId="0" fontId="2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/>
    <xf numFmtId="3" fontId="30" fillId="0" borderId="0" xfId="0" applyNumberFormat="1" applyFont="1" applyFill="1"/>
    <xf numFmtId="0" fontId="1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4" fillId="0" borderId="0" xfId="0" applyFont="1" applyFill="1"/>
    <xf numFmtId="0" fontId="11" fillId="0" borderId="0" xfId="0" applyFont="1" applyFill="1" applyAlignment="1">
      <alignment horizontal="left"/>
    </xf>
    <xf numFmtId="14" fontId="4" fillId="0" borderId="0" xfId="0" applyNumberFormat="1" applyFont="1" applyFill="1"/>
    <xf numFmtId="0" fontId="2" fillId="0" borderId="9" xfId="0" applyFont="1" applyFill="1" applyBorder="1" applyAlignment="1">
      <alignment horizontal="left"/>
    </xf>
    <xf numFmtId="0" fontId="11" fillId="0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1" fillId="0" borderId="0" xfId="0" applyFont="1" applyFill="1" applyBorder="1"/>
    <xf numFmtId="14" fontId="4" fillId="0" borderId="0" xfId="0" applyNumberFormat="1" applyFont="1" applyFill="1" applyBorder="1"/>
    <xf numFmtId="0" fontId="23" fillId="0" borderId="12" xfId="0" applyFont="1" applyFill="1" applyBorder="1"/>
    <xf numFmtId="4" fontId="11" fillId="0" borderId="2" xfId="0" applyNumberFormat="1" applyFont="1" applyFill="1" applyBorder="1"/>
    <xf numFmtId="4" fontId="2" fillId="0" borderId="2" xfId="0" applyNumberFormat="1" applyFont="1" applyFill="1" applyBorder="1"/>
    <xf numFmtId="0" fontId="2" fillId="0" borderId="21" xfId="0" applyFont="1" applyFill="1" applyBorder="1"/>
    <xf numFmtId="0" fontId="11" fillId="0" borderId="21" xfId="0" applyFont="1" applyFill="1" applyBorder="1"/>
    <xf numFmtId="4" fontId="41" fillId="0" borderId="0" xfId="0" applyNumberFormat="1" applyFont="1" applyFill="1" applyAlignment="1">
      <alignment horizontal="center"/>
    </xf>
    <xf numFmtId="4" fontId="40" fillId="0" borderId="0" xfId="0" applyNumberFormat="1" applyFont="1" applyFill="1" applyAlignment="1">
      <alignment horizontal="center"/>
    </xf>
    <xf numFmtId="0" fontId="23" fillId="0" borderId="0" xfId="0" applyFont="1" applyFill="1"/>
    <xf numFmtId="0" fontId="1" fillId="0" borderId="2" xfId="0" applyFont="1" applyFill="1" applyBorder="1"/>
    <xf numFmtId="4" fontId="11" fillId="0" borderId="20" xfId="0" applyNumberFormat="1" applyFont="1" applyFill="1" applyBorder="1"/>
    <xf numFmtId="4" fontId="2" fillId="0" borderId="20" xfId="0" applyNumberFormat="1" applyFont="1" applyFill="1" applyBorder="1"/>
    <xf numFmtId="0" fontId="28" fillId="0" borderId="0" xfId="0" applyFont="1" applyFill="1" applyAlignment="1">
      <alignment horizontal="center"/>
    </xf>
    <xf numFmtId="4" fontId="1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12" fillId="0" borderId="0" xfId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0" fontId="0" fillId="0" borderId="24" xfId="1" applyFont="1" applyFill="1" applyBorder="1"/>
    <xf numFmtId="0" fontId="0" fillId="0" borderId="0" xfId="1" applyFont="1" applyFill="1"/>
    <xf numFmtId="0" fontId="16" fillId="0" borderId="0" xfId="1" applyFont="1" applyFill="1" applyAlignment="1">
      <alignment horizontal="left" vertical="top"/>
    </xf>
    <xf numFmtId="166" fontId="13" fillId="0" borderId="0" xfId="1" applyNumberFormat="1" applyFont="1" applyFill="1" applyAlignment="1">
      <alignment horizontal="left" vertical="top"/>
    </xf>
    <xf numFmtId="166" fontId="16" fillId="0" borderId="0" xfId="1" applyNumberFormat="1" applyFont="1" applyFill="1" applyAlignment="1">
      <alignment horizontal="left" vertical="top"/>
    </xf>
    <xf numFmtId="170" fontId="16" fillId="0" borderId="0" xfId="1" applyNumberFormat="1" applyFont="1" applyFill="1" applyAlignment="1">
      <alignment horizontal="left" vertical="top"/>
    </xf>
    <xf numFmtId="171" fontId="13" fillId="0" borderId="0" xfId="1" applyNumberFormat="1" applyFont="1" applyFill="1" applyAlignment="1">
      <alignment horizontal="left" vertical="top"/>
    </xf>
    <xf numFmtId="171" fontId="16" fillId="0" borderId="0" xfId="1" applyNumberFormat="1" applyFont="1" applyFill="1" applyAlignment="1">
      <alignment horizontal="left" vertical="top"/>
    </xf>
    <xf numFmtId="172" fontId="16" fillId="0" borderId="0" xfId="1" applyNumberFormat="1" applyFont="1" applyFill="1" applyAlignment="1">
      <alignment horizontal="left" vertical="top"/>
    </xf>
    <xf numFmtId="174" fontId="16" fillId="0" borderId="0" xfId="1" applyNumberFormat="1" applyFont="1" applyFill="1" applyAlignment="1">
      <alignment horizontal="right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top"/>
    </xf>
    <xf numFmtId="0" fontId="13" fillId="0" borderId="0" xfId="1" applyFont="1" applyAlignment="1">
      <alignment horizontal="left" vertical="top" wrapText="1"/>
    </xf>
    <xf numFmtId="0" fontId="44" fillId="0" borderId="0" xfId="0" applyFont="1" applyAlignment="1">
      <alignment horizontal="left" wrapText="1"/>
    </xf>
    <xf numFmtId="0" fontId="44" fillId="3" borderId="0" xfId="0" applyFont="1" applyFill="1" applyAlignment="1">
      <alignment horizontal="left" wrapText="1"/>
    </xf>
    <xf numFmtId="0" fontId="44" fillId="3" borderId="0" xfId="1" applyFont="1" applyFill="1" applyAlignment="1">
      <alignment horizontal="left" wrapText="1"/>
    </xf>
    <xf numFmtId="0" fontId="16" fillId="3" borderId="0" xfId="1" applyFont="1" applyFill="1" applyAlignment="1">
      <alignment horizontal="left" vertical="top" wrapText="1"/>
    </xf>
    <xf numFmtId="0" fontId="16" fillId="0" borderId="0" xfId="1" applyFont="1" applyAlignment="1">
      <alignment horizontal="left" vertical="top" wrapText="1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26843</xdr:colOff>
      <xdr:row>9</xdr:row>
      <xdr:rowOff>121228</xdr:rowOff>
    </xdr:from>
    <xdr:to>
      <xdr:col>1</xdr:col>
      <xdr:colOff>9525</xdr:colOff>
      <xdr:row>9</xdr:row>
      <xdr:rowOff>121228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444EE3D-93AC-4FD7-8B1D-1E4EF49DF8B9}"/>
            </a:ext>
          </a:extLst>
        </xdr:cNvPr>
        <xdr:cNvSpPr>
          <a:spLocks noChangeShapeType="1"/>
        </xdr:cNvSpPr>
      </xdr:nvSpPr>
      <xdr:spPr bwMode="auto">
        <a:xfrm flipH="1" flipV="1">
          <a:off x="26843" y="1472046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239851C-F434-4EB6-AA37-689A0B2A7BEC}"/>
            </a:ext>
          </a:extLst>
        </xdr:cNvPr>
        <xdr:cNvSpPr>
          <a:spLocks noChangeShapeType="1"/>
        </xdr:cNvSpPr>
      </xdr:nvSpPr>
      <xdr:spPr bwMode="auto">
        <a:xfrm flipH="1" flipV="1">
          <a:off x="419100" y="14763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82E9EECB-4BAA-4608-B38D-CE1871708A48}"/>
            </a:ext>
          </a:extLst>
        </xdr:cNvPr>
        <xdr:cNvSpPr>
          <a:spLocks noChangeShapeType="1"/>
        </xdr:cNvSpPr>
      </xdr:nvSpPr>
      <xdr:spPr bwMode="auto">
        <a:xfrm flipH="1" flipV="1">
          <a:off x="847725" y="14763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10</xdr:row>
      <xdr:rowOff>0</xdr:rowOff>
    </xdr:from>
    <xdr:to>
      <xdr:col>6</xdr:col>
      <xdr:colOff>28575</xdr:colOff>
      <xdr:row>10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BC4C28C-1A93-4A7D-916B-0068ED02E532}"/>
            </a:ext>
          </a:extLst>
        </xdr:cNvPr>
        <xdr:cNvSpPr>
          <a:spLocks noChangeShapeType="1"/>
        </xdr:cNvSpPr>
      </xdr:nvSpPr>
      <xdr:spPr bwMode="auto">
        <a:xfrm flipH="1" flipV="1">
          <a:off x="4705350" y="1476375"/>
          <a:ext cx="2371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6</xdr:col>
      <xdr:colOff>28575</xdr:colOff>
      <xdr:row>3</xdr:row>
      <xdr:rowOff>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C1EF17F2-DC05-4241-ACF0-7E136C8F5E7F}"/>
            </a:ext>
          </a:extLst>
        </xdr:cNvPr>
        <xdr:cNvSpPr>
          <a:spLocks noChangeShapeType="1"/>
        </xdr:cNvSpPr>
      </xdr:nvSpPr>
      <xdr:spPr bwMode="auto">
        <a:xfrm flipH="1" flipV="1">
          <a:off x="9525" y="476250"/>
          <a:ext cx="70675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8282</xdr:rowOff>
    </xdr:from>
    <xdr:to>
      <xdr:col>3</xdr:col>
      <xdr:colOff>661366</xdr:colOff>
      <xdr:row>5</xdr:row>
      <xdr:rowOff>8282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66303E3A-FA91-42D8-9CD7-BABBC25E01D6}"/>
            </a:ext>
          </a:extLst>
        </xdr:cNvPr>
        <xdr:cNvSpPr>
          <a:spLocks noChangeShapeType="1"/>
        </xdr:cNvSpPr>
      </xdr:nvSpPr>
      <xdr:spPr bwMode="auto">
        <a:xfrm flipH="1" flipV="1">
          <a:off x="0" y="836957"/>
          <a:ext cx="5347666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0</xdr:col>
      <xdr:colOff>390525</xdr:colOff>
      <xdr:row>17</xdr:row>
      <xdr:rowOff>0</xdr:rowOff>
    </xdr:to>
    <xdr:sp macro="" textlink="">
      <xdr:nvSpPr>
        <xdr:cNvPr id="8" name="Line 17">
          <a:extLst>
            <a:ext uri="{FF2B5EF4-FFF2-40B4-BE49-F238E27FC236}">
              <a16:creationId xmlns:a16="http://schemas.microsoft.com/office/drawing/2014/main" id="{D0EEA35E-460B-44EA-B49C-97CAF4F75D7F}"/>
            </a:ext>
          </a:extLst>
        </xdr:cNvPr>
        <xdr:cNvSpPr>
          <a:spLocks noChangeShapeType="1"/>
        </xdr:cNvSpPr>
      </xdr:nvSpPr>
      <xdr:spPr bwMode="auto">
        <a:xfrm flipH="1" flipV="1">
          <a:off x="9525" y="22764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9" name="Line 18">
          <a:extLst>
            <a:ext uri="{FF2B5EF4-FFF2-40B4-BE49-F238E27FC236}">
              <a16:creationId xmlns:a16="http://schemas.microsoft.com/office/drawing/2014/main" id="{36E311B7-9CAF-4059-BE8A-96910586656D}"/>
            </a:ext>
          </a:extLst>
        </xdr:cNvPr>
        <xdr:cNvSpPr>
          <a:spLocks noChangeShapeType="1"/>
        </xdr:cNvSpPr>
      </xdr:nvSpPr>
      <xdr:spPr bwMode="auto">
        <a:xfrm flipH="1" flipV="1">
          <a:off x="419100" y="22764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0" name="Line 19">
          <a:extLst>
            <a:ext uri="{FF2B5EF4-FFF2-40B4-BE49-F238E27FC236}">
              <a16:creationId xmlns:a16="http://schemas.microsoft.com/office/drawing/2014/main" id="{78518A0E-4479-42D0-A72F-71A5450B5245}"/>
            </a:ext>
          </a:extLst>
        </xdr:cNvPr>
        <xdr:cNvSpPr>
          <a:spLocks noChangeShapeType="1"/>
        </xdr:cNvSpPr>
      </xdr:nvSpPr>
      <xdr:spPr bwMode="auto">
        <a:xfrm flipH="1" flipV="1">
          <a:off x="847725" y="22764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1842541</xdr:colOff>
      <xdr:row>16</xdr:row>
      <xdr:rowOff>160193</xdr:rowOff>
    </xdr:from>
    <xdr:to>
      <xdr:col>5</xdr:col>
      <xdr:colOff>675408</xdr:colOff>
      <xdr:row>17</xdr:row>
      <xdr:rowOff>8282</xdr:rowOff>
    </xdr:to>
    <xdr:sp macro="" textlink="">
      <xdr:nvSpPr>
        <xdr:cNvPr id="11" name="Line 20">
          <a:extLst>
            <a:ext uri="{FF2B5EF4-FFF2-40B4-BE49-F238E27FC236}">
              <a16:creationId xmlns:a16="http://schemas.microsoft.com/office/drawing/2014/main" id="{6286F269-E49B-4017-B06D-ED7CBB9E6247}"/>
            </a:ext>
          </a:extLst>
        </xdr:cNvPr>
        <xdr:cNvSpPr>
          <a:spLocks noChangeShapeType="1"/>
        </xdr:cNvSpPr>
      </xdr:nvSpPr>
      <xdr:spPr bwMode="auto">
        <a:xfrm flipH="1">
          <a:off x="2401052" y="2645352"/>
          <a:ext cx="2058379" cy="8282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0</xdr:rowOff>
    </xdr:from>
    <xdr:to>
      <xdr:col>0</xdr:col>
      <xdr:colOff>390525</xdr:colOff>
      <xdr:row>31</xdr:row>
      <xdr:rowOff>0</xdr:rowOff>
    </xdr:to>
    <xdr:sp macro="" textlink="">
      <xdr:nvSpPr>
        <xdr:cNvPr id="12" name="Line 32">
          <a:extLst>
            <a:ext uri="{FF2B5EF4-FFF2-40B4-BE49-F238E27FC236}">
              <a16:creationId xmlns:a16="http://schemas.microsoft.com/office/drawing/2014/main" id="{F83BFC81-00A7-4DD3-A9B3-F63B363D742A}"/>
            </a:ext>
          </a:extLst>
        </xdr:cNvPr>
        <xdr:cNvSpPr>
          <a:spLocks noChangeShapeType="1"/>
        </xdr:cNvSpPr>
      </xdr:nvSpPr>
      <xdr:spPr bwMode="auto">
        <a:xfrm flipH="1" flipV="1">
          <a:off x="9525" y="38766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409575</xdr:colOff>
      <xdr:row>31</xdr:row>
      <xdr:rowOff>0</xdr:rowOff>
    </xdr:to>
    <xdr:sp macro="" textlink="">
      <xdr:nvSpPr>
        <xdr:cNvPr id="13" name="Line 33">
          <a:extLst>
            <a:ext uri="{FF2B5EF4-FFF2-40B4-BE49-F238E27FC236}">
              <a16:creationId xmlns:a16="http://schemas.microsoft.com/office/drawing/2014/main" id="{6ACD6629-2F6A-4425-BDF9-1D776AFAC5C4}"/>
            </a:ext>
          </a:extLst>
        </xdr:cNvPr>
        <xdr:cNvSpPr>
          <a:spLocks noChangeShapeType="1"/>
        </xdr:cNvSpPr>
      </xdr:nvSpPr>
      <xdr:spPr bwMode="auto">
        <a:xfrm flipH="1" flipV="1">
          <a:off x="419100" y="38766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31</xdr:row>
      <xdr:rowOff>0</xdr:rowOff>
    </xdr:from>
    <xdr:to>
      <xdr:col>3</xdr:col>
      <xdr:colOff>0</xdr:colOff>
      <xdr:row>31</xdr:row>
      <xdr:rowOff>0</xdr:rowOff>
    </xdr:to>
    <xdr:sp macro="" textlink="">
      <xdr:nvSpPr>
        <xdr:cNvPr id="14" name="Line 34">
          <a:extLst>
            <a:ext uri="{FF2B5EF4-FFF2-40B4-BE49-F238E27FC236}">
              <a16:creationId xmlns:a16="http://schemas.microsoft.com/office/drawing/2014/main" id="{29A2A3BD-D2F9-4EFD-AAB9-FDB4BFF1A2FC}"/>
            </a:ext>
          </a:extLst>
        </xdr:cNvPr>
        <xdr:cNvSpPr>
          <a:spLocks noChangeShapeType="1"/>
        </xdr:cNvSpPr>
      </xdr:nvSpPr>
      <xdr:spPr bwMode="auto">
        <a:xfrm flipH="1" flipV="1">
          <a:off x="847725" y="38766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742950</xdr:colOff>
      <xdr:row>31</xdr:row>
      <xdr:rowOff>19050</xdr:rowOff>
    </xdr:to>
    <xdr:sp macro="" textlink="">
      <xdr:nvSpPr>
        <xdr:cNvPr id="15" name="Line 35">
          <a:extLst>
            <a:ext uri="{FF2B5EF4-FFF2-40B4-BE49-F238E27FC236}">
              <a16:creationId xmlns:a16="http://schemas.microsoft.com/office/drawing/2014/main" id="{B6ACDD82-DEB5-4AA8-A301-365AB5FC7853}"/>
            </a:ext>
          </a:extLst>
        </xdr:cNvPr>
        <xdr:cNvSpPr>
          <a:spLocks noChangeShapeType="1"/>
        </xdr:cNvSpPr>
      </xdr:nvSpPr>
      <xdr:spPr bwMode="auto">
        <a:xfrm flipH="1" flipV="1">
          <a:off x="4667250" y="3876675"/>
          <a:ext cx="2333625" cy="190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47</xdr:row>
      <xdr:rowOff>0</xdr:rowOff>
    </xdr:from>
    <xdr:to>
      <xdr:col>0</xdr:col>
      <xdr:colOff>390525</xdr:colOff>
      <xdr:row>47</xdr:row>
      <xdr:rowOff>0</xdr:rowOff>
    </xdr:to>
    <xdr:sp macro="" textlink="">
      <xdr:nvSpPr>
        <xdr:cNvPr id="16" name="Line 47">
          <a:extLst>
            <a:ext uri="{FF2B5EF4-FFF2-40B4-BE49-F238E27FC236}">
              <a16:creationId xmlns:a16="http://schemas.microsoft.com/office/drawing/2014/main" id="{497476C1-3F70-4929-B6E9-D13F28231D7E}"/>
            </a:ext>
          </a:extLst>
        </xdr:cNvPr>
        <xdr:cNvSpPr>
          <a:spLocks noChangeShapeType="1"/>
        </xdr:cNvSpPr>
      </xdr:nvSpPr>
      <xdr:spPr bwMode="auto">
        <a:xfrm flipH="1" flipV="1">
          <a:off x="9525" y="55911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47</xdr:row>
      <xdr:rowOff>0</xdr:rowOff>
    </xdr:from>
    <xdr:to>
      <xdr:col>1</xdr:col>
      <xdr:colOff>409575</xdr:colOff>
      <xdr:row>47</xdr:row>
      <xdr:rowOff>0</xdr:rowOff>
    </xdr:to>
    <xdr:sp macro="" textlink="">
      <xdr:nvSpPr>
        <xdr:cNvPr id="17" name="Line 48">
          <a:extLst>
            <a:ext uri="{FF2B5EF4-FFF2-40B4-BE49-F238E27FC236}">
              <a16:creationId xmlns:a16="http://schemas.microsoft.com/office/drawing/2014/main" id="{4521F475-F6E4-4E10-8020-14F5FCC16623}"/>
            </a:ext>
          </a:extLst>
        </xdr:cNvPr>
        <xdr:cNvSpPr>
          <a:spLocks noChangeShapeType="1"/>
        </xdr:cNvSpPr>
      </xdr:nvSpPr>
      <xdr:spPr bwMode="auto">
        <a:xfrm flipH="1" flipV="1">
          <a:off x="419100" y="55911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47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18" name="Line 49">
          <a:extLst>
            <a:ext uri="{FF2B5EF4-FFF2-40B4-BE49-F238E27FC236}">
              <a16:creationId xmlns:a16="http://schemas.microsoft.com/office/drawing/2014/main" id="{C60ABB29-70AB-4F73-9BE7-1C61B35CE12A}"/>
            </a:ext>
          </a:extLst>
        </xdr:cNvPr>
        <xdr:cNvSpPr>
          <a:spLocks noChangeShapeType="1"/>
        </xdr:cNvSpPr>
      </xdr:nvSpPr>
      <xdr:spPr bwMode="auto">
        <a:xfrm flipH="1" flipV="1">
          <a:off x="847725" y="55911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46</xdr:row>
      <xdr:rowOff>104775</xdr:rowOff>
    </xdr:from>
    <xdr:to>
      <xdr:col>6</xdr:col>
      <xdr:colOff>9525</xdr:colOff>
      <xdr:row>47</xdr:row>
      <xdr:rowOff>0</xdr:rowOff>
    </xdr:to>
    <xdr:sp macro="" textlink="">
      <xdr:nvSpPr>
        <xdr:cNvPr id="19" name="Line 50">
          <a:extLst>
            <a:ext uri="{FF2B5EF4-FFF2-40B4-BE49-F238E27FC236}">
              <a16:creationId xmlns:a16="http://schemas.microsoft.com/office/drawing/2014/main" id="{4BCE13CB-8F6D-4694-A910-E7E6224285E8}"/>
            </a:ext>
          </a:extLst>
        </xdr:cNvPr>
        <xdr:cNvSpPr>
          <a:spLocks noChangeShapeType="1"/>
        </xdr:cNvSpPr>
      </xdr:nvSpPr>
      <xdr:spPr bwMode="auto">
        <a:xfrm flipH="1">
          <a:off x="4702562" y="5773312"/>
          <a:ext cx="2313646" cy="1138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64</xdr:row>
      <xdr:rowOff>0</xdr:rowOff>
    </xdr:from>
    <xdr:to>
      <xdr:col>0</xdr:col>
      <xdr:colOff>390525</xdr:colOff>
      <xdr:row>64</xdr:row>
      <xdr:rowOff>0</xdr:rowOff>
    </xdr:to>
    <xdr:sp macro="" textlink="">
      <xdr:nvSpPr>
        <xdr:cNvPr id="20" name="Line 62">
          <a:extLst>
            <a:ext uri="{FF2B5EF4-FFF2-40B4-BE49-F238E27FC236}">
              <a16:creationId xmlns:a16="http://schemas.microsoft.com/office/drawing/2014/main" id="{AFF2F703-3B0C-4706-B5B3-3817AD1D893E}"/>
            </a:ext>
          </a:extLst>
        </xdr:cNvPr>
        <xdr:cNvSpPr>
          <a:spLocks noChangeShapeType="1"/>
        </xdr:cNvSpPr>
      </xdr:nvSpPr>
      <xdr:spPr bwMode="auto">
        <a:xfrm flipH="1" flipV="1">
          <a:off x="9525" y="73056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64</xdr:row>
      <xdr:rowOff>0</xdr:rowOff>
    </xdr:from>
    <xdr:to>
      <xdr:col>1</xdr:col>
      <xdr:colOff>409575</xdr:colOff>
      <xdr:row>64</xdr:row>
      <xdr:rowOff>0</xdr:rowOff>
    </xdr:to>
    <xdr:sp macro="" textlink="">
      <xdr:nvSpPr>
        <xdr:cNvPr id="21" name="Line 63">
          <a:extLst>
            <a:ext uri="{FF2B5EF4-FFF2-40B4-BE49-F238E27FC236}">
              <a16:creationId xmlns:a16="http://schemas.microsoft.com/office/drawing/2014/main" id="{4EEF182C-086C-41B6-8B91-B2FB5AE4998B}"/>
            </a:ext>
          </a:extLst>
        </xdr:cNvPr>
        <xdr:cNvSpPr>
          <a:spLocks noChangeShapeType="1"/>
        </xdr:cNvSpPr>
      </xdr:nvSpPr>
      <xdr:spPr bwMode="auto">
        <a:xfrm flipH="1" flipV="1">
          <a:off x="419100" y="73056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64</xdr:row>
      <xdr:rowOff>0</xdr:rowOff>
    </xdr:from>
    <xdr:to>
      <xdr:col>3</xdr:col>
      <xdr:colOff>0</xdr:colOff>
      <xdr:row>64</xdr:row>
      <xdr:rowOff>0</xdr:rowOff>
    </xdr:to>
    <xdr:sp macro="" textlink="">
      <xdr:nvSpPr>
        <xdr:cNvPr id="22" name="Line 64">
          <a:extLst>
            <a:ext uri="{FF2B5EF4-FFF2-40B4-BE49-F238E27FC236}">
              <a16:creationId xmlns:a16="http://schemas.microsoft.com/office/drawing/2014/main" id="{313CD560-E99A-4AD6-B620-D3DE2B9ED17A}"/>
            </a:ext>
          </a:extLst>
        </xdr:cNvPr>
        <xdr:cNvSpPr>
          <a:spLocks noChangeShapeType="1"/>
        </xdr:cNvSpPr>
      </xdr:nvSpPr>
      <xdr:spPr bwMode="auto">
        <a:xfrm flipH="1" flipV="1">
          <a:off x="847725" y="73056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63</xdr:row>
      <xdr:rowOff>151534</xdr:rowOff>
    </xdr:from>
    <xdr:to>
      <xdr:col>5</xdr:col>
      <xdr:colOff>666750</xdr:colOff>
      <xdr:row>64</xdr:row>
      <xdr:rowOff>0</xdr:rowOff>
    </xdr:to>
    <xdr:sp macro="" textlink="">
      <xdr:nvSpPr>
        <xdr:cNvPr id="23" name="Line 65">
          <a:extLst>
            <a:ext uri="{FF2B5EF4-FFF2-40B4-BE49-F238E27FC236}">
              <a16:creationId xmlns:a16="http://schemas.microsoft.com/office/drawing/2014/main" id="{911DF514-9674-449D-B289-B97D4E554A95}"/>
            </a:ext>
          </a:extLst>
        </xdr:cNvPr>
        <xdr:cNvSpPr>
          <a:spLocks noChangeShapeType="1"/>
        </xdr:cNvSpPr>
      </xdr:nvSpPr>
      <xdr:spPr bwMode="auto">
        <a:xfrm flipH="1">
          <a:off x="2452255" y="10728614"/>
          <a:ext cx="1998518" cy="8659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71</xdr:row>
      <xdr:rowOff>0</xdr:rowOff>
    </xdr:from>
    <xdr:to>
      <xdr:col>0</xdr:col>
      <xdr:colOff>390525</xdr:colOff>
      <xdr:row>71</xdr:row>
      <xdr:rowOff>0</xdr:rowOff>
    </xdr:to>
    <xdr:sp macro="" textlink="">
      <xdr:nvSpPr>
        <xdr:cNvPr id="24" name="Line 77">
          <a:extLst>
            <a:ext uri="{FF2B5EF4-FFF2-40B4-BE49-F238E27FC236}">
              <a16:creationId xmlns:a16="http://schemas.microsoft.com/office/drawing/2014/main" id="{0751E792-4A77-4825-8E00-F4F2E23076A2}"/>
            </a:ext>
          </a:extLst>
        </xdr:cNvPr>
        <xdr:cNvSpPr>
          <a:spLocks noChangeShapeType="1"/>
        </xdr:cNvSpPr>
      </xdr:nvSpPr>
      <xdr:spPr bwMode="auto">
        <a:xfrm flipH="1" flipV="1">
          <a:off x="9525" y="81057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71</xdr:row>
      <xdr:rowOff>0</xdr:rowOff>
    </xdr:from>
    <xdr:to>
      <xdr:col>1</xdr:col>
      <xdr:colOff>409575</xdr:colOff>
      <xdr:row>71</xdr:row>
      <xdr:rowOff>0</xdr:rowOff>
    </xdr:to>
    <xdr:sp macro="" textlink="">
      <xdr:nvSpPr>
        <xdr:cNvPr id="25" name="Line 78">
          <a:extLst>
            <a:ext uri="{FF2B5EF4-FFF2-40B4-BE49-F238E27FC236}">
              <a16:creationId xmlns:a16="http://schemas.microsoft.com/office/drawing/2014/main" id="{952B943D-488B-4640-BA3B-126346BEBD62}"/>
            </a:ext>
          </a:extLst>
        </xdr:cNvPr>
        <xdr:cNvSpPr>
          <a:spLocks noChangeShapeType="1"/>
        </xdr:cNvSpPr>
      </xdr:nvSpPr>
      <xdr:spPr bwMode="auto">
        <a:xfrm flipH="1" flipV="1">
          <a:off x="419100" y="81057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71</xdr:row>
      <xdr:rowOff>0</xdr:rowOff>
    </xdr:from>
    <xdr:to>
      <xdr:col>3</xdr:col>
      <xdr:colOff>0</xdr:colOff>
      <xdr:row>71</xdr:row>
      <xdr:rowOff>0</xdr:rowOff>
    </xdr:to>
    <xdr:sp macro="" textlink="">
      <xdr:nvSpPr>
        <xdr:cNvPr id="26" name="Line 79">
          <a:extLst>
            <a:ext uri="{FF2B5EF4-FFF2-40B4-BE49-F238E27FC236}">
              <a16:creationId xmlns:a16="http://schemas.microsoft.com/office/drawing/2014/main" id="{B2CF2BCE-A683-4A0D-A5A9-2A7C9CA1730B}"/>
            </a:ext>
          </a:extLst>
        </xdr:cNvPr>
        <xdr:cNvSpPr>
          <a:spLocks noChangeShapeType="1"/>
        </xdr:cNvSpPr>
      </xdr:nvSpPr>
      <xdr:spPr bwMode="auto">
        <a:xfrm flipH="1" flipV="1">
          <a:off x="847725" y="81057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71</xdr:row>
      <xdr:rowOff>0</xdr:rowOff>
    </xdr:from>
    <xdr:to>
      <xdr:col>6</xdr:col>
      <xdr:colOff>28575</xdr:colOff>
      <xdr:row>71</xdr:row>
      <xdr:rowOff>0</xdr:rowOff>
    </xdr:to>
    <xdr:sp macro="" textlink="">
      <xdr:nvSpPr>
        <xdr:cNvPr id="27" name="Line 80">
          <a:extLst>
            <a:ext uri="{FF2B5EF4-FFF2-40B4-BE49-F238E27FC236}">
              <a16:creationId xmlns:a16="http://schemas.microsoft.com/office/drawing/2014/main" id="{81D42169-1BAB-41E7-9B15-64DF526CBC82}"/>
            </a:ext>
          </a:extLst>
        </xdr:cNvPr>
        <xdr:cNvSpPr>
          <a:spLocks noChangeShapeType="1"/>
        </xdr:cNvSpPr>
      </xdr:nvSpPr>
      <xdr:spPr bwMode="auto">
        <a:xfrm flipH="1" flipV="1">
          <a:off x="4705350" y="8105775"/>
          <a:ext cx="2371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80</xdr:row>
      <xdr:rowOff>0</xdr:rowOff>
    </xdr:from>
    <xdr:to>
      <xdr:col>0</xdr:col>
      <xdr:colOff>390525</xdr:colOff>
      <xdr:row>80</xdr:row>
      <xdr:rowOff>0</xdr:rowOff>
    </xdr:to>
    <xdr:sp macro="" textlink="">
      <xdr:nvSpPr>
        <xdr:cNvPr id="28" name="Line 92">
          <a:extLst>
            <a:ext uri="{FF2B5EF4-FFF2-40B4-BE49-F238E27FC236}">
              <a16:creationId xmlns:a16="http://schemas.microsoft.com/office/drawing/2014/main" id="{4D4D3038-0172-4CFB-825F-C6D90EBBEBAC}"/>
            </a:ext>
          </a:extLst>
        </xdr:cNvPr>
        <xdr:cNvSpPr>
          <a:spLocks noChangeShapeType="1"/>
        </xdr:cNvSpPr>
      </xdr:nvSpPr>
      <xdr:spPr bwMode="auto">
        <a:xfrm flipH="1" flipV="1">
          <a:off x="9525" y="91344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80</xdr:row>
      <xdr:rowOff>0</xdr:rowOff>
    </xdr:from>
    <xdr:to>
      <xdr:col>1</xdr:col>
      <xdr:colOff>409575</xdr:colOff>
      <xdr:row>80</xdr:row>
      <xdr:rowOff>0</xdr:rowOff>
    </xdr:to>
    <xdr:sp macro="" textlink="">
      <xdr:nvSpPr>
        <xdr:cNvPr id="29" name="Line 93">
          <a:extLst>
            <a:ext uri="{FF2B5EF4-FFF2-40B4-BE49-F238E27FC236}">
              <a16:creationId xmlns:a16="http://schemas.microsoft.com/office/drawing/2014/main" id="{01472CA8-4599-4596-8DBC-6CAB6C53B1F1}"/>
            </a:ext>
          </a:extLst>
        </xdr:cNvPr>
        <xdr:cNvSpPr>
          <a:spLocks noChangeShapeType="1"/>
        </xdr:cNvSpPr>
      </xdr:nvSpPr>
      <xdr:spPr bwMode="auto">
        <a:xfrm flipH="1" flipV="1">
          <a:off x="419100" y="91344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80</xdr:row>
      <xdr:rowOff>0</xdr:rowOff>
    </xdr:from>
    <xdr:to>
      <xdr:col>3</xdr:col>
      <xdr:colOff>0</xdr:colOff>
      <xdr:row>80</xdr:row>
      <xdr:rowOff>0</xdr:rowOff>
    </xdr:to>
    <xdr:sp macro="" textlink="">
      <xdr:nvSpPr>
        <xdr:cNvPr id="30" name="Line 94">
          <a:extLst>
            <a:ext uri="{FF2B5EF4-FFF2-40B4-BE49-F238E27FC236}">
              <a16:creationId xmlns:a16="http://schemas.microsoft.com/office/drawing/2014/main" id="{91256FFA-6311-4654-852E-81AE48C9C3A0}"/>
            </a:ext>
          </a:extLst>
        </xdr:cNvPr>
        <xdr:cNvSpPr>
          <a:spLocks noChangeShapeType="1"/>
        </xdr:cNvSpPr>
      </xdr:nvSpPr>
      <xdr:spPr bwMode="auto">
        <a:xfrm flipH="1" flipV="1">
          <a:off x="847725" y="91344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80</xdr:row>
      <xdr:rowOff>0</xdr:rowOff>
    </xdr:from>
    <xdr:to>
      <xdr:col>4</xdr:col>
      <xdr:colOff>0</xdr:colOff>
      <xdr:row>80</xdr:row>
      <xdr:rowOff>0</xdr:rowOff>
    </xdr:to>
    <xdr:sp macro="" textlink="">
      <xdr:nvSpPr>
        <xdr:cNvPr id="31" name="Line 95">
          <a:extLst>
            <a:ext uri="{FF2B5EF4-FFF2-40B4-BE49-F238E27FC236}">
              <a16:creationId xmlns:a16="http://schemas.microsoft.com/office/drawing/2014/main" id="{AC9DEFAB-1A36-4B5D-BD9F-696CE2DE3A0A}"/>
            </a:ext>
          </a:extLst>
        </xdr:cNvPr>
        <xdr:cNvSpPr>
          <a:spLocks noChangeShapeType="1"/>
        </xdr:cNvSpPr>
      </xdr:nvSpPr>
      <xdr:spPr bwMode="auto">
        <a:xfrm flipH="1" flipV="1">
          <a:off x="4705350" y="913447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83</xdr:row>
      <xdr:rowOff>19050</xdr:rowOff>
    </xdr:from>
    <xdr:to>
      <xdr:col>0</xdr:col>
      <xdr:colOff>400050</xdr:colOff>
      <xdr:row>83</xdr:row>
      <xdr:rowOff>19050</xdr:rowOff>
    </xdr:to>
    <xdr:sp macro="" textlink="">
      <xdr:nvSpPr>
        <xdr:cNvPr id="32" name="Line 107">
          <a:extLst>
            <a:ext uri="{FF2B5EF4-FFF2-40B4-BE49-F238E27FC236}">
              <a16:creationId xmlns:a16="http://schemas.microsoft.com/office/drawing/2014/main" id="{2762C35E-12E1-44DF-A9E4-25AA72F38969}"/>
            </a:ext>
          </a:extLst>
        </xdr:cNvPr>
        <xdr:cNvSpPr>
          <a:spLocks noChangeShapeType="1"/>
        </xdr:cNvSpPr>
      </xdr:nvSpPr>
      <xdr:spPr bwMode="auto">
        <a:xfrm flipH="1" flipV="1">
          <a:off x="19050" y="94964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83</xdr:row>
      <xdr:rowOff>19050</xdr:rowOff>
    </xdr:from>
    <xdr:to>
      <xdr:col>1</xdr:col>
      <xdr:colOff>390525</xdr:colOff>
      <xdr:row>83</xdr:row>
      <xdr:rowOff>19050</xdr:rowOff>
    </xdr:to>
    <xdr:sp macro="" textlink="">
      <xdr:nvSpPr>
        <xdr:cNvPr id="33" name="Line 108">
          <a:extLst>
            <a:ext uri="{FF2B5EF4-FFF2-40B4-BE49-F238E27FC236}">
              <a16:creationId xmlns:a16="http://schemas.microsoft.com/office/drawing/2014/main" id="{F51B4959-6565-406C-A9CA-5A5C4BE9D118}"/>
            </a:ext>
          </a:extLst>
        </xdr:cNvPr>
        <xdr:cNvSpPr>
          <a:spLocks noChangeShapeType="1"/>
        </xdr:cNvSpPr>
      </xdr:nvSpPr>
      <xdr:spPr bwMode="auto">
        <a:xfrm flipH="1" flipV="1">
          <a:off x="400050" y="94964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83</xdr:row>
      <xdr:rowOff>19050</xdr:rowOff>
    </xdr:from>
    <xdr:to>
      <xdr:col>3</xdr:col>
      <xdr:colOff>0</xdr:colOff>
      <xdr:row>83</xdr:row>
      <xdr:rowOff>19050</xdr:rowOff>
    </xdr:to>
    <xdr:sp macro="" textlink="">
      <xdr:nvSpPr>
        <xdr:cNvPr id="34" name="Line 109">
          <a:extLst>
            <a:ext uri="{FF2B5EF4-FFF2-40B4-BE49-F238E27FC236}">
              <a16:creationId xmlns:a16="http://schemas.microsoft.com/office/drawing/2014/main" id="{1C13D3A9-204C-49F2-9590-BB6A17B13A2E}"/>
            </a:ext>
          </a:extLst>
        </xdr:cNvPr>
        <xdr:cNvSpPr>
          <a:spLocks noChangeShapeType="1"/>
        </xdr:cNvSpPr>
      </xdr:nvSpPr>
      <xdr:spPr bwMode="auto">
        <a:xfrm flipH="1" flipV="1">
          <a:off x="838200" y="949642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83</xdr:row>
      <xdr:rowOff>9525</xdr:rowOff>
    </xdr:from>
    <xdr:to>
      <xdr:col>4</xdr:col>
      <xdr:colOff>9525</xdr:colOff>
      <xdr:row>83</xdr:row>
      <xdr:rowOff>9525</xdr:rowOff>
    </xdr:to>
    <xdr:sp macro="" textlink="">
      <xdr:nvSpPr>
        <xdr:cNvPr id="35" name="Line 110">
          <a:extLst>
            <a:ext uri="{FF2B5EF4-FFF2-40B4-BE49-F238E27FC236}">
              <a16:creationId xmlns:a16="http://schemas.microsoft.com/office/drawing/2014/main" id="{8F947C8B-473C-4FFC-A91D-C27FE1981AED}"/>
            </a:ext>
          </a:extLst>
        </xdr:cNvPr>
        <xdr:cNvSpPr>
          <a:spLocks noChangeShapeType="1"/>
        </xdr:cNvSpPr>
      </xdr:nvSpPr>
      <xdr:spPr bwMode="auto">
        <a:xfrm flipH="1" flipV="1">
          <a:off x="4714875" y="9486900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107</xdr:row>
      <xdr:rowOff>0</xdr:rowOff>
    </xdr:from>
    <xdr:to>
      <xdr:col>0</xdr:col>
      <xdr:colOff>390525</xdr:colOff>
      <xdr:row>107</xdr:row>
      <xdr:rowOff>0</xdr:rowOff>
    </xdr:to>
    <xdr:sp macro="" textlink="">
      <xdr:nvSpPr>
        <xdr:cNvPr id="36" name="Line 122">
          <a:extLst>
            <a:ext uri="{FF2B5EF4-FFF2-40B4-BE49-F238E27FC236}">
              <a16:creationId xmlns:a16="http://schemas.microsoft.com/office/drawing/2014/main" id="{F57F87B4-AD78-4DC3-9181-EB0C536A2724}"/>
            </a:ext>
          </a:extLst>
        </xdr:cNvPr>
        <xdr:cNvSpPr>
          <a:spLocks noChangeShapeType="1"/>
        </xdr:cNvSpPr>
      </xdr:nvSpPr>
      <xdr:spPr bwMode="auto">
        <a:xfrm flipH="1" flipV="1">
          <a:off x="9525" y="121062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107</xdr:row>
      <xdr:rowOff>0</xdr:rowOff>
    </xdr:from>
    <xdr:to>
      <xdr:col>1</xdr:col>
      <xdr:colOff>409575</xdr:colOff>
      <xdr:row>107</xdr:row>
      <xdr:rowOff>0</xdr:rowOff>
    </xdr:to>
    <xdr:sp macro="" textlink="">
      <xdr:nvSpPr>
        <xdr:cNvPr id="37" name="Line 123">
          <a:extLst>
            <a:ext uri="{FF2B5EF4-FFF2-40B4-BE49-F238E27FC236}">
              <a16:creationId xmlns:a16="http://schemas.microsoft.com/office/drawing/2014/main" id="{8A5BD8B3-3253-4241-8A2C-43C86212274F}"/>
            </a:ext>
          </a:extLst>
        </xdr:cNvPr>
        <xdr:cNvSpPr>
          <a:spLocks noChangeShapeType="1"/>
        </xdr:cNvSpPr>
      </xdr:nvSpPr>
      <xdr:spPr bwMode="auto">
        <a:xfrm flipH="1" flipV="1">
          <a:off x="419100" y="121062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107</xdr:row>
      <xdr:rowOff>0</xdr:rowOff>
    </xdr:from>
    <xdr:to>
      <xdr:col>3</xdr:col>
      <xdr:colOff>0</xdr:colOff>
      <xdr:row>107</xdr:row>
      <xdr:rowOff>0</xdr:rowOff>
    </xdr:to>
    <xdr:sp macro="" textlink="">
      <xdr:nvSpPr>
        <xdr:cNvPr id="38" name="Line 124">
          <a:extLst>
            <a:ext uri="{FF2B5EF4-FFF2-40B4-BE49-F238E27FC236}">
              <a16:creationId xmlns:a16="http://schemas.microsoft.com/office/drawing/2014/main" id="{99734E5C-F1D0-4D01-830B-A34C0280497D}"/>
            </a:ext>
          </a:extLst>
        </xdr:cNvPr>
        <xdr:cNvSpPr>
          <a:spLocks noChangeShapeType="1"/>
        </xdr:cNvSpPr>
      </xdr:nvSpPr>
      <xdr:spPr bwMode="auto">
        <a:xfrm flipH="1" flipV="1">
          <a:off x="847725" y="121062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107</xdr:row>
      <xdr:rowOff>0</xdr:rowOff>
    </xdr:from>
    <xdr:to>
      <xdr:col>4</xdr:col>
      <xdr:colOff>0</xdr:colOff>
      <xdr:row>107</xdr:row>
      <xdr:rowOff>0</xdr:rowOff>
    </xdr:to>
    <xdr:sp macro="" textlink="">
      <xdr:nvSpPr>
        <xdr:cNvPr id="39" name="Line 125">
          <a:extLst>
            <a:ext uri="{FF2B5EF4-FFF2-40B4-BE49-F238E27FC236}">
              <a16:creationId xmlns:a16="http://schemas.microsoft.com/office/drawing/2014/main" id="{16EFFCB9-320C-4A75-8C0E-1C324C776DC1}"/>
            </a:ext>
          </a:extLst>
        </xdr:cNvPr>
        <xdr:cNvSpPr>
          <a:spLocks noChangeShapeType="1"/>
        </xdr:cNvSpPr>
      </xdr:nvSpPr>
      <xdr:spPr bwMode="auto">
        <a:xfrm flipH="1" flipV="1">
          <a:off x="4705350" y="1210627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13855</xdr:colOff>
      <xdr:row>154</xdr:row>
      <xdr:rowOff>148936</xdr:rowOff>
    </xdr:from>
    <xdr:to>
      <xdr:col>1</xdr:col>
      <xdr:colOff>6062</xdr:colOff>
      <xdr:row>154</xdr:row>
      <xdr:rowOff>148936</xdr:rowOff>
    </xdr:to>
    <xdr:sp macro="" textlink="">
      <xdr:nvSpPr>
        <xdr:cNvPr id="44" name="Line 152">
          <a:extLst>
            <a:ext uri="{FF2B5EF4-FFF2-40B4-BE49-F238E27FC236}">
              <a16:creationId xmlns:a16="http://schemas.microsoft.com/office/drawing/2014/main" id="{86BED17E-1B99-4FFF-B481-B77561BFE149}"/>
            </a:ext>
          </a:extLst>
        </xdr:cNvPr>
        <xdr:cNvSpPr>
          <a:spLocks noChangeShapeType="1"/>
        </xdr:cNvSpPr>
      </xdr:nvSpPr>
      <xdr:spPr bwMode="auto">
        <a:xfrm flipH="1" flipV="1">
          <a:off x="13855" y="25792834"/>
          <a:ext cx="2476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29441</xdr:colOff>
      <xdr:row>154</xdr:row>
      <xdr:rowOff>148937</xdr:rowOff>
    </xdr:from>
    <xdr:to>
      <xdr:col>1</xdr:col>
      <xdr:colOff>296141</xdr:colOff>
      <xdr:row>154</xdr:row>
      <xdr:rowOff>148937</xdr:rowOff>
    </xdr:to>
    <xdr:sp macro="" textlink="">
      <xdr:nvSpPr>
        <xdr:cNvPr id="45" name="Line 153">
          <a:extLst>
            <a:ext uri="{FF2B5EF4-FFF2-40B4-BE49-F238E27FC236}">
              <a16:creationId xmlns:a16="http://schemas.microsoft.com/office/drawing/2014/main" id="{7ED79CB5-D90B-4798-AB0F-B51AF07F127B}"/>
            </a:ext>
          </a:extLst>
        </xdr:cNvPr>
        <xdr:cNvSpPr>
          <a:spLocks noChangeShapeType="1"/>
        </xdr:cNvSpPr>
      </xdr:nvSpPr>
      <xdr:spPr bwMode="auto">
        <a:xfrm flipH="1" flipV="1">
          <a:off x="284884" y="25792835"/>
          <a:ext cx="2667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303068</xdr:colOff>
      <xdr:row>154</xdr:row>
      <xdr:rowOff>155862</xdr:rowOff>
    </xdr:from>
    <xdr:to>
      <xdr:col>3</xdr:col>
      <xdr:colOff>12988</xdr:colOff>
      <xdr:row>155</xdr:row>
      <xdr:rowOff>4328</xdr:rowOff>
    </xdr:to>
    <xdr:sp macro="" textlink="">
      <xdr:nvSpPr>
        <xdr:cNvPr id="46" name="Line 154">
          <a:extLst>
            <a:ext uri="{FF2B5EF4-FFF2-40B4-BE49-F238E27FC236}">
              <a16:creationId xmlns:a16="http://schemas.microsoft.com/office/drawing/2014/main" id="{318FA075-8357-435B-BD40-74A3932804EE}"/>
            </a:ext>
          </a:extLst>
        </xdr:cNvPr>
        <xdr:cNvSpPr>
          <a:spLocks noChangeShapeType="1"/>
        </xdr:cNvSpPr>
      </xdr:nvSpPr>
      <xdr:spPr bwMode="auto">
        <a:xfrm flipH="1" flipV="1">
          <a:off x="558511" y="25799760"/>
          <a:ext cx="1887682" cy="8659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155</xdr:row>
      <xdr:rowOff>9525</xdr:rowOff>
    </xdr:from>
    <xdr:to>
      <xdr:col>4</xdr:col>
      <xdr:colOff>0</xdr:colOff>
      <xdr:row>155</xdr:row>
      <xdr:rowOff>9525</xdr:rowOff>
    </xdr:to>
    <xdr:sp macro="" textlink="">
      <xdr:nvSpPr>
        <xdr:cNvPr id="47" name="Line 155">
          <a:extLst>
            <a:ext uri="{FF2B5EF4-FFF2-40B4-BE49-F238E27FC236}">
              <a16:creationId xmlns:a16="http://schemas.microsoft.com/office/drawing/2014/main" id="{82518DFE-6539-4EE6-9323-822BE442E418}"/>
            </a:ext>
          </a:extLst>
        </xdr:cNvPr>
        <xdr:cNvSpPr>
          <a:spLocks noChangeShapeType="1"/>
        </xdr:cNvSpPr>
      </xdr:nvSpPr>
      <xdr:spPr bwMode="auto">
        <a:xfrm flipH="1" flipV="1">
          <a:off x="4705350" y="1749742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181</xdr:row>
      <xdr:rowOff>0</xdr:rowOff>
    </xdr:from>
    <xdr:to>
      <xdr:col>0</xdr:col>
      <xdr:colOff>390525</xdr:colOff>
      <xdr:row>181</xdr:row>
      <xdr:rowOff>0</xdr:rowOff>
    </xdr:to>
    <xdr:sp macro="" textlink="">
      <xdr:nvSpPr>
        <xdr:cNvPr id="48" name="Line 167">
          <a:extLst>
            <a:ext uri="{FF2B5EF4-FFF2-40B4-BE49-F238E27FC236}">
              <a16:creationId xmlns:a16="http://schemas.microsoft.com/office/drawing/2014/main" id="{363F1BA8-31C4-4E0D-B0F9-46163C0BE86C}"/>
            </a:ext>
          </a:extLst>
        </xdr:cNvPr>
        <xdr:cNvSpPr>
          <a:spLocks noChangeShapeType="1"/>
        </xdr:cNvSpPr>
      </xdr:nvSpPr>
      <xdr:spPr bwMode="auto">
        <a:xfrm flipH="1" flipV="1">
          <a:off x="9525" y="200120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181</xdr:row>
      <xdr:rowOff>0</xdr:rowOff>
    </xdr:from>
    <xdr:to>
      <xdr:col>1</xdr:col>
      <xdr:colOff>409575</xdr:colOff>
      <xdr:row>181</xdr:row>
      <xdr:rowOff>0</xdr:rowOff>
    </xdr:to>
    <xdr:sp macro="" textlink="">
      <xdr:nvSpPr>
        <xdr:cNvPr id="49" name="Line 168">
          <a:extLst>
            <a:ext uri="{FF2B5EF4-FFF2-40B4-BE49-F238E27FC236}">
              <a16:creationId xmlns:a16="http://schemas.microsoft.com/office/drawing/2014/main" id="{8465B1AD-B8B0-4BD7-9BD7-B7BD4DE09E97}"/>
            </a:ext>
          </a:extLst>
        </xdr:cNvPr>
        <xdr:cNvSpPr>
          <a:spLocks noChangeShapeType="1"/>
        </xdr:cNvSpPr>
      </xdr:nvSpPr>
      <xdr:spPr bwMode="auto">
        <a:xfrm flipH="1" flipV="1">
          <a:off x="419100" y="200120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181</xdr:row>
      <xdr:rowOff>0</xdr:rowOff>
    </xdr:from>
    <xdr:to>
      <xdr:col>3</xdr:col>
      <xdr:colOff>0</xdr:colOff>
      <xdr:row>181</xdr:row>
      <xdr:rowOff>0</xdr:rowOff>
    </xdr:to>
    <xdr:sp macro="" textlink="">
      <xdr:nvSpPr>
        <xdr:cNvPr id="50" name="Line 169">
          <a:extLst>
            <a:ext uri="{FF2B5EF4-FFF2-40B4-BE49-F238E27FC236}">
              <a16:creationId xmlns:a16="http://schemas.microsoft.com/office/drawing/2014/main" id="{2A16B9A2-9E3B-4143-BA6C-801A885B8C51}"/>
            </a:ext>
          </a:extLst>
        </xdr:cNvPr>
        <xdr:cNvSpPr>
          <a:spLocks noChangeShapeType="1"/>
        </xdr:cNvSpPr>
      </xdr:nvSpPr>
      <xdr:spPr bwMode="auto">
        <a:xfrm flipH="1" flipV="1">
          <a:off x="847725" y="2001202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51" name="Line 170">
          <a:extLst>
            <a:ext uri="{FF2B5EF4-FFF2-40B4-BE49-F238E27FC236}">
              <a16:creationId xmlns:a16="http://schemas.microsoft.com/office/drawing/2014/main" id="{847587CD-34AC-454C-9E8A-2C5DE2FF5634}"/>
            </a:ext>
          </a:extLst>
        </xdr:cNvPr>
        <xdr:cNvSpPr>
          <a:spLocks noChangeShapeType="1"/>
        </xdr:cNvSpPr>
      </xdr:nvSpPr>
      <xdr:spPr bwMode="auto">
        <a:xfrm flipH="1" flipV="1">
          <a:off x="4705350" y="2001202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194</xdr:row>
      <xdr:rowOff>0</xdr:rowOff>
    </xdr:from>
    <xdr:to>
      <xdr:col>0</xdr:col>
      <xdr:colOff>390525</xdr:colOff>
      <xdr:row>194</xdr:row>
      <xdr:rowOff>0</xdr:rowOff>
    </xdr:to>
    <xdr:sp macro="" textlink="">
      <xdr:nvSpPr>
        <xdr:cNvPr id="52" name="Line 182">
          <a:extLst>
            <a:ext uri="{FF2B5EF4-FFF2-40B4-BE49-F238E27FC236}">
              <a16:creationId xmlns:a16="http://schemas.microsoft.com/office/drawing/2014/main" id="{8FB83DCC-3602-4DC3-A604-31993D8D0401}"/>
            </a:ext>
          </a:extLst>
        </xdr:cNvPr>
        <xdr:cNvSpPr>
          <a:spLocks noChangeShapeType="1"/>
        </xdr:cNvSpPr>
      </xdr:nvSpPr>
      <xdr:spPr bwMode="auto">
        <a:xfrm flipH="1" flipV="1">
          <a:off x="9525" y="212693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194</xdr:row>
      <xdr:rowOff>0</xdr:rowOff>
    </xdr:from>
    <xdr:to>
      <xdr:col>1</xdr:col>
      <xdr:colOff>409575</xdr:colOff>
      <xdr:row>194</xdr:row>
      <xdr:rowOff>0</xdr:rowOff>
    </xdr:to>
    <xdr:sp macro="" textlink="">
      <xdr:nvSpPr>
        <xdr:cNvPr id="53" name="Line 183">
          <a:extLst>
            <a:ext uri="{FF2B5EF4-FFF2-40B4-BE49-F238E27FC236}">
              <a16:creationId xmlns:a16="http://schemas.microsoft.com/office/drawing/2014/main" id="{7D12E4B5-4756-4A68-9EC4-5B6CE8C90986}"/>
            </a:ext>
          </a:extLst>
        </xdr:cNvPr>
        <xdr:cNvSpPr>
          <a:spLocks noChangeShapeType="1"/>
        </xdr:cNvSpPr>
      </xdr:nvSpPr>
      <xdr:spPr bwMode="auto">
        <a:xfrm flipH="1" flipV="1">
          <a:off x="419100" y="212693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194</xdr:row>
      <xdr:rowOff>0</xdr:rowOff>
    </xdr:from>
    <xdr:to>
      <xdr:col>3</xdr:col>
      <xdr:colOff>0</xdr:colOff>
      <xdr:row>194</xdr:row>
      <xdr:rowOff>0</xdr:rowOff>
    </xdr:to>
    <xdr:sp macro="" textlink="">
      <xdr:nvSpPr>
        <xdr:cNvPr id="54" name="Line 184">
          <a:extLst>
            <a:ext uri="{FF2B5EF4-FFF2-40B4-BE49-F238E27FC236}">
              <a16:creationId xmlns:a16="http://schemas.microsoft.com/office/drawing/2014/main" id="{83FB7E71-A769-41E4-945E-DBC57EA2CB92}"/>
            </a:ext>
          </a:extLst>
        </xdr:cNvPr>
        <xdr:cNvSpPr>
          <a:spLocks noChangeShapeType="1"/>
        </xdr:cNvSpPr>
      </xdr:nvSpPr>
      <xdr:spPr bwMode="auto">
        <a:xfrm flipH="1" flipV="1">
          <a:off x="847725" y="2126932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194</xdr:row>
      <xdr:rowOff>0</xdr:rowOff>
    </xdr:from>
    <xdr:to>
      <xdr:col>4</xdr:col>
      <xdr:colOff>0</xdr:colOff>
      <xdr:row>194</xdr:row>
      <xdr:rowOff>0</xdr:rowOff>
    </xdr:to>
    <xdr:sp macro="" textlink="">
      <xdr:nvSpPr>
        <xdr:cNvPr id="55" name="Line 185">
          <a:extLst>
            <a:ext uri="{FF2B5EF4-FFF2-40B4-BE49-F238E27FC236}">
              <a16:creationId xmlns:a16="http://schemas.microsoft.com/office/drawing/2014/main" id="{224D0BCF-64C6-4764-9253-30CDA0B048AC}"/>
            </a:ext>
          </a:extLst>
        </xdr:cNvPr>
        <xdr:cNvSpPr>
          <a:spLocks noChangeShapeType="1"/>
        </xdr:cNvSpPr>
      </xdr:nvSpPr>
      <xdr:spPr bwMode="auto">
        <a:xfrm flipH="1" flipV="1">
          <a:off x="4705350" y="2126932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0</xdr:rowOff>
    </xdr:from>
    <xdr:to>
      <xdr:col>0</xdr:col>
      <xdr:colOff>390525</xdr:colOff>
      <xdr:row>202</xdr:row>
      <xdr:rowOff>0</xdr:rowOff>
    </xdr:to>
    <xdr:sp macro="" textlink="">
      <xdr:nvSpPr>
        <xdr:cNvPr id="56" name="Line 197">
          <a:extLst>
            <a:ext uri="{FF2B5EF4-FFF2-40B4-BE49-F238E27FC236}">
              <a16:creationId xmlns:a16="http://schemas.microsoft.com/office/drawing/2014/main" id="{1B3A549E-536C-403C-B250-48F5E380598A}"/>
            </a:ext>
          </a:extLst>
        </xdr:cNvPr>
        <xdr:cNvSpPr>
          <a:spLocks noChangeShapeType="1"/>
        </xdr:cNvSpPr>
      </xdr:nvSpPr>
      <xdr:spPr bwMode="auto">
        <a:xfrm flipH="1" flipV="1">
          <a:off x="9525" y="221837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202</xdr:row>
      <xdr:rowOff>0</xdr:rowOff>
    </xdr:from>
    <xdr:to>
      <xdr:col>1</xdr:col>
      <xdr:colOff>409575</xdr:colOff>
      <xdr:row>202</xdr:row>
      <xdr:rowOff>0</xdr:rowOff>
    </xdr:to>
    <xdr:sp macro="" textlink="">
      <xdr:nvSpPr>
        <xdr:cNvPr id="57" name="Line 198">
          <a:extLst>
            <a:ext uri="{FF2B5EF4-FFF2-40B4-BE49-F238E27FC236}">
              <a16:creationId xmlns:a16="http://schemas.microsoft.com/office/drawing/2014/main" id="{0BE84A53-329B-40B9-84F5-DE581D957A6A}"/>
            </a:ext>
          </a:extLst>
        </xdr:cNvPr>
        <xdr:cNvSpPr>
          <a:spLocks noChangeShapeType="1"/>
        </xdr:cNvSpPr>
      </xdr:nvSpPr>
      <xdr:spPr bwMode="auto">
        <a:xfrm flipH="1" flipV="1">
          <a:off x="419100" y="221837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202</xdr:row>
      <xdr:rowOff>0</xdr:rowOff>
    </xdr:from>
    <xdr:to>
      <xdr:col>3</xdr:col>
      <xdr:colOff>0</xdr:colOff>
      <xdr:row>202</xdr:row>
      <xdr:rowOff>0</xdr:rowOff>
    </xdr:to>
    <xdr:sp macro="" textlink="">
      <xdr:nvSpPr>
        <xdr:cNvPr id="58" name="Line 199">
          <a:extLst>
            <a:ext uri="{FF2B5EF4-FFF2-40B4-BE49-F238E27FC236}">
              <a16:creationId xmlns:a16="http://schemas.microsoft.com/office/drawing/2014/main" id="{1D421314-BE80-403D-AA3D-73F3C7BF6AE9}"/>
            </a:ext>
          </a:extLst>
        </xdr:cNvPr>
        <xdr:cNvSpPr>
          <a:spLocks noChangeShapeType="1"/>
        </xdr:cNvSpPr>
      </xdr:nvSpPr>
      <xdr:spPr bwMode="auto">
        <a:xfrm flipH="1" flipV="1">
          <a:off x="847725" y="2218372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202</xdr:row>
      <xdr:rowOff>0</xdr:rowOff>
    </xdr:from>
    <xdr:to>
      <xdr:col>4</xdr:col>
      <xdr:colOff>0</xdr:colOff>
      <xdr:row>202</xdr:row>
      <xdr:rowOff>0</xdr:rowOff>
    </xdr:to>
    <xdr:sp macro="" textlink="">
      <xdr:nvSpPr>
        <xdr:cNvPr id="59" name="Line 200">
          <a:extLst>
            <a:ext uri="{FF2B5EF4-FFF2-40B4-BE49-F238E27FC236}">
              <a16:creationId xmlns:a16="http://schemas.microsoft.com/office/drawing/2014/main" id="{0AEAABA7-38F8-4905-8BF2-B31CA6C1A8E9}"/>
            </a:ext>
          </a:extLst>
        </xdr:cNvPr>
        <xdr:cNvSpPr>
          <a:spLocks noChangeShapeType="1"/>
        </xdr:cNvSpPr>
      </xdr:nvSpPr>
      <xdr:spPr bwMode="auto">
        <a:xfrm flipH="1" flipV="1">
          <a:off x="4705350" y="2218372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205</xdr:row>
      <xdr:rowOff>0</xdr:rowOff>
    </xdr:from>
    <xdr:to>
      <xdr:col>0</xdr:col>
      <xdr:colOff>390525</xdr:colOff>
      <xdr:row>205</xdr:row>
      <xdr:rowOff>0</xdr:rowOff>
    </xdr:to>
    <xdr:sp macro="" textlink="">
      <xdr:nvSpPr>
        <xdr:cNvPr id="60" name="Line 212">
          <a:extLst>
            <a:ext uri="{FF2B5EF4-FFF2-40B4-BE49-F238E27FC236}">
              <a16:creationId xmlns:a16="http://schemas.microsoft.com/office/drawing/2014/main" id="{072109BE-8937-4FA3-86B5-1F08B4F52E3D}"/>
            </a:ext>
          </a:extLst>
        </xdr:cNvPr>
        <xdr:cNvSpPr>
          <a:spLocks noChangeShapeType="1"/>
        </xdr:cNvSpPr>
      </xdr:nvSpPr>
      <xdr:spPr bwMode="auto">
        <a:xfrm flipH="1" flipV="1">
          <a:off x="9525" y="226409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205</xdr:row>
      <xdr:rowOff>0</xdr:rowOff>
    </xdr:from>
    <xdr:to>
      <xdr:col>1</xdr:col>
      <xdr:colOff>409575</xdr:colOff>
      <xdr:row>205</xdr:row>
      <xdr:rowOff>0</xdr:rowOff>
    </xdr:to>
    <xdr:sp macro="" textlink="">
      <xdr:nvSpPr>
        <xdr:cNvPr id="61" name="Line 213">
          <a:extLst>
            <a:ext uri="{FF2B5EF4-FFF2-40B4-BE49-F238E27FC236}">
              <a16:creationId xmlns:a16="http://schemas.microsoft.com/office/drawing/2014/main" id="{8B6B201D-1B3F-47E1-8ADA-F9A0C947AB1C}"/>
            </a:ext>
          </a:extLst>
        </xdr:cNvPr>
        <xdr:cNvSpPr>
          <a:spLocks noChangeShapeType="1"/>
        </xdr:cNvSpPr>
      </xdr:nvSpPr>
      <xdr:spPr bwMode="auto">
        <a:xfrm flipH="1" flipV="1">
          <a:off x="419100" y="226409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205</xdr:row>
      <xdr:rowOff>0</xdr:rowOff>
    </xdr:from>
    <xdr:to>
      <xdr:col>3</xdr:col>
      <xdr:colOff>0</xdr:colOff>
      <xdr:row>205</xdr:row>
      <xdr:rowOff>0</xdr:rowOff>
    </xdr:to>
    <xdr:sp macro="" textlink="">
      <xdr:nvSpPr>
        <xdr:cNvPr id="62" name="Line 214">
          <a:extLst>
            <a:ext uri="{FF2B5EF4-FFF2-40B4-BE49-F238E27FC236}">
              <a16:creationId xmlns:a16="http://schemas.microsoft.com/office/drawing/2014/main" id="{03A6BD86-2831-4A31-A79C-2349328D21AE}"/>
            </a:ext>
          </a:extLst>
        </xdr:cNvPr>
        <xdr:cNvSpPr>
          <a:spLocks noChangeShapeType="1"/>
        </xdr:cNvSpPr>
      </xdr:nvSpPr>
      <xdr:spPr bwMode="auto">
        <a:xfrm flipH="1" flipV="1">
          <a:off x="847725" y="2264092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19049</xdr:colOff>
      <xdr:row>205</xdr:row>
      <xdr:rowOff>0</xdr:rowOff>
    </xdr:from>
    <xdr:to>
      <xdr:col>5</xdr:col>
      <xdr:colOff>720586</xdr:colOff>
      <xdr:row>205</xdr:row>
      <xdr:rowOff>0</xdr:rowOff>
    </xdr:to>
    <xdr:sp macro="" textlink="">
      <xdr:nvSpPr>
        <xdr:cNvPr id="63" name="Line 215">
          <a:extLst>
            <a:ext uri="{FF2B5EF4-FFF2-40B4-BE49-F238E27FC236}">
              <a16:creationId xmlns:a16="http://schemas.microsoft.com/office/drawing/2014/main" id="{A3C251E9-739E-495C-9344-ECC6757E7333}"/>
            </a:ext>
          </a:extLst>
        </xdr:cNvPr>
        <xdr:cNvSpPr>
          <a:spLocks noChangeShapeType="1"/>
        </xdr:cNvSpPr>
      </xdr:nvSpPr>
      <xdr:spPr bwMode="auto">
        <a:xfrm flipH="1" flipV="1">
          <a:off x="4705349" y="22640925"/>
          <a:ext cx="2273162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213</xdr:row>
      <xdr:rowOff>0</xdr:rowOff>
    </xdr:from>
    <xdr:to>
      <xdr:col>0</xdr:col>
      <xdr:colOff>390525</xdr:colOff>
      <xdr:row>213</xdr:row>
      <xdr:rowOff>0</xdr:rowOff>
    </xdr:to>
    <xdr:sp macro="" textlink="">
      <xdr:nvSpPr>
        <xdr:cNvPr id="64" name="Line 227">
          <a:extLst>
            <a:ext uri="{FF2B5EF4-FFF2-40B4-BE49-F238E27FC236}">
              <a16:creationId xmlns:a16="http://schemas.microsoft.com/office/drawing/2014/main" id="{6D13B616-20E4-4D26-A21A-EE979F3C1140}"/>
            </a:ext>
          </a:extLst>
        </xdr:cNvPr>
        <xdr:cNvSpPr>
          <a:spLocks noChangeShapeType="1"/>
        </xdr:cNvSpPr>
      </xdr:nvSpPr>
      <xdr:spPr bwMode="auto">
        <a:xfrm flipH="1" flipV="1">
          <a:off x="9525" y="235553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213</xdr:row>
      <xdr:rowOff>0</xdr:rowOff>
    </xdr:from>
    <xdr:to>
      <xdr:col>1</xdr:col>
      <xdr:colOff>409575</xdr:colOff>
      <xdr:row>213</xdr:row>
      <xdr:rowOff>0</xdr:rowOff>
    </xdr:to>
    <xdr:sp macro="" textlink="">
      <xdr:nvSpPr>
        <xdr:cNvPr id="65" name="Line 228">
          <a:extLst>
            <a:ext uri="{FF2B5EF4-FFF2-40B4-BE49-F238E27FC236}">
              <a16:creationId xmlns:a16="http://schemas.microsoft.com/office/drawing/2014/main" id="{79EC3740-B080-4B53-B211-31C4809AB059}"/>
            </a:ext>
          </a:extLst>
        </xdr:cNvPr>
        <xdr:cNvSpPr>
          <a:spLocks noChangeShapeType="1"/>
        </xdr:cNvSpPr>
      </xdr:nvSpPr>
      <xdr:spPr bwMode="auto">
        <a:xfrm flipH="1" flipV="1">
          <a:off x="419100" y="235553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213</xdr:row>
      <xdr:rowOff>0</xdr:rowOff>
    </xdr:from>
    <xdr:to>
      <xdr:col>3</xdr:col>
      <xdr:colOff>0</xdr:colOff>
      <xdr:row>213</xdr:row>
      <xdr:rowOff>0</xdr:rowOff>
    </xdr:to>
    <xdr:sp macro="" textlink="">
      <xdr:nvSpPr>
        <xdr:cNvPr id="66" name="Line 229">
          <a:extLst>
            <a:ext uri="{FF2B5EF4-FFF2-40B4-BE49-F238E27FC236}">
              <a16:creationId xmlns:a16="http://schemas.microsoft.com/office/drawing/2014/main" id="{524F1C46-E858-473C-9D52-43C4BE951DB3}"/>
            </a:ext>
          </a:extLst>
        </xdr:cNvPr>
        <xdr:cNvSpPr>
          <a:spLocks noChangeShapeType="1"/>
        </xdr:cNvSpPr>
      </xdr:nvSpPr>
      <xdr:spPr bwMode="auto">
        <a:xfrm flipH="1" flipV="1">
          <a:off x="847725" y="2355532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19048</xdr:colOff>
      <xdr:row>212</xdr:row>
      <xdr:rowOff>151534</xdr:rowOff>
    </xdr:from>
    <xdr:to>
      <xdr:col>6</xdr:col>
      <xdr:colOff>12988</xdr:colOff>
      <xdr:row>212</xdr:row>
      <xdr:rowOff>160193</xdr:rowOff>
    </xdr:to>
    <xdr:sp macro="" textlink="">
      <xdr:nvSpPr>
        <xdr:cNvPr id="67" name="Line 230">
          <a:extLst>
            <a:ext uri="{FF2B5EF4-FFF2-40B4-BE49-F238E27FC236}">
              <a16:creationId xmlns:a16="http://schemas.microsoft.com/office/drawing/2014/main" id="{E0717014-2E3B-4D78-91FE-C331CEA5EE2D}"/>
            </a:ext>
          </a:extLst>
        </xdr:cNvPr>
        <xdr:cNvSpPr>
          <a:spLocks noChangeShapeType="1"/>
        </xdr:cNvSpPr>
      </xdr:nvSpPr>
      <xdr:spPr bwMode="auto">
        <a:xfrm flipH="1">
          <a:off x="2452253" y="35229511"/>
          <a:ext cx="2028826" cy="8659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262</xdr:row>
      <xdr:rowOff>0</xdr:rowOff>
    </xdr:from>
    <xdr:to>
      <xdr:col>0</xdr:col>
      <xdr:colOff>390525</xdr:colOff>
      <xdr:row>262</xdr:row>
      <xdr:rowOff>0</xdr:rowOff>
    </xdr:to>
    <xdr:sp macro="" textlink="">
      <xdr:nvSpPr>
        <xdr:cNvPr id="68" name="Line 257">
          <a:extLst>
            <a:ext uri="{FF2B5EF4-FFF2-40B4-BE49-F238E27FC236}">
              <a16:creationId xmlns:a16="http://schemas.microsoft.com/office/drawing/2014/main" id="{CE0716BD-E607-4702-80FD-D72345EF2E0D}"/>
            </a:ext>
          </a:extLst>
        </xdr:cNvPr>
        <xdr:cNvSpPr>
          <a:spLocks noChangeShapeType="1"/>
        </xdr:cNvSpPr>
      </xdr:nvSpPr>
      <xdr:spPr bwMode="auto">
        <a:xfrm flipH="1" flipV="1">
          <a:off x="9525" y="291750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262</xdr:row>
      <xdr:rowOff>0</xdr:rowOff>
    </xdr:from>
    <xdr:to>
      <xdr:col>1</xdr:col>
      <xdr:colOff>409575</xdr:colOff>
      <xdr:row>262</xdr:row>
      <xdr:rowOff>0</xdr:rowOff>
    </xdr:to>
    <xdr:sp macro="" textlink="">
      <xdr:nvSpPr>
        <xdr:cNvPr id="69" name="Line 258">
          <a:extLst>
            <a:ext uri="{FF2B5EF4-FFF2-40B4-BE49-F238E27FC236}">
              <a16:creationId xmlns:a16="http://schemas.microsoft.com/office/drawing/2014/main" id="{29B5A96A-A29D-413B-9B54-15500A6297EE}"/>
            </a:ext>
          </a:extLst>
        </xdr:cNvPr>
        <xdr:cNvSpPr>
          <a:spLocks noChangeShapeType="1"/>
        </xdr:cNvSpPr>
      </xdr:nvSpPr>
      <xdr:spPr bwMode="auto">
        <a:xfrm flipH="1" flipV="1">
          <a:off x="419100" y="291750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262</xdr:row>
      <xdr:rowOff>0</xdr:rowOff>
    </xdr:from>
    <xdr:to>
      <xdr:col>3</xdr:col>
      <xdr:colOff>0</xdr:colOff>
      <xdr:row>262</xdr:row>
      <xdr:rowOff>0</xdr:rowOff>
    </xdr:to>
    <xdr:sp macro="" textlink="">
      <xdr:nvSpPr>
        <xdr:cNvPr id="70" name="Line 259">
          <a:extLst>
            <a:ext uri="{FF2B5EF4-FFF2-40B4-BE49-F238E27FC236}">
              <a16:creationId xmlns:a16="http://schemas.microsoft.com/office/drawing/2014/main" id="{05B595C8-BE1F-4DE9-B8DD-090930A10906}"/>
            </a:ext>
          </a:extLst>
        </xdr:cNvPr>
        <xdr:cNvSpPr>
          <a:spLocks noChangeShapeType="1"/>
        </xdr:cNvSpPr>
      </xdr:nvSpPr>
      <xdr:spPr bwMode="auto">
        <a:xfrm flipH="1" flipV="1">
          <a:off x="847725" y="291750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262</xdr:row>
      <xdr:rowOff>0</xdr:rowOff>
    </xdr:from>
    <xdr:to>
      <xdr:col>5</xdr:col>
      <xdr:colOff>704021</xdr:colOff>
      <xdr:row>262</xdr:row>
      <xdr:rowOff>8283</xdr:rowOff>
    </xdr:to>
    <xdr:sp macro="" textlink="">
      <xdr:nvSpPr>
        <xdr:cNvPr id="71" name="Line 260">
          <a:extLst>
            <a:ext uri="{FF2B5EF4-FFF2-40B4-BE49-F238E27FC236}">
              <a16:creationId xmlns:a16="http://schemas.microsoft.com/office/drawing/2014/main" id="{DD951921-1984-45E8-BCBC-0F714628A5EC}"/>
            </a:ext>
          </a:extLst>
        </xdr:cNvPr>
        <xdr:cNvSpPr>
          <a:spLocks noChangeShapeType="1"/>
        </xdr:cNvSpPr>
      </xdr:nvSpPr>
      <xdr:spPr bwMode="auto">
        <a:xfrm flipH="1">
          <a:off x="4682986" y="29175075"/>
          <a:ext cx="2278960" cy="828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265</xdr:row>
      <xdr:rowOff>0</xdr:rowOff>
    </xdr:from>
    <xdr:to>
      <xdr:col>0</xdr:col>
      <xdr:colOff>390525</xdr:colOff>
      <xdr:row>265</xdr:row>
      <xdr:rowOff>0</xdr:rowOff>
    </xdr:to>
    <xdr:sp macro="" textlink="">
      <xdr:nvSpPr>
        <xdr:cNvPr id="72" name="Line 272">
          <a:extLst>
            <a:ext uri="{FF2B5EF4-FFF2-40B4-BE49-F238E27FC236}">
              <a16:creationId xmlns:a16="http://schemas.microsoft.com/office/drawing/2014/main" id="{F56F15C5-FCE0-40A4-8236-B7645A0206E0}"/>
            </a:ext>
          </a:extLst>
        </xdr:cNvPr>
        <xdr:cNvSpPr>
          <a:spLocks noChangeShapeType="1"/>
        </xdr:cNvSpPr>
      </xdr:nvSpPr>
      <xdr:spPr bwMode="auto">
        <a:xfrm flipH="1" flipV="1">
          <a:off x="9525" y="295179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265</xdr:row>
      <xdr:rowOff>0</xdr:rowOff>
    </xdr:from>
    <xdr:to>
      <xdr:col>1</xdr:col>
      <xdr:colOff>409575</xdr:colOff>
      <xdr:row>265</xdr:row>
      <xdr:rowOff>0</xdr:rowOff>
    </xdr:to>
    <xdr:sp macro="" textlink="">
      <xdr:nvSpPr>
        <xdr:cNvPr id="73" name="Line 273">
          <a:extLst>
            <a:ext uri="{FF2B5EF4-FFF2-40B4-BE49-F238E27FC236}">
              <a16:creationId xmlns:a16="http://schemas.microsoft.com/office/drawing/2014/main" id="{5E22BACC-3705-449B-B4CA-8DFEF3957C31}"/>
            </a:ext>
          </a:extLst>
        </xdr:cNvPr>
        <xdr:cNvSpPr>
          <a:spLocks noChangeShapeType="1"/>
        </xdr:cNvSpPr>
      </xdr:nvSpPr>
      <xdr:spPr bwMode="auto">
        <a:xfrm flipH="1" flipV="1">
          <a:off x="419100" y="2951797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265</xdr:row>
      <xdr:rowOff>0</xdr:rowOff>
    </xdr:from>
    <xdr:to>
      <xdr:col>3</xdr:col>
      <xdr:colOff>0</xdr:colOff>
      <xdr:row>265</xdr:row>
      <xdr:rowOff>0</xdr:rowOff>
    </xdr:to>
    <xdr:sp macro="" textlink="">
      <xdr:nvSpPr>
        <xdr:cNvPr id="74" name="Line 274">
          <a:extLst>
            <a:ext uri="{FF2B5EF4-FFF2-40B4-BE49-F238E27FC236}">
              <a16:creationId xmlns:a16="http://schemas.microsoft.com/office/drawing/2014/main" id="{F4E2A288-F59C-4EF4-B224-488F47A2A480}"/>
            </a:ext>
          </a:extLst>
        </xdr:cNvPr>
        <xdr:cNvSpPr>
          <a:spLocks noChangeShapeType="1"/>
        </xdr:cNvSpPr>
      </xdr:nvSpPr>
      <xdr:spPr bwMode="auto">
        <a:xfrm flipH="1" flipV="1">
          <a:off x="847725" y="29517975"/>
          <a:ext cx="3838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19048</xdr:colOff>
      <xdr:row>264</xdr:row>
      <xdr:rowOff>155863</xdr:rowOff>
    </xdr:from>
    <xdr:to>
      <xdr:col>6</xdr:col>
      <xdr:colOff>8658</xdr:colOff>
      <xdr:row>265</xdr:row>
      <xdr:rowOff>0</xdr:rowOff>
    </xdr:to>
    <xdr:sp macro="" textlink="">
      <xdr:nvSpPr>
        <xdr:cNvPr id="75" name="Line 275">
          <a:extLst>
            <a:ext uri="{FF2B5EF4-FFF2-40B4-BE49-F238E27FC236}">
              <a16:creationId xmlns:a16="http://schemas.microsoft.com/office/drawing/2014/main" id="{4E380D28-0F5E-40BD-917D-CBE2E6FD87EA}"/>
            </a:ext>
          </a:extLst>
        </xdr:cNvPr>
        <xdr:cNvSpPr>
          <a:spLocks noChangeShapeType="1"/>
        </xdr:cNvSpPr>
      </xdr:nvSpPr>
      <xdr:spPr bwMode="auto">
        <a:xfrm flipH="1">
          <a:off x="2452253" y="43992511"/>
          <a:ext cx="2024496" cy="433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155</xdr:row>
      <xdr:rowOff>9525</xdr:rowOff>
    </xdr:from>
    <xdr:to>
      <xdr:col>4</xdr:col>
      <xdr:colOff>9525</xdr:colOff>
      <xdr:row>155</xdr:row>
      <xdr:rowOff>9525</xdr:rowOff>
    </xdr:to>
    <xdr:sp macro="" textlink="">
      <xdr:nvSpPr>
        <xdr:cNvPr id="76" name="Line 110">
          <a:extLst>
            <a:ext uri="{FF2B5EF4-FFF2-40B4-BE49-F238E27FC236}">
              <a16:creationId xmlns:a16="http://schemas.microsoft.com/office/drawing/2014/main" id="{DC1DFAA8-3635-413A-A5AE-BD9FDBB71B8F}"/>
            </a:ext>
          </a:extLst>
        </xdr:cNvPr>
        <xdr:cNvSpPr>
          <a:spLocks noChangeShapeType="1"/>
        </xdr:cNvSpPr>
      </xdr:nvSpPr>
      <xdr:spPr bwMode="auto">
        <a:xfrm flipH="1" flipV="1">
          <a:off x="4714875" y="17497425"/>
          <a:ext cx="7905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24847</xdr:colOff>
      <xdr:row>80</xdr:row>
      <xdr:rowOff>8283</xdr:rowOff>
    </xdr:from>
    <xdr:to>
      <xdr:col>5</xdr:col>
      <xdr:colOff>737151</xdr:colOff>
      <xdr:row>80</xdr:row>
      <xdr:rowOff>8283</xdr:rowOff>
    </xdr:to>
    <xdr:sp macro="" textlink="">
      <xdr:nvSpPr>
        <xdr:cNvPr id="77" name="Line 95">
          <a:extLst>
            <a:ext uri="{FF2B5EF4-FFF2-40B4-BE49-F238E27FC236}">
              <a16:creationId xmlns:a16="http://schemas.microsoft.com/office/drawing/2014/main" id="{65B1B78D-52A5-4143-AEE9-A50FF3DEB9DA}"/>
            </a:ext>
          </a:extLst>
        </xdr:cNvPr>
        <xdr:cNvSpPr>
          <a:spLocks noChangeShapeType="1"/>
        </xdr:cNvSpPr>
      </xdr:nvSpPr>
      <xdr:spPr bwMode="auto">
        <a:xfrm flipH="1" flipV="1">
          <a:off x="5520772" y="9142758"/>
          <a:ext cx="1474304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640772</xdr:colOff>
      <xdr:row>83</xdr:row>
      <xdr:rowOff>8283</xdr:rowOff>
    </xdr:from>
    <xdr:to>
      <xdr:col>6</xdr:col>
      <xdr:colOff>29930</xdr:colOff>
      <xdr:row>83</xdr:row>
      <xdr:rowOff>12989</xdr:rowOff>
    </xdr:to>
    <xdr:sp macro="" textlink="">
      <xdr:nvSpPr>
        <xdr:cNvPr id="78" name="Line 110">
          <a:extLst>
            <a:ext uri="{FF2B5EF4-FFF2-40B4-BE49-F238E27FC236}">
              <a16:creationId xmlns:a16="http://schemas.microsoft.com/office/drawing/2014/main" id="{7BCFC428-7FA1-4A7E-9B7E-742D4AF8F585}"/>
            </a:ext>
          </a:extLst>
        </xdr:cNvPr>
        <xdr:cNvSpPr>
          <a:spLocks noChangeShapeType="1"/>
        </xdr:cNvSpPr>
      </xdr:nvSpPr>
      <xdr:spPr bwMode="auto">
        <a:xfrm flipH="1">
          <a:off x="3073977" y="13836851"/>
          <a:ext cx="1424044" cy="4706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4646</xdr:colOff>
      <xdr:row>107</xdr:row>
      <xdr:rowOff>0</xdr:rowOff>
    </xdr:from>
    <xdr:to>
      <xdr:col>5</xdr:col>
      <xdr:colOff>12988</xdr:colOff>
      <xdr:row>107</xdr:row>
      <xdr:rowOff>7917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FE2FEAC3-BF9E-4B5A-9733-11F0D8EB1A9F}"/>
            </a:ext>
          </a:extLst>
        </xdr:cNvPr>
        <xdr:cNvSpPr>
          <a:spLocks noChangeShapeType="1"/>
        </xdr:cNvSpPr>
      </xdr:nvSpPr>
      <xdr:spPr bwMode="auto">
        <a:xfrm flipH="1">
          <a:off x="3104601" y="17816080"/>
          <a:ext cx="692410" cy="7917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671079</xdr:colOff>
      <xdr:row>107</xdr:row>
      <xdr:rowOff>0</xdr:rowOff>
    </xdr:from>
    <xdr:to>
      <xdr:col>5</xdr:col>
      <xdr:colOff>681471</xdr:colOff>
      <xdr:row>107</xdr:row>
      <xdr:rowOff>12988</xdr:rowOff>
    </xdr:to>
    <xdr:sp macro="" textlink="">
      <xdr:nvSpPr>
        <xdr:cNvPr id="80" name="Line 125">
          <a:extLst>
            <a:ext uri="{FF2B5EF4-FFF2-40B4-BE49-F238E27FC236}">
              <a16:creationId xmlns:a16="http://schemas.microsoft.com/office/drawing/2014/main" id="{E57EF1F9-CDAA-44C8-97D5-7D4AC09B9D41}"/>
            </a:ext>
          </a:extLst>
        </xdr:cNvPr>
        <xdr:cNvSpPr>
          <a:spLocks noChangeShapeType="1"/>
        </xdr:cNvSpPr>
      </xdr:nvSpPr>
      <xdr:spPr bwMode="auto">
        <a:xfrm flipH="1" flipV="1">
          <a:off x="3771034" y="17816080"/>
          <a:ext cx="694460" cy="12988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665996</xdr:colOff>
      <xdr:row>155</xdr:row>
      <xdr:rowOff>4329</xdr:rowOff>
    </xdr:from>
    <xdr:to>
      <xdr:col>5</xdr:col>
      <xdr:colOff>4329</xdr:colOff>
      <xdr:row>155</xdr:row>
      <xdr:rowOff>8283</xdr:rowOff>
    </xdr:to>
    <xdr:sp macro="" textlink="">
      <xdr:nvSpPr>
        <xdr:cNvPr id="83" name="Line 110">
          <a:extLst>
            <a:ext uri="{FF2B5EF4-FFF2-40B4-BE49-F238E27FC236}">
              <a16:creationId xmlns:a16="http://schemas.microsoft.com/office/drawing/2014/main" id="{FC36DE8F-5C7D-4A53-AD48-D3ACF893F9E3}"/>
            </a:ext>
          </a:extLst>
        </xdr:cNvPr>
        <xdr:cNvSpPr>
          <a:spLocks noChangeShapeType="1"/>
        </xdr:cNvSpPr>
      </xdr:nvSpPr>
      <xdr:spPr bwMode="auto">
        <a:xfrm flipH="1">
          <a:off x="3099201" y="25808420"/>
          <a:ext cx="689151" cy="3954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8282</xdr:colOff>
      <xdr:row>155</xdr:row>
      <xdr:rowOff>8283</xdr:rowOff>
    </xdr:from>
    <xdr:to>
      <xdr:col>6</xdr:col>
      <xdr:colOff>33130</xdr:colOff>
      <xdr:row>155</xdr:row>
      <xdr:rowOff>16565</xdr:rowOff>
    </xdr:to>
    <xdr:sp macro="" textlink="">
      <xdr:nvSpPr>
        <xdr:cNvPr id="84" name="Line 110">
          <a:extLst>
            <a:ext uri="{FF2B5EF4-FFF2-40B4-BE49-F238E27FC236}">
              <a16:creationId xmlns:a16="http://schemas.microsoft.com/office/drawing/2014/main" id="{EC1356BF-58DA-4829-9220-A6764CB393EE}"/>
            </a:ext>
          </a:extLst>
        </xdr:cNvPr>
        <xdr:cNvSpPr>
          <a:spLocks noChangeShapeType="1"/>
        </xdr:cNvSpPr>
      </xdr:nvSpPr>
      <xdr:spPr bwMode="auto">
        <a:xfrm flipH="1" flipV="1">
          <a:off x="6266207" y="17496183"/>
          <a:ext cx="815423" cy="8282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644910</xdr:colOff>
      <xdr:row>181</xdr:row>
      <xdr:rowOff>3385</xdr:rowOff>
    </xdr:from>
    <xdr:to>
      <xdr:col>5</xdr:col>
      <xdr:colOff>684067</xdr:colOff>
      <xdr:row>181</xdr:row>
      <xdr:rowOff>8658</xdr:rowOff>
    </xdr:to>
    <xdr:sp macro="" textlink="">
      <xdr:nvSpPr>
        <xdr:cNvPr id="85" name="Line 170">
          <a:extLst>
            <a:ext uri="{FF2B5EF4-FFF2-40B4-BE49-F238E27FC236}">
              <a16:creationId xmlns:a16="http://schemas.microsoft.com/office/drawing/2014/main" id="{95A01CC3-C5EE-4134-B170-3998C671B609}"/>
            </a:ext>
          </a:extLst>
        </xdr:cNvPr>
        <xdr:cNvSpPr>
          <a:spLocks noChangeShapeType="1"/>
        </xdr:cNvSpPr>
      </xdr:nvSpPr>
      <xdr:spPr bwMode="auto">
        <a:xfrm flipH="1" flipV="1">
          <a:off x="3078115" y="30067749"/>
          <a:ext cx="1389975" cy="527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2069</xdr:colOff>
      <xdr:row>193</xdr:row>
      <xdr:rowOff>142874</xdr:rowOff>
    </xdr:from>
    <xdr:to>
      <xdr:col>5</xdr:col>
      <xdr:colOff>675409</xdr:colOff>
      <xdr:row>194</xdr:row>
      <xdr:rowOff>0</xdr:rowOff>
    </xdr:to>
    <xdr:sp macro="" textlink="">
      <xdr:nvSpPr>
        <xdr:cNvPr id="86" name="Line 185">
          <a:extLst>
            <a:ext uri="{FF2B5EF4-FFF2-40B4-BE49-F238E27FC236}">
              <a16:creationId xmlns:a16="http://schemas.microsoft.com/office/drawing/2014/main" id="{B4F2FAAA-5FE2-4BB7-9C47-C6148A390D66}"/>
            </a:ext>
          </a:extLst>
        </xdr:cNvPr>
        <xdr:cNvSpPr>
          <a:spLocks noChangeShapeType="1"/>
        </xdr:cNvSpPr>
      </xdr:nvSpPr>
      <xdr:spPr bwMode="auto">
        <a:xfrm flipH="1">
          <a:off x="3102024" y="32177181"/>
          <a:ext cx="1357408" cy="17319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15058</xdr:colOff>
      <xdr:row>201</xdr:row>
      <xdr:rowOff>155299</xdr:rowOff>
    </xdr:from>
    <xdr:to>
      <xdr:col>6</xdr:col>
      <xdr:colOff>18447</xdr:colOff>
      <xdr:row>202</xdr:row>
      <xdr:rowOff>3388</xdr:rowOff>
    </xdr:to>
    <xdr:sp macro="" textlink="">
      <xdr:nvSpPr>
        <xdr:cNvPr id="87" name="Line 200">
          <a:extLst>
            <a:ext uri="{FF2B5EF4-FFF2-40B4-BE49-F238E27FC236}">
              <a16:creationId xmlns:a16="http://schemas.microsoft.com/office/drawing/2014/main" id="{48084A57-663C-4613-A43D-4E648EFD7938}"/>
            </a:ext>
          </a:extLst>
        </xdr:cNvPr>
        <xdr:cNvSpPr>
          <a:spLocks noChangeShapeType="1"/>
        </xdr:cNvSpPr>
      </xdr:nvSpPr>
      <xdr:spPr bwMode="auto">
        <a:xfrm flipH="1">
          <a:off x="3115013" y="33471151"/>
          <a:ext cx="1371525" cy="8282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381000</xdr:colOff>
      <xdr:row>274</xdr:row>
      <xdr:rowOff>0</xdr:rowOff>
    </xdr:to>
    <xdr:sp macro="" textlink="">
      <xdr:nvSpPr>
        <xdr:cNvPr id="92" name="Line 272">
          <a:extLst>
            <a:ext uri="{FF2B5EF4-FFF2-40B4-BE49-F238E27FC236}">
              <a16:creationId xmlns:a16="http://schemas.microsoft.com/office/drawing/2014/main" id="{B3D9680B-FD5A-4FAB-BF53-1787A1BA943B}"/>
            </a:ext>
          </a:extLst>
        </xdr:cNvPr>
        <xdr:cNvSpPr>
          <a:spLocks noChangeShapeType="1"/>
        </xdr:cNvSpPr>
      </xdr:nvSpPr>
      <xdr:spPr bwMode="auto">
        <a:xfrm flipH="1" flipV="1">
          <a:off x="0" y="3090862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274</xdr:row>
      <xdr:rowOff>0</xdr:rowOff>
    </xdr:from>
    <xdr:to>
      <xdr:col>1</xdr:col>
      <xdr:colOff>390525</xdr:colOff>
      <xdr:row>274</xdr:row>
      <xdr:rowOff>0</xdr:rowOff>
    </xdr:to>
    <xdr:sp macro="" textlink="">
      <xdr:nvSpPr>
        <xdr:cNvPr id="94" name="Line 273">
          <a:extLst>
            <a:ext uri="{FF2B5EF4-FFF2-40B4-BE49-F238E27FC236}">
              <a16:creationId xmlns:a16="http://schemas.microsoft.com/office/drawing/2014/main" id="{6C0FBC8B-C9E6-4FB2-8267-0C56A356D6FA}"/>
            </a:ext>
          </a:extLst>
        </xdr:cNvPr>
        <xdr:cNvSpPr>
          <a:spLocks noChangeShapeType="1"/>
        </xdr:cNvSpPr>
      </xdr:nvSpPr>
      <xdr:spPr bwMode="auto">
        <a:xfrm flipH="1" flipV="1">
          <a:off x="398318" y="30908625"/>
          <a:ext cx="3905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274</xdr:row>
      <xdr:rowOff>0</xdr:rowOff>
    </xdr:from>
    <xdr:to>
      <xdr:col>3</xdr:col>
      <xdr:colOff>0</xdr:colOff>
      <xdr:row>274</xdr:row>
      <xdr:rowOff>0</xdr:rowOff>
    </xdr:to>
    <xdr:sp macro="" textlink="">
      <xdr:nvSpPr>
        <xdr:cNvPr id="96" name="Line 274">
          <a:extLst>
            <a:ext uri="{FF2B5EF4-FFF2-40B4-BE49-F238E27FC236}">
              <a16:creationId xmlns:a16="http://schemas.microsoft.com/office/drawing/2014/main" id="{D170072C-8956-4028-8CEA-19E977FF2AD7}"/>
            </a:ext>
          </a:extLst>
        </xdr:cNvPr>
        <xdr:cNvSpPr>
          <a:spLocks noChangeShapeType="1"/>
        </xdr:cNvSpPr>
      </xdr:nvSpPr>
      <xdr:spPr bwMode="auto">
        <a:xfrm flipH="1" flipV="1">
          <a:off x="826943" y="30908625"/>
          <a:ext cx="3836843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274</xdr:row>
      <xdr:rowOff>4330</xdr:rowOff>
    </xdr:from>
    <xdr:to>
      <xdr:col>5</xdr:col>
      <xdr:colOff>792306</xdr:colOff>
      <xdr:row>274</xdr:row>
      <xdr:rowOff>13177</xdr:rowOff>
    </xdr:to>
    <xdr:sp macro="" textlink="">
      <xdr:nvSpPr>
        <xdr:cNvPr id="97" name="Line 275">
          <a:extLst>
            <a:ext uri="{FF2B5EF4-FFF2-40B4-BE49-F238E27FC236}">
              <a16:creationId xmlns:a16="http://schemas.microsoft.com/office/drawing/2014/main" id="{0AD2C482-BC97-4034-92A9-213E821E5244}"/>
            </a:ext>
          </a:extLst>
        </xdr:cNvPr>
        <xdr:cNvSpPr>
          <a:spLocks noChangeShapeType="1"/>
        </xdr:cNvSpPr>
      </xdr:nvSpPr>
      <xdr:spPr bwMode="auto">
        <a:xfrm flipH="1">
          <a:off x="4684567" y="31138091"/>
          <a:ext cx="2324966" cy="8847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274</xdr:row>
      <xdr:rowOff>142876</xdr:rowOff>
    </xdr:from>
    <xdr:to>
      <xdr:col>6</xdr:col>
      <xdr:colOff>8658</xdr:colOff>
      <xdr:row>275</xdr:row>
      <xdr:rowOff>13178</xdr:rowOff>
    </xdr:to>
    <xdr:sp macro="" textlink="">
      <xdr:nvSpPr>
        <xdr:cNvPr id="99" name="Line 275">
          <a:extLst>
            <a:ext uri="{FF2B5EF4-FFF2-40B4-BE49-F238E27FC236}">
              <a16:creationId xmlns:a16="http://schemas.microsoft.com/office/drawing/2014/main" id="{8060828D-F0D0-45BB-8B93-D0F93C313DBB}"/>
            </a:ext>
          </a:extLst>
        </xdr:cNvPr>
        <xdr:cNvSpPr>
          <a:spLocks noChangeShapeType="1"/>
        </xdr:cNvSpPr>
      </xdr:nvSpPr>
      <xdr:spPr bwMode="auto">
        <a:xfrm flipH="1">
          <a:off x="4684567" y="31276637"/>
          <a:ext cx="2333625" cy="21836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1"/>
  <sheetViews>
    <sheetView tabSelected="1" topLeftCell="A265" zoomScale="220" zoomScaleNormal="220" workbookViewId="0">
      <selection activeCell="C276" sqref="C276"/>
    </sheetView>
  </sheetViews>
  <sheetFormatPr baseColWidth="10" defaultRowHeight="12.75" x14ac:dyDescent="0.2"/>
  <cols>
    <col min="1" max="1" width="3.85546875" style="1" bestFit="1" customWidth="1"/>
    <col min="2" max="2" width="4.5703125" bestFit="1" customWidth="1"/>
    <col min="3" max="3" width="28.140625" style="319" customWidth="1"/>
    <col min="4" max="4" width="10" style="1" bestFit="1" customWidth="1" collapsed="1"/>
    <col min="5" max="5" width="10.28515625" style="97" bestFit="1" customWidth="1"/>
    <col min="6" max="6" width="10.28515625" bestFit="1" customWidth="1"/>
    <col min="255" max="255" width="6" customWidth="1"/>
    <col min="256" max="256" width="6.42578125" customWidth="1"/>
    <col min="257" max="257" width="3" customWidth="1"/>
    <col min="258" max="258" width="6.5703125" customWidth="1"/>
    <col min="259" max="259" width="48.28515625" customWidth="1"/>
    <col min="260" max="260" width="10" customWidth="1"/>
    <col min="511" max="511" width="6" customWidth="1"/>
    <col min="512" max="512" width="6.42578125" customWidth="1"/>
    <col min="513" max="513" width="3" customWidth="1"/>
    <col min="514" max="514" width="6.5703125" customWidth="1"/>
    <col min="515" max="515" width="48.28515625" customWidth="1"/>
    <col min="516" max="516" width="10" customWidth="1"/>
    <col min="767" max="767" width="6" customWidth="1"/>
    <col min="768" max="768" width="6.42578125" customWidth="1"/>
    <col min="769" max="769" width="3" customWidth="1"/>
    <col min="770" max="770" width="6.5703125" customWidth="1"/>
    <col min="771" max="771" width="48.28515625" customWidth="1"/>
    <col min="772" max="772" width="10" customWidth="1"/>
    <col min="1023" max="1023" width="6" customWidth="1"/>
    <col min="1024" max="1024" width="6.42578125" customWidth="1"/>
    <col min="1025" max="1025" width="3" customWidth="1"/>
    <col min="1026" max="1026" width="6.5703125" customWidth="1"/>
    <col min="1027" max="1027" width="48.28515625" customWidth="1"/>
    <col min="1028" max="1028" width="10" customWidth="1"/>
    <col min="1279" max="1279" width="6" customWidth="1"/>
    <col min="1280" max="1280" width="6.42578125" customWidth="1"/>
    <col min="1281" max="1281" width="3" customWidth="1"/>
    <col min="1282" max="1282" width="6.5703125" customWidth="1"/>
    <col min="1283" max="1283" width="48.28515625" customWidth="1"/>
    <col min="1284" max="1284" width="10" customWidth="1"/>
    <col min="1535" max="1535" width="6" customWidth="1"/>
    <col min="1536" max="1536" width="6.42578125" customWidth="1"/>
    <col min="1537" max="1537" width="3" customWidth="1"/>
    <col min="1538" max="1538" width="6.5703125" customWidth="1"/>
    <col min="1539" max="1539" width="48.28515625" customWidth="1"/>
    <col min="1540" max="1540" width="10" customWidth="1"/>
    <col min="1791" max="1791" width="6" customWidth="1"/>
    <col min="1792" max="1792" width="6.42578125" customWidth="1"/>
    <col min="1793" max="1793" width="3" customWidth="1"/>
    <col min="1794" max="1794" width="6.5703125" customWidth="1"/>
    <col min="1795" max="1795" width="48.28515625" customWidth="1"/>
    <col min="1796" max="1796" width="10" customWidth="1"/>
    <col min="2047" max="2047" width="6" customWidth="1"/>
    <col min="2048" max="2048" width="6.42578125" customWidth="1"/>
    <col min="2049" max="2049" width="3" customWidth="1"/>
    <col min="2050" max="2050" width="6.5703125" customWidth="1"/>
    <col min="2051" max="2051" width="48.28515625" customWidth="1"/>
    <col min="2052" max="2052" width="10" customWidth="1"/>
    <col min="2303" max="2303" width="6" customWidth="1"/>
    <col min="2304" max="2304" width="6.42578125" customWidth="1"/>
    <col min="2305" max="2305" width="3" customWidth="1"/>
    <col min="2306" max="2306" width="6.5703125" customWidth="1"/>
    <col min="2307" max="2307" width="48.28515625" customWidth="1"/>
    <col min="2308" max="2308" width="10" customWidth="1"/>
    <col min="2559" max="2559" width="6" customWidth="1"/>
    <col min="2560" max="2560" width="6.42578125" customWidth="1"/>
    <col min="2561" max="2561" width="3" customWidth="1"/>
    <col min="2562" max="2562" width="6.5703125" customWidth="1"/>
    <col min="2563" max="2563" width="48.28515625" customWidth="1"/>
    <col min="2564" max="2564" width="10" customWidth="1"/>
    <col min="2815" max="2815" width="6" customWidth="1"/>
    <col min="2816" max="2816" width="6.42578125" customWidth="1"/>
    <col min="2817" max="2817" width="3" customWidth="1"/>
    <col min="2818" max="2818" width="6.5703125" customWidth="1"/>
    <col min="2819" max="2819" width="48.28515625" customWidth="1"/>
    <col min="2820" max="2820" width="10" customWidth="1"/>
    <col min="3071" max="3071" width="6" customWidth="1"/>
    <col min="3072" max="3072" width="6.42578125" customWidth="1"/>
    <col min="3073" max="3073" width="3" customWidth="1"/>
    <col min="3074" max="3074" width="6.5703125" customWidth="1"/>
    <col min="3075" max="3075" width="48.28515625" customWidth="1"/>
    <col min="3076" max="3076" width="10" customWidth="1"/>
    <col min="3327" max="3327" width="6" customWidth="1"/>
    <col min="3328" max="3328" width="6.42578125" customWidth="1"/>
    <col min="3329" max="3329" width="3" customWidth="1"/>
    <col min="3330" max="3330" width="6.5703125" customWidth="1"/>
    <col min="3331" max="3331" width="48.28515625" customWidth="1"/>
    <col min="3332" max="3332" width="10" customWidth="1"/>
    <col min="3583" max="3583" width="6" customWidth="1"/>
    <col min="3584" max="3584" width="6.42578125" customWidth="1"/>
    <col min="3585" max="3585" width="3" customWidth="1"/>
    <col min="3586" max="3586" width="6.5703125" customWidth="1"/>
    <col min="3587" max="3587" width="48.28515625" customWidth="1"/>
    <col min="3588" max="3588" width="10" customWidth="1"/>
    <col min="3839" max="3839" width="6" customWidth="1"/>
    <col min="3840" max="3840" width="6.42578125" customWidth="1"/>
    <col min="3841" max="3841" width="3" customWidth="1"/>
    <col min="3842" max="3842" width="6.5703125" customWidth="1"/>
    <col min="3843" max="3843" width="48.28515625" customWidth="1"/>
    <col min="3844" max="3844" width="10" customWidth="1"/>
    <col min="4095" max="4095" width="6" customWidth="1"/>
    <col min="4096" max="4096" width="6.42578125" customWidth="1"/>
    <col min="4097" max="4097" width="3" customWidth="1"/>
    <col min="4098" max="4098" width="6.5703125" customWidth="1"/>
    <col min="4099" max="4099" width="48.28515625" customWidth="1"/>
    <col min="4100" max="4100" width="10" customWidth="1"/>
    <col min="4351" max="4351" width="6" customWidth="1"/>
    <col min="4352" max="4352" width="6.42578125" customWidth="1"/>
    <col min="4353" max="4353" width="3" customWidth="1"/>
    <col min="4354" max="4354" width="6.5703125" customWidth="1"/>
    <col min="4355" max="4355" width="48.28515625" customWidth="1"/>
    <col min="4356" max="4356" width="10" customWidth="1"/>
    <col min="4607" max="4607" width="6" customWidth="1"/>
    <col min="4608" max="4608" width="6.42578125" customWidth="1"/>
    <col min="4609" max="4609" width="3" customWidth="1"/>
    <col min="4610" max="4610" width="6.5703125" customWidth="1"/>
    <col min="4611" max="4611" width="48.28515625" customWidth="1"/>
    <col min="4612" max="4612" width="10" customWidth="1"/>
    <col min="4863" max="4863" width="6" customWidth="1"/>
    <col min="4864" max="4864" width="6.42578125" customWidth="1"/>
    <col min="4865" max="4865" width="3" customWidth="1"/>
    <col min="4866" max="4866" width="6.5703125" customWidth="1"/>
    <col min="4867" max="4867" width="48.28515625" customWidth="1"/>
    <col min="4868" max="4868" width="10" customWidth="1"/>
    <col min="5119" max="5119" width="6" customWidth="1"/>
    <col min="5120" max="5120" width="6.42578125" customWidth="1"/>
    <col min="5121" max="5121" width="3" customWidth="1"/>
    <col min="5122" max="5122" width="6.5703125" customWidth="1"/>
    <col min="5123" max="5123" width="48.28515625" customWidth="1"/>
    <col min="5124" max="5124" width="10" customWidth="1"/>
    <col min="5375" max="5375" width="6" customWidth="1"/>
    <col min="5376" max="5376" width="6.42578125" customWidth="1"/>
    <col min="5377" max="5377" width="3" customWidth="1"/>
    <col min="5378" max="5378" width="6.5703125" customWidth="1"/>
    <col min="5379" max="5379" width="48.28515625" customWidth="1"/>
    <col min="5380" max="5380" width="10" customWidth="1"/>
    <col min="5631" max="5631" width="6" customWidth="1"/>
    <col min="5632" max="5632" width="6.42578125" customWidth="1"/>
    <col min="5633" max="5633" width="3" customWidth="1"/>
    <col min="5634" max="5634" width="6.5703125" customWidth="1"/>
    <col min="5635" max="5635" width="48.28515625" customWidth="1"/>
    <col min="5636" max="5636" width="10" customWidth="1"/>
    <col min="5887" max="5887" width="6" customWidth="1"/>
    <col min="5888" max="5888" width="6.42578125" customWidth="1"/>
    <col min="5889" max="5889" width="3" customWidth="1"/>
    <col min="5890" max="5890" width="6.5703125" customWidth="1"/>
    <col min="5891" max="5891" width="48.28515625" customWidth="1"/>
    <col min="5892" max="5892" width="10" customWidth="1"/>
    <col min="6143" max="6143" width="6" customWidth="1"/>
    <col min="6144" max="6144" width="6.42578125" customWidth="1"/>
    <col min="6145" max="6145" width="3" customWidth="1"/>
    <col min="6146" max="6146" width="6.5703125" customWidth="1"/>
    <col min="6147" max="6147" width="48.28515625" customWidth="1"/>
    <col min="6148" max="6148" width="10" customWidth="1"/>
    <col min="6399" max="6399" width="6" customWidth="1"/>
    <col min="6400" max="6400" width="6.42578125" customWidth="1"/>
    <col min="6401" max="6401" width="3" customWidth="1"/>
    <col min="6402" max="6402" width="6.5703125" customWidth="1"/>
    <col min="6403" max="6403" width="48.28515625" customWidth="1"/>
    <col min="6404" max="6404" width="10" customWidth="1"/>
    <col min="6655" max="6655" width="6" customWidth="1"/>
    <col min="6656" max="6656" width="6.42578125" customWidth="1"/>
    <col min="6657" max="6657" width="3" customWidth="1"/>
    <col min="6658" max="6658" width="6.5703125" customWidth="1"/>
    <col min="6659" max="6659" width="48.28515625" customWidth="1"/>
    <col min="6660" max="6660" width="10" customWidth="1"/>
    <col min="6911" max="6911" width="6" customWidth="1"/>
    <col min="6912" max="6912" width="6.42578125" customWidth="1"/>
    <col min="6913" max="6913" width="3" customWidth="1"/>
    <col min="6914" max="6914" width="6.5703125" customWidth="1"/>
    <col min="6915" max="6915" width="48.28515625" customWidth="1"/>
    <col min="6916" max="6916" width="10" customWidth="1"/>
    <col min="7167" max="7167" width="6" customWidth="1"/>
    <col min="7168" max="7168" width="6.42578125" customWidth="1"/>
    <col min="7169" max="7169" width="3" customWidth="1"/>
    <col min="7170" max="7170" width="6.5703125" customWidth="1"/>
    <col min="7171" max="7171" width="48.28515625" customWidth="1"/>
    <col min="7172" max="7172" width="10" customWidth="1"/>
    <col min="7423" max="7423" width="6" customWidth="1"/>
    <col min="7424" max="7424" width="6.42578125" customWidth="1"/>
    <col min="7425" max="7425" width="3" customWidth="1"/>
    <col min="7426" max="7426" width="6.5703125" customWidth="1"/>
    <col min="7427" max="7427" width="48.28515625" customWidth="1"/>
    <col min="7428" max="7428" width="10" customWidth="1"/>
    <col min="7679" max="7679" width="6" customWidth="1"/>
    <col min="7680" max="7680" width="6.42578125" customWidth="1"/>
    <col min="7681" max="7681" width="3" customWidth="1"/>
    <col min="7682" max="7682" width="6.5703125" customWidth="1"/>
    <col min="7683" max="7683" width="48.28515625" customWidth="1"/>
    <col min="7684" max="7684" width="10" customWidth="1"/>
    <col min="7935" max="7935" width="6" customWidth="1"/>
    <col min="7936" max="7936" width="6.42578125" customWidth="1"/>
    <col min="7937" max="7937" width="3" customWidth="1"/>
    <col min="7938" max="7938" width="6.5703125" customWidth="1"/>
    <col min="7939" max="7939" width="48.28515625" customWidth="1"/>
    <col min="7940" max="7940" width="10" customWidth="1"/>
    <col min="8191" max="8191" width="6" customWidth="1"/>
    <col min="8192" max="8192" width="6.42578125" customWidth="1"/>
    <col min="8193" max="8193" width="3" customWidth="1"/>
    <col min="8194" max="8194" width="6.5703125" customWidth="1"/>
    <col min="8195" max="8195" width="48.28515625" customWidth="1"/>
    <col min="8196" max="8196" width="10" customWidth="1"/>
    <col min="8447" max="8447" width="6" customWidth="1"/>
    <col min="8448" max="8448" width="6.42578125" customWidth="1"/>
    <col min="8449" max="8449" width="3" customWidth="1"/>
    <col min="8450" max="8450" width="6.5703125" customWidth="1"/>
    <col min="8451" max="8451" width="48.28515625" customWidth="1"/>
    <col min="8452" max="8452" width="10" customWidth="1"/>
    <col min="8703" max="8703" width="6" customWidth="1"/>
    <col min="8704" max="8704" width="6.42578125" customWidth="1"/>
    <col min="8705" max="8705" width="3" customWidth="1"/>
    <col min="8706" max="8706" width="6.5703125" customWidth="1"/>
    <col min="8707" max="8707" width="48.28515625" customWidth="1"/>
    <col min="8708" max="8708" width="10" customWidth="1"/>
    <col min="8959" max="8959" width="6" customWidth="1"/>
    <col min="8960" max="8960" width="6.42578125" customWidth="1"/>
    <col min="8961" max="8961" width="3" customWidth="1"/>
    <col min="8962" max="8962" width="6.5703125" customWidth="1"/>
    <col min="8963" max="8963" width="48.28515625" customWidth="1"/>
    <col min="8964" max="8964" width="10" customWidth="1"/>
    <col min="9215" max="9215" width="6" customWidth="1"/>
    <col min="9216" max="9216" width="6.42578125" customWidth="1"/>
    <col min="9217" max="9217" width="3" customWidth="1"/>
    <col min="9218" max="9218" width="6.5703125" customWidth="1"/>
    <col min="9219" max="9219" width="48.28515625" customWidth="1"/>
    <col min="9220" max="9220" width="10" customWidth="1"/>
    <col min="9471" max="9471" width="6" customWidth="1"/>
    <col min="9472" max="9472" width="6.42578125" customWidth="1"/>
    <col min="9473" max="9473" width="3" customWidth="1"/>
    <col min="9474" max="9474" width="6.5703125" customWidth="1"/>
    <col min="9475" max="9475" width="48.28515625" customWidth="1"/>
    <col min="9476" max="9476" width="10" customWidth="1"/>
    <col min="9727" max="9727" width="6" customWidth="1"/>
    <col min="9728" max="9728" width="6.42578125" customWidth="1"/>
    <col min="9729" max="9729" width="3" customWidth="1"/>
    <col min="9730" max="9730" width="6.5703125" customWidth="1"/>
    <col min="9731" max="9731" width="48.28515625" customWidth="1"/>
    <col min="9732" max="9732" width="10" customWidth="1"/>
    <col min="9983" max="9983" width="6" customWidth="1"/>
    <col min="9984" max="9984" width="6.42578125" customWidth="1"/>
    <col min="9985" max="9985" width="3" customWidth="1"/>
    <col min="9986" max="9986" width="6.5703125" customWidth="1"/>
    <col min="9987" max="9987" width="48.28515625" customWidth="1"/>
    <col min="9988" max="9988" width="10" customWidth="1"/>
    <col min="10239" max="10239" width="6" customWidth="1"/>
    <col min="10240" max="10240" width="6.42578125" customWidth="1"/>
    <col min="10241" max="10241" width="3" customWidth="1"/>
    <col min="10242" max="10242" width="6.5703125" customWidth="1"/>
    <col min="10243" max="10243" width="48.28515625" customWidth="1"/>
    <col min="10244" max="10244" width="10" customWidth="1"/>
    <col min="10495" max="10495" width="6" customWidth="1"/>
    <col min="10496" max="10496" width="6.42578125" customWidth="1"/>
    <col min="10497" max="10497" width="3" customWidth="1"/>
    <col min="10498" max="10498" width="6.5703125" customWidth="1"/>
    <col min="10499" max="10499" width="48.28515625" customWidth="1"/>
    <col min="10500" max="10500" width="10" customWidth="1"/>
    <col min="10751" max="10751" width="6" customWidth="1"/>
    <col min="10752" max="10752" width="6.42578125" customWidth="1"/>
    <col min="10753" max="10753" width="3" customWidth="1"/>
    <col min="10754" max="10754" width="6.5703125" customWidth="1"/>
    <col min="10755" max="10755" width="48.28515625" customWidth="1"/>
    <col min="10756" max="10756" width="10" customWidth="1"/>
    <col min="11007" max="11007" width="6" customWidth="1"/>
    <col min="11008" max="11008" width="6.42578125" customWidth="1"/>
    <col min="11009" max="11009" width="3" customWidth="1"/>
    <col min="11010" max="11010" width="6.5703125" customWidth="1"/>
    <col min="11011" max="11011" width="48.28515625" customWidth="1"/>
    <col min="11012" max="11012" width="10" customWidth="1"/>
    <col min="11263" max="11263" width="6" customWidth="1"/>
    <col min="11264" max="11264" width="6.42578125" customWidth="1"/>
    <col min="11265" max="11265" width="3" customWidth="1"/>
    <col min="11266" max="11266" width="6.5703125" customWidth="1"/>
    <col min="11267" max="11267" width="48.28515625" customWidth="1"/>
    <col min="11268" max="11268" width="10" customWidth="1"/>
    <col min="11519" max="11519" width="6" customWidth="1"/>
    <col min="11520" max="11520" width="6.42578125" customWidth="1"/>
    <col min="11521" max="11521" width="3" customWidth="1"/>
    <col min="11522" max="11522" width="6.5703125" customWidth="1"/>
    <col min="11523" max="11523" width="48.28515625" customWidth="1"/>
    <col min="11524" max="11524" width="10" customWidth="1"/>
    <col min="11775" max="11775" width="6" customWidth="1"/>
    <col min="11776" max="11776" width="6.42578125" customWidth="1"/>
    <col min="11777" max="11777" width="3" customWidth="1"/>
    <col min="11778" max="11778" width="6.5703125" customWidth="1"/>
    <col min="11779" max="11779" width="48.28515625" customWidth="1"/>
    <col min="11780" max="11780" width="10" customWidth="1"/>
    <col min="12031" max="12031" width="6" customWidth="1"/>
    <col min="12032" max="12032" width="6.42578125" customWidth="1"/>
    <col min="12033" max="12033" width="3" customWidth="1"/>
    <col min="12034" max="12034" width="6.5703125" customWidth="1"/>
    <col min="12035" max="12035" width="48.28515625" customWidth="1"/>
    <col min="12036" max="12036" width="10" customWidth="1"/>
    <col min="12287" max="12287" width="6" customWidth="1"/>
    <col min="12288" max="12288" width="6.42578125" customWidth="1"/>
    <col min="12289" max="12289" width="3" customWidth="1"/>
    <col min="12290" max="12290" width="6.5703125" customWidth="1"/>
    <col min="12291" max="12291" width="48.28515625" customWidth="1"/>
    <col min="12292" max="12292" width="10" customWidth="1"/>
    <col min="12543" max="12543" width="6" customWidth="1"/>
    <col min="12544" max="12544" width="6.42578125" customWidth="1"/>
    <col min="12545" max="12545" width="3" customWidth="1"/>
    <col min="12546" max="12546" width="6.5703125" customWidth="1"/>
    <col min="12547" max="12547" width="48.28515625" customWidth="1"/>
    <col min="12548" max="12548" width="10" customWidth="1"/>
    <col min="12799" max="12799" width="6" customWidth="1"/>
    <col min="12800" max="12800" width="6.42578125" customWidth="1"/>
    <col min="12801" max="12801" width="3" customWidth="1"/>
    <col min="12802" max="12802" width="6.5703125" customWidth="1"/>
    <col min="12803" max="12803" width="48.28515625" customWidth="1"/>
    <col min="12804" max="12804" width="10" customWidth="1"/>
    <col min="13055" max="13055" width="6" customWidth="1"/>
    <col min="13056" max="13056" width="6.42578125" customWidth="1"/>
    <col min="13057" max="13057" width="3" customWidth="1"/>
    <col min="13058" max="13058" width="6.5703125" customWidth="1"/>
    <col min="13059" max="13059" width="48.28515625" customWidth="1"/>
    <col min="13060" max="13060" width="10" customWidth="1"/>
    <col min="13311" max="13311" width="6" customWidth="1"/>
    <col min="13312" max="13312" width="6.42578125" customWidth="1"/>
    <col min="13313" max="13313" width="3" customWidth="1"/>
    <col min="13314" max="13314" width="6.5703125" customWidth="1"/>
    <col min="13315" max="13315" width="48.28515625" customWidth="1"/>
    <col min="13316" max="13316" width="10" customWidth="1"/>
    <col min="13567" max="13567" width="6" customWidth="1"/>
    <col min="13568" max="13568" width="6.42578125" customWidth="1"/>
    <col min="13569" max="13569" width="3" customWidth="1"/>
    <col min="13570" max="13570" width="6.5703125" customWidth="1"/>
    <col min="13571" max="13571" width="48.28515625" customWidth="1"/>
    <col min="13572" max="13572" width="10" customWidth="1"/>
    <col min="13823" max="13823" width="6" customWidth="1"/>
    <col min="13824" max="13824" width="6.42578125" customWidth="1"/>
    <col min="13825" max="13825" width="3" customWidth="1"/>
    <col min="13826" max="13826" width="6.5703125" customWidth="1"/>
    <col min="13827" max="13827" width="48.28515625" customWidth="1"/>
    <col min="13828" max="13828" width="10" customWidth="1"/>
    <col min="14079" max="14079" width="6" customWidth="1"/>
    <col min="14080" max="14080" width="6.42578125" customWidth="1"/>
    <col min="14081" max="14081" width="3" customWidth="1"/>
    <col min="14082" max="14082" width="6.5703125" customWidth="1"/>
    <col min="14083" max="14083" width="48.28515625" customWidth="1"/>
    <col min="14084" max="14084" width="10" customWidth="1"/>
    <col min="14335" max="14335" width="6" customWidth="1"/>
    <col min="14336" max="14336" width="6.42578125" customWidth="1"/>
    <col min="14337" max="14337" width="3" customWidth="1"/>
    <col min="14338" max="14338" width="6.5703125" customWidth="1"/>
    <col min="14339" max="14339" width="48.28515625" customWidth="1"/>
    <col min="14340" max="14340" width="10" customWidth="1"/>
    <col min="14591" max="14591" width="6" customWidth="1"/>
    <col min="14592" max="14592" width="6.42578125" customWidth="1"/>
    <col min="14593" max="14593" width="3" customWidth="1"/>
    <col min="14594" max="14594" width="6.5703125" customWidth="1"/>
    <col min="14595" max="14595" width="48.28515625" customWidth="1"/>
    <col min="14596" max="14596" width="10" customWidth="1"/>
    <col min="14847" max="14847" width="6" customWidth="1"/>
    <col min="14848" max="14848" width="6.42578125" customWidth="1"/>
    <col min="14849" max="14849" width="3" customWidth="1"/>
    <col min="14850" max="14850" width="6.5703125" customWidth="1"/>
    <col min="14851" max="14851" width="48.28515625" customWidth="1"/>
    <col min="14852" max="14852" width="10" customWidth="1"/>
    <col min="15103" max="15103" width="6" customWidth="1"/>
    <col min="15104" max="15104" width="6.42578125" customWidth="1"/>
    <col min="15105" max="15105" width="3" customWidth="1"/>
    <col min="15106" max="15106" width="6.5703125" customWidth="1"/>
    <col min="15107" max="15107" width="48.28515625" customWidth="1"/>
    <col min="15108" max="15108" width="10" customWidth="1"/>
    <col min="15359" max="15359" width="6" customWidth="1"/>
    <col min="15360" max="15360" width="6.42578125" customWidth="1"/>
    <col min="15361" max="15361" width="3" customWidth="1"/>
    <col min="15362" max="15362" width="6.5703125" customWidth="1"/>
    <col min="15363" max="15363" width="48.28515625" customWidth="1"/>
    <col min="15364" max="15364" width="10" customWidth="1"/>
    <col min="15615" max="15615" width="6" customWidth="1"/>
    <col min="15616" max="15616" width="6.42578125" customWidth="1"/>
    <col min="15617" max="15617" width="3" customWidth="1"/>
    <col min="15618" max="15618" width="6.5703125" customWidth="1"/>
    <col min="15619" max="15619" width="48.28515625" customWidth="1"/>
    <col min="15620" max="15620" width="10" customWidth="1"/>
    <col min="15871" max="15871" width="6" customWidth="1"/>
    <col min="15872" max="15872" width="6.42578125" customWidth="1"/>
    <col min="15873" max="15873" width="3" customWidth="1"/>
    <col min="15874" max="15874" width="6.5703125" customWidth="1"/>
    <col min="15875" max="15875" width="48.28515625" customWidth="1"/>
    <col min="15876" max="15876" width="10" customWidth="1"/>
    <col min="16127" max="16127" width="6" customWidth="1"/>
    <col min="16128" max="16128" width="6.42578125" customWidth="1"/>
    <col min="16129" max="16129" width="3" customWidth="1"/>
    <col min="16130" max="16130" width="6.5703125" customWidth="1"/>
    <col min="16131" max="16131" width="48.28515625" customWidth="1"/>
    <col min="16132" max="16132" width="10" customWidth="1"/>
  </cols>
  <sheetData>
    <row r="1" spans="1:6" ht="15" customHeight="1" x14ac:dyDescent="0.2">
      <c r="A1" s="304" t="s">
        <v>690</v>
      </c>
    </row>
    <row r="2" spans="1:6" ht="11.25" customHeight="1" x14ac:dyDescent="0.2"/>
    <row r="3" spans="1:6" ht="11.25" customHeight="1" x14ac:dyDescent="0.2">
      <c r="A3" s="305" t="s">
        <v>691</v>
      </c>
    </row>
    <row r="4" spans="1:6" ht="12.75" customHeight="1" x14ac:dyDescent="0.2"/>
    <row r="5" spans="1:6" ht="15" customHeight="1" x14ac:dyDescent="0.2">
      <c r="A5" s="306"/>
    </row>
    <row r="6" spans="1:6" ht="12.75" customHeight="1" x14ac:dyDescent="0.2">
      <c r="B6" s="98"/>
      <c r="C6" s="320"/>
      <c r="D6" s="99"/>
      <c r="E6" s="316"/>
      <c r="F6" s="98"/>
    </row>
    <row r="7" spans="1:6" ht="9" customHeight="1" x14ac:dyDescent="0.2">
      <c r="A7" s="307"/>
      <c r="B7" s="100"/>
      <c r="C7" s="321"/>
      <c r="D7" s="100"/>
      <c r="E7" s="307"/>
      <c r="F7" s="100"/>
    </row>
    <row r="8" spans="1:6" ht="9.75" customHeight="1" x14ac:dyDescent="0.2">
      <c r="A8" s="308" t="s">
        <v>692</v>
      </c>
      <c r="B8" s="101" t="s">
        <v>693</v>
      </c>
      <c r="C8" s="322" t="s">
        <v>694</v>
      </c>
      <c r="D8" s="102" t="s">
        <v>695</v>
      </c>
      <c r="E8" s="317" t="s">
        <v>696</v>
      </c>
      <c r="F8" s="103" t="s">
        <v>697</v>
      </c>
    </row>
    <row r="9" spans="1:6" ht="9.75" customHeight="1" x14ac:dyDescent="0.2">
      <c r="A9" s="307"/>
      <c r="B9" s="100"/>
      <c r="C9" s="321"/>
      <c r="D9" s="100"/>
      <c r="E9" s="307"/>
      <c r="F9" s="100"/>
    </row>
    <row r="10" spans="1:6" ht="9.75" customHeight="1" x14ac:dyDescent="0.2">
      <c r="B10" s="98"/>
      <c r="C10" s="320"/>
      <c r="D10" s="98"/>
      <c r="E10" s="1"/>
      <c r="F10" s="98"/>
    </row>
    <row r="11" spans="1:6" x14ac:dyDescent="0.2">
      <c r="A11" s="309">
        <v>11</v>
      </c>
      <c r="B11" s="104">
        <v>31000</v>
      </c>
      <c r="C11" s="318" t="s">
        <v>698</v>
      </c>
      <c r="D11" s="97">
        <v>21000</v>
      </c>
      <c r="F11" s="97">
        <f>D11+E11</f>
        <v>21000</v>
      </c>
    </row>
    <row r="12" spans="1:6" ht="16.5" x14ac:dyDescent="0.2">
      <c r="A12" s="309">
        <v>11</v>
      </c>
      <c r="B12" s="104">
        <v>31900</v>
      </c>
      <c r="C12" s="318" t="s">
        <v>699</v>
      </c>
      <c r="D12" s="105">
        <v>1000</v>
      </c>
      <c r="E12" s="105"/>
      <c r="F12" s="105">
        <f t="shared" ref="F12:F78" si="0">D12+E12</f>
        <v>1000</v>
      </c>
    </row>
    <row r="13" spans="1:6" ht="16.5" x14ac:dyDescent="0.2">
      <c r="A13" s="309">
        <v>11</v>
      </c>
      <c r="B13" s="104">
        <v>35900</v>
      </c>
      <c r="C13" s="318" t="s">
        <v>700</v>
      </c>
      <c r="D13" s="105">
        <v>1600</v>
      </c>
      <c r="E13" s="105">
        <v>1600</v>
      </c>
      <c r="F13" s="105">
        <f t="shared" si="0"/>
        <v>3200</v>
      </c>
    </row>
    <row r="14" spans="1:6" ht="16.5" x14ac:dyDescent="0.2">
      <c r="A14" s="309">
        <v>11</v>
      </c>
      <c r="B14" s="104">
        <v>91100</v>
      </c>
      <c r="C14" s="318" t="s">
        <v>701</v>
      </c>
      <c r="D14" s="105">
        <v>4590</v>
      </c>
      <c r="E14" s="105"/>
      <c r="F14" s="105">
        <f t="shared" si="0"/>
        <v>4590</v>
      </c>
    </row>
    <row r="15" spans="1:6" ht="16.5" x14ac:dyDescent="0.2">
      <c r="A15" s="309">
        <v>11</v>
      </c>
      <c r="B15" s="104">
        <v>91300</v>
      </c>
      <c r="C15" s="318" t="s">
        <v>702</v>
      </c>
      <c r="D15" s="106">
        <v>301000</v>
      </c>
      <c r="E15" s="106"/>
      <c r="F15" s="106">
        <f t="shared" si="0"/>
        <v>301000</v>
      </c>
    </row>
    <row r="16" spans="1:6" x14ac:dyDescent="0.2">
      <c r="A16" s="310">
        <v>11</v>
      </c>
      <c r="C16" s="323" t="s">
        <v>703</v>
      </c>
      <c r="D16" s="107">
        <f>SUM(D11:D15)</f>
        <v>329190</v>
      </c>
      <c r="E16" s="107">
        <f t="shared" ref="E16" si="1">SUM(E11:E15)</f>
        <v>1600</v>
      </c>
      <c r="F16" s="107">
        <f t="shared" si="0"/>
        <v>330790</v>
      </c>
    </row>
    <row r="17" spans="1:6" x14ac:dyDescent="0.2">
      <c r="A17" s="311">
        <v>1</v>
      </c>
      <c r="C17" s="323" t="s">
        <v>703</v>
      </c>
      <c r="D17" s="107">
        <f>D16</f>
        <v>329190</v>
      </c>
      <c r="E17" s="107">
        <f>E16</f>
        <v>1600</v>
      </c>
      <c r="F17" s="107">
        <f t="shared" si="0"/>
        <v>330790</v>
      </c>
    </row>
    <row r="18" spans="1:6" x14ac:dyDescent="0.2">
      <c r="A18" s="312">
        <v>132</v>
      </c>
      <c r="B18" s="104">
        <v>12004</v>
      </c>
      <c r="C18" s="318" t="s">
        <v>704</v>
      </c>
      <c r="D18" s="105">
        <v>9000</v>
      </c>
      <c r="E18" s="105"/>
      <c r="F18" s="105">
        <f t="shared" si="0"/>
        <v>9000</v>
      </c>
    </row>
    <row r="19" spans="1:6" x14ac:dyDescent="0.2">
      <c r="A19" s="312">
        <v>132</v>
      </c>
      <c r="B19" s="104">
        <v>12005</v>
      </c>
      <c r="C19" s="318" t="s">
        <v>705</v>
      </c>
      <c r="D19" s="97">
        <v>20300</v>
      </c>
      <c r="F19" s="97">
        <f t="shared" si="0"/>
        <v>20300</v>
      </c>
    </row>
    <row r="20" spans="1:6" x14ac:dyDescent="0.2">
      <c r="A20" s="312">
        <v>132</v>
      </c>
      <c r="B20" s="104">
        <v>12006</v>
      </c>
      <c r="C20" s="319" t="s">
        <v>706</v>
      </c>
      <c r="D20" s="105">
        <v>3700</v>
      </c>
      <c r="E20" s="105"/>
      <c r="F20" s="105">
        <f t="shared" si="0"/>
        <v>3700</v>
      </c>
    </row>
    <row r="21" spans="1:6" ht="17.25" x14ac:dyDescent="0.2">
      <c r="A21" s="312">
        <v>132</v>
      </c>
      <c r="B21" s="104">
        <v>12100</v>
      </c>
      <c r="C21" s="319" t="s">
        <v>707</v>
      </c>
      <c r="D21" s="97">
        <v>16400</v>
      </c>
      <c r="F21" s="97">
        <f t="shared" si="0"/>
        <v>16400</v>
      </c>
    </row>
    <row r="22" spans="1:6" ht="17.25" x14ac:dyDescent="0.2">
      <c r="A22" s="312">
        <v>132</v>
      </c>
      <c r="B22" s="104">
        <v>12101</v>
      </c>
      <c r="C22" s="319" t="s">
        <v>708</v>
      </c>
      <c r="D22" s="97">
        <v>19600</v>
      </c>
      <c r="F22" s="97">
        <f t="shared" si="0"/>
        <v>19600</v>
      </c>
    </row>
    <row r="23" spans="1:6" ht="17.25" x14ac:dyDescent="0.2">
      <c r="A23" s="312">
        <v>132</v>
      </c>
      <c r="B23" s="104">
        <v>12103</v>
      </c>
      <c r="C23" s="320" t="s">
        <v>709</v>
      </c>
      <c r="D23" s="97">
        <v>17000</v>
      </c>
      <c r="F23" s="97">
        <f t="shared" si="0"/>
        <v>17000</v>
      </c>
    </row>
    <row r="24" spans="1:6" x14ac:dyDescent="0.2">
      <c r="A24" s="312">
        <v>132</v>
      </c>
      <c r="B24" s="104">
        <v>15000</v>
      </c>
      <c r="C24" s="321" t="s">
        <v>605</v>
      </c>
      <c r="D24" s="105">
        <v>7000</v>
      </c>
      <c r="E24" s="105"/>
      <c r="F24" s="105">
        <f t="shared" si="0"/>
        <v>7000</v>
      </c>
    </row>
    <row r="25" spans="1:6" x14ac:dyDescent="0.2">
      <c r="A25" s="312">
        <v>132</v>
      </c>
      <c r="B25" s="104">
        <v>16000</v>
      </c>
      <c r="C25" s="322" t="s">
        <v>710</v>
      </c>
      <c r="D25" s="97">
        <v>25000</v>
      </c>
      <c r="F25" s="97">
        <f t="shared" si="0"/>
        <v>25000</v>
      </c>
    </row>
    <row r="26" spans="1:6" x14ac:dyDescent="0.2">
      <c r="A26" s="312">
        <v>132</v>
      </c>
      <c r="B26" s="104">
        <v>22103</v>
      </c>
      <c r="C26" s="321" t="s">
        <v>711</v>
      </c>
      <c r="D26" s="105">
        <v>3000</v>
      </c>
      <c r="E26" s="105"/>
      <c r="F26" s="105">
        <f t="shared" si="0"/>
        <v>3000</v>
      </c>
    </row>
    <row r="27" spans="1:6" x14ac:dyDescent="0.2">
      <c r="A27" s="312">
        <v>132</v>
      </c>
      <c r="B27" s="104">
        <v>22104</v>
      </c>
      <c r="C27" s="320" t="s">
        <v>712</v>
      </c>
      <c r="D27" s="105">
        <v>1000</v>
      </c>
      <c r="E27" s="105"/>
      <c r="F27" s="105">
        <f t="shared" si="0"/>
        <v>1000</v>
      </c>
    </row>
    <row r="28" spans="1:6" x14ac:dyDescent="0.2">
      <c r="A28" s="313">
        <v>132</v>
      </c>
      <c r="C28" s="318" t="s">
        <v>713</v>
      </c>
      <c r="D28" s="107">
        <f>SUM(D18:D27)</f>
        <v>122000</v>
      </c>
      <c r="E28" s="107">
        <f>SUM(E18:E27)</f>
        <v>0</v>
      </c>
      <c r="F28" s="107">
        <f>SUM(F18:F27)</f>
        <v>122000</v>
      </c>
    </row>
    <row r="29" spans="1:6" x14ac:dyDescent="0.2">
      <c r="A29" s="312">
        <v>133</v>
      </c>
      <c r="B29" s="104">
        <v>20000</v>
      </c>
      <c r="C29" s="318" t="s">
        <v>714</v>
      </c>
      <c r="D29" s="105">
        <v>6600</v>
      </c>
      <c r="E29" s="105"/>
      <c r="F29" s="105">
        <f t="shared" si="0"/>
        <v>6600</v>
      </c>
    </row>
    <row r="30" spans="1:6" x14ac:dyDescent="0.2">
      <c r="A30" s="313">
        <v>133</v>
      </c>
      <c r="C30" s="318" t="s">
        <v>715</v>
      </c>
      <c r="D30" s="108">
        <f>D29</f>
        <v>6600</v>
      </c>
      <c r="E30" s="108">
        <f t="shared" ref="E30:F30" si="2">E29</f>
        <v>0</v>
      </c>
      <c r="F30" s="108">
        <f t="shared" si="2"/>
        <v>6600</v>
      </c>
    </row>
    <row r="31" spans="1:6" x14ac:dyDescent="0.2">
      <c r="A31" s="314">
        <v>13</v>
      </c>
      <c r="C31" s="318" t="s">
        <v>716</v>
      </c>
      <c r="D31" s="107">
        <f>D30+D28</f>
        <v>128600</v>
      </c>
      <c r="E31" s="107">
        <f>E30+E28</f>
        <v>0</v>
      </c>
      <c r="F31" s="107">
        <f t="shared" si="0"/>
        <v>128600</v>
      </c>
    </row>
    <row r="32" spans="1:6" x14ac:dyDescent="0.2">
      <c r="A32" s="312">
        <v>150</v>
      </c>
      <c r="B32" s="104">
        <v>13000</v>
      </c>
      <c r="C32" s="318" t="s">
        <v>717</v>
      </c>
      <c r="D32" s="97">
        <v>30900</v>
      </c>
      <c r="F32" s="97">
        <f t="shared" si="0"/>
        <v>30900</v>
      </c>
    </row>
    <row r="33" spans="1:6" x14ac:dyDescent="0.2">
      <c r="A33" s="312">
        <v>150</v>
      </c>
      <c r="B33" s="104">
        <v>16000</v>
      </c>
      <c r="C33" s="323" t="s">
        <v>710</v>
      </c>
      <c r="D33" s="105">
        <v>23500</v>
      </c>
      <c r="E33" s="105"/>
      <c r="F33" s="105">
        <f t="shared" si="0"/>
        <v>23500</v>
      </c>
    </row>
    <row r="34" spans="1:6" x14ac:dyDescent="0.2">
      <c r="A34" s="312">
        <v>150</v>
      </c>
      <c r="B34" s="104">
        <v>22706</v>
      </c>
      <c r="C34" s="323" t="s">
        <v>718</v>
      </c>
      <c r="D34" s="97">
        <v>15000</v>
      </c>
      <c r="F34" s="97">
        <f t="shared" ref="F34" si="3">D34+E34</f>
        <v>15000</v>
      </c>
    </row>
    <row r="35" spans="1:6" ht="16.5" x14ac:dyDescent="0.2">
      <c r="A35" s="312">
        <v>150</v>
      </c>
      <c r="B35" s="104">
        <v>22709</v>
      </c>
      <c r="C35" s="318" t="s">
        <v>684</v>
      </c>
      <c r="D35" s="97">
        <v>15000</v>
      </c>
      <c r="F35" s="97">
        <f t="shared" si="0"/>
        <v>15000</v>
      </c>
    </row>
    <row r="36" spans="1:6" x14ac:dyDescent="0.2">
      <c r="A36" s="313">
        <v>150</v>
      </c>
      <c r="C36" s="318" t="s">
        <v>719</v>
      </c>
      <c r="D36" s="109">
        <f>SUM(D32:D35)</f>
        <v>84400</v>
      </c>
      <c r="E36" s="109">
        <f>SUM(E32:E35)</f>
        <v>0</v>
      </c>
      <c r="F36" s="109">
        <f t="shared" si="0"/>
        <v>84400</v>
      </c>
    </row>
    <row r="37" spans="1:6" x14ac:dyDescent="0.2">
      <c r="A37" s="312">
        <v>151</v>
      </c>
      <c r="B37" s="104">
        <v>62702</v>
      </c>
      <c r="C37" s="318" t="s">
        <v>720</v>
      </c>
      <c r="D37" s="105">
        <v>15000</v>
      </c>
      <c r="E37" s="105"/>
      <c r="F37" s="105">
        <f t="shared" si="0"/>
        <v>15000</v>
      </c>
    </row>
    <row r="38" spans="1:6" ht="16.5" x14ac:dyDescent="0.2">
      <c r="A38" s="313">
        <v>151</v>
      </c>
      <c r="C38" s="318" t="s">
        <v>721</v>
      </c>
      <c r="D38" s="108">
        <f>D37</f>
        <v>15000</v>
      </c>
      <c r="E38" s="108">
        <f>E37</f>
        <v>0</v>
      </c>
      <c r="F38" s="108">
        <f t="shared" si="0"/>
        <v>15000</v>
      </c>
    </row>
    <row r="39" spans="1:6" x14ac:dyDescent="0.2">
      <c r="A39" s="312">
        <v>153</v>
      </c>
      <c r="B39" s="104">
        <v>20300</v>
      </c>
      <c r="C39" s="318" t="s">
        <v>722</v>
      </c>
      <c r="D39" s="97">
        <v>3000</v>
      </c>
      <c r="F39" s="97">
        <f t="shared" si="0"/>
        <v>3000</v>
      </c>
    </row>
    <row r="40" spans="1:6" x14ac:dyDescent="0.2">
      <c r="A40" s="312">
        <v>153</v>
      </c>
      <c r="B40" s="104">
        <v>21005</v>
      </c>
      <c r="C40" s="318" t="s">
        <v>723</v>
      </c>
      <c r="D40" s="105">
        <v>22000</v>
      </c>
      <c r="E40" s="105"/>
      <c r="F40" s="105">
        <f t="shared" si="0"/>
        <v>22000</v>
      </c>
    </row>
    <row r="41" spans="1:6" ht="16.5" x14ac:dyDescent="0.2">
      <c r="A41" s="312">
        <v>153</v>
      </c>
      <c r="B41" s="104">
        <v>21300</v>
      </c>
      <c r="C41" s="318" t="s">
        <v>724</v>
      </c>
      <c r="D41" s="105">
        <v>3000</v>
      </c>
      <c r="E41" s="105"/>
      <c r="F41" s="105">
        <f t="shared" si="0"/>
        <v>3000</v>
      </c>
    </row>
    <row r="42" spans="1:6" x14ac:dyDescent="0.2">
      <c r="A42" s="312">
        <v>153</v>
      </c>
      <c r="B42" s="104">
        <v>21400</v>
      </c>
      <c r="C42" s="318" t="s">
        <v>725</v>
      </c>
      <c r="D42" s="105">
        <v>6000</v>
      </c>
      <c r="E42" s="105"/>
      <c r="F42" s="105">
        <f t="shared" si="0"/>
        <v>6000</v>
      </c>
    </row>
    <row r="43" spans="1:6" x14ac:dyDescent="0.2">
      <c r="A43" s="312">
        <v>153</v>
      </c>
      <c r="B43" s="104">
        <v>61903</v>
      </c>
      <c r="C43" s="318" t="s">
        <v>726</v>
      </c>
      <c r="D43" s="105">
        <v>175000</v>
      </c>
      <c r="E43" s="105"/>
      <c r="F43" s="105">
        <f t="shared" si="0"/>
        <v>175000</v>
      </c>
    </row>
    <row r="44" spans="1:6" x14ac:dyDescent="0.2">
      <c r="A44" s="312">
        <v>153</v>
      </c>
      <c r="B44" s="104">
        <v>62300</v>
      </c>
      <c r="C44" s="318" t="s">
        <v>727</v>
      </c>
      <c r="D44" s="105">
        <v>8000</v>
      </c>
      <c r="E44" s="105"/>
      <c r="F44" s="105">
        <f t="shared" ref="F44" si="4">D44+E44</f>
        <v>8000</v>
      </c>
    </row>
    <row r="45" spans="1:6" ht="16.5" x14ac:dyDescent="0.2">
      <c r="A45" s="312">
        <v>153</v>
      </c>
      <c r="B45" s="104">
        <v>63101</v>
      </c>
      <c r="C45" s="323" t="s">
        <v>669</v>
      </c>
      <c r="D45" s="105">
        <v>27000</v>
      </c>
      <c r="E45" s="105"/>
      <c r="F45" s="105">
        <f t="shared" si="0"/>
        <v>27000</v>
      </c>
    </row>
    <row r="46" spans="1:6" x14ac:dyDescent="0.2">
      <c r="A46" s="313">
        <v>153</v>
      </c>
      <c r="C46" s="318" t="s">
        <v>728</v>
      </c>
      <c r="D46" s="109">
        <f>SUM(D39:D45)</f>
        <v>244000</v>
      </c>
      <c r="E46" s="109">
        <f>SUM(E39:E45)</f>
        <v>0</v>
      </c>
      <c r="F46" s="109">
        <f t="shared" si="0"/>
        <v>244000</v>
      </c>
    </row>
    <row r="47" spans="1:6" x14ac:dyDescent="0.2">
      <c r="A47" s="314">
        <v>15</v>
      </c>
      <c r="C47" s="323" t="s">
        <v>729</v>
      </c>
      <c r="D47" s="107">
        <f>D36+D38+D46</f>
        <v>343400</v>
      </c>
      <c r="E47" s="107">
        <f>E36+E38+E46</f>
        <v>0</v>
      </c>
      <c r="F47" s="107">
        <f t="shared" si="0"/>
        <v>343400</v>
      </c>
    </row>
    <row r="48" spans="1:6" ht="16.5" x14ac:dyDescent="0.2">
      <c r="A48" s="312">
        <v>160</v>
      </c>
      <c r="B48" s="104">
        <v>21004</v>
      </c>
      <c r="C48" s="323" t="s">
        <v>730</v>
      </c>
      <c r="D48" s="97">
        <v>14000</v>
      </c>
      <c r="F48" s="97">
        <f t="shared" si="0"/>
        <v>14000</v>
      </c>
    </row>
    <row r="49" spans="1:6" x14ac:dyDescent="0.2">
      <c r="A49" s="312">
        <v>160</v>
      </c>
      <c r="B49" s="104">
        <v>22500</v>
      </c>
      <c r="C49" s="318" t="s">
        <v>731</v>
      </c>
      <c r="D49" s="105">
        <v>7500</v>
      </c>
      <c r="E49" s="105"/>
      <c r="F49" s="105">
        <f t="shared" si="0"/>
        <v>7500</v>
      </c>
    </row>
    <row r="50" spans="1:6" x14ac:dyDescent="0.2">
      <c r="A50" s="312">
        <v>160</v>
      </c>
      <c r="B50" s="104">
        <v>63704</v>
      </c>
      <c r="C50" s="318" t="s">
        <v>732</v>
      </c>
      <c r="D50" s="97">
        <v>52000</v>
      </c>
      <c r="F50" s="97">
        <f t="shared" si="0"/>
        <v>52000</v>
      </c>
    </row>
    <row r="51" spans="1:6" x14ac:dyDescent="0.2">
      <c r="A51" s="313">
        <v>160</v>
      </c>
      <c r="C51" s="318" t="s">
        <v>733</v>
      </c>
      <c r="D51" s="109">
        <f>SUM(D48:D50)</f>
        <v>73500</v>
      </c>
      <c r="E51" s="109">
        <f>SUM(E48:E50)</f>
        <v>0</v>
      </c>
      <c r="F51" s="109">
        <f t="shared" si="0"/>
        <v>73500</v>
      </c>
    </row>
    <row r="52" spans="1:6" x14ac:dyDescent="0.2">
      <c r="A52" s="312">
        <v>161</v>
      </c>
      <c r="B52" s="104">
        <v>21004</v>
      </c>
      <c r="C52" s="318" t="s">
        <v>734</v>
      </c>
      <c r="D52" s="105">
        <v>2000</v>
      </c>
      <c r="E52" s="105"/>
      <c r="F52" s="105">
        <f t="shared" si="0"/>
        <v>2000</v>
      </c>
    </row>
    <row r="53" spans="1:6" x14ac:dyDescent="0.2">
      <c r="A53" s="312">
        <v>161</v>
      </c>
      <c r="B53" s="104">
        <v>22101</v>
      </c>
      <c r="C53" s="323" t="s">
        <v>735</v>
      </c>
      <c r="D53" s="97">
        <v>10000</v>
      </c>
      <c r="E53" s="97">
        <v>500</v>
      </c>
      <c r="F53" s="97">
        <f t="shared" si="0"/>
        <v>10500</v>
      </c>
    </row>
    <row r="54" spans="1:6" x14ac:dyDescent="0.2">
      <c r="A54" s="312">
        <v>161</v>
      </c>
      <c r="B54" s="104">
        <v>46703</v>
      </c>
      <c r="C54" s="318" t="s">
        <v>736</v>
      </c>
      <c r="D54" s="97">
        <v>2400</v>
      </c>
      <c r="F54" s="97">
        <f t="shared" si="0"/>
        <v>2400</v>
      </c>
    </row>
    <row r="55" spans="1:6" x14ac:dyDescent="0.2">
      <c r="A55" s="312">
        <v>161</v>
      </c>
      <c r="B55" s="104">
        <v>61004</v>
      </c>
      <c r="C55" s="323" t="s">
        <v>665</v>
      </c>
      <c r="D55" s="105">
        <v>80000</v>
      </c>
      <c r="E55" s="105"/>
      <c r="F55" s="105">
        <f t="shared" ref="F55" si="5">D55+E55</f>
        <v>80000</v>
      </c>
    </row>
    <row r="56" spans="1:6" x14ac:dyDescent="0.2">
      <c r="A56" s="312">
        <v>161</v>
      </c>
      <c r="B56" s="104">
        <v>63707</v>
      </c>
      <c r="C56" s="318" t="s">
        <v>655</v>
      </c>
      <c r="D56" s="105">
        <v>48000</v>
      </c>
      <c r="E56" s="105"/>
      <c r="F56" s="105">
        <f t="shared" si="0"/>
        <v>48000</v>
      </c>
    </row>
    <row r="57" spans="1:6" x14ac:dyDescent="0.2">
      <c r="A57" s="313">
        <v>161</v>
      </c>
      <c r="C57" s="318" t="s">
        <v>737</v>
      </c>
      <c r="D57" s="109">
        <f>SUM(D52:D56)</f>
        <v>142400</v>
      </c>
      <c r="E57" s="109">
        <f>SUM(E52:E56)</f>
        <v>500</v>
      </c>
      <c r="F57" s="109">
        <f t="shared" si="0"/>
        <v>142900</v>
      </c>
    </row>
    <row r="58" spans="1:6" x14ac:dyDescent="0.2">
      <c r="A58" s="312">
        <v>162</v>
      </c>
      <c r="B58" s="104">
        <v>22700</v>
      </c>
      <c r="C58" s="318" t="s">
        <v>738</v>
      </c>
      <c r="D58" s="106">
        <v>295000</v>
      </c>
      <c r="E58" s="106"/>
      <c r="F58" s="106">
        <f t="shared" si="0"/>
        <v>295000</v>
      </c>
    </row>
    <row r="59" spans="1:6" x14ac:dyDescent="0.2">
      <c r="A59" s="313">
        <v>162</v>
      </c>
      <c r="C59" s="318" t="s">
        <v>739</v>
      </c>
      <c r="D59" s="107">
        <f>SUM(D58)</f>
        <v>295000</v>
      </c>
      <c r="E59" s="107">
        <f>SUM(E58)</f>
        <v>0</v>
      </c>
      <c r="F59" s="107">
        <f t="shared" si="0"/>
        <v>295000</v>
      </c>
    </row>
    <row r="60" spans="1:6" x14ac:dyDescent="0.2">
      <c r="A60" s="312">
        <v>165</v>
      </c>
      <c r="B60" s="104">
        <v>21003</v>
      </c>
      <c r="C60" s="318" t="s">
        <v>740</v>
      </c>
      <c r="D60" s="105">
        <v>2000</v>
      </c>
      <c r="E60" s="105"/>
      <c r="F60" s="105">
        <f t="shared" si="0"/>
        <v>2000</v>
      </c>
    </row>
    <row r="61" spans="1:6" x14ac:dyDescent="0.2">
      <c r="A61" s="312">
        <v>165</v>
      </c>
      <c r="B61" s="104">
        <v>22100</v>
      </c>
      <c r="C61" s="318" t="s">
        <v>741</v>
      </c>
      <c r="D61" s="97">
        <v>60000</v>
      </c>
      <c r="F61" s="97">
        <f t="shared" si="0"/>
        <v>60000</v>
      </c>
    </row>
    <row r="62" spans="1:6" x14ac:dyDescent="0.2">
      <c r="A62" s="312">
        <v>155</v>
      </c>
      <c r="B62" s="104">
        <v>62704</v>
      </c>
      <c r="C62" s="318" t="s">
        <v>664</v>
      </c>
      <c r="D62" s="105">
        <v>40000</v>
      </c>
      <c r="E62" s="105"/>
      <c r="F62" s="105">
        <f t="shared" si="0"/>
        <v>40000</v>
      </c>
    </row>
    <row r="63" spans="1:6" x14ac:dyDescent="0.2">
      <c r="A63" s="313">
        <v>165</v>
      </c>
      <c r="C63" s="323" t="s">
        <v>742</v>
      </c>
      <c r="D63" s="109">
        <f>SUM(D60:D62)</f>
        <v>102000</v>
      </c>
      <c r="E63" s="109">
        <f>SUM(E60:E61)</f>
        <v>0</v>
      </c>
      <c r="F63" s="109">
        <f t="shared" si="0"/>
        <v>102000</v>
      </c>
    </row>
    <row r="64" spans="1:6" x14ac:dyDescent="0.2">
      <c r="A64" s="314">
        <v>16</v>
      </c>
      <c r="C64" s="323" t="s">
        <v>743</v>
      </c>
      <c r="D64" s="107">
        <f>D51+D57+D59+D63</f>
        <v>612900</v>
      </c>
      <c r="E64" s="107">
        <f>E51+E57+E59+E63</f>
        <v>500</v>
      </c>
      <c r="F64" s="107">
        <f t="shared" si="0"/>
        <v>613400</v>
      </c>
    </row>
    <row r="65" spans="1:6" x14ac:dyDescent="0.2">
      <c r="A65" s="312">
        <v>170</v>
      </c>
      <c r="B65" s="104">
        <v>22699</v>
      </c>
      <c r="C65" s="318" t="s">
        <v>744</v>
      </c>
      <c r="D65" s="105">
        <v>2500</v>
      </c>
      <c r="E65" s="105"/>
      <c r="F65" s="105">
        <f t="shared" si="0"/>
        <v>2500</v>
      </c>
    </row>
    <row r="66" spans="1:6" x14ac:dyDescent="0.2">
      <c r="A66" s="313">
        <v>170</v>
      </c>
      <c r="C66" s="318" t="s">
        <v>745</v>
      </c>
      <c r="D66" s="108">
        <f>D65</f>
        <v>2500</v>
      </c>
      <c r="E66" s="108">
        <f>E65</f>
        <v>0</v>
      </c>
      <c r="F66" s="108">
        <f t="shared" si="0"/>
        <v>2500</v>
      </c>
    </row>
    <row r="67" spans="1:6" x14ac:dyDescent="0.2">
      <c r="A67" s="312">
        <v>171</v>
      </c>
      <c r="B67" s="104">
        <v>21002</v>
      </c>
      <c r="C67" s="318" t="s">
        <v>746</v>
      </c>
      <c r="D67" s="97">
        <v>14000</v>
      </c>
      <c r="E67" s="97">
        <v>1500</v>
      </c>
      <c r="F67" s="97">
        <f t="shared" si="0"/>
        <v>15500</v>
      </c>
    </row>
    <row r="68" spans="1:6" x14ac:dyDescent="0.2">
      <c r="A68" s="313">
        <v>171</v>
      </c>
      <c r="C68" s="323" t="s">
        <v>747</v>
      </c>
      <c r="D68" s="109">
        <f>D67</f>
        <v>14000</v>
      </c>
      <c r="E68" s="109">
        <f>E67</f>
        <v>1500</v>
      </c>
      <c r="F68" s="109">
        <f t="shared" si="0"/>
        <v>15500</v>
      </c>
    </row>
    <row r="69" spans="1:6" x14ac:dyDescent="0.2">
      <c r="A69" s="312">
        <v>172</v>
      </c>
      <c r="B69" s="104">
        <v>61003</v>
      </c>
      <c r="C69" s="318" t="s">
        <v>748</v>
      </c>
      <c r="D69" s="105">
        <v>0</v>
      </c>
      <c r="E69" s="105"/>
      <c r="F69" s="105">
        <f t="shared" si="0"/>
        <v>0</v>
      </c>
    </row>
    <row r="70" spans="1:6" x14ac:dyDescent="0.2">
      <c r="A70" s="313">
        <v>172</v>
      </c>
      <c r="C70" s="318" t="s">
        <v>749</v>
      </c>
      <c r="D70" s="108">
        <f>D69</f>
        <v>0</v>
      </c>
      <c r="E70" s="108">
        <f>E69</f>
        <v>0</v>
      </c>
      <c r="F70" s="108">
        <f t="shared" si="0"/>
        <v>0</v>
      </c>
    </row>
    <row r="71" spans="1:6" x14ac:dyDescent="0.2">
      <c r="A71" s="314">
        <v>17</v>
      </c>
      <c r="C71" s="318" t="s">
        <v>750</v>
      </c>
      <c r="D71" s="109">
        <f>D66+D68+D70</f>
        <v>16500</v>
      </c>
      <c r="E71" s="109">
        <f>E66+E68+E70</f>
        <v>1500</v>
      </c>
      <c r="F71" s="109">
        <f t="shared" si="0"/>
        <v>18000</v>
      </c>
    </row>
    <row r="72" spans="1:6" x14ac:dyDescent="0.2">
      <c r="A72" s="312">
        <v>231</v>
      </c>
      <c r="B72" s="104">
        <v>20200</v>
      </c>
      <c r="C72" s="318" t="s">
        <v>751</v>
      </c>
      <c r="D72" s="105">
        <v>100</v>
      </c>
      <c r="E72" s="105"/>
      <c r="F72" s="105">
        <f t="shared" si="0"/>
        <v>100</v>
      </c>
    </row>
    <row r="73" spans="1:6" x14ac:dyDescent="0.2">
      <c r="A73" s="312">
        <v>231</v>
      </c>
      <c r="B73" s="104">
        <v>22699</v>
      </c>
      <c r="C73" s="318" t="s">
        <v>752</v>
      </c>
      <c r="D73" s="105">
        <v>13000</v>
      </c>
      <c r="E73" s="105"/>
      <c r="F73" s="105">
        <f t="shared" si="0"/>
        <v>13000</v>
      </c>
    </row>
    <row r="74" spans="1:6" ht="16.5" x14ac:dyDescent="0.2">
      <c r="A74" s="312">
        <v>231</v>
      </c>
      <c r="B74" s="104">
        <v>48000</v>
      </c>
      <c r="C74" s="323" t="s">
        <v>753</v>
      </c>
      <c r="D74" s="97">
        <v>40000</v>
      </c>
      <c r="F74" s="97">
        <f t="shared" si="0"/>
        <v>40000</v>
      </c>
    </row>
    <row r="75" spans="1:6" x14ac:dyDescent="0.2">
      <c r="A75" s="312">
        <v>231</v>
      </c>
      <c r="B75" s="104">
        <v>48006</v>
      </c>
      <c r="C75" s="318" t="s">
        <v>754</v>
      </c>
      <c r="D75" s="97">
        <v>1000</v>
      </c>
      <c r="F75" s="97">
        <f t="shared" si="0"/>
        <v>1000</v>
      </c>
    </row>
    <row r="76" spans="1:6" x14ac:dyDescent="0.2">
      <c r="A76" s="312">
        <v>231</v>
      </c>
      <c r="B76" s="104">
        <v>48008</v>
      </c>
      <c r="C76" s="323" t="s">
        <v>755</v>
      </c>
      <c r="D76" s="97">
        <v>1000</v>
      </c>
      <c r="F76" s="97">
        <f t="shared" si="0"/>
        <v>1000</v>
      </c>
    </row>
    <row r="77" spans="1:6" x14ac:dyDescent="0.2">
      <c r="A77" s="312">
        <v>231</v>
      </c>
      <c r="B77" s="104">
        <v>48010</v>
      </c>
      <c r="C77" s="318" t="s">
        <v>756</v>
      </c>
      <c r="D77" s="97">
        <v>1000</v>
      </c>
      <c r="F77" s="97">
        <f t="shared" si="0"/>
        <v>1000</v>
      </c>
    </row>
    <row r="78" spans="1:6" x14ac:dyDescent="0.2">
      <c r="A78" s="312">
        <v>231</v>
      </c>
      <c r="B78" s="104">
        <v>48011</v>
      </c>
      <c r="C78" s="318" t="s">
        <v>757</v>
      </c>
      <c r="D78" s="97">
        <v>1500</v>
      </c>
      <c r="F78" s="97">
        <f t="shared" si="0"/>
        <v>1500</v>
      </c>
    </row>
    <row r="79" spans="1:6" x14ac:dyDescent="0.2">
      <c r="A79" s="313">
        <v>231</v>
      </c>
      <c r="C79" s="318" t="s">
        <v>758</v>
      </c>
      <c r="D79" s="109">
        <f>SUM(D72:D78)</f>
        <v>57600</v>
      </c>
      <c r="E79" s="109">
        <f>SUM(E72:E78)</f>
        <v>0</v>
      </c>
      <c r="F79" s="109">
        <f t="shared" ref="F79:F143" si="6">D79+E79</f>
        <v>57600</v>
      </c>
    </row>
    <row r="80" spans="1:6" x14ac:dyDescent="0.2">
      <c r="A80" s="314">
        <v>23</v>
      </c>
      <c r="C80" s="323" t="s">
        <v>759</v>
      </c>
      <c r="D80" s="109">
        <f>D79</f>
        <v>57600</v>
      </c>
      <c r="E80" s="109">
        <f>E79</f>
        <v>0</v>
      </c>
      <c r="F80" s="109">
        <f t="shared" si="6"/>
        <v>57600</v>
      </c>
    </row>
    <row r="81" spans="1:6" x14ac:dyDescent="0.2">
      <c r="A81" s="312">
        <v>312</v>
      </c>
      <c r="B81" s="104">
        <v>22699</v>
      </c>
      <c r="C81" s="323" t="s">
        <v>744</v>
      </c>
      <c r="D81" s="105">
        <v>1000</v>
      </c>
      <c r="E81" s="105"/>
      <c r="F81" s="105">
        <f t="shared" si="6"/>
        <v>1000</v>
      </c>
    </row>
    <row r="82" spans="1:6" x14ac:dyDescent="0.2">
      <c r="A82" s="313">
        <v>312</v>
      </c>
      <c r="C82" s="318" t="s">
        <v>760</v>
      </c>
      <c r="D82" s="108">
        <f>D81</f>
        <v>1000</v>
      </c>
      <c r="E82" s="108">
        <f>E81</f>
        <v>0</v>
      </c>
      <c r="F82" s="108">
        <f t="shared" si="6"/>
        <v>1000</v>
      </c>
    </row>
    <row r="83" spans="1:6" x14ac:dyDescent="0.2">
      <c r="A83" s="314">
        <v>31</v>
      </c>
      <c r="C83" s="323" t="s">
        <v>761</v>
      </c>
      <c r="D83" s="108">
        <f>D82</f>
        <v>1000</v>
      </c>
      <c r="E83" s="108">
        <f>E82</f>
        <v>0</v>
      </c>
      <c r="F83" s="108">
        <f t="shared" si="6"/>
        <v>1000</v>
      </c>
    </row>
    <row r="84" spans="1:6" x14ac:dyDescent="0.2">
      <c r="A84" s="312">
        <v>321</v>
      </c>
      <c r="B84" s="104">
        <v>13000</v>
      </c>
      <c r="C84" s="318" t="s">
        <v>717</v>
      </c>
      <c r="D84" s="108"/>
      <c r="E84" s="105">
        <f>95000+181000</f>
        <v>276000</v>
      </c>
      <c r="F84" s="105">
        <f t="shared" si="6"/>
        <v>276000</v>
      </c>
    </row>
    <row r="85" spans="1:6" x14ac:dyDescent="0.2">
      <c r="A85" s="312">
        <v>321</v>
      </c>
      <c r="B85" s="104">
        <v>16000</v>
      </c>
      <c r="C85" s="323" t="s">
        <v>710</v>
      </c>
      <c r="D85" s="108"/>
      <c r="E85" s="105">
        <f>62000+30000</f>
        <v>92000</v>
      </c>
      <c r="F85" s="105">
        <f t="shared" si="6"/>
        <v>92000</v>
      </c>
    </row>
    <row r="86" spans="1:6" x14ac:dyDescent="0.2">
      <c r="A86" s="312">
        <v>321</v>
      </c>
      <c r="B86" s="104">
        <v>16200</v>
      </c>
      <c r="C86" s="318" t="s">
        <v>762</v>
      </c>
      <c r="D86" s="108"/>
      <c r="E86" s="105">
        <v>2500</v>
      </c>
      <c r="F86" s="105">
        <f t="shared" si="6"/>
        <v>2500</v>
      </c>
    </row>
    <row r="87" spans="1:6" x14ac:dyDescent="0.2">
      <c r="A87" s="312">
        <v>321</v>
      </c>
      <c r="B87" s="104">
        <v>21200</v>
      </c>
      <c r="C87" s="323" t="s">
        <v>763</v>
      </c>
      <c r="D87" s="105">
        <v>2000</v>
      </c>
      <c r="E87" s="105">
        <v>2000</v>
      </c>
      <c r="F87" s="105">
        <f t="shared" si="6"/>
        <v>4000</v>
      </c>
    </row>
    <row r="88" spans="1:6" ht="16.5" x14ac:dyDescent="0.2">
      <c r="A88" s="312">
        <v>321</v>
      </c>
      <c r="B88" s="104">
        <v>21300</v>
      </c>
      <c r="C88" s="323" t="s">
        <v>724</v>
      </c>
      <c r="D88" s="105"/>
      <c r="E88" s="105">
        <v>1000</v>
      </c>
      <c r="F88" s="105">
        <f t="shared" si="6"/>
        <v>1000</v>
      </c>
    </row>
    <row r="89" spans="1:6" x14ac:dyDescent="0.2">
      <c r="A89" s="312">
        <v>321</v>
      </c>
      <c r="B89" s="104">
        <v>22000</v>
      </c>
      <c r="C89" s="318" t="s">
        <v>764</v>
      </c>
      <c r="D89" s="105"/>
      <c r="E89" s="105">
        <v>600</v>
      </c>
      <c r="F89" s="105">
        <f t="shared" si="6"/>
        <v>600</v>
      </c>
    </row>
    <row r="90" spans="1:6" x14ac:dyDescent="0.2">
      <c r="A90" s="312">
        <v>321</v>
      </c>
      <c r="B90" s="104">
        <v>22001</v>
      </c>
      <c r="C90" s="318" t="s">
        <v>765</v>
      </c>
      <c r="D90" s="105"/>
      <c r="E90" s="105">
        <v>500</v>
      </c>
      <c r="F90" s="105">
        <f t="shared" si="6"/>
        <v>500</v>
      </c>
    </row>
    <row r="91" spans="1:6" x14ac:dyDescent="0.2">
      <c r="A91" s="312">
        <v>321</v>
      </c>
      <c r="B91" s="104">
        <v>21301</v>
      </c>
      <c r="C91" s="318" t="s">
        <v>766</v>
      </c>
      <c r="D91" s="105"/>
      <c r="E91" s="105">
        <v>2000</v>
      </c>
      <c r="F91" s="105">
        <f t="shared" si="6"/>
        <v>2000</v>
      </c>
    </row>
    <row r="92" spans="1:6" x14ac:dyDescent="0.2">
      <c r="A92" s="312">
        <v>321</v>
      </c>
      <c r="B92" s="104">
        <v>22104</v>
      </c>
      <c r="C92" s="318" t="s">
        <v>712</v>
      </c>
      <c r="D92" s="105"/>
      <c r="E92" s="105">
        <v>200</v>
      </c>
      <c r="F92" s="105">
        <f t="shared" si="6"/>
        <v>200</v>
      </c>
    </row>
    <row r="93" spans="1:6" x14ac:dyDescent="0.2">
      <c r="A93" s="312">
        <v>321</v>
      </c>
      <c r="B93" s="104">
        <v>22108</v>
      </c>
      <c r="C93" s="318" t="s">
        <v>767</v>
      </c>
      <c r="D93" s="105"/>
      <c r="E93" s="105">
        <v>1200</v>
      </c>
      <c r="F93" s="105">
        <f t="shared" si="6"/>
        <v>1200</v>
      </c>
    </row>
    <row r="94" spans="1:6" ht="16.5" x14ac:dyDescent="0.2">
      <c r="A94" s="312">
        <v>321</v>
      </c>
      <c r="B94" s="104">
        <v>22111</v>
      </c>
      <c r="C94" s="318" t="s">
        <v>768</v>
      </c>
      <c r="D94" s="105"/>
      <c r="E94" s="105">
        <v>2500</v>
      </c>
      <c r="F94" s="105">
        <f t="shared" si="6"/>
        <v>2500</v>
      </c>
    </row>
    <row r="95" spans="1:6" x14ac:dyDescent="0.2">
      <c r="A95" s="312">
        <v>321</v>
      </c>
      <c r="B95" s="104">
        <v>22100</v>
      </c>
      <c r="C95" s="318" t="s">
        <v>741</v>
      </c>
      <c r="D95" s="97">
        <v>15000</v>
      </c>
      <c r="F95" s="97">
        <f t="shared" si="6"/>
        <v>15000</v>
      </c>
    </row>
    <row r="96" spans="1:6" x14ac:dyDescent="0.2">
      <c r="A96" s="312">
        <v>321</v>
      </c>
      <c r="B96" s="104">
        <v>22102</v>
      </c>
      <c r="C96" s="323" t="s">
        <v>769</v>
      </c>
      <c r="D96" s="97">
        <v>18000</v>
      </c>
      <c r="F96" s="97">
        <f t="shared" si="6"/>
        <v>18000</v>
      </c>
    </row>
    <row r="97" spans="1:6" x14ac:dyDescent="0.2">
      <c r="A97" s="312">
        <v>321</v>
      </c>
      <c r="B97" s="104">
        <v>22201</v>
      </c>
      <c r="C97" s="323" t="s">
        <v>770</v>
      </c>
      <c r="D97" s="97"/>
      <c r="E97" s="97">
        <v>500</v>
      </c>
      <c r="F97" s="97">
        <f t="shared" si="6"/>
        <v>500</v>
      </c>
    </row>
    <row r="98" spans="1:6" x14ac:dyDescent="0.2">
      <c r="A98" s="312">
        <v>321</v>
      </c>
      <c r="B98" s="104">
        <v>22400</v>
      </c>
      <c r="C98" s="318" t="s">
        <v>771</v>
      </c>
      <c r="D98" s="97"/>
      <c r="E98" s="97">
        <v>2700</v>
      </c>
      <c r="F98" s="97">
        <f t="shared" si="6"/>
        <v>2700</v>
      </c>
    </row>
    <row r="99" spans="1:6" x14ac:dyDescent="0.2">
      <c r="A99" s="312">
        <v>321</v>
      </c>
      <c r="B99" s="104">
        <v>22603</v>
      </c>
      <c r="C99" s="323" t="s">
        <v>772</v>
      </c>
      <c r="D99" s="97"/>
      <c r="E99" s="97">
        <v>2500</v>
      </c>
      <c r="F99" s="97">
        <f t="shared" si="6"/>
        <v>2500</v>
      </c>
    </row>
    <row r="100" spans="1:6" x14ac:dyDescent="0.2">
      <c r="A100" s="312">
        <v>321</v>
      </c>
      <c r="B100" s="104">
        <v>22609</v>
      </c>
      <c r="C100" s="323" t="s">
        <v>773</v>
      </c>
      <c r="D100" s="97"/>
      <c r="E100" s="97">
        <v>6000</v>
      </c>
      <c r="F100" s="97">
        <f t="shared" si="6"/>
        <v>6000</v>
      </c>
    </row>
    <row r="101" spans="1:6" x14ac:dyDescent="0.2">
      <c r="A101" s="312">
        <v>321</v>
      </c>
      <c r="B101" s="104">
        <v>22706</v>
      </c>
      <c r="C101" s="318" t="s">
        <v>774</v>
      </c>
      <c r="D101" s="97"/>
      <c r="E101" s="97">
        <v>200</v>
      </c>
      <c r="F101" s="97">
        <f t="shared" si="6"/>
        <v>200</v>
      </c>
    </row>
    <row r="102" spans="1:6" x14ac:dyDescent="0.2">
      <c r="A102" s="312">
        <v>321</v>
      </c>
      <c r="B102" s="104">
        <v>22709</v>
      </c>
      <c r="C102" s="318" t="s">
        <v>499</v>
      </c>
      <c r="D102" s="110"/>
      <c r="E102" s="97">
        <v>3000</v>
      </c>
      <c r="F102" s="110">
        <f t="shared" si="6"/>
        <v>3000</v>
      </c>
    </row>
    <row r="103" spans="1:6" x14ac:dyDescent="0.2">
      <c r="A103" s="312">
        <v>920</v>
      </c>
      <c r="B103" s="104">
        <v>23020</v>
      </c>
      <c r="C103" s="318" t="s">
        <v>775</v>
      </c>
      <c r="D103" s="110"/>
      <c r="E103" s="110">
        <v>150</v>
      </c>
      <c r="F103" s="110">
        <f t="shared" si="6"/>
        <v>150</v>
      </c>
    </row>
    <row r="104" spans="1:6" x14ac:dyDescent="0.2">
      <c r="A104" s="312">
        <v>321</v>
      </c>
      <c r="B104" s="104">
        <v>62508</v>
      </c>
      <c r="C104" s="318" t="s">
        <v>776</v>
      </c>
      <c r="D104" s="97">
        <v>5000</v>
      </c>
      <c r="F104" s="97">
        <f t="shared" ref="F104" si="7">D104+E104</f>
        <v>5000</v>
      </c>
    </row>
    <row r="105" spans="1:6" x14ac:dyDescent="0.2">
      <c r="A105" s="312">
        <v>321</v>
      </c>
      <c r="B105" s="104">
        <v>63214</v>
      </c>
      <c r="C105" s="318" t="s">
        <v>571</v>
      </c>
      <c r="D105" s="97">
        <v>40000</v>
      </c>
      <c r="F105" s="97">
        <f t="shared" si="6"/>
        <v>40000</v>
      </c>
    </row>
    <row r="106" spans="1:6" ht="16.5" x14ac:dyDescent="0.2">
      <c r="A106" s="313">
        <v>321</v>
      </c>
      <c r="C106" s="318" t="s">
        <v>777</v>
      </c>
      <c r="D106" s="107">
        <f>SUM(D84:D105)</f>
        <v>80000</v>
      </c>
      <c r="E106" s="107">
        <f>SUM(E84:E105)</f>
        <v>395550</v>
      </c>
      <c r="F106" s="107">
        <f>SUM(F84:F105)</f>
        <v>475550</v>
      </c>
    </row>
    <row r="107" spans="1:6" x14ac:dyDescent="0.2">
      <c r="A107" s="314">
        <v>32</v>
      </c>
      <c r="C107" s="318" t="s">
        <v>778</v>
      </c>
      <c r="D107" s="107">
        <f>D106</f>
        <v>80000</v>
      </c>
      <c r="E107" s="107">
        <f>E106</f>
        <v>395550</v>
      </c>
      <c r="F107" s="107">
        <f t="shared" si="6"/>
        <v>475550</v>
      </c>
    </row>
    <row r="108" spans="1:6" x14ac:dyDescent="0.2">
      <c r="A108" s="312">
        <v>330</v>
      </c>
      <c r="B108" s="104">
        <v>13000</v>
      </c>
      <c r="C108" s="318" t="s">
        <v>717</v>
      </c>
      <c r="D108" s="97">
        <v>53600</v>
      </c>
      <c r="E108" s="97">
        <v>23000</v>
      </c>
      <c r="F108" s="97">
        <f t="shared" si="6"/>
        <v>76600</v>
      </c>
    </row>
    <row r="109" spans="1:6" x14ac:dyDescent="0.2">
      <c r="A109" s="312">
        <v>330</v>
      </c>
      <c r="B109" s="104">
        <v>16000</v>
      </c>
      <c r="C109" s="318" t="s">
        <v>710</v>
      </c>
      <c r="D109" s="97">
        <v>16000</v>
      </c>
      <c r="E109" s="97">
        <v>7000</v>
      </c>
      <c r="F109" s="97">
        <f t="shared" si="6"/>
        <v>23000</v>
      </c>
    </row>
    <row r="110" spans="1:6" x14ac:dyDescent="0.2">
      <c r="A110" s="313">
        <v>330</v>
      </c>
      <c r="C110" s="318" t="s">
        <v>779</v>
      </c>
      <c r="D110" s="109">
        <f>D109+D108</f>
        <v>69600</v>
      </c>
      <c r="E110" s="109">
        <f>E109+E108</f>
        <v>30000</v>
      </c>
      <c r="F110" s="109">
        <f t="shared" si="6"/>
        <v>99600</v>
      </c>
    </row>
    <row r="111" spans="1:6" x14ac:dyDescent="0.2">
      <c r="A111" s="312">
        <v>332</v>
      </c>
      <c r="B111" s="104">
        <v>13000</v>
      </c>
      <c r="C111" s="318" t="s">
        <v>717</v>
      </c>
      <c r="D111" s="97">
        <v>21800</v>
      </c>
      <c r="F111" s="97">
        <f t="shared" si="6"/>
        <v>21800</v>
      </c>
    </row>
    <row r="112" spans="1:6" x14ac:dyDescent="0.2">
      <c r="A112" s="312">
        <v>332</v>
      </c>
      <c r="B112" s="104">
        <v>16000</v>
      </c>
      <c r="C112" s="318" t="s">
        <v>710</v>
      </c>
      <c r="D112" s="105">
        <v>6900</v>
      </c>
      <c r="E112" s="105"/>
      <c r="F112" s="105">
        <f t="shared" si="6"/>
        <v>6900</v>
      </c>
    </row>
    <row r="113" spans="1:6" x14ac:dyDescent="0.2">
      <c r="A113" s="312">
        <v>332</v>
      </c>
      <c r="B113" s="104">
        <v>22609</v>
      </c>
      <c r="C113" s="318" t="s">
        <v>780</v>
      </c>
      <c r="D113" s="105">
        <v>3000</v>
      </c>
      <c r="E113" s="105"/>
      <c r="F113" s="105">
        <f t="shared" si="6"/>
        <v>3000</v>
      </c>
    </row>
    <row r="114" spans="1:6" x14ac:dyDescent="0.2">
      <c r="A114" s="312">
        <v>332</v>
      </c>
      <c r="B114" s="104">
        <v>62505</v>
      </c>
      <c r="C114" s="318" t="s">
        <v>623</v>
      </c>
      <c r="D114" s="105">
        <v>0</v>
      </c>
      <c r="E114" s="105"/>
      <c r="F114" s="105">
        <f t="shared" si="6"/>
        <v>0</v>
      </c>
    </row>
    <row r="115" spans="1:6" x14ac:dyDescent="0.2">
      <c r="A115" s="313">
        <v>332</v>
      </c>
      <c r="C115" s="318" t="s">
        <v>781</v>
      </c>
      <c r="D115" s="109">
        <f>SUM(D111:D114)</f>
        <v>31700</v>
      </c>
      <c r="E115" s="109">
        <f>SUM(E111:E114)</f>
        <v>0</v>
      </c>
      <c r="F115" s="109">
        <f t="shared" si="6"/>
        <v>31700</v>
      </c>
    </row>
    <row r="116" spans="1:6" x14ac:dyDescent="0.2">
      <c r="A116" s="312">
        <v>333</v>
      </c>
      <c r="B116" s="104">
        <v>21200</v>
      </c>
      <c r="C116" s="318" t="s">
        <v>782</v>
      </c>
      <c r="D116" s="105">
        <v>6000</v>
      </c>
      <c r="E116" s="105">
        <v>1000</v>
      </c>
      <c r="F116" s="105">
        <f t="shared" si="6"/>
        <v>7000</v>
      </c>
    </row>
    <row r="117" spans="1:6" x14ac:dyDescent="0.2">
      <c r="A117" s="312">
        <v>333</v>
      </c>
      <c r="B117" s="104">
        <v>22100</v>
      </c>
      <c r="C117" s="318" t="s">
        <v>741</v>
      </c>
      <c r="D117" s="97">
        <v>25000</v>
      </c>
      <c r="F117" s="97">
        <f t="shared" si="6"/>
        <v>25000</v>
      </c>
    </row>
    <row r="118" spans="1:6" x14ac:dyDescent="0.2">
      <c r="A118" s="312">
        <v>333</v>
      </c>
      <c r="B118" s="104">
        <v>22102</v>
      </c>
      <c r="C118" s="318" t="s">
        <v>769</v>
      </c>
      <c r="D118" s="97">
        <v>13000</v>
      </c>
      <c r="F118" s="97">
        <f t="shared" si="6"/>
        <v>13000</v>
      </c>
    </row>
    <row r="119" spans="1:6" x14ac:dyDescent="0.2">
      <c r="A119" s="312">
        <v>333</v>
      </c>
      <c r="B119" s="104">
        <v>62501</v>
      </c>
      <c r="C119" s="318" t="s">
        <v>509</v>
      </c>
      <c r="D119" s="97">
        <v>2000</v>
      </c>
      <c r="F119" s="97">
        <f t="shared" ref="F119" si="8">D119+E119</f>
        <v>2000</v>
      </c>
    </row>
    <row r="120" spans="1:6" x14ac:dyDescent="0.2">
      <c r="A120" s="312">
        <v>333</v>
      </c>
      <c r="B120" s="104">
        <v>63218</v>
      </c>
      <c r="C120" s="318" t="s">
        <v>568</v>
      </c>
      <c r="D120" s="97">
        <v>9000</v>
      </c>
      <c r="F120" s="97">
        <f t="shared" si="6"/>
        <v>9000</v>
      </c>
    </row>
    <row r="121" spans="1:6" x14ac:dyDescent="0.2">
      <c r="A121" s="313">
        <v>333</v>
      </c>
      <c r="C121" s="318" t="s">
        <v>783</v>
      </c>
      <c r="D121" s="109">
        <f>SUM(D116:D120)</f>
        <v>55000</v>
      </c>
      <c r="E121" s="109">
        <f>SUM(E116:E120)</f>
        <v>1000</v>
      </c>
      <c r="F121" s="109">
        <f t="shared" si="6"/>
        <v>56000</v>
      </c>
    </row>
    <row r="122" spans="1:6" x14ac:dyDescent="0.2">
      <c r="A122" s="312">
        <v>334</v>
      </c>
      <c r="B122" s="104">
        <v>21000</v>
      </c>
      <c r="C122" s="318" t="s">
        <v>860</v>
      </c>
      <c r="D122" s="97"/>
      <c r="E122" s="97">
        <v>1000</v>
      </c>
      <c r="F122" s="97">
        <f t="shared" si="6"/>
        <v>1000</v>
      </c>
    </row>
    <row r="123" spans="1:6" x14ac:dyDescent="0.2">
      <c r="A123" s="312">
        <v>334</v>
      </c>
      <c r="B123" s="104">
        <v>20300</v>
      </c>
      <c r="C123" s="323" t="s">
        <v>784</v>
      </c>
      <c r="D123" s="108"/>
      <c r="E123" s="105">
        <v>1000</v>
      </c>
      <c r="F123" s="108">
        <f t="shared" si="6"/>
        <v>1000</v>
      </c>
    </row>
    <row r="124" spans="1:6" ht="16.5" x14ac:dyDescent="0.2">
      <c r="A124" s="312">
        <v>334</v>
      </c>
      <c r="B124" s="104">
        <v>21300</v>
      </c>
      <c r="C124" s="323" t="s">
        <v>724</v>
      </c>
      <c r="D124" s="105"/>
      <c r="E124" s="105">
        <v>1000</v>
      </c>
      <c r="F124" s="105">
        <f t="shared" si="6"/>
        <v>1000</v>
      </c>
    </row>
    <row r="125" spans="1:6" x14ac:dyDescent="0.2">
      <c r="A125" s="312">
        <v>334</v>
      </c>
      <c r="B125" s="104">
        <v>22000</v>
      </c>
      <c r="C125" s="318" t="s">
        <v>785</v>
      </c>
      <c r="D125" s="105"/>
      <c r="E125" s="105">
        <v>5000</v>
      </c>
      <c r="F125" s="105">
        <f t="shared" si="6"/>
        <v>5000</v>
      </c>
    </row>
    <row r="126" spans="1:6" x14ac:dyDescent="0.2">
      <c r="A126" s="312">
        <v>334</v>
      </c>
      <c r="B126" s="104">
        <v>22110</v>
      </c>
      <c r="C126" s="318" t="s">
        <v>767</v>
      </c>
      <c r="D126" s="105"/>
      <c r="E126" s="105">
        <v>150</v>
      </c>
      <c r="F126" s="105">
        <f t="shared" si="6"/>
        <v>150</v>
      </c>
    </row>
    <row r="127" spans="1:6" ht="24.75" x14ac:dyDescent="0.2">
      <c r="A127" s="312">
        <v>334</v>
      </c>
      <c r="B127" s="104">
        <v>22111</v>
      </c>
      <c r="C127" s="323" t="s">
        <v>768</v>
      </c>
      <c r="D127" s="105"/>
      <c r="E127" s="105">
        <v>1000</v>
      </c>
      <c r="F127" s="105">
        <f t="shared" si="6"/>
        <v>1000</v>
      </c>
    </row>
    <row r="128" spans="1:6" x14ac:dyDescent="0.2">
      <c r="A128" s="312">
        <v>334</v>
      </c>
      <c r="B128" s="104">
        <v>22201</v>
      </c>
      <c r="C128" s="318" t="s">
        <v>786</v>
      </c>
      <c r="D128" s="105"/>
      <c r="E128" s="105">
        <v>300</v>
      </c>
      <c r="F128" s="105">
        <f t="shared" si="6"/>
        <v>300</v>
      </c>
    </row>
    <row r="129" spans="1:6" x14ac:dyDescent="0.2">
      <c r="A129" s="312">
        <v>334</v>
      </c>
      <c r="B129" s="104">
        <v>22400</v>
      </c>
      <c r="C129" s="318" t="s">
        <v>787</v>
      </c>
      <c r="D129" s="97"/>
      <c r="E129" s="97">
        <v>150</v>
      </c>
      <c r="F129" s="97">
        <f t="shared" si="6"/>
        <v>150</v>
      </c>
    </row>
    <row r="130" spans="1:6" x14ac:dyDescent="0.2">
      <c r="A130" s="312">
        <v>334</v>
      </c>
      <c r="B130" s="104">
        <v>22609</v>
      </c>
      <c r="C130" s="318" t="s">
        <v>187</v>
      </c>
      <c r="D130" s="97">
        <v>54500</v>
      </c>
      <c r="E130" s="97">
        <f>6000+3000</f>
        <v>9000</v>
      </c>
      <c r="F130" s="97">
        <f t="shared" si="6"/>
        <v>63500</v>
      </c>
    </row>
    <row r="131" spans="1:6" x14ac:dyDescent="0.2">
      <c r="A131" s="312">
        <v>334</v>
      </c>
      <c r="B131" s="104">
        <v>22709</v>
      </c>
      <c r="C131" s="318" t="s">
        <v>499</v>
      </c>
      <c r="D131" s="110"/>
      <c r="E131" s="110">
        <v>1000</v>
      </c>
      <c r="F131" s="110">
        <f t="shared" si="6"/>
        <v>1000</v>
      </c>
    </row>
    <row r="132" spans="1:6" x14ac:dyDescent="0.2">
      <c r="A132" s="312">
        <v>334</v>
      </c>
      <c r="B132" s="104">
        <v>22706</v>
      </c>
      <c r="C132" s="323" t="s">
        <v>774</v>
      </c>
      <c r="D132" s="97"/>
      <c r="E132" s="97">
        <v>100</v>
      </c>
      <c r="F132" s="97">
        <f t="shared" si="6"/>
        <v>100</v>
      </c>
    </row>
    <row r="133" spans="1:6" x14ac:dyDescent="0.2">
      <c r="A133" s="312">
        <v>334</v>
      </c>
      <c r="B133" s="104">
        <v>23020</v>
      </c>
      <c r="C133" s="318" t="s">
        <v>775</v>
      </c>
      <c r="D133" s="110"/>
      <c r="E133" s="110">
        <v>1000</v>
      </c>
      <c r="F133" s="110">
        <f t="shared" si="6"/>
        <v>1000</v>
      </c>
    </row>
    <row r="134" spans="1:6" x14ac:dyDescent="0.2">
      <c r="A134" s="312">
        <v>334</v>
      </c>
      <c r="B134" s="104">
        <v>48004</v>
      </c>
      <c r="C134" s="318" t="s">
        <v>788</v>
      </c>
      <c r="D134" s="105">
        <v>2000</v>
      </c>
      <c r="E134" s="105"/>
      <c r="F134" s="105">
        <f t="shared" si="6"/>
        <v>2000</v>
      </c>
    </row>
    <row r="135" spans="1:6" x14ac:dyDescent="0.2">
      <c r="A135" s="312">
        <v>334</v>
      </c>
      <c r="B135" s="104">
        <v>48007</v>
      </c>
      <c r="C135" s="318" t="s">
        <v>789</v>
      </c>
      <c r="D135" s="105">
        <v>5000</v>
      </c>
      <c r="E135" s="105"/>
      <c r="F135" s="105">
        <f t="shared" si="6"/>
        <v>5000</v>
      </c>
    </row>
    <row r="136" spans="1:6" x14ac:dyDescent="0.2">
      <c r="A136" s="313">
        <v>334</v>
      </c>
      <c r="C136" s="318" t="s">
        <v>790</v>
      </c>
      <c r="D136" s="109">
        <f>SUM(D122:D135)</f>
        <v>61500</v>
      </c>
      <c r="E136" s="109">
        <f>SUM(E122:E135)</f>
        <v>20700</v>
      </c>
      <c r="F136" s="109">
        <f>SUM(F123:F135)</f>
        <v>81200</v>
      </c>
    </row>
    <row r="137" spans="1:6" x14ac:dyDescent="0.2">
      <c r="A137" s="312">
        <v>337</v>
      </c>
      <c r="B137" s="104">
        <v>20300</v>
      </c>
      <c r="C137" s="318" t="s">
        <v>784</v>
      </c>
      <c r="D137" s="108"/>
      <c r="E137" s="105">
        <v>2000</v>
      </c>
      <c r="F137" s="105">
        <f t="shared" si="6"/>
        <v>2000</v>
      </c>
    </row>
    <row r="138" spans="1:6" x14ac:dyDescent="0.2">
      <c r="A138" s="312">
        <v>337</v>
      </c>
      <c r="B138" s="104">
        <v>22110</v>
      </c>
      <c r="C138" s="323" t="s">
        <v>767</v>
      </c>
      <c r="D138" s="105"/>
      <c r="E138" s="105">
        <v>0</v>
      </c>
      <c r="F138" s="105">
        <f t="shared" si="6"/>
        <v>0</v>
      </c>
    </row>
    <row r="139" spans="1:6" ht="16.5" x14ac:dyDescent="0.2">
      <c r="A139" s="312">
        <v>337</v>
      </c>
      <c r="B139" s="104">
        <v>22111</v>
      </c>
      <c r="C139" s="318" t="s">
        <v>768</v>
      </c>
      <c r="D139" s="105"/>
      <c r="E139" s="105">
        <v>1000</v>
      </c>
      <c r="F139" s="105">
        <f t="shared" si="6"/>
        <v>1000</v>
      </c>
    </row>
    <row r="140" spans="1:6" x14ac:dyDescent="0.2">
      <c r="A140" s="312">
        <v>337</v>
      </c>
      <c r="B140" s="104">
        <v>22607</v>
      </c>
      <c r="C140" s="318" t="s">
        <v>791</v>
      </c>
      <c r="D140" s="97"/>
      <c r="E140" s="97">
        <v>3000</v>
      </c>
      <c r="F140" s="97">
        <f t="shared" si="6"/>
        <v>3000</v>
      </c>
    </row>
    <row r="141" spans="1:6" x14ac:dyDescent="0.2">
      <c r="A141" s="312">
        <v>337</v>
      </c>
      <c r="B141" s="104">
        <v>22709</v>
      </c>
      <c r="C141" s="318" t="s">
        <v>499</v>
      </c>
      <c r="D141" s="110"/>
      <c r="E141" s="97">
        <v>1500</v>
      </c>
      <c r="F141" s="110">
        <f t="shared" si="6"/>
        <v>1500</v>
      </c>
    </row>
    <row r="142" spans="1:6" x14ac:dyDescent="0.2">
      <c r="A142" s="312">
        <v>337</v>
      </c>
      <c r="B142" s="104">
        <v>48009</v>
      </c>
      <c r="C142" s="318" t="s">
        <v>792</v>
      </c>
      <c r="D142" s="105">
        <v>3500</v>
      </c>
      <c r="E142" s="105"/>
      <c r="F142" s="105">
        <f t="shared" si="6"/>
        <v>3500</v>
      </c>
    </row>
    <row r="143" spans="1:6" x14ac:dyDescent="0.2">
      <c r="A143" s="312">
        <v>337</v>
      </c>
      <c r="B143" s="104">
        <v>62506</v>
      </c>
      <c r="C143" s="318" t="s">
        <v>793</v>
      </c>
      <c r="D143" s="105">
        <v>46000</v>
      </c>
      <c r="E143" s="105"/>
      <c r="F143" s="105">
        <f t="shared" si="6"/>
        <v>46000</v>
      </c>
    </row>
    <row r="144" spans="1:6" x14ac:dyDescent="0.2">
      <c r="A144" s="313">
        <v>337</v>
      </c>
      <c r="C144" s="318" t="s">
        <v>794</v>
      </c>
      <c r="D144" s="108">
        <f>SUM(D137:D143)</f>
        <v>49500</v>
      </c>
      <c r="E144" s="108">
        <f>SUM(E137:E143)</f>
        <v>7500</v>
      </c>
      <c r="F144" s="108">
        <f>SUM(F137:F143)</f>
        <v>57000</v>
      </c>
    </row>
    <row r="145" spans="1:6" x14ac:dyDescent="0.2">
      <c r="A145" s="312">
        <v>338</v>
      </c>
      <c r="B145" s="104">
        <v>20300</v>
      </c>
      <c r="C145" s="318" t="s">
        <v>784</v>
      </c>
      <c r="D145" s="108"/>
      <c r="E145" s="105">
        <v>11000</v>
      </c>
      <c r="F145" s="105">
        <f t="shared" ref="F145:F211" si="9">D145+E145</f>
        <v>11000</v>
      </c>
    </row>
    <row r="146" spans="1:6" x14ac:dyDescent="0.2">
      <c r="A146" s="312">
        <v>338</v>
      </c>
      <c r="B146" s="104">
        <v>22001</v>
      </c>
      <c r="C146" s="318" t="s">
        <v>795</v>
      </c>
      <c r="D146" s="105"/>
      <c r="E146" s="105">
        <v>1000</v>
      </c>
      <c r="F146" s="105">
        <f t="shared" si="9"/>
        <v>1000</v>
      </c>
    </row>
    <row r="147" spans="1:6" x14ac:dyDescent="0.2">
      <c r="A147" s="312">
        <v>338</v>
      </c>
      <c r="B147" s="104">
        <v>22100</v>
      </c>
      <c r="C147" s="318" t="s">
        <v>741</v>
      </c>
      <c r="D147" s="97"/>
      <c r="E147" s="97">
        <v>200</v>
      </c>
      <c r="F147" s="97">
        <f t="shared" si="9"/>
        <v>200</v>
      </c>
    </row>
    <row r="148" spans="1:6" x14ac:dyDescent="0.2">
      <c r="A148" s="312">
        <v>338</v>
      </c>
      <c r="B148" s="104">
        <v>22110</v>
      </c>
      <c r="C148" s="318" t="s">
        <v>767</v>
      </c>
      <c r="D148" s="105"/>
      <c r="E148" s="105">
        <v>500</v>
      </c>
      <c r="F148" s="105">
        <f t="shared" si="9"/>
        <v>500</v>
      </c>
    </row>
    <row r="149" spans="1:6" ht="16.5" x14ac:dyDescent="0.2">
      <c r="A149" s="312">
        <v>338</v>
      </c>
      <c r="B149" s="104">
        <v>22111</v>
      </c>
      <c r="C149" s="318" t="s">
        <v>768</v>
      </c>
      <c r="D149" s="105"/>
      <c r="E149" s="105">
        <v>7000</v>
      </c>
      <c r="F149" s="105">
        <f t="shared" si="9"/>
        <v>7000</v>
      </c>
    </row>
    <row r="150" spans="1:6" x14ac:dyDescent="0.2">
      <c r="A150" s="312">
        <v>338</v>
      </c>
      <c r="B150" s="104">
        <v>22699</v>
      </c>
      <c r="C150" s="318" t="s">
        <v>744</v>
      </c>
      <c r="D150" s="97">
        <v>44844</v>
      </c>
      <c r="F150" s="97">
        <f t="shared" si="9"/>
        <v>44844</v>
      </c>
    </row>
    <row r="151" spans="1:6" x14ac:dyDescent="0.2">
      <c r="A151" s="312">
        <v>338</v>
      </c>
      <c r="B151" s="104">
        <v>22607</v>
      </c>
      <c r="C151" s="318" t="s">
        <v>791</v>
      </c>
      <c r="D151" s="97"/>
      <c r="E151" s="97">
        <v>68000</v>
      </c>
      <c r="F151" s="97">
        <f t="shared" si="9"/>
        <v>68000</v>
      </c>
    </row>
    <row r="152" spans="1:6" x14ac:dyDescent="0.2">
      <c r="A152" s="312">
        <v>338</v>
      </c>
      <c r="B152" s="104">
        <v>22706</v>
      </c>
      <c r="C152" s="318" t="s">
        <v>774</v>
      </c>
      <c r="D152" s="97"/>
      <c r="E152" s="97">
        <v>2000</v>
      </c>
      <c r="F152" s="97">
        <f>D152+E152</f>
        <v>2000</v>
      </c>
    </row>
    <row r="153" spans="1:6" x14ac:dyDescent="0.2">
      <c r="A153" s="312">
        <v>338</v>
      </c>
      <c r="B153" s="104">
        <v>22709</v>
      </c>
      <c r="C153" s="323" t="s">
        <v>499</v>
      </c>
      <c r="D153" s="110"/>
      <c r="E153" s="110">
        <v>500</v>
      </c>
      <c r="F153" s="110">
        <f t="shared" si="9"/>
        <v>500</v>
      </c>
    </row>
    <row r="154" spans="1:6" x14ac:dyDescent="0.2">
      <c r="A154" s="313">
        <v>338</v>
      </c>
      <c r="C154" s="318" t="s">
        <v>796</v>
      </c>
      <c r="D154" s="109">
        <f>SUM(D145:D153)</f>
        <v>44844</v>
      </c>
      <c r="E154" s="109">
        <f t="shared" ref="E154:F154" si="10">SUM(E145:E153)</f>
        <v>90200</v>
      </c>
      <c r="F154" s="109">
        <f t="shared" si="10"/>
        <v>135044</v>
      </c>
    </row>
    <row r="155" spans="1:6" x14ac:dyDescent="0.2">
      <c r="A155" s="314">
        <v>33</v>
      </c>
      <c r="C155" s="318" t="s">
        <v>797</v>
      </c>
      <c r="D155" s="107">
        <f>D110+D115+D121+D136+D144+D154</f>
        <v>312144</v>
      </c>
      <c r="E155" s="107">
        <f>E110+E115+E121+E136+E144+E154</f>
        <v>149400</v>
      </c>
      <c r="F155" s="107">
        <f>F110+F115+F121+F136+F144+F154</f>
        <v>460544</v>
      </c>
    </row>
    <row r="156" spans="1:6" x14ac:dyDescent="0.2">
      <c r="A156" s="312">
        <v>340</v>
      </c>
      <c r="B156" s="104">
        <v>13000</v>
      </c>
      <c r="C156" s="318" t="s">
        <v>717</v>
      </c>
      <c r="D156" s="108"/>
      <c r="E156" s="105">
        <v>28500</v>
      </c>
      <c r="F156" s="105">
        <f t="shared" si="9"/>
        <v>28500</v>
      </c>
    </row>
    <row r="157" spans="1:6" x14ac:dyDescent="0.2">
      <c r="A157" s="312">
        <v>340</v>
      </c>
      <c r="B157" s="104">
        <v>16000</v>
      </c>
      <c r="C157" s="318" t="s">
        <v>710</v>
      </c>
      <c r="D157" s="108"/>
      <c r="E157" s="105">
        <v>9500</v>
      </c>
      <c r="F157" s="105">
        <f t="shared" si="9"/>
        <v>9500</v>
      </c>
    </row>
    <row r="158" spans="1:6" x14ac:dyDescent="0.2">
      <c r="A158" s="312">
        <v>340</v>
      </c>
      <c r="B158" s="104">
        <v>22001</v>
      </c>
      <c r="C158" s="318" t="s">
        <v>795</v>
      </c>
      <c r="D158" s="105"/>
      <c r="E158" s="105">
        <v>0</v>
      </c>
      <c r="F158" s="105">
        <f t="shared" si="9"/>
        <v>0</v>
      </c>
    </row>
    <row r="159" spans="1:6" x14ac:dyDescent="0.2">
      <c r="A159" s="312">
        <v>340</v>
      </c>
      <c r="B159" s="104">
        <v>22100</v>
      </c>
      <c r="C159" s="318" t="s">
        <v>741</v>
      </c>
      <c r="D159" s="97">
        <v>25000</v>
      </c>
      <c r="F159" s="97">
        <f t="shared" si="9"/>
        <v>25000</v>
      </c>
    </row>
    <row r="160" spans="1:6" x14ac:dyDescent="0.2">
      <c r="A160" s="312">
        <v>340</v>
      </c>
      <c r="B160" s="104">
        <v>22101</v>
      </c>
      <c r="C160" s="318" t="s">
        <v>735</v>
      </c>
      <c r="D160" s="97"/>
      <c r="F160" s="97">
        <f t="shared" si="9"/>
        <v>0</v>
      </c>
    </row>
    <row r="161" spans="1:6" x14ac:dyDescent="0.2">
      <c r="A161" s="312">
        <v>340</v>
      </c>
      <c r="B161" s="104">
        <v>22102</v>
      </c>
      <c r="C161" s="323" t="s">
        <v>769</v>
      </c>
      <c r="D161" s="97">
        <v>14000</v>
      </c>
      <c r="F161" s="97">
        <f t="shared" si="9"/>
        <v>14000</v>
      </c>
    </row>
    <row r="162" spans="1:6" ht="16.5" x14ac:dyDescent="0.2">
      <c r="A162" s="312">
        <v>340</v>
      </c>
      <c r="B162" s="104">
        <v>22111</v>
      </c>
      <c r="C162" s="318" t="s">
        <v>768</v>
      </c>
      <c r="D162" s="105"/>
      <c r="E162" s="105">
        <v>8000</v>
      </c>
      <c r="F162" s="105">
        <f t="shared" si="9"/>
        <v>8000</v>
      </c>
    </row>
    <row r="163" spans="1:6" x14ac:dyDescent="0.2">
      <c r="A163" s="312">
        <v>340</v>
      </c>
      <c r="B163" s="104">
        <v>22201</v>
      </c>
      <c r="C163" s="318" t="s">
        <v>859</v>
      </c>
      <c r="D163" s="105"/>
      <c r="E163" s="105">
        <v>8000</v>
      </c>
      <c r="F163" s="105">
        <f t="shared" si="9"/>
        <v>8000</v>
      </c>
    </row>
    <row r="164" spans="1:6" x14ac:dyDescent="0.2">
      <c r="A164" s="312">
        <v>340</v>
      </c>
      <c r="B164" s="104">
        <v>22709</v>
      </c>
      <c r="C164" s="318" t="s">
        <v>499</v>
      </c>
      <c r="D164" s="110"/>
      <c r="E164" s="97">
        <v>1000</v>
      </c>
      <c r="F164" s="110">
        <f t="shared" si="9"/>
        <v>1000</v>
      </c>
    </row>
    <row r="165" spans="1:6" x14ac:dyDescent="0.2">
      <c r="A165" s="313">
        <v>340</v>
      </c>
      <c r="C165" s="318" t="s">
        <v>798</v>
      </c>
      <c r="D165" s="109">
        <f>SUM(D156:D164)</f>
        <v>39000</v>
      </c>
      <c r="E165" s="109">
        <f>SUM(E156:E164)</f>
        <v>55000</v>
      </c>
      <c r="F165" s="109">
        <f>SUM(F156:F164)</f>
        <v>94000</v>
      </c>
    </row>
    <row r="166" spans="1:6" x14ac:dyDescent="0.2">
      <c r="A166" s="312">
        <v>341</v>
      </c>
      <c r="B166" s="104">
        <v>13100</v>
      </c>
      <c r="C166" s="318" t="s">
        <v>799</v>
      </c>
      <c r="D166" s="105">
        <v>3800</v>
      </c>
      <c r="E166" s="105"/>
      <c r="F166" s="105">
        <f t="shared" si="9"/>
        <v>3800</v>
      </c>
    </row>
    <row r="167" spans="1:6" x14ac:dyDescent="0.2">
      <c r="A167" s="312">
        <v>341</v>
      </c>
      <c r="B167" s="104">
        <v>16000</v>
      </c>
      <c r="C167" s="318" t="s">
        <v>710</v>
      </c>
      <c r="D167" s="105">
        <v>1350</v>
      </c>
      <c r="E167" s="105"/>
      <c r="F167" s="105">
        <f t="shared" si="9"/>
        <v>1350</v>
      </c>
    </row>
    <row r="168" spans="1:6" x14ac:dyDescent="0.2">
      <c r="A168" s="312">
        <v>341</v>
      </c>
      <c r="B168" s="104">
        <v>22609</v>
      </c>
      <c r="C168" s="318" t="s">
        <v>800</v>
      </c>
      <c r="D168" s="97">
        <v>120850</v>
      </c>
      <c r="E168" s="97">
        <v>1000</v>
      </c>
      <c r="F168" s="97">
        <f t="shared" si="9"/>
        <v>121850</v>
      </c>
    </row>
    <row r="169" spans="1:6" x14ac:dyDescent="0.2">
      <c r="A169" s="312">
        <v>341</v>
      </c>
      <c r="B169" s="104">
        <v>22706</v>
      </c>
      <c r="C169" s="318" t="s">
        <v>774</v>
      </c>
      <c r="D169" s="97"/>
      <c r="E169" s="97">
        <v>100</v>
      </c>
      <c r="F169" s="97">
        <f t="shared" si="9"/>
        <v>100</v>
      </c>
    </row>
    <row r="170" spans="1:6" x14ac:dyDescent="0.2">
      <c r="A170" s="312">
        <v>341</v>
      </c>
      <c r="B170" s="104">
        <v>48005</v>
      </c>
      <c r="C170" s="318" t="s">
        <v>801</v>
      </c>
      <c r="D170" s="105">
        <v>5000</v>
      </c>
      <c r="E170" s="105"/>
      <c r="F170" s="105">
        <f t="shared" si="9"/>
        <v>5000</v>
      </c>
    </row>
    <row r="171" spans="1:6" x14ac:dyDescent="0.2">
      <c r="A171" s="312">
        <v>341</v>
      </c>
      <c r="B171" s="104">
        <v>48012</v>
      </c>
      <c r="C171" s="323" t="s">
        <v>802</v>
      </c>
      <c r="D171" s="105">
        <v>4000</v>
      </c>
      <c r="E171" s="105"/>
      <c r="F171" s="105">
        <f t="shared" si="9"/>
        <v>4000</v>
      </c>
    </row>
    <row r="172" spans="1:6" x14ac:dyDescent="0.2">
      <c r="A172" s="312">
        <v>341</v>
      </c>
      <c r="B172" s="104">
        <v>48013</v>
      </c>
      <c r="C172" s="323" t="s">
        <v>803</v>
      </c>
      <c r="D172" s="105">
        <v>4000</v>
      </c>
      <c r="E172" s="105"/>
      <c r="F172" s="105">
        <f t="shared" si="9"/>
        <v>4000</v>
      </c>
    </row>
    <row r="173" spans="1:6" ht="16.5" x14ac:dyDescent="0.2">
      <c r="A173" s="312">
        <v>341</v>
      </c>
      <c r="B173" s="104">
        <v>87200</v>
      </c>
      <c r="C173" s="318" t="s">
        <v>804</v>
      </c>
      <c r="D173" s="105"/>
      <c r="E173" s="105"/>
      <c r="F173" s="105">
        <f t="shared" si="9"/>
        <v>0</v>
      </c>
    </row>
    <row r="174" spans="1:6" x14ac:dyDescent="0.2">
      <c r="A174" s="313">
        <v>341</v>
      </c>
      <c r="C174" s="318" t="s">
        <v>805</v>
      </c>
      <c r="D174" s="109">
        <f>SUM(D166:D173)</f>
        <v>139000</v>
      </c>
      <c r="E174" s="109">
        <f t="shared" ref="E174:F174" si="11">SUM(E166:E173)</f>
        <v>1100</v>
      </c>
      <c r="F174" s="109">
        <f t="shared" si="11"/>
        <v>140100</v>
      </c>
    </row>
    <row r="175" spans="1:6" x14ac:dyDescent="0.2">
      <c r="A175" s="312">
        <v>342</v>
      </c>
      <c r="B175" s="104">
        <v>21200</v>
      </c>
      <c r="C175" s="318" t="s">
        <v>782</v>
      </c>
      <c r="D175" s="105">
        <v>3000</v>
      </c>
      <c r="E175" s="105">
        <v>2000</v>
      </c>
      <c r="F175" s="105">
        <f t="shared" si="9"/>
        <v>5000</v>
      </c>
    </row>
    <row r="176" spans="1:6" x14ac:dyDescent="0.2">
      <c r="A176" s="312">
        <v>342</v>
      </c>
      <c r="B176" s="104">
        <v>61005</v>
      </c>
      <c r="C176" s="318" t="s">
        <v>674</v>
      </c>
      <c r="D176" s="97">
        <v>7600</v>
      </c>
      <c r="F176" s="97">
        <f t="shared" si="9"/>
        <v>7600</v>
      </c>
    </row>
    <row r="177" spans="1:6" x14ac:dyDescent="0.2">
      <c r="A177" s="312">
        <v>342</v>
      </c>
      <c r="B177" s="104">
        <v>62507</v>
      </c>
      <c r="C177" s="318" t="s">
        <v>680</v>
      </c>
      <c r="D177" s="106">
        <v>7000</v>
      </c>
      <c r="E177" s="106"/>
      <c r="F177" s="106">
        <f t="shared" si="9"/>
        <v>7000</v>
      </c>
    </row>
    <row r="178" spans="1:6" x14ac:dyDescent="0.2">
      <c r="A178" s="312">
        <v>342</v>
      </c>
      <c r="B178" s="104">
        <v>63215</v>
      </c>
      <c r="C178" s="318" t="s">
        <v>593</v>
      </c>
      <c r="D178" s="106">
        <v>80000</v>
      </c>
      <c r="E178" s="106"/>
      <c r="F178" s="106">
        <f t="shared" ref="F178" si="12">D178+E178</f>
        <v>80000</v>
      </c>
    </row>
    <row r="179" spans="1:6" x14ac:dyDescent="0.2">
      <c r="A179" s="312">
        <v>342</v>
      </c>
      <c r="B179" s="104">
        <v>63901</v>
      </c>
      <c r="C179" s="318" t="s">
        <v>636</v>
      </c>
      <c r="D179" s="106">
        <v>5000</v>
      </c>
      <c r="E179" s="106"/>
      <c r="F179" s="106">
        <f t="shared" si="9"/>
        <v>5000</v>
      </c>
    </row>
    <row r="180" spans="1:6" x14ac:dyDescent="0.2">
      <c r="A180" s="313">
        <v>342</v>
      </c>
      <c r="C180" s="318" t="s">
        <v>806</v>
      </c>
      <c r="D180" s="107">
        <f>SUM(D175:D179)</f>
        <v>102600</v>
      </c>
      <c r="E180" s="107">
        <f t="shared" ref="E180:F180" si="13">SUM(E175:E179)</f>
        <v>2000</v>
      </c>
      <c r="F180" s="107">
        <f t="shared" si="13"/>
        <v>104600</v>
      </c>
    </row>
    <row r="181" spans="1:6" x14ac:dyDescent="0.2">
      <c r="A181" s="314">
        <v>34</v>
      </c>
      <c r="C181" s="318" t="s">
        <v>807</v>
      </c>
      <c r="D181" s="107">
        <f>D165+D174+D180</f>
        <v>280600</v>
      </c>
      <c r="E181" s="107">
        <f t="shared" ref="E181:F181" si="14">E165+E174+E180</f>
        <v>58100</v>
      </c>
      <c r="F181" s="107">
        <f t="shared" si="14"/>
        <v>338700</v>
      </c>
    </row>
    <row r="182" spans="1:6" x14ac:dyDescent="0.2">
      <c r="A182" s="312">
        <v>419</v>
      </c>
      <c r="B182" s="104">
        <v>20601</v>
      </c>
      <c r="C182" s="323" t="s">
        <v>808</v>
      </c>
      <c r="D182" s="105">
        <v>2000</v>
      </c>
      <c r="E182" s="105"/>
      <c r="F182" s="105">
        <f t="shared" si="9"/>
        <v>2000</v>
      </c>
    </row>
    <row r="183" spans="1:6" x14ac:dyDescent="0.2">
      <c r="A183" s="312">
        <v>419</v>
      </c>
      <c r="B183" s="104">
        <v>21200</v>
      </c>
      <c r="C183" s="318" t="s">
        <v>782</v>
      </c>
      <c r="D183" s="105">
        <v>5000</v>
      </c>
      <c r="E183" s="105"/>
      <c r="F183" s="105">
        <f t="shared" si="9"/>
        <v>5000</v>
      </c>
    </row>
    <row r="184" spans="1:6" x14ac:dyDescent="0.2">
      <c r="A184" s="312">
        <v>419</v>
      </c>
      <c r="B184" s="104">
        <v>22100</v>
      </c>
      <c r="C184" s="318" t="s">
        <v>741</v>
      </c>
      <c r="D184" s="105">
        <v>5000</v>
      </c>
      <c r="E184" s="105"/>
      <c r="F184" s="105">
        <f t="shared" si="9"/>
        <v>5000</v>
      </c>
    </row>
    <row r="185" spans="1:6" x14ac:dyDescent="0.2">
      <c r="A185" s="312">
        <v>419</v>
      </c>
      <c r="B185" s="104">
        <v>22102</v>
      </c>
      <c r="C185" s="318" t="s">
        <v>769</v>
      </c>
      <c r="D185" s="105">
        <v>1000</v>
      </c>
      <c r="E185" s="105"/>
      <c r="F185" s="105">
        <f t="shared" si="9"/>
        <v>1000</v>
      </c>
    </row>
    <row r="186" spans="1:6" x14ac:dyDescent="0.2">
      <c r="A186" s="312">
        <v>419</v>
      </c>
      <c r="B186" s="104">
        <v>22110</v>
      </c>
      <c r="C186" s="318" t="s">
        <v>767</v>
      </c>
      <c r="D186" s="105">
        <v>1000</v>
      </c>
      <c r="E186" s="105"/>
      <c r="F186" s="105">
        <f t="shared" si="9"/>
        <v>1000</v>
      </c>
    </row>
    <row r="187" spans="1:6" x14ac:dyDescent="0.2">
      <c r="A187" s="312">
        <v>419</v>
      </c>
      <c r="B187" s="104">
        <v>22200</v>
      </c>
      <c r="C187" s="318" t="s">
        <v>809</v>
      </c>
      <c r="D187" s="105">
        <v>1500</v>
      </c>
      <c r="E187" s="105"/>
      <c r="F187" s="105">
        <f t="shared" si="9"/>
        <v>1500</v>
      </c>
    </row>
    <row r="188" spans="1:6" x14ac:dyDescent="0.2">
      <c r="A188" s="312">
        <v>419</v>
      </c>
      <c r="B188" s="104">
        <v>22709</v>
      </c>
      <c r="C188" s="318" t="s">
        <v>810</v>
      </c>
      <c r="D188" s="105">
        <v>6000</v>
      </c>
      <c r="E188" s="105"/>
      <c r="F188" s="105">
        <f t="shared" si="9"/>
        <v>6000</v>
      </c>
    </row>
    <row r="189" spans="1:6" x14ac:dyDescent="0.2">
      <c r="A189" s="312">
        <v>419</v>
      </c>
      <c r="B189" s="104">
        <v>23000</v>
      </c>
      <c r="C189" s="318" t="s">
        <v>811</v>
      </c>
      <c r="D189" s="105">
        <v>8400</v>
      </c>
      <c r="E189" s="105"/>
      <c r="F189" s="105">
        <f t="shared" si="9"/>
        <v>8400</v>
      </c>
    </row>
    <row r="190" spans="1:6" x14ac:dyDescent="0.2">
      <c r="A190" s="312">
        <v>419</v>
      </c>
      <c r="B190" s="104">
        <v>23100</v>
      </c>
      <c r="C190" s="318" t="s">
        <v>812</v>
      </c>
      <c r="D190" s="105">
        <v>2200</v>
      </c>
      <c r="E190" s="111"/>
      <c r="F190" s="111">
        <v>2200</v>
      </c>
    </row>
    <row r="191" spans="1:6" ht="16.5" x14ac:dyDescent="0.2">
      <c r="A191" s="312">
        <v>419</v>
      </c>
      <c r="B191" s="104">
        <v>63217</v>
      </c>
      <c r="C191" s="323" t="s">
        <v>675</v>
      </c>
      <c r="D191" s="105">
        <v>30600</v>
      </c>
      <c r="E191" s="111"/>
      <c r="F191" s="111">
        <v>2200</v>
      </c>
    </row>
    <row r="192" spans="1:6" x14ac:dyDescent="0.2">
      <c r="A192" s="312">
        <v>419</v>
      </c>
      <c r="B192" s="104">
        <v>64100</v>
      </c>
      <c r="C192" s="318" t="s">
        <v>573</v>
      </c>
      <c r="D192" s="105">
        <v>3000</v>
      </c>
      <c r="E192" s="111"/>
      <c r="F192" s="111">
        <v>2200</v>
      </c>
    </row>
    <row r="193" spans="1:6" x14ac:dyDescent="0.2">
      <c r="A193" s="313">
        <v>419</v>
      </c>
      <c r="C193" s="318" t="s">
        <v>813</v>
      </c>
      <c r="D193" s="109">
        <f>SUM(D182:D192)</f>
        <v>65700</v>
      </c>
      <c r="E193" s="109">
        <f t="shared" ref="E193:F193" si="15">SUM(E182:E192)</f>
        <v>0</v>
      </c>
      <c r="F193" s="109">
        <f t="shared" si="15"/>
        <v>36500</v>
      </c>
    </row>
    <row r="194" spans="1:6" x14ac:dyDescent="0.2">
      <c r="A194" s="314">
        <v>41</v>
      </c>
      <c r="C194" s="318" t="s">
        <v>814</v>
      </c>
      <c r="D194" s="109">
        <f>D193</f>
        <v>65700</v>
      </c>
      <c r="E194" s="109">
        <f t="shared" ref="E194:F194" si="16">E193</f>
        <v>0</v>
      </c>
      <c r="F194" s="109">
        <f t="shared" si="16"/>
        <v>36500</v>
      </c>
    </row>
    <row r="195" spans="1:6" x14ac:dyDescent="0.2">
      <c r="A195" s="312">
        <v>432</v>
      </c>
      <c r="B195" s="104">
        <v>13100</v>
      </c>
      <c r="C195" s="318" t="s">
        <v>799</v>
      </c>
      <c r="D195" s="105">
        <v>6200</v>
      </c>
      <c r="E195" s="105"/>
      <c r="F195" s="105">
        <f t="shared" si="9"/>
        <v>6200</v>
      </c>
    </row>
    <row r="196" spans="1:6" x14ac:dyDescent="0.2">
      <c r="A196" s="312">
        <v>432</v>
      </c>
      <c r="B196" s="104">
        <v>16000</v>
      </c>
      <c r="C196" s="318" t="s">
        <v>710</v>
      </c>
      <c r="D196" s="105">
        <v>2000</v>
      </c>
      <c r="E196" s="105"/>
      <c r="F196" s="105">
        <f t="shared" si="9"/>
        <v>2000</v>
      </c>
    </row>
    <row r="197" spans="1:6" x14ac:dyDescent="0.2">
      <c r="A197" s="313">
        <v>432</v>
      </c>
      <c r="C197" s="323" t="s">
        <v>815</v>
      </c>
      <c r="D197" s="108">
        <f>D196+D195</f>
        <v>8200</v>
      </c>
      <c r="E197" s="108">
        <f>E196+E195</f>
        <v>0</v>
      </c>
      <c r="F197" s="108">
        <f t="shared" si="9"/>
        <v>8200</v>
      </c>
    </row>
    <row r="198" spans="1:6" x14ac:dyDescent="0.2">
      <c r="A198" s="312">
        <v>439</v>
      </c>
      <c r="B198" s="104">
        <v>13100</v>
      </c>
      <c r="C198" s="323" t="s">
        <v>799</v>
      </c>
      <c r="D198" s="105">
        <v>4700</v>
      </c>
      <c r="E198" s="105"/>
      <c r="F198" s="105">
        <f t="shared" si="9"/>
        <v>4700</v>
      </c>
    </row>
    <row r="199" spans="1:6" x14ac:dyDescent="0.2">
      <c r="A199" s="312">
        <v>439</v>
      </c>
      <c r="B199" s="104">
        <v>16000</v>
      </c>
      <c r="C199" s="318" t="s">
        <v>710</v>
      </c>
      <c r="D199" s="105">
        <v>1000</v>
      </c>
      <c r="E199" s="105"/>
      <c r="F199" s="105">
        <f t="shared" si="9"/>
        <v>1000</v>
      </c>
    </row>
    <row r="200" spans="1:6" x14ac:dyDescent="0.2">
      <c r="A200" s="312">
        <v>439</v>
      </c>
      <c r="B200" s="104">
        <v>22699</v>
      </c>
      <c r="C200" s="318" t="s">
        <v>744</v>
      </c>
      <c r="D200" s="97">
        <v>12000</v>
      </c>
      <c r="F200" s="97">
        <f t="shared" si="9"/>
        <v>12000</v>
      </c>
    </row>
    <row r="201" spans="1:6" x14ac:dyDescent="0.2">
      <c r="A201" s="313">
        <v>439</v>
      </c>
      <c r="C201" s="318" t="s">
        <v>816</v>
      </c>
      <c r="D201" s="109">
        <f>SUM(D198:D200)</f>
        <v>17700</v>
      </c>
      <c r="E201" s="109">
        <f t="shared" ref="E201:F201" si="17">SUM(E198:E200)</f>
        <v>0</v>
      </c>
      <c r="F201" s="109">
        <f t="shared" si="17"/>
        <v>17700</v>
      </c>
    </row>
    <row r="202" spans="1:6" x14ac:dyDescent="0.2">
      <c r="A202" s="314">
        <v>43</v>
      </c>
      <c r="C202" s="318" t="s">
        <v>817</v>
      </c>
      <c r="D202" s="109">
        <f>D197+D201</f>
        <v>25900</v>
      </c>
      <c r="E202" s="109">
        <f t="shared" ref="E202:F202" si="18">E197+E201</f>
        <v>0</v>
      </c>
      <c r="F202" s="109">
        <f t="shared" si="18"/>
        <v>25900</v>
      </c>
    </row>
    <row r="203" spans="1:6" x14ac:dyDescent="0.2">
      <c r="A203" s="312">
        <v>454</v>
      </c>
      <c r="B203" s="104">
        <v>21001</v>
      </c>
      <c r="C203" s="318" t="s">
        <v>818</v>
      </c>
      <c r="D203" s="97">
        <v>20000</v>
      </c>
      <c r="F203" s="97">
        <f t="shared" si="9"/>
        <v>20000</v>
      </c>
    </row>
    <row r="204" spans="1:6" x14ac:dyDescent="0.2">
      <c r="A204" s="313">
        <v>454</v>
      </c>
      <c r="C204" s="318" t="s">
        <v>819</v>
      </c>
      <c r="D204" s="109">
        <f>D203</f>
        <v>20000</v>
      </c>
      <c r="E204" s="109">
        <f>E203</f>
        <v>0</v>
      </c>
      <c r="F204" s="109">
        <f>F203</f>
        <v>20000</v>
      </c>
    </row>
    <row r="205" spans="1:6" x14ac:dyDescent="0.2">
      <c r="A205" s="314">
        <v>45</v>
      </c>
      <c r="C205" s="318" t="s">
        <v>820</v>
      </c>
      <c r="D205" s="109">
        <f>D204</f>
        <v>20000</v>
      </c>
      <c r="E205" s="109">
        <f t="shared" ref="E205:F205" si="19">E204</f>
        <v>0</v>
      </c>
      <c r="F205" s="109">
        <f t="shared" si="19"/>
        <v>20000</v>
      </c>
    </row>
    <row r="206" spans="1:6" x14ac:dyDescent="0.2">
      <c r="A206" s="312">
        <v>912</v>
      </c>
      <c r="B206" s="104">
        <v>10000</v>
      </c>
      <c r="C206" s="318" t="s">
        <v>821</v>
      </c>
      <c r="D206" s="97">
        <v>51200</v>
      </c>
      <c r="F206" s="97">
        <f t="shared" si="9"/>
        <v>51200</v>
      </c>
    </row>
    <row r="207" spans="1:6" x14ac:dyDescent="0.2">
      <c r="A207" s="312">
        <v>912</v>
      </c>
      <c r="B207" s="104">
        <v>16000</v>
      </c>
      <c r="C207" s="318" t="s">
        <v>710</v>
      </c>
      <c r="D207" s="97">
        <v>20000</v>
      </c>
      <c r="F207" s="97">
        <f t="shared" si="9"/>
        <v>20000</v>
      </c>
    </row>
    <row r="208" spans="1:6" x14ac:dyDescent="0.2">
      <c r="A208" s="312">
        <v>912</v>
      </c>
      <c r="B208" s="104">
        <v>22601</v>
      </c>
      <c r="C208" s="318" t="s">
        <v>822</v>
      </c>
      <c r="D208" s="105">
        <v>6000</v>
      </c>
      <c r="E208" s="105">
        <v>500</v>
      </c>
      <c r="F208" s="105">
        <f t="shared" si="9"/>
        <v>6500</v>
      </c>
    </row>
    <row r="209" spans="1:6" x14ac:dyDescent="0.2">
      <c r="A209" s="312">
        <v>912</v>
      </c>
      <c r="B209" s="104">
        <v>23000</v>
      </c>
      <c r="C209" s="318" t="s">
        <v>811</v>
      </c>
      <c r="D209" s="97">
        <v>23000</v>
      </c>
      <c r="F209" s="97">
        <f t="shared" si="9"/>
        <v>23000</v>
      </c>
    </row>
    <row r="210" spans="1:6" x14ac:dyDescent="0.2">
      <c r="A210" s="312">
        <v>912</v>
      </c>
      <c r="B210" s="104">
        <v>23100</v>
      </c>
      <c r="C210" s="323" t="s">
        <v>812</v>
      </c>
      <c r="D210" s="105">
        <v>2000</v>
      </c>
      <c r="E210" s="105"/>
      <c r="F210" s="105">
        <f t="shared" si="9"/>
        <v>2000</v>
      </c>
    </row>
    <row r="211" spans="1:6" x14ac:dyDescent="0.2">
      <c r="A211" s="312">
        <v>912</v>
      </c>
      <c r="B211" s="104">
        <v>48014</v>
      </c>
      <c r="C211" s="323" t="s">
        <v>823</v>
      </c>
      <c r="D211" s="97">
        <v>16800</v>
      </c>
      <c r="F211" s="97">
        <f t="shared" si="9"/>
        <v>16800</v>
      </c>
    </row>
    <row r="212" spans="1:6" x14ac:dyDescent="0.2">
      <c r="A212" s="313">
        <v>912</v>
      </c>
      <c r="C212" s="318" t="s">
        <v>824</v>
      </c>
      <c r="D212" s="107">
        <f>SUM(D206:D211)</f>
        <v>119000</v>
      </c>
      <c r="E212" s="107">
        <f t="shared" ref="E212:F212" si="20">SUM(E206:E211)</f>
        <v>500</v>
      </c>
      <c r="F212" s="107">
        <f t="shared" si="20"/>
        <v>119500</v>
      </c>
    </row>
    <row r="213" spans="1:6" x14ac:dyDescent="0.2">
      <c r="A213" s="314">
        <v>91</v>
      </c>
      <c r="C213" s="318" t="s">
        <v>824</v>
      </c>
      <c r="D213" s="107">
        <f>D212</f>
        <v>119000</v>
      </c>
      <c r="E213" s="107">
        <f t="shared" ref="E213:F213" si="21">E212</f>
        <v>500</v>
      </c>
      <c r="F213" s="107">
        <f t="shared" si="21"/>
        <v>119500</v>
      </c>
    </row>
    <row r="214" spans="1:6" x14ac:dyDescent="0.2">
      <c r="A214" s="312">
        <v>920</v>
      </c>
      <c r="B214" s="104">
        <v>12000</v>
      </c>
      <c r="C214" s="323" t="s">
        <v>825</v>
      </c>
      <c r="D214" s="97">
        <f>32000+11500</f>
        <v>43500</v>
      </c>
      <c r="F214" s="97">
        <f t="shared" ref="F214:F275" si="22">D214+E214</f>
        <v>43500</v>
      </c>
    </row>
    <row r="215" spans="1:6" x14ac:dyDescent="0.2">
      <c r="A215" s="312">
        <v>920</v>
      </c>
      <c r="B215" s="104">
        <v>12003</v>
      </c>
      <c r="C215" s="318" t="s">
        <v>826</v>
      </c>
      <c r="D215" s="97">
        <v>21700</v>
      </c>
      <c r="F215" s="97">
        <f t="shared" si="22"/>
        <v>21700</v>
      </c>
    </row>
    <row r="216" spans="1:6" x14ac:dyDescent="0.2">
      <c r="A216" s="312">
        <v>920</v>
      </c>
      <c r="B216" s="104">
        <v>12006</v>
      </c>
      <c r="C216" s="318" t="s">
        <v>706</v>
      </c>
      <c r="D216" s="97">
        <v>13700</v>
      </c>
      <c r="F216" s="97">
        <f t="shared" si="22"/>
        <v>13700</v>
      </c>
    </row>
    <row r="217" spans="1:6" ht="16.5" x14ac:dyDescent="0.2">
      <c r="A217" s="312">
        <v>920</v>
      </c>
      <c r="B217" s="104">
        <v>12100</v>
      </c>
      <c r="C217" s="318" t="s">
        <v>707</v>
      </c>
      <c r="D217" s="97">
        <f>31000+9000</f>
        <v>40000</v>
      </c>
      <c r="F217" s="97">
        <f t="shared" si="22"/>
        <v>40000</v>
      </c>
    </row>
    <row r="218" spans="1:6" ht="16.5" x14ac:dyDescent="0.2">
      <c r="A218" s="312">
        <v>920</v>
      </c>
      <c r="B218" s="104">
        <v>12101</v>
      </c>
      <c r="C218" s="323" t="s">
        <v>708</v>
      </c>
      <c r="D218" s="97">
        <f>25900+24000</f>
        <v>49900</v>
      </c>
      <c r="F218" s="97">
        <f t="shared" si="22"/>
        <v>49900</v>
      </c>
    </row>
    <row r="219" spans="1:6" ht="16.5" x14ac:dyDescent="0.2">
      <c r="A219" s="312">
        <v>920</v>
      </c>
      <c r="B219" s="104">
        <v>12103</v>
      </c>
      <c r="C219" s="323" t="s">
        <v>709</v>
      </c>
      <c r="D219" s="97">
        <v>52000</v>
      </c>
      <c r="F219" s="97">
        <f t="shared" si="22"/>
        <v>52000</v>
      </c>
    </row>
    <row r="220" spans="1:6" x14ac:dyDescent="0.2">
      <c r="A220" s="312">
        <v>920</v>
      </c>
      <c r="B220" s="104">
        <v>13000</v>
      </c>
      <c r="C220" s="318" t="s">
        <v>717</v>
      </c>
      <c r="D220" s="106">
        <f>150500+6000</f>
        <v>156500</v>
      </c>
      <c r="E220" s="106">
        <v>470800</v>
      </c>
      <c r="F220" s="106">
        <f t="shared" si="22"/>
        <v>627300</v>
      </c>
    </row>
    <row r="221" spans="1:6" x14ac:dyDescent="0.2">
      <c r="A221" s="312">
        <v>920</v>
      </c>
      <c r="B221" s="104">
        <v>14300</v>
      </c>
      <c r="C221" s="323" t="s">
        <v>827</v>
      </c>
      <c r="D221" s="105">
        <v>6000</v>
      </c>
      <c r="E221" s="105"/>
      <c r="F221" s="105">
        <f t="shared" si="22"/>
        <v>6000</v>
      </c>
    </row>
    <row r="222" spans="1:6" x14ac:dyDescent="0.2">
      <c r="A222" s="312">
        <v>920</v>
      </c>
      <c r="B222" s="104">
        <v>15001</v>
      </c>
      <c r="C222" s="323" t="s">
        <v>828</v>
      </c>
      <c r="D222" s="105">
        <v>8200</v>
      </c>
      <c r="E222" s="105"/>
      <c r="F222" s="105">
        <f t="shared" si="22"/>
        <v>8200</v>
      </c>
    </row>
    <row r="223" spans="1:6" x14ac:dyDescent="0.2">
      <c r="A223" s="312">
        <v>920</v>
      </c>
      <c r="B223" s="104">
        <v>16000</v>
      </c>
      <c r="C223" s="318" t="s">
        <v>710</v>
      </c>
      <c r="D223" s="97">
        <v>78000</v>
      </c>
      <c r="E223" s="97">
        <v>153000</v>
      </c>
      <c r="F223" s="97">
        <f t="shared" si="22"/>
        <v>231000</v>
      </c>
    </row>
    <row r="224" spans="1:6" x14ac:dyDescent="0.2">
      <c r="A224" s="312">
        <v>920</v>
      </c>
      <c r="B224" s="104">
        <v>16200</v>
      </c>
      <c r="C224" s="318" t="s">
        <v>762</v>
      </c>
      <c r="D224" s="105">
        <v>1000</v>
      </c>
      <c r="E224" s="105">
        <v>3500</v>
      </c>
      <c r="F224" s="105">
        <f t="shared" si="22"/>
        <v>4500</v>
      </c>
    </row>
    <row r="225" spans="1:6" x14ac:dyDescent="0.2">
      <c r="A225" s="312">
        <v>920</v>
      </c>
      <c r="B225" s="104">
        <v>20200</v>
      </c>
      <c r="C225" s="318" t="s">
        <v>829</v>
      </c>
      <c r="D225" s="105"/>
      <c r="E225" s="105">
        <v>19800</v>
      </c>
      <c r="F225" s="105">
        <f t="shared" si="22"/>
        <v>19800</v>
      </c>
    </row>
    <row r="226" spans="1:6" x14ac:dyDescent="0.2">
      <c r="A226" s="312">
        <v>920</v>
      </c>
      <c r="B226" s="104">
        <v>20300</v>
      </c>
      <c r="C226" s="318" t="s">
        <v>722</v>
      </c>
      <c r="D226" s="111">
        <v>7500</v>
      </c>
      <c r="E226" s="105">
        <v>5000</v>
      </c>
      <c r="F226" s="111">
        <f t="shared" si="22"/>
        <v>12500</v>
      </c>
    </row>
    <row r="227" spans="1:6" x14ac:dyDescent="0.2">
      <c r="A227" s="312">
        <v>920</v>
      </c>
      <c r="B227" s="104">
        <v>21200</v>
      </c>
      <c r="C227" s="318" t="s">
        <v>782</v>
      </c>
      <c r="D227" s="105">
        <v>6000</v>
      </c>
      <c r="E227" s="105">
        <v>11500</v>
      </c>
      <c r="F227" s="105">
        <f t="shared" si="22"/>
        <v>17500</v>
      </c>
    </row>
    <row r="228" spans="1:6" ht="16.5" x14ac:dyDescent="0.2">
      <c r="A228" s="312">
        <v>920</v>
      </c>
      <c r="B228" s="104">
        <v>21300</v>
      </c>
      <c r="C228" s="318" t="s">
        <v>724</v>
      </c>
      <c r="D228" s="105"/>
      <c r="E228" s="105">
        <v>16000</v>
      </c>
      <c r="F228" s="105">
        <f t="shared" si="22"/>
        <v>16000</v>
      </c>
    </row>
    <row r="229" spans="1:6" x14ac:dyDescent="0.2">
      <c r="A229" s="312">
        <v>920</v>
      </c>
      <c r="B229" s="104">
        <v>21400</v>
      </c>
      <c r="C229" s="323" t="s">
        <v>725</v>
      </c>
      <c r="D229" s="105"/>
      <c r="E229" s="105">
        <v>13000</v>
      </c>
      <c r="F229" s="105">
        <f t="shared" si="22"/>
        <v>13000</v>
      </c>
    </row>
    <row r="230" spans="1:6" ht="16.5" x14ac:dyDescent="0.2">
      <c r="A230" s="312">
        <v>920</v>
      </c>
      <c r="B230" s="104">
        <v>22000</v>
      </c>
      <c r="C230" s="323" t="s">
        <v>785</v>
      </c>
      <c r="D230" s="105">
        <v>6500</v>
      </c>
      <c r="E230" s="105">
        <v>100</v>
      </c>
      <c r="F230" s="105">
        <f t="shared" si="22"/>
        <v>6600</v>
      </c>
    </row>
    <row r="231" spans="1:6" x14ac:dyDescent="0.2">
      <c r="A231" s="312">
        <v>920</v>
      </c>
      <c r="B231" s="104">
        <v>22001</v>
      </c>
      <c r="C231" s="318" t="s">
        <v>795</v>
      </c>
      <c r="D231" s="105">
        <v>3000</v>
      </c>
      <c r="E231" s="105"/>
      <c r="F231" s="105">
        <f t="shared" si="22"/>
        <v>3000</v>
      </c>
    </row>
    <row r="232" spans="1:6" x14ac:dyDescent="0.2">
      <c r="A232" s="312">
        <v>920</v>
      </c>
      <c r="B232" s="104">
        <v>22002</v>
      </c>
      <c r="C232" s="318" t="s">
        <v>830</v>
      </c>
      <c r="D232" s="105">
        <v>1500</v>
      </c>
      <c r="E232" s="105"/>
      <c r="F232" s="105">
        <f t="shared" si="22"/>
        <v>1500</v>
      </c>
    </row>
    <row r="233" spans="1:6" x14ac:dyDescent="0.2">
      <c r="A233" s="312">
        <v>920</v>
      </c>
      <c r="B233" s="104">
        <v>22100</v>
      </c>
      <c r="C233" s="318" t="s">
        <v>741</v>
      </c>
      <c r="D233" s="97">
        <v>12000</v>
      </c>
      <c r="E233" s="97">
        <v>3600</v>
      </c>
      <c r="F233" s="97">
        <f t="shared" si="22"/>
        <v>15600</v>
      </c>
    </row>
    <row r="234" spans="1:6" x14ac:dyDescent="0.2">
      <c r="A234" s="312">
        <v>920</v>
      </c>
      <c r="B234" s="104">
        <v>22110</v>
      </c>
      <c r="C234" s="318" t="s">
        <v>767</v>
      </c>
      <c r="D234" s="97">
        <v>1000</v>
      </c>
      <c r="E234" s="97">
        <v>6000</v>
      </c>
      <c r="F234" s="97">
        <f t="shared" si="22"/>
        <v>7000</v>
      </c>
    </row>
    <row r="235" spans="1:6" ht="16.5" x14ac:dyDescent="0.2">
      <c r="A235" s="312">
        <v>920</v>
      </c>
      <c r="B235" s="104">
        <v>22111</v>
      </c>
      <c r="C235" s="318" t="s">
        <v>768</v>
      </c>
      <c r="D235" s="105">
        <v>4000</v>
      </c>
      <c r="E235" s="105">
        <v>60000</v>
      </c>
      <c r="F235" s="105">
        <f t="shared" si="22"/>
        <v>64000</v>
      </c>
    </row>
    <row r="236" spans="1:6" x14ac:dyDescent="0.2">
      <c r="A236" s="312">
        <v>920</v>
      </c>
      <c r="B236" s="104">
        <v>22103</v>
      </c>
      <c r="C236" s="318" t="s">
        <v>711</v>
      </c>
      <c r="D236" s="105"/>
      <c r="E236" s="105">
        <v>18100</v>
      </c>
      <c r="F236" s="105">
        <f t="shared" si="22"/>
        <v>18100</v>
      </c>
    </row>
    <row r="237" spans="1:6" x14ac:dyDescent="0.2">
      <c r="A237" s="312">
        <v>920</v>
      </c>
      <c r="B237" s="104">
        <v>22104</v>
      </c>
      <c r="C237" s="318" t="s">
        <v>712</v>
      </c>
      <c r="D237" s="105"/>
      <c r="E237" s="105">
        <v>2000</v>
      </c>
      <c r="F237" s="105">
        <f t="shared" si="22"/>
        <v>2000</v>
      </c>
    </row>
    <row r="238" spans="1:6" x14ac:dyDescent="0.2">
      <c r="A238" s="312">
        <v>920</v>
      </c>
      <c r="B238" s="104">
        <v>22200</v>
      </c>
      <c r="C238" s="318" t="s">
        <v>809</v>
      </c>
      <c r="D238" s="97">
        <v>18500</v>
      </c>
      <c r="F238" s="97">
        <f t="shared" si="22"/>
        <v>18500</v>
      </c>
    </row>
    <row r="239" spans="1:6" x14ac:dyDescent="0.2">
      <c r="A239" s="312">
        <v>920</v>
      </c>
      <c r="B239" s="104">
        <v>22201</v>
      </c>
      <c r="C239" s="318" t="s">
        <v>786</v>
      </c>
      <c r="D239" s="105">
        <v>3500</v>
      </c>
      <c r="E239" s="105">
        <v>1500</v>
      </c>
      <c r="F239" s="105">
        <f t="shared" si="22"/>
        <v>5000</v>
      </c>
    </row>
    <row r="240" spans="1:6" x14ac:dyDescent="0.2">
      <c r="A240" s="312">
        <v>920</v>
      </c>
      <c r="B240" s="104">
        <v>22400</v>
      </c>
      <c r="C240" s="318" t="s">
        <v>787</v>
      </c>
      <c r="D240" s="97">
        <v>28000</v>
      </c>
      <c r="E240" s="97">
        <v>11000</v>
      </c>
      <c r="F240" s="97">
        <f t="shared" si="22"/>
        <v>39000</v>
      </c>
    </row>
    <row r="241" spans="1:6" x14ac:dyDescent="0.2">
      <c r="A241" s="312">
        <v>920</v>
      </c>
      <c r="B241" s="104">
        <v>22602</v>
      </c>
      <c r="C241" s="318" t="s">
        <v>831</v>
      </c>
      <c r="D241" s="105">
        <v>11000</v>
      </c>
      <c r="E241" s="105"/>
      <c r="F241" s="105">
        <f t="shared" si="22"/>
        <v>11000</v>
      </c>
    </row>
    <row r="242" spans="1:6" x14ac:dyDescent="0.2">
      <c r="A242" s="312">
        <v>920</v>
      </c>
      <c r="B242" s="104">
        <v>22603</v>
      </c>
      <c r="C242" s="318" t="s">
        <v>832</v>
      </c>
      <c r="D242" s="105">
        <v>5500</v>
      </c>
      <c r="E242" s="105"/>
      <c r="F242" s="105">
        <f t="shared" si="22"/>
        <v>5500</v>
      </c>
    </row>
    <row r="243" spans="1:6" x14ac:dyDescent="0.2">
      <c r="A243" s="312">
        <v>920</v>
      </c>
      <c r="B243" s="104">
        <v>22604</v>
      </c>
      <c r="C243" s="318" t="s">
        <v>833</v>
      </c>
      <c r="D243" s="105">
        <v>2000</v>
      </c>
      <c r="E243" s="105"/>
      <c r="F243" s="105">
        <f t="shared" si="22"/>
        <v>2000</v>
      </c>
    </row>
    <row r="244" spans="1:6" x14ac:dyDescent="0.2">
      <c r="A244" s="312">
        <v>920</v>
      </c>
      <c r="B244" s="104">
        <v>22605</v>
      </c>
      <c r="C244" s="318" t="s">
        <v>834</v>
      </c>
      <c r="D244" s="97">
        <v>23000</v>
      </c>
      <c r="F244" s="97">
        <f t="shared" si="22"/>
        <v>23000</v>
      </c>
    </row>
    <row r="245" spans="1:6" x14ac:dyDescent="0.2">
      <c r="A245" s="312">
        <v>920</v>
      </c>
      <c r="B245" s="104">
        <v>22606</v>
      </c>
      <c r="C245" s="318" t="s">
        <v>772</v>
      </c>
      <c r="D245" s="97">
        <v>18000</v>
      </c>
      <c r="E245" s="97">
        <v>15000</v>
      </c>
      <c r="F245" s="97">
        <f t="shared" si="22"/>
        <v>33000</v>
      </c>
    </row>
    <row r="246" spans="1:6" x14ac:dyDescent="0.2">
      <c r="A246" s="312">
        <v>920</v>
      </c>
      <c r="B246" s="104">
        <v>22607</v>
      </c>
      <c r="C246" s="318" t="s">
        <v>835</v>
      </c>
      <c r="D246" s="105">
        <v>2000</v>
      </c>
      <c r="E246" s="105">
        <v>1100</v>
      </c>
      <c r="F246" s="105">
        <f t="shared" si="22"/>
        <v>3100</v>
      </c>
    </row>
    <row r="247" spans="1:6" x14ac:dyDescent="0.2">
      <c r="A247" s="312">
        <v>920</v>
      </c>
      <c r="B247" s="104">
        <v>22709</v>
      </c>
      <c r="C247" s="318" t="s">
        <v>499</v>
      </c>
      <c r="D247" s="110"/>
      <c r="E247" s="105">
        <v>15000</v>
      </c>
      <c r="F247" s="110">
        <f t="shared" si="22"/>
        <v>15000</v>
      </c>
    </row>
    <row r="248" spans="1:6" x14ac:dyDescent="0.2">
      <c r="A248" s="312">
        <v>920</v>
      </c>
      <c r="B248" s="104">
        <v>23020</v>
      </c>
      <c r="C248" s="318" t="s">
        <v>775</v>
      </c>
      <c r="D248" s="110">
        <v>250</v>
      </c>
      <c r="E248" s="110"/>
      <c r="F248" s="110">
        <f t="shared" si="22"/>
        <v>250</v>
      </c>
    </row>
    <row r="249" spans="1:6" x14ac:dyDescent="0.2">
      <c r="A249" s="312">
        <v>920</v>
      </c>
      <c r="B249" s="104">
        <v>23120</v>
      </c>
      <c r="C249" s="318" t="s">
        <v>836</v>
      </c>
      <c r="D249" s="105">
        <v>2500</v>
      </c>
      <c r="E249" s="105">
        <v>1500</v>
      </c>
      <c r="F249" s="105">
        <f t="shared" si="22"/>
        <v>4000</v>
      </c>
    </row>
    <row r="250" spans="1:6" ht="16.5" x14ac:dyDescent="0.2">
      <c r="A250" s="312">
        <v>920</v>
      </c>
      <c r="B250" s="104">
        <v>47200</v>
      </c>
      <c r="C250" s="318" t="s">
        <v>837</v>
      </c>
      <c r="D250" s="105">
        <v>3000</v>
      </c>
      <c r="E250" s="105"/>
      <c r="F250" s="105">
        <f t="shared" si="22"/>
        <v>3000</v>
      </c>
    </row>
    <row r="251" spans="1:6" x14ac:dyDescent="0.2">
      <c r="A251" s="312">
        <v>920</v>
      </c>
      <c r="B251" s="104">
        <v>62502</v>
      </c>
      <c r="C251" s="318" t="s">
        <v>838</v>
      </c>
      <c r="D251" s="97">
        <v>9000</v>
      </c>
      <c r="F251" s="97">
        <f t="shared" si="22"/>
        <v>9000</v>
      </c>
    </row>
    <row r="252" spans="1:6" x14ac:dyDescent="0.2">
      <c r="A252" s="312">
        <v>920</v>
      </c>
      <c r="B252" s="104">
        <v>62600</v>
      </c>
      <c r="C252" s="318" t="s">
        <v>839</v>
      </c>
      <c r="D252" s="97">
        <v>15000</v>
      </c>
      <c r="F252" s="97">
        <f t="shared" si="22"/>
        <v>15000</v>
      </c>
    </row>
    <row r="253" spans="1:6" x14ac:dyDescent="0.2">
      <c r="A253" s="312">
        <v>920</v>
      </c>
      <c r="B253" s="104">
        <v>63216</v>
      </c>
      <c r="C253" s="318" t="s">
        <v>641</v>
      </c>
      <c r="D253" s="97">
        <v>70000</v>
      </c>
      <c r="F253" s="97">
        <f>D253+E253</f>
        <v>70000</v>
      </c>
    </row>
    <row r="254" spans="1:6" x14ac:dyDescent="0.2">
      <c r="A254" s="312">
        <v>920</v>
      </c>
      <c r="B254" s="104">
        <v>64100</v>
      </c>
      <c r="C254" s="318" t="s">
        <v>840</v>
      </c>
      <c r="D254" s="105">
        <v>25000</v>
      </c>
      <c r="E254" s="105"/>
      <c r="F254" s="105">
        <f t="shared" si="22"/>
        <v>25000</v>
      </c>
    </row>
    <row r="255" spans="1:6" x14ac:dyDescent="0.2">
      <c r="A255" s="312">
        <v>920</v>
      </c>
      <c r="B255" s="104">
        <v>63300</v>
      </c>
      <c r="C255" s="318" t="s">
        <v>727</v>
      </c>
      <c r="D255" s="105"/>
      <c r="E255" s="105">
        <v>3000</v>
      </c>
      <c r="F255" s="105">
        <f t="shared" si="22"/>
        <v>3000</v>
      </c>
    </row>
    <row r="256" spans="1:6" x14ac:dyDescent="0.2">
      <c r="A256" s="312">
        <v>920</v>
      </c>
      <c r="B256" s="104">
        <v>63400</v>
      </c>
      <c r="C256" s="318" t="s">
        <v>515</v>
      </c>
      <c r="D256" s="105"/>
      <c r="E256" s="105">
        <v>10000</v>
      </c>
      <c r="F256" s="105">
        <f t="shared" si="22"/>
        <v>10000</v>
      </c>
    </row>
    <row r="257" spans="1:6" x14ac:dyDescent="0.2">
      <c r="A257" s="313">
        <v>920</v>
      </c>
      <c r="C257" s="318" t="s">
        <v>841</v>
      </c>
      <c r="D257" s="107">
        <f>SUM(D214:D254)</f>
        <v>748250</v>
      </c>
      <c r="E257" s="107">
        <f>SUM(E214:E256)</f>
        <v>840500</v>
      </c>
      <c r="F257" s="107">
        <f>SUM(F214:F256)</f>
        <v>1588750</v>
      </c>
    </row>
    <row r="258" spans="1:6" x14ac:dyDescent="0.2">
      <c r="A258" s="312">
        <v>924</v>
      </c>
      <c r="B258" s="104">
        <v>22699</v>
      </c>
      <c r="C258" s="318" t="s">
        <v>744</v>
      </c>
      <c r="D258" s="105">
        <v>3000</v>
      </c>
      <c r="E258" s="105"/>
      <c r="F258" s="105">
        <f t="shared" si="22"/>
        <v>3000</v>
      </c>
    </row>
    <row r="259" spans="1:6" x14ac:dyDescent="0.2">
      <c r="A259" s="313">
        <v>924</v>
      </c>
      <c r="C259" s="318" t="s">
        <v>842</v>
      </c>
      <c r="D259" s="108">
        <f>D258</f>
        <v>3000</v>
      </c>
      <c r="E259" s="108">
        <f t="shared" ref="E259:F259" si="23">E258</f>
        <v>0</v>
      </c>
      <c r="F259" s="108">
        <f t="shared" si="23"/>
        <v>3000</v>
      </c>
    </row>
    <row r="260" spans="1:6" ht="16.5" x14ac:dyDescent="0.2">
      <c r="A260" s="312">
        <v>929</v>
      </c>
      <c r="B260" s="104">
        <v>50001</v>
      </c>
      <c r="C260" s="318" t="s">
        <v>843</v>
      </c>
      <c r="D260" s="97">
        <v>25000</v>
      </c>
      <c r="F260" s="97">
        <f t="shared" si="22"/>
        <v>25000</v>
      </c>
    </row>
    <row r="261" spans="1:6" ht="16.5" x14ac:dyDescent="0.2">
      <c r="A261" s="313">
        <v>929</v>
      </c>
      <c r="C261" s="318" t="s">
        <v>844</v>
      </c>
      <c r="D261" s="109">
        <f>D260</f>
        <v>25000</v>
      </c>
      <c r="E261" s="109">
        <f t="shared" ref="E261:F261" si="24">E260</f>
        <v>0</v>
      </c>
      <c r="F261" s="109">
        <f t="shared" si="24"/>
        <v>25000</v>
      </c>
    </row>
    <row r="262" spans="1:6" x14ac:dyDescent="0.2">
      <c r="A262" s="314">
        <v>92</v>
      </c>
      <c r="C262" s="318" t="s">
        <v>845</v>
      </c>
      <c r="D262" s="107">
        <f>D257+D259+D261</f>
        <v>776250</v>
      </c>
      <c r="E262" s="107">
        <f t="shared" ref="E262:F262" si="25">E257+E259+E261</f>
        <v>840500</v>
      </c>
      <c r="F262" s="107">
        <f t="shared" si="25"/>
        <v>1616750</v>
      </c>
    </row>
    <row r="263" spans="1:6" x14ac:dyDescent="0.2">
      <c r="A263" s="312">
        <v>932</v>
      </c>
      <c r="B263" s="104">
        <v>22708</v>
      </c>
      <c r="C263" s="318" t="s">
        <v>846</v>
      </c>
      <c r="D263" s="97">
        <v>95000</v>
      </c>
      <c r="F263" s="97">
        <f t="shared" si="22"/>
        <v>95000</v>
      </c>
    </row>
    <row r="264" spans="1:6" x14ac:dyDescent="0.2">
      <c r="A264" s="313">
        <v>932</v>
      </c>
      <c r="C264" s="318" t="s">
        <v>847</v>
      </c>
      <c r="D264" s="109">
        <f t="shared" ref="D264:F265" si="26">D263</f>
        <v>95000</v>
      </c>
      <c r="E264" s="109">
        <f t="shared" si="26"/>
        <v>0</v>
      </c>
      <c r="F264" s="109">
        <f t="shared" si="26"/>
        <v>95000</v>
      </c>
    </row>
    <row r="265" spans="1:6" x14ac:dyDescent="0.2">
      <c r="A265" s="314">
        <v>93</v>
      </c>
      <c r="C265" s="318" t="s">
        <v>848</v>
      </c>
      <c r="D265" s="107">
        <f t="shared" si="26"/>
        <v>95000</v>
      </c>
      <c r="E265" s="107">
        <f t="shared" si="26"/>
        <v>0</v>
      </c>
      <c r="F265" s="107">
        <f t="shared" si="26"/>
        <v>95000</v>
      </c>
    </row>
    <row r="266" spans="1:6" x14ac:dyDescent="0.2">
      <c r="A266" s="312">
        <v>941</v>
      </c>
      <c r="B266" s="104">
        <v>45100</v>
      </c>
      <c r="C266" s="318" t="s">
        <v>369</v>
      </c>
      <c r="D266" s="105">
        <v>5020</v>
      </c>
      <c r="E266" s="105"/>
      <c r="F266" s="105">
        <f t="shared" si="22"/>
        <v>5020</v>
      </c>
    </row>
    <row r="267" spans="1:6" ht="16.5" x14ac:dyDescent="0.2">
      <c r="A267" s="312">
        <v>941</v>
      </c>
      <c r="B267" s="104">
        <v>45390</v>
      </c>
      <c r="C267" s="318" t="s">
        <v>849</v>
      </c>
      <c r="D267" s="105">
        <v>1260</v>
      </c>
      <c r="E267" s="105"/>
      <c r="F267" s="105">
        <f t="shared" ref="F267" si="27">D267+E267</f>
        <v>1260</v>
      </c>
    </row>
    <row r="268" spans="1:6" x14ac:dyDescent="0.2">
      <c r="A268" s="312">
        <v>941</v>
      </c>
      <c r="B268" s="104">
        <v>87200</v>
      </c>
      <c r="C268" s="318" t="s">
        <v>529</v>
      </c>
      <c r="D268" s="105">
        <v>4665</v>
      </c>
      <c r="E268" s="105"/>
      <c r="F268" s="105">
        <f t="shared" si="22"/>
        <v>4665</v>
      </c>
    </row>
    <row r="269" spans="1:6" x14ac:dyDescent="0.2">
      <c r="A269" s="313">
        <v>941</v>
      </c>
      <c r="C269" s="318" t="s">
        <v>850</v>
      </c>
      <c r="D269" s="108">
        <f>SUM(D266:D268)</f>
        <v>10945</v>
      </c>
      <c r="E269" s="108">
        <f>E268+E266</f>
        <v>0</v>
      </c>
      <c r="F269" s="108">
        <f t="shared" si="22"/>
        <v>10945</v>
      </c>
    </row>
    <row r="270" spans="1:6" x14ac:dyDescent="0.2">
      <c r="A270" s="312">
        <v>943</v>
      </c>
      <c r="B270" s="104">
        <v>44900</v>
      </c>
      <c r="C270" s="318" t="s">
        <v>851</v>
      </c>
      <c r="D270" s="105">
        <v>1157216</v>
      </c>
      <c r="E270" s="112"/>
      <c r="F270" s="112">
        <f t="shared" si="22"/>
        <v>1157216</v>
      </c>
    </row>
    <row r="271" spans="1:6" x14ac:dyDescent="0.2">
      <c r="A271" s="312">
        <v>943</v>
      </c>
      <c r="B271" s="104">
        <v>46800</v>
      </c>
      <c r="C271" s="318" t="s">
        <v>852</v>
      </c>
      <c r="D271" s="97">
        <v>79000</v>
      </c>
      <c r="F271" s="97">
        <f t="shared" si="22"/>
        <v>79000</v>
      </c>
    </row>
    <row r="272" spans="1:6" x14ac:dyDescent="0.2">
      <c r="A272" s="312">
        <v>943</v>
      </c>
      <c r="B272" s="104">
        <v>46801</v>
      </c>
      <c r="C272" s="318" t="s">
        <v>853</v>
      </c>
      <c r="D272" s="105">
        <v>2050</v>
      </c>
      <c r="E272" s="105"/>
      <c r="F272" s="105">
        <f t="shared" si="22"/>
        <v>2050</v>
      </c>
    </row>
    <row r="273" spans="1:6" x14ac:dyDescent="0.2">
      <c r="A273" s="313">
        <v>943</v>
      </c>
      <c r="C273" s="318" t="s">
        <v>854</v>
      </c>
      <c r="D273" s="113">
        <f>SUM(D270:D272)</f>
        <v>1238266</v>
      </c>
      <c r="E273" s="113">
        <f t="shared" ref="E273:F273" si="28">SUM(E270:E272)</f>
        <v>0</v>
      </c>
      <c r="F273" s="113">
        <f t="shared" si="28"/>
        <v>1238266</v>
      </c>
    </row>
    <row r="274" spans="1:6" ht="16.5" x14ac:dyDescent="0.2">
      <c r="A274" s="314">
        <v>94</v>
      </c>
      <c r="C274" s="323" t="s">
        <v>855</v>
      </c>
      <c r="D274" s="113">
        <f>D273+D269</f>
        <v>1249211</v>
      </c>
      <c r="E274" s="113">
        <f t="shared" ref="E274:F274" si="29">E273+E269</f>
        <v>0</v>
      </c>
      <c r="F274" s="113">
        <f t="shared" si="29"/>
        <v>1249211</v>
      </c>
    </row>
    <row r="275" spans="1:6" x14ac:dyDescent="0.2">
      <c r="D275" s="315">
        <f>D274+D265+D262+D213+D205+D202+D194+D181+D155+D107+D83+D80+D71+D64+D47+D31+D17</f>
        <v>4512995</v>
      </c>
      <c r="E275" s="315">
        <f>E274+E265+E262+E213+E205+E202+E194+E181+E155+E107+E83+E80+E71+E64+E47+E31+E17</f>
        <v>1447650</v>
      </c>
      <c r="F275" s="315">
        <f t="shared" si="22"/>
        <v>5960645</v>
      </c>
    </row>
    <row r="277" spans="1:6" ht="13.5" thickBot="1" x14ac:dyDescent="0.25">
      <c r="D277" s="113"/>
      <c r="E277" s="113"/>
      <c r="F277" s="113">
        <f>-D270</f>
        <v>-1157216</v>
      </c>
    </row>
    <row r="278" spans="1:6" ht="14.25" thickTop="1" thickBot="1" x14ac:dyDescent="0.25">
      <c r="D278" s="114"/>
      <c r="E278" s="114"/>
      <c r="F278" s="115">
        <f>SUM(F275:F277)</f>
        <v>4803429</v>
      </c>
    </row>
    <row r="279" spans="1:6" ht="13.5" thickTop="1" x14ac:dyDescent="0.2"/>
    <row r="281" spans="1:6" x14ac:dyDescent="0.2">
      <c r="D281" s="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9"/>
  <sheetViews>
    <sheetView view="pageBreakPreview" topLeftCell="A738" zoomScale="130" zoomScaleNormal="100" zoomScaleSheetLayoutView="130" workbookViewId="0">
      <selection activeCell="F809" sqref="F809"/>
    </sheetView>
  </sheetViews>
  <sheetFormatPr baseColWidth="10" defaultColWidth="11.42578125" defaultRowHeight="12.75" x14ac:dyDescent="0.2"/>
  <cols>
    <col min="1" max="1" width="1.42578125" style="116" customWidth="1"/>
    <col min="2" max="2" width="16.5703125" style="116" customWidth="1"/>
    <col min="3" max="3" width="11.5703125" style="116" customWidth="1"/>
    <col min="4" max="4" width="67.7109375" style="116" customWidth="1"/>
    <col min="5" max="5" width="18.85546875" style="209" customWidth="1"/>
    <col min="6" max="6" width="18.85546875" style="116" customWidth="1"/>
    <col min="7" max="16384" width="11.42578125" style="116"/>
  </cols>
  <sheetData>
    <row r="1" spans="2:6" ht="18" thickBot="1" x14ac:dyDescent="0.3">
      <c r="D1" s="117" t="s">
        <v>0</v>
      </c>
      <c r="E1" s="118"/>
      <c r="F1" s="117"/>
    </row>
    <row r="2" spans="2:6" ht="13.5" thickBot="1" x14ac:dyDescent="0.25">
      <c r="B2" s="119"/>
      <c r="C2" s="119"/>
      <c r="D2" s="120" t="s">
        <v>1</v>
      </c>
      <c r="E2" s="121"/>
      <c r="F2" s="122"/>
    </row>
    <row r="3" spans="2:6" ht="18" x14ac:dyDescent="0.25">
      <c r="B3" s="119"/>
      <c r="C3" s="119"/>
      <c r="D3" s="123"/>
      <c r="E3" s="124"/>
      <c r="F3" s="123"/>
    </row>
    <row r="4" spans="2:6" ht="18" x14ac:dyDescent="0.25">
      <c r="B4" s="123" t="s">
        <v>2</v>
      </c>
      <c r="C4" s="119"/>
      <c r="D4" s="125" t="s">
        <v>3</v>
      </c>
      <c r="E4" s="126"/>
      <c r="F4" s="125"/>
    </row>
    <row r="5" spans="2:6" ht="15.75" x14ac:dyDescent="0.25">
      <c r="B5" s="127"/>
      <c r="C5" s="127"/>
      <c r="D5" s="128"/>
      <c r="E5" s="129"/>
      <c r="F5" s="128"/>
    </row>
    <row r="6" spans="2:6" ht="15.75" x14ac:dyDescent="0.25">
      <c r="B6" s="127" t="s">
        <v>4</v>
      </c>
      <c r="C6" s="127"/>
      <c r="D6" s="128" t="s">
        <v>5</v>
      </c>
      <c r="E6" s="129"/>
      <c r="F6" s="128"/>
    </row>
    <row r="7" spans="2:6" x14ac:dyDescent="0.2">
      <c r="B7" s="119"/>
      <c r="C7" s="119"/>
      <c r="D7" s="130"/>
      <c r="E7" s="131">
        <v>2019</v>
      </c>
      <c r="F7" s="132">
        <v>2018</v>
      </c>
    </row>
    <row r="8" spans="2:6" x14ac:dyDescent="0.2">
      <c r="B8" s="133" t="s">
        <v>6</v>
      </c>
      <c r="C8" s="134" t="s">
        <v>7</v>
      </c>
      <c r="D8" s="134" t="s">
        <v>8</v>
      </c>
      <c r="E8" s="135"/>
      <c r="F8" s="136"/>
    </row>
    <row r="9" spans="2:6" x14ac:dyDescent="0.2">
      <c r="B9" s="137"/>
      <c r="C9" s="138"/>
      <c r="D9" s="139"/>
      <c r="E9" s="140"/>
      <c r="F9" s="139"/>
    </row>
    <row r="10" spans="2:6" ht="15" x14ac:dyDescent="0.2">
      <c r="B10" s="141">
        <v>11200</v>
      </c>
      <c r="C10" s="142"/>
      <c r="D10" s="143" t="s">
        <v>602</v>
      </c>
      <c r="E10" s="144">
        <v>122500</v>
      </c>
      <c r="F10" s="145">
        <v>140000</v>
      </c>
    </row>
    <row r="11" spans="2:6" ht="15" hidden="1" x14ac:dyDescent="0.2">
      <c r="B11" s="146" t="s">
        <v>9</v>
      </c>
      <c r="C11" s="147"/>
      <c r="D11" s="148"/>
      <c r="E11" s="149"/>
      <c r="F11" s="148"/>
    </row>
    <row r="12" spans="2:6" ht="15" x14ac:dyDescent="0.2">
      <c r="B12" s="150">
        <v>11300</v>
      </c>
      <c r="C12" s="147"/>
      <c r="D12" s="148" t="s">
        <v>10</v>
      </c>
      <c r="E12" s="151">
        <v>1150000</v>
      </c>
      <c r="F12" s="152">
        <v>1150000</v>
      </c>
    </row>
    <row r="13" spans="2:6" ht="15" hidden="1" x14ac:dyDescent="0.2">
      <c r="B13" s="150"/>
      <c r="C13" s="147"/>
      <c r="D13" s="148"/>
      <c r="E13" s="151"/>
      <c r="F13" s="152"/>
    </row>
    <row r="14" spans="2:6" ht="15" x14ac:dyDescent="0.2">
      <c r="B14" s="150">
        <v>11400</v>
      </c>
      <c r="C14" s="147"/>
      <c r="D14" s="148" t="s">
        <v>345</v>
      </c>
      <c r="E14" s="151">
        <v>675</v>
      </c>
      <c r="F14" s="152">
        <v>675</v>
      </c>
    </row>
    <row r="15" spans="2:6" ht="15" hidden="1" x14ac:dyDescent="0.2">
      <c r="B15" s="150" t="s">
        <v>9</v>
      </c>
      <c r="C15" s="147"/>
      <c r="D15" s="148"/>
      <c r="E15" s="151"/>
      <c r="F15" s="152"/>
    </row>
    <row r="16" spans="2:6" ht="15" x14ac:dyDescent="0.2">
      <c r="B16" s="150">
        <v>11500</v>
      </c>
      <c r="C16" s="147"/>
      <c r="D16" s="148" t="s">
        <v>11</v>
      </c>
      <c r="E16" s="151">
        <v>385000</v>
      </c>
      <c r="F16" s="152">
        <v>382000</v>
      </c>
    </row>
    <row r="17" spans="2:6" ht="15" hidden="1" x14ac:dyDescent="0.2">
      <c r="B17" s="146" t="s">
        <v>9</v>
      </c>
      <c r="C17" s="147"/>
      <c r="D17" s="148"/>
      <c r="E17" s="151"/>
      <c r="F17" s="152"/>
    </row>
    <row r="18" spans="2:6" ht="15" hidden="1" x14ac:dyDescent="0.2">
      <c r="B18" s="153"/>
      <c r="C18" s="147"/>
      <c r="D18" s="148"/>
      <c r="E18" s="151"/>
      <c r="F18" s="152"/>
    </row>
    <row r="19" spans="2:6" ht="15" x14ac:dyDescent="0.2">
      <c r="B19" s="150">
        <v>11600</v>
      </c>
      <c r="C19" s="147"/>
      <c r="D19" s="148" t="s">
        <v>12</v>
      </c>
      <c r="E19" s="151">
        <v>14000</v>
      </c>
      <c r="F19" s="152">
        <v>13000</v>
      </c>
    </row>
    <row r="20" spans="2:6" ht="15" hidden="1" x14ac:dyDescent="0.2">
      <c r="B20" s="146" t="s">
        <v>9</v>
      </c>
      <c r="C20" s="147"/>
      <c r="D20" s="148"/>
      <c r="E20" s="151"/>
      <c r="F20" s="152"/>
    </row>
    <row r="21" spans="2:6" ht="15" hidden="1" x14ac:dyDescent="0.2">
      <c r="B21" s="153"/>
      <c r="C21" s="147"/>
      <c r="D21" s="148"/>
      <c r="E21" s="151"/>
      <c r="F21" s="152"/>
    </row>
    <row r="22" spans="2:6" ht="15" x14ac:dyDescent="0.2">
      <c r="B22" s="150">
        <v>13000</v>
      </c>
      <c r="C22" s="147"/>
      <c r="D22" s="148" t="s">
        <v>13</v>
      </c>
      <c r="E22" s="151">
        <v>140000</v>
      </c>
      <c r="F22" s="152">
        <v>125000</v>
      </c>
    </row>
    <row r="23" spans="2:6" ht="15" hidden="1" x14ac:dyDescent="0.2">
      <c r="B23" s="146" t="s">
        <v>9</v>
      </c>
      <c r="C23" s="147"/>
      <c r="D23" s="148"/>
      <c r="E23" s="149"/>
      <c r="F23" s="148"/>
    </row>
    <row r="24" spans="2:6" ht="15" hidden="1" x14ac:dyDescent="0.2">
      <c r="B24" s="146" t="s">
        <v>9</v>
      </c>
      <c r="C24" s="147"/>
      <c r="D24" s="148"/>
      <c r="E24" s="149"/>
      <c r="F24" s="148"/>
    </row>
    <row r="25" spans="2:6" hidden="1" x14ac:dyDescent="0.2">
      <c r="B25" s="153"/>
      <c r="C25" s="147"/>
      <c r="D25" s="154"/>
      <c r="E25" s="155"/>
      <c r="F25" s="154"/>
    </row>
    <row r="26" spans="2:6" hidden="1" x14ac:dyDescent="0.2">
      <c r="B26" s="153"/>
      <c r="C26" s="147"/>
      <c r="D26" s="156"/>
      <c r="E26" s="157"/>
      <c r="F26" s="156"/>
    </row>
    <row r="27" spans="2:6" hidden="1" x14ac:dyDescent="0.2">
      <c r="B27" s="153"/>
      <c r="C27" s="147"/>
      <c r="D27" s="156"/>
      <c r="E27" s="157"/>
      <c r="F27" s="156"/>
    </row>
    <row r="28" spans="2:6" hidden="1" x14ac:dyDescent="0.2">
      <c r="B28" s="153"/>
      <c r="C28" s="147"/>
      <c r="D28" s="156"/>
      <c r="E28" s="157"/>
      <c r="F28" s="156"/>
    </row>
    <row r="29" spans="2:6" hidden="1" x14ac:dyDescent="0.2">
      <c r="B29" s="153"/>
      <c r="C29" s="147"/>
      <c r="D29" s="156"/>
      <c r="E29" s="157"/>
      <c r="F29" s="156"/>
    </row>
    <row r="30" spans="2:6" hidden="1" x14ac:dyDescent="0.2">
      <c r="B30" s="153"/>
      <c r="C30" s="147"/>
      <c r="D30" s="156"/>
      <c r="E30" s="157"/>
      <c r="F30" s="156"/>
    </row>
    <row r="31" spans="2:6" hidden="1" x14ac:dyDescent="0.2">
      <c r="B31" s="153"/>
      <c r="C31" s="147"/>
      <c r="D31" s="156"/>
      <c r="E31" s="157"/>
      <c r="F31" s="156"/>
    </row>
    <row r="32" spans="2:6" hidden="1" x14ac:dyDescent="0.2">
      <c r="B32" s="153"/>
      <c r="C32" s="147"/>
      <c r="D32" s="156"/>
      <c r="E32" s="157"/>
      <c r="F32" s="156"/>
    </row>
    <row r="33" spans="2:6" hidden="1" x14ac:dyDescent="0.2">
      <c r="B33" s="153"/>
      <c r="C33" s="147"/>
      <c r="D33" s="156"/>
      <c r="E33" s="157"/>
      <c r="F33" s="156"/>
    </row>
    <row r="34" spans="2:6" hidden="1" x14ac:dyDescent="0.2">
      <c r="B34" s="153"/>
      <c r="C34" s="147"/>
      <c r="D34" s="158"/>
      <c r="E34" s="159"/>
      <c r="F34" s="158"/>
    </row>
    <row r="35" spans="2:6" hidden="1" x14ac:dyDescent="0.2">
      <c r="B35" s="153"/>
      <c r="C35" s="147"/>
      <c r="D35" s="156"/>
      <c r="E35" s="157"/>
      <c r="F35" s="156"/>
    </row>
    <row r="36" spans="2:6" hidden="1" x14ac:dyDescent="0.2">
      <c r="B36" s="153"/>
      <c r="C36" s="147"/>
      <c r="D36" s="156"/>
      <c r="E36" s="157"/>
      <c r="F36" s="156"/>
    </row>
    <row r="37" spans="2:6" hidden="1" x14ac:dyDescent="0.2">
      <c r="B37" s="153"/>
      <c r="C37" s="147"/>
      <c r="D37" s="156"/>
      <c r="E37" s="157"/>
      <c r="F37" s="156"/>
    </row>
    <row r="38" spans="2:6" hidden="1" x14ac:dyDescent="0.2">
      <c r="B38" s="153"/>
      <c r="C38" s="147"/>
      <c r="D38" s="156"/>
      <c r="E38" s="157"/>
      <c r="F38" s="156"/>
    </row>
    <row r="39" spans="2:6" hidden="1" x14ac:dyDescent="0.2">
      <c r="B39" s="153"/>
      <c r="C39" s="147"/>
      <c r="D39" s="156"/>
      <c r="E39" s="157"/>
      <c r="F39" s="156"/>
    </row>
    <row r="40" spans="2:6" hidden="1" x14ac:dyDescent="0.2">
      <c r="B40" s="153"/>
      <c r="C40" s="147"/>
      <c r="D40" s="156"/>
      <c r="E40" s="157"/>
      <c r="F40" s="156"/>
    </row>
    <row r="41" spans="2:6" hidden="1" x14ac:dyDescent="0.2">
      <c r="B41" s="153"/>
      <c r="C41" s="147"/>
      <c r="D41" s="156"/>
      <c r="E41" s="157"/>
      <c r="F41" s="156"/>
    </row>
    <row r="42" spans="2:6" hidden="1" x14ac:dyDescent="0.2">
      <c r="B42" s="153"/>
      <c r="C42" s="147"/>
      <c r="D42" s="156"/>
      <c r="E42" s="157"/>
      <c r="F42" s="156"/>
    </row>
    <row r="43" spans="2:6" hidden="1" x14ac:dyDescent="0.2">
      <c r="B43" s="153"/>
      <c r="C43" s="147"/>
      <c r="D43" s="156"/>
      <c r="E43" s="157"/>
      <c r="F43" s="156"/>
    </row>
    <row r="44" spans="2:6" hidden="1" x14ac:dyDescent="0.2">
      <c r="B44" s="153"/>
      <c r="C44" s="147"/>
      <c r="D44" s="156"/>
      <c r="E44" s="157"/>
      <c r="F44" s="156"/>
    </row>
    <row r="45" spans="2:6" hidden="1" x14ac:dyDescent="0.2">
      <c r="B45" s="153"/>
      <c r="C45" s="147"/>
      <c r="D45" s="156"/>
      <c r="E45" s="157"/>
      <c r="F45" s="156"/>
    </row>
    <row r="46" spans="2:6" hidden="1" x14ac:dyDescent="0.2">
      <c r="B46" s="153"/>
      <c r="C46" s="147"/>
      <c r="D46" s="156"/>
      <c r="E46" s="157"/>
      <c r="F46" s="156"/>
    </row>
    <row r="47" spans="2:6" hidden="1" x14ac:dyDescent="0.2">
      <c r="B47" s="153"/>
      <c r="C47" s="147"/>
      <c r="D47" s="156"/>
      <c r="E47" s="157"/>
      <c r="F47" s="156"/>
    </row>
    <row r="48" spans="2:6" hidden="1" x14ac:dyDescent="0.2">
      <c r="B48" s="153"/>
      <c r="C48" s="147"/>
      <c r="D48" s="156"/>
      <c r="E48" s="157"/>
      <c r="F48" s="156"/>
    </row>
    <row r="49" spans="2:6" hidden="1" x14ac:dyDescent="0.2">
      <c r="B49" s="153"/>
      <c r="C49" s="147"/>
      <c r="D49" s="156"/>
      <c r="E49" s="157"/>
      <c r="F49" s="156"/>
    </row>
    <row r="50" spans="2:6" hidden="1" x14ac:dyDescent="0.2">
      <c r="B50" s="153"/>
      <c r="C50" s="147"/>
      <c r="D50" s="156"/>
      <c r="E50" s="157"/>
      <c r="F50" s="156"/>
    </row>
    <row r="51" spans="2:6" hidden="1" x14ac:dyDescent="0.2">
      <c r="B51" s="153"/>
      <c r="C51" s="147"/>
      <c r="D51" s="156"/>
      <c r="E51" s="157"/>
      <c r="F51" s="156"/>
    </row>
    <row r="52" spans="2:6" hidden="1" x14ac:dyDescent="0.2">
      <c r="B52" s="153"/>
      <c r="C52" s="147"/>
      <c r="D52" s="156"/>
      <c r="E52" s="157"/>
      <c r="F52" s="156"/>
    </row>
    <row r="53" spans="2:6" hidden="1" x14ac:dyDescent="0.2">
      <c r="B53" s="153"/>
      <c r="C53" s="147"/>
      <c r="D53" s="156"/>
      <c r="E53" s="157"/>
      <c r="F53" s="156"/>
    </row>
    <row r="54" spans="2:6" hidden="1" x14ac:dyDescent="0.2">
      <c r="B54" s="153"/>
      <c r="C54" s="147"/>
      <c r="D54" s="156"/>
      <c r="E54" s="157"/>
      <c r="F54" s="156"/>
    </row>
    <row r="55" spans="2:6" hidden="1" x14ac:dyDescent="0.2">
      <c r="B55" s="153"/>
      <c r="C55" s="147"/>
      <c r="D55" s="156"/>
      <c r="E55" s="157"/>
      <c r="F55" s="156"/>
    </row>
    <row r="56" spans="2:6" hidden="1" x14ac:dyDescent="0.2">
      <c r="B56" s="153"/>
      <c r="C56" s="147"/>
      <c r="D56" s="156"/>
      <c r="E56" s="157"/>
      <c r="F56" s="156"/>
    </row>
    <row r="57" spans="2:6" hidden="1" x14ac:dyDescent="0.2">
      <c r="B57" s="153"/>
      <c r="C57" s="147"/>
      <c r="D57" s="156"/>
      <c r="E57" s="157"/>
      <c r="F57" s="156"/>
    </row>
    <row r="58" spans="2:6" hidden="1" x14ac:dyDescent="0.2">
      <c r="B58" s="153"/>
      <c r="C58" s="147"/>
      <c r="D58" s="156"/>
      <c r="E58" s="157"/>
      <c r="F58" s="156"/>
    </row>
    <row r="59" spans="2:6" x14ac:dyDescent="0.2">
      <c r="B59" s="153"/>
      <c r="C59" s="147"/>
      <c r="D59" s="156"/>
      <c r="E59" s="157"/>
      <c r="F59" s="156"/>
    </row>
    <row r="60" spans="2:6" x14ac:dyDescent="0.2">
      <c r="B60" s="160"/>
      <c r="C60" s="161"/>
      <c r="D60" s="162" t="s">
        <v>14</v>
      </c>
      <c r="E60" s="163">
        <f>SUM(E10:E22)</f>
        <v>1812175</v>
      </c>
      <c r="F60" s="164">
        <f>SUM(F10:F22)</f>
        <v>1810675</v>
      </c>
    </row>
    <row r="61" spans="2:6" x14ac:dyDescent="0.2">
      <c r="B61" s="165"/>
      <c r="C61" s="166"/>
      <c r="D61" s="167"/>
      <c r="E61" s="168"/>
      <c r="F61" s="167"/>
    </row>
    <row r="62" spans="2:6" x14ac:dyDescent="0.2">
      <c r="B62" s="169"/>
      <c r="C62" s="170"/>
      <c r="D62" s="171"/>
      <c r="E62" s="172"/>
      <c r="F62" s="171"/>
    </row>
    <row r="63" spans="2:6" x14ac:dyDescent="0.2">
      <c r="B63" s="169"/>
      <c r="C63" s="170"/>
      <c r="D63" s="173"/>
      <c r="E63" s="172"/>
      <c r="F63" s="171"/>
    </row>
    <row r="64" spans="2:6" x14ac:dyDescent="0.2">
      <c r="B64" s="169"/>
      <c r="C64" s="170"/>
      <c r="D64" s="173"/>
      <c r="E64" s="172"/>
      <c r="F64" s="171"/>
    </row>
    <row r="65" spans="2:6" x14ac:dyDescent="0.2">
      <c r="B65" s="169"/>
      <c r="C65" s="139"/>
      <c r="D65" s="174"/>
      <c r="E65" s="175"/>
      <c r="F65" s="174"/>
    </row>
    <row r="66" spans="2:6" x14ac:dyDescent="0.2">
      <c r="B66" s="169"/>
      <c r="C66" s="139"/>
      <c r="D66" s="174"/>
      <c r="E66" s="175"/>
      <c r="F66" s="174"/>
    </row>
    <row r="67" spans="2:6" x14ac:dyDescent="0.2">
      <c r="B67" s="169"/>
      <c r="C67" s="139"/>
      <c r="D67" s="174"/>
      <c r="E67" s="175"/>
      <c r="F67" s="174"/>
    </row>
    <row r="68" spans="2:6" x14ac:dyDescent="0.2">
      <c r="B68" s="169"/>
      <c r="C68" s="139"/>
      <c r="D68" s="174"/>
      <c r="E68" s="175"/>
      <c r="F68" s="174"/>
    </row>
    <row r="69" spans="2:6" x14ac:dyDescent="0.2">
      <c r="B69" s="169"/>
      <c r="C69" s="139"/>
      <c r="D69" s="174"/>
      <c r="E69" s="175"/>
      <c r="F69" s="174"/>
    </row>
    <row r="70" spans="2:6" x14ac:dyDescent="0.2">
      <c r="B70" s="169"/>
      <c r="C70" s="139"/>
      <c r="D70" s="174"/>
      <c r="E70" s="175"/>
      <c r="F70" s="174"/>
    </row>
    <row r="71" spans="2:6" x14ac:dyDescent="0.2">
      <c r="B71" s="169"/>
      <c r="C71" s="139"/>
      <c r="D71" s="174"/>
      <c r="E71" s="175"/>
      <c r="F71" s="174"/>
    </row>
    <row r="72" spans="2:6" ht="15.75" x14ac:dyDescent="0.25">
      <c r="B72" s="127" t="s">
        <v>15</v>
      </c>
      <c r="C72" s="127"/>
      <c r="D72" s="128" t="s">
        <v>16</v>
      </c>
      <c r="E72" s="129"/>
      <c r="F72" s="128"/>
    </row>
    <row r="73" spans="2:6" ht="15.75" x14ac:dyDescent="0.25">
      <c r="B73" s="127"/>
      <c r="C73" s="127"/>
      <c r="D73" s="128"/>
      <c r="E73" s="129"/>
      <c r="F73" s="128"/>
    </row>
    <row r="74" spans="2:6" x14ac:dyDescent="0.2">
      <c r="B74" s="176"/>
      <c r="C74" s="177"/>
      <c r="D74" s="178"/>
      <c r="E74" s="131">
        <f>E7</f>
        <v>2019</v>
      </c>
      <c r="F74" s="132">
        <f>F7</f>
        <v>2018</v>
      </c>
    </row>
    <row r="75" spans="2:6" x14ac:dyDescent="0.2">
      <c r="B75" s="133" t="s">
        <v>6</v>
      </c>
      <c r="C75" s="134" t="s">
        <v>7</v>
      </c>
      <c r="D75" s="179" t="s">
        <v>8</v>
      </c>
      <c r="E75" s="180"/>
      <c r="F75" s="181"/>
    </row>
    <row r="76" spans="2:6" x14ac:dyDescent="0.2">
      <c r="B76" s="169"/>
      <c r="C76" s="139"/>
      <c r="D76" s="174"/>
      <c r="E76" s="175"/>
      <c r="F76" s="174"/>
    </row>
    <row r="77" spans="2:6" x14ac:dyDescent="0.2">
      <c r="B77" s="160"/>
      <c r="C77" s="142"/>
      <c r="D77" s="182"/>
      <c r="E77" s="183"/>
      <c r="F77" s="182"/>
    </row>
    <row r="78" spans="2:6" ht="15" x14ac:dyDescent="0.2">
      <c r="B78" s="150">
        <v>29000</v>
      </c>
      <c r="C78" s="147" t="s">
        <v>9</v>
      </c>
      <c r="D78" s="148" t="s">
        <v>17</v>
      </c>
      <c r="E78" s="151">
        <v>50000</v>
      </c>
      <c r="F78" s="152">
        <v>50000</v>
      </c>
    </row>
    <row r="79" spans="2:6" hidden="1" x14ac:dyDescent="0.2">
      <c r="B79" s="153"/>
      <c r="C79" s="147"/>
      <c r="D79" s="156"/>
      <c r="E79" s="157"/>
      <c r="F79" s="156"/>
    </row>
    <row r="80" spans="2:6" hidden="1" x14ac:dyDescent="0.2">
      <c r="B80" s="153"/>
      <c r="C80" s="147"/>
      <c r="D80" s="156"/>
      <c r="E80" s="157"/>
      <c r="F80" s="156"/>
    </row>
    <row r="81" spans="2:6" hidden="1" x14ac:dyDescent="0.2">
      <c r="B81" s="153"/>
      <c r="C81" s="147"/>
      <c r="D81" s="156" t="s">
        <v>531</v>
      </c>
      <c r="E81" s="157"/>
      <c r="F81" s="156"/>
    </row>
    <row r="82" spans="2:6" hidden="1" x14ac:dyDescent="0.2">
      <c r="B82" s="153"/>
      <c r="C82" s="147"/>
      <c r="D82" s="156"/>
      <c r="E82" s="157"/>
      <c r="F82" s="156"/>
    </row>
    <row r="83" spans="2:6" hidden="1" x14ac:dyDescent="0.2">
      <c r="B83" s="153"/>
      <c r="C83" s="147"/>
      <c r="D83" s="156"/>
      <c r="E83" s="157"/>
      <c r="F83" s="156"/>
    </row>
    <row r="84" spans="2:6" hidden="1" x14ac:dyDescent="0.2">
      <c r="B84" s="153"/>
      <c r="C84" s="147"/>
      <c r="D84" s="156"/>
      <c r="E84" s="157"/>
      <c r="F84" s="156"/>
    </row>
    <row r="85" spans="2:6" hidden="1" x14ac:dyDescent="0.2">
      <c r="B85" s="153"/>
      <c r="C85" s="147"/>
      <c r="D85" s="156"/>
      <c r="E85" s="157"/>
      <c r="F85" s="156"/>
    </row>
    <row r="86" spans="2:6" hidden="1" x14ac:dyDescent="0.2">
      <c r="B86" s="153"/>
      <c r="C86" s="147"/>
      <c r="D86" s="156"/>
      <c r="E86" s="157"/>
      <c r="F86" s="156"/>
    </row>
    <row r="87" spans="2:6" hidden="1" x14ac:dyDescent="0.2">
      <c r="B87" s="153"/>
      <c r="C87" s="147"/>
      <c r="D87" s="156"/>
      <c r="E87" s="157"/>
      <c r="F87" s="156"/>
    </row>
    <row r="88" spans="2:6" hidden="1" x14ac:dyDescent="0.2">
      <c r="B88" s="153"/>
      <c r="C88" s="147"/>
      <c r="D88" s="156"/>
      <c r="E88" s="157"/>
      <c r="F88" s="156"/>
    </row>
    <row r="89" spans="2:6" hidden="1" x14ac:dyDescent="0.2">
      <c r="B89" s="153"/>
      <c r="C89" s="147"/>
      <c r="D89" s="156"/>
      <c r="E89" s="157"/>
      <c r="F89" s="156"/>
    </row>
    <row r="90" spans="2:6" hidden="1" x14ac:dyDescent="0.2">
      <c r="B90" s="153"/>
      <c r="C90" s="147"/>
      <c r="D90" s="156"/>
      <c r="E90" s="157"/>
      <c r="F90" s="156"/>
    </row>
    <row r="91" spans="2:6" hidden="1" x14ac:dyDescent="0.2">
      <c r="B91" s="153"/>
      <c r="C91" s="147"/>
      <c r="D91" s="156"/>
      <c r="E91" s="157"/>
      <c r="F91" s="156"/>
    </row>
    <row r="92" spans="2:6" hidden="1" x14ac:dyDescent="0.2">
      <c r="B92" s="153"/>
      <c r="C92" s="147"/>
      <c r="D92" s="156"/>
      <c r="E92" s="157"/>
      <c r="F92" s="156"/>
    </row>
    <row r="93" spans="2:6" hidden="1" x14ac:dyDescent="0.2">
      <c r="B93" s="153"/>
      <c r="C93" s="147"/>
      <c r="D93" s="156"/>
      <c r="E93" s="157"/>
      <c r="F93" s="156"/>
    </row>
    <row r="94" spans="2:6" hidden="1" x14ac:dyDescent="0.2">
      <c r="B94" s="153"/>
      <c r="C94" s="147"/>
      <c r="D94" s="156"/>
      <c r="E94" s="157"/>
      <c r="F94" s="156"/>
    </row>
    <row r="95" spans="2:6" hidden="1" x14ac:dyDescent="0.2">
      <c r="B95" s="153"/>
      <c r="C95" s="147"/>
      <c r="D95" s="156"/>
      <c r="E95" s="157"/>
      <c r="F95" s="156"/>
    </row>
    <row r="96" spans="2:6" hidden="1" x14ac:dyDescent="0.2">
      <c r="B96" s="153"/>
      <c r="C96" s="147"/>
      <c r="D96" s="156"/>
      <c r="E96" s="157"/>
      <c r="F96" s="156"/>
    </row>
    <row r="97" spans="2:6" hidden="1" x14ac:dyDescent="0.2">
      <c r="B97" s="153"/>
      <c r="C97" s="147"/>
      <c r="D97" s="156"/>
      <c r="E97" s="157"/>
      <c r="F97" s="156"/>
    </row>
    <row r="98" spans="2:6" hidden="1" x14ac:dyDescent="0.2">
      <c r="B98" s="153"/>
      <c r="C98" s="147"/>
      <c r="D98" s="156"/>
      <c r="E98" s="157"/>
      <c r="F98" s="156"/>
    </row>
    <row r="99" spans="2:6" hidden="1" x14ac:dyDescent="0.2">
      <c r="B99" s="153"/>
      <c r="C99" s="147"/>
      <c r="D99" s="156"/>
      <c r="E99" s="157"/>
      <c r="F99" s="156"/>
    </row>
    <row r="100" spans="2:6" hidden="1" x14ac:dyDescent="0.2">
      <c r="B100" s="153"/>
      <c r="C100" s="147"/>
      <c r="D100" s="156"/>
      <c r="E100" s="157"/>
      <c r="F100" s="156"/>
    </row>
    <row r="101" spans="2:6" hidden="1" x14ac:dyDescent="0.2">
      <c r="B101" s="153"/>
      <c r="C101" s="147"/>
      <c r="D101" s="156"/>
      <c r="E101" s="157"/>
      <c r="F101" s="156"/>
    </row>
    <row r="102" spans="2:6" hidden="1" x14ac:dyDescent="0.2">
      <c r="B102" s="153"/>
      <c r="C102" s="147"/>
      <c r="D102" s="156"/>
      <c r="E102" s="157"/>
      <c r="F102" s="156"/>
    </row>
    <row r="103" spans="2:6" hidden="1" x14ac:dyDescent="0.2">
      <c r="B103" s="153"/>
      <c r="C103" s="147"/>
      <c r="D103" s="156"/>
      <c r="E103" s="157"/>
      <c r="F103" s="156"/>
    </row>
    <row r="104" spans="2:6" hidden="1" x14ac:dyDescent="0.2">
      <c r="B104" s="153"/>
      <c r="C104" s="147"/>
      <c r="D104" s="156"/>
      <c r="E104" s="157"/>
      <c r="F104" s="156"/>
    </row>
    <row r="105" spans="2:6" hidden="1" x14ac:dyDescent="0.2">
      <c r="B105" s="153"/>
      <c r="C105" s="147"/>
      <c r="D105" s="156"/>
      <c r="E105" s="157"/>
      <c r="F105" s="156"/>
    </row>
    <row r="106" spans="2:6" hidden="1" x14ac:dyDescent="0.2">
      <c r="B106" s="153"/>
      <c r="C106" s="147"/>
      <c r="D106" s="156"/>
      <c r="E106" s="157"/>
      <c r="F106" s="156"/>
    </row>
    <row r="107" spans="2:6" hidden="1" x14ac:dyDescent="0.2">
      <c r="B107" s="153"/>
      <c r="C107" s="147"/>
      <c r="D107" s="156"/>
      <c r="E107" s="157"/>
      <c r="F107" s="156"/>
    </row>
    <row r="108" spans="2:6" hidden="1" x14ac:dyDescent="0.2">
      <c r="B108" s="153"/>
      <c r="C108" s="147"/>
      <c r="D108" s="156"/>
      <c r="E108" s="157"/>
      <c r="F108" s="156"/>
    </row>
    <row r="109" spans="2:6" hidden="1" x14ac:dyDescent="0.2">
      <c r="B109" s="153"/>
      <c r="C109" s="147"/>
      <c r="D109" s="156"/>
      <c r="E109" s="157"/>
      <c r="F109" s="156"/>
    </row>
    <row r="110" spans="2:6" hidden="1" x14ac:dyDescent="0.2">
      <c r="B110" s="153"/>
      <c r="C110" s="147"/>
      <c r="D110" s="156"/>
      <c r="E110" s="157"/>
      <c r="F110" s="156"/>
    </row>
    <row r="111" spans="2:6" hidden="1" x14ac:dyDescent="0.2">
      <c r="B111" s="153"/>
      <c r="C111" s="147"/>
      <c r="D111" s="156"/>
      <c r="E111" s="157"/>
      <c r="F111" s="156"/>
    </row>
    <row r="112" spans="2:6" hidden="1" x14ac:dyDescent="0.2">
      <c r="B112" s="153"/>
      <c r="C112" s="147"/>
      <c r="D112" s="156"/>
      <c r="E112" s="157"/>
      <c r="F112" s="156"/>
    </row>
    <row r="113" spans="2:6" hidden="1" x14ac:dyDescent="0.2">
      <c r="B113" s="153"/>
      <c r="C113" s="147"/>
      <c r="D113" s="156"/>
      <c r="E113" s="157"/>
      <c r="F113" s="156"/>
    </row>
    <row r="114" spans="2:6" hidden="1" x14ac:dyDescent="0.2">
      <c r="B114" s="153"/>
      <c r="C114" s="147"/>
      <c r="D114" s="156"/>
      <c r="E114" s="157"/>
      <c r="F114" s="156"/>
    </row>
    <row r="115" spans="2:6" hidden="1" x14ac:dyDescent="0.2">
      <c r="B115" s="153"/>
      <c r="C115" s="147"/>
      <c r="D115" s="156"/>
      <c r="E115" s="157"/>
      <c r="F115" s="156"/>
    </row>
    <row r="116" spans="2:6" hidden="1" x14ac:dyDescent="0.2">
      <c r="B116" s="153"/>
      <c r="C116" s="147"/>
      <c r="D116" s="156"/>
      <c r="E116" s="157"/>
      <c r="F116" s="156"/>
    </row>
    <row r="117" spans="2:6" hidden="1" x14ac:dyDescent="0.2">
      <c r="B117" s="153"/>
      <c r="C117" s="147"/>
      <c r="D117" s="156"/>
      <c r="E117" s="157"/>
      <c r="F117" s="156"/>
    </row>
    <row r="118" spans="2:6" hidden="1" x14ac:dyDescent="0.2">
      <c r="B118" s="153"/>
      <c r="C118" s="147"/>
      <c r="D118" s="156"/>
      <c r="E118" s="157"/>
      <c r="F118" s="156"/>
    </row>
    <row r="119" spans="2:6" hidden="1" x14ac:dyDescent="0.2">
      <c r="B119" s="153"/>
      <c r="C119" s="147"/>
      <c r="D119" s="156"/>
      <c r="E119" s="157"/>
      <c r="F119" s="156"/>
    </row>
    <row r="120" spans="2:6" hidden="1" x14ac:dyDescent="0.2">
      <c r="B120" s="153"/>
      <c r="C120" s="147"/>
      <c r="D120" s="156"/>
      <c r="E120" s="157"/>
      <c r="F120" s="156"/>
    </row>
    <row r="121" spans="2:6" hidden="1" x14ac:dyDescent="0.2">
      <c r="B121" s="153"/>
      <c r="C121" s="147"/>
      <c r="D121" s="156"/>
      <c r="E121" s="157"/>
      <c r="F121" s="156"/>
    </row>
    <row r="122" spans="2:6" hidden="1" x14ac:dyDescent="0.2">
      <c r="B122" s="153"/>
      <c r="C122" s="147"/>
      <c r="D122" s="156"/>
      <c r="E122" s="157"/>
      <c r="F122" s="156"/>
    </row>
    <row r="123" spans="2:6" hidden="1" x14ac:dyDescent="0.2">
      <c r="B123" s="153"/>
      <c r="C123" s="147"/>
      <c r="D123" s="156"/>
      <c r="E123" s="157"/>
      <c r="F123" s="156"/>
    </row>
    <row r="124" spans="2:6" hidden="1" x14ac:dyDescent="0.2">
      <c r="B124" s="153"/>
      <c r="C124" s="147"/>
      <c r="D124" s="156"/>
      <c r="E124" s="157"/>
      <c r="F124" s="156"/>
    </row>
    <row r="125" spans="2:6" hidden="1" x14ac:dyDescent="0.2">
      <c r="B125" s="153"/>
      <c r="C125" s="147"/>
      <c r="D125" s="156"/>
      <c r="E125" s="157"/>
      <c r="F125" s="156"/>
    </row>
    <row r="126" spans="2:6" hidden="1" x14ac:dyDescent="0.2">
      <c r="B126" s="153"/>
      <c r="C126" s="147"/>
      <c r="D126" s="156"/>
      <c r="E126" s="157"/>
      <c r="F126" s="156"/>
    </row>
    <row r="127" spans="2:6" hidden="1" x14ac:dyDescent="0.2">
      <c r="B127" s="153"/>
      <c r="C127" s="147"/>
      <c r="D127" s="156"/>
      <c r="E127" s="157"/>
      <c r="F127" s="156"/>
    </row>
    <row r="128" spans="2:6" hidden="1" x14ac:dyDescent="0.2">
      <c r="B128" s="153"/>
      <c r="C128" s="147"/>
      <c r="D128" s="156"/>
      <c r="E128" s="157"/>
      <c r="F128" s="156"/>
    </row>
    <row r="129" spans="2:6" hidden="1" x14ac:dyDescent="0.2">
      <c r="B129" s="153"/>
      <c r="C129" s="147"/>
      <c r="D129" s="156"/>
      <c r="E129" s="157"/>
      <c r="F129" s="156"/>
    </row>
    <row r="130" spans="2:6" x14ac:dyDescent="0.2">
      <c r="B130" s="184"/>
      <c r="C130" s="147"/>
      <c r="D130" s="156"/>
      <c r="E130" s="157"/>
      <c r="F130" s="156"/>
    </row>
    <row r="131" spans="2:6" x14ac:dyDescent="0.2">
      <c r="B131" s="133"/>
      <c r="C131" s="134"/>
      <c r="D131" s="185" t="s">
        <v>18</v>
      </c>
      <c r="E131" s="186">
        <f>E78</f>
        <v>50000</v>
      </c>
      <c r="F131" s="187">
        <f>F78</f>
        <v>50000</v>
      </c>
    </row>
    <row r="132" spans="2:6" x14ac:dyDescent="0.2">
      <c r="B132" s="176"/>
      <c r="C132" s="177"/>
      <c r="D132" s="178"/>
      <c r="E132" s="188"/>
      <c r="F132" s="178"/>
    </row>
    <row r="133" spans="2:6" x14ac:dyDescent="0.2">
      <c r="B133" s="176"/>
      <c r="C133" s="177"/>
      <c r="D133" s="178"/>
      <c r="E133" s="188"/>
      <c r="F133" s="178"/>
    </row>
    <row r="134" spans="2:6" x14ac:dyDescent="0.2">
      <c r="B134" s="176"/>
      <c r="C134" s="177"/>
      <c r="D134" s="178"/>
      <c r="E134" s="188"/>
      <c r="F134" s="178"/>
    </row>
    <row r="135" spans="2:6" x14ac:dyDescent="0.2">
      <c r="B135" s="169"/>
      <c r="C135" s="139"/>
      <c r="D135" s="174"/>
      <c r="E135" s="175"/>
      <c r="F135" s="174"/>
    </row>
    <row r="136" spans="2:6" x14ac:dyDescent="0.2">
      <c r="B136" s="169"/>
      <c r="C136" s="139"/>
      <c r="D136" s="174"/>
      <c r="E136" s="175"/>
      <c r="F136" s="174"/>
    </row>
    <row r="137" spans="2:6" x14ac:dyDescent="0.2">
      <c r="B137" s="169"/>
      <c r="C137" s="139"/>
      <c r="D137" s="174"/>
      <c r="E137" s="175"/>
      <c r="F137" s="174"/>
    </row>
    <row r="138" spans="2:6" x14ac:dyDescent="0.2">
      <c r="B138" s="169"/>
      <c r="C138" s="139"/>
      <c r="D138" s="174"/>
      <c r="E138" s="175"/>
      <c r="F138" s="174"/>
    </row>
    <row r="139" spans="2:6" x14ac:dyDescent="0.2">
      <c r="B139" s="169"/>
      <c r="C139" s="139"/>
      <c r="D139" s="174"/>
      <c r="E139" s="175"/>
      <c r="F139" s="174"/>
    </row>
    <row r="140" spans="2:6" x14ac:dyDescent="0.2">
      <c r="B140" s="169"/>
      <c r="C140" s="139"/>
      <c r="D140" s="174"/>
      <c r="E140" s="175"/>
      <c r="F140" s="174"/>
    </row>
    <row r="141" spans="2:6" ht="15.75" x14ac:dyDescent="0.25">
      <c r="B141" s="127" t="s">
        <v>19</v>
      </c>
      <c r="C141" s="127"/>
      <c r="D141" s="128" t="s">
        <v>20</v>
      </c>
      <c r="E141" s="129"/>
      <c r="F141" s="128"/>
    </row>
    <row r="142" spans="2:6" x14ac:dyDescent="0.2">
      <c r="B142" s="176"/>
      <c r="C142" s="177"/>
      <c r="D142" s="178"/>
      <c r="E142" s="188"/>
      <c r="F142" s="178"/>
    </row>
    <row r="143" spans="2:6" x14ac:dyDescent="0.2">
      <c r="B143" s="176"/>
      <c r="C143" s="177"/>
      <c r="D143" s="178"/>
      <c r="E143" s="131">
        <f>E74</f>
        <v>2019</v>
      </c>
      <c r="F143" s="132">
        <f>F74</f>
        <v>2018</v>
      </c>
    </row>
    <row r="144" spans="2:6" x14ac:dyDescent="0.2">
      <c r="B144" s="133" t="s">
        <v>6</v>
      </c>
      <c r="C144" s="134" t="s">
        <v>7</v>
      </c>
      <c r="D144" s="179" t="s">
        <v>8</v>
      </c>
      <c r="E144" s="180"/>
      <c r="F144" s="181"/>
    </row>
    <row r="145" spans="2:6" x14ac:dyDescent="0.2">
      <c r="B145" s="169"/>
      <c r="C145" s="139"/>
      <c r="D145" s="174"/>
      <c r="E145" s="175"/>
      <c r="F145" s="174"/>
    </row>
    <row r="146" spans="2:6" ht="15" x14ac:dyDescent="0.2">
      <c r="B146" s="160"/>
      <c r="C146" s="142"/>
      <c r="D146" s="143"/>
      <c r="E146" s="189"/>
      <c r="F146" s="143"/>
    </row>
    <row r="147" spans="2:6" ht="15" hidden="1" x14ac:dyDescent="0.2">
      <c r="B147" s="153">
        <v>30000</v>
      </c>
      <c r="C147" s="147"/>
      <c r="D147" s="190" t="s">
        <v>21</v>
      </c>
      <c r="E147" s="191"/>
      <c r="F147" s="190"/>
    </row>
    <row r="148" spans="2:6" ht="15" x14ac:dyDescent="0.2">
      <c r="B148" s="150">
        <v>30100</v>
      </c>
      <c r="C148" s="147"/>
      <c r="D148" s="190" t="s">
        <v>22</v>
      </c>
      <c r="E148" s="151">
        <v>39000</v>
      </c>
      <c r="F148" s="152">
        <v>39000</v>
      </c>
    </row>
    <row r="149" spans="2:6" ht="15" x14ac:dyDescent="0.2">
      <c r="B149" s="150">
        <v>30200</v>
      </c>
      <c r="C149" s="147"/>
      <c r="D149" s="190" t="s">
        <v>23</v>
      </c>
      <c r="E149" s="151">
        <v>233000</v>
      </c>
      <c r="F149" s="152">
        <v>227000</v>
      </c>
    </row>
    <row r="150" spans="2:6" ht="15" x14ac:dyDescent="0.2">
      <c r="B150" s="150">
        <v>30300</v>
      </c>
      <c r="C150" s="147"/>
      <c r="D150" s="190" t="s">
        <v>482</v>
      </c>
      <c r="E150" s="151">
        <v>2000</v>
      </c>
      <c r="F150" s="152">
        <v>2000</v>
      </c>
    </row>
    <row r="151" spans="2:6" ht="15" hidden="1" x14ac:dyDescent="0.2">
      <c r="B151" s="150">
        <v>30900</v>
      </c>
      <c r="C151" s="147"/>
      <c r="D151" s="190" t="s">
        <v>24</v>
      </c>
      <c r="E151" s="151"/>
      <c r="F151" s="152"/>
    </row>
    <row r="152" spans="2:6" ht="15" x14ac:dyDescent="0.2">
      <c r="B152" s="150">
        <v>30901</v>
      </c>
      <c r="C152" s="147"/>
      <c r="D152" s="190" t="s">
        <v>25</v>
      </c>
      <c r="E152" s="151">
        <v>15000</v>
      </c>
      <c r="F152" s="152">
        <v>13000</v>
      </c>
    </row>
    <row r="153" spans="2:6" ht="15" x14ac:dyDescent="0.2">
      <c r="B153" s="150">
        <v>31300</v>
      </c>
      <c r="C153" s="147"/>
      <c r="D153" s="190" t="s">
        <v>620</v>
      </c>
      <c r="E153" s="151">
        <v>110000</v>
      </c>
      <c r="F153" s="152">
        <v>60000</v>
      </c>
    </row>
    <row r="154" spans="2:6" ht="15" x14ac:dyDescent="0.2">
      <c r="B154" s="150">
        <v>32100</v>
      </c>
      <c r="C154" s="147"/>
      <c r="D154" s="190" t="s">
        <v>26</v>
      </c>
      <c r="E154" s="151">
        <v>3000</v>
      </c>
      <c r="F154" s="152">
        <v>3000</v>
      </c>
    </row>
    <row r="155" spans="2:6" ht="15" x14ac:dyDescent="0.2">
      <c r="B155" s="150">
        <v>32101</v>
      </c>
      <c r="C155" s="147"/>
      <c r="D155" s="190" t="s">
        <v>619</v>
      </c>
      <c r="E155" s="151">
        <v>6000</v>
      </c>
      <c r="F155" s="152">
        <v>5000</v>
      </c>
    </row>
    <row r="156" spans="2:6" ht="15" x14ac:dyDescent="0.2">
      <c r="B156" s="150">
        <v>32500</v>
      </c>
      <c r="C156" s="147"/>
      <c r="D156" s="190" t="s">
        <v>503</v>
      </c>
      <c r="E156" s="151">
        <v>1000</v>
      </c>
      <c r="F156" s="152">
        <v>1000</v>
      </c>
    </row>
    <row r="157" spans="2:6" ht="15" x14ac:dyDescent="0.2">
      <c r="B157" s="150">
        <v>32900</v>
      </c>
      <c r="C157" s="147"/>
      <c r="D157" s="190" t="s">
        <v>365</v>
      </c>
      <c r="E157" s="151">
        <v>12000</v>
      </c>
      <c r="F157" s="152">
        <v>11500</v>
      </c>
    </row>
    <row r="158" spans="2:6" ht="15" x14ac:dyDescent="0.2">
      <c r="B158" s="150">
        <v>32901</v>
      </c>
      <c r="C158" s="147"/>
      <c r="D158" s="190" t="s">
        <v>27</v>
      </c>
      <c r="E158" s="151">
        <v>6000</v>
      </c>
      <c r="F158" s="152">
        <v>7100</v>
      </c>
    </row>
    <row r="159" spans="2:6" ht="15" hidden="1" x14ac:dyDescent="0.2">
      <c r="B159" s="150"/>
      <c r="C159" s="147"/>
      <c r="D159" s="190"/>
      <c r="E159" s="151"/>
      <c r="F159" s="152"/>
    </row>
    <row r="160" spans="2:6" ht="15" x14ac:dyDescent="0.2">
      <c r="B160" s="150">
        <v>33100</v>
      </c>
      <c r="C160" s="147"/>
      <c r="D160" s="190" t="s">
        <v>483</v>
      </c>
      <c r="E160" s="151">
        <v>19000</v>
      </c>
      <c r="F160" s="152">
        <v>18000</v>
      </c>
    </row>
    <row r="161" spans="2:6" ht="15" x14ac:dyDescent="0.2">
      <c r="B161" s="150">
        <v>33200</v>
      </c>
      <c r="C161" s="147"/>
      <c r="D161" s="190" t="s">
        <v>487</v>
      </c>
      <c r="E161" s="151">
        <v>16500</v>
      </c>
      <c r="F161" s="152">
        <v>16000</v>
      </c>
    </row>
    <row r="162" spans="2:6" ht="15" x14ac:dyDescent="0.2">
      <c r="B162" s="150">
        <v>33201</v>
      </c>
      <c r="C162" s="147"/>
      <c r="D162" s="190" t="s">
        <v>657</v>
      </c>
      <c r="E162" s="151">
        <v>73000</v>
      </c>
      <c r="F162" s="152">
        <v>72800</v>
      </c>
    </row>
    <row r="163" spans="2:6" ht="15" x14ac:dyDescent="0.2">
      <c r="B163" s="150">
        <v>33800</v>
      </c>
      <c r="C163" s="147"/>
      <c r="D163" s="190" t="s">
        <v>488</v>
      </c>
      <c r="E163" s="151">
        <v>19000</v>
      </c>
      <c r="F163" s="152">
        <v>16000</v>
      </c>
    </row>
    <row r="164" spans="2:6" ht="15" x14ac:dyDescent="0.2">
      <c r="B164" s="150">
        <v>33900</v>
      </c>
      <c r="C164" s="147"/>
      <c r="D164" s="190" t="s">
        <v>28</v>
      </c>
      <c r="E164" s="151">
        <v>10000</v>
      </c>
      <c r="F164" s="152">
        <v>15000</v>
      </c>
    </row>
    <row r="165" spans="2:6" ht="15" x14ac:dyDescent="0.2">
      <c r="B165" s="150">
        <v>33901</v>
      </c>
      <c r="C165" s="147"/>
      <c r="D165" s="190" t="s">
        <v>29</v>
      </c>
      <c r="E165" s="151">
        <v>5000</v>
      </c>
      <c r="F165" s="152">
        <v>5000</v>
      </c>
    </row>
    <row r="166" spans="2:6" ht="15" hidden="1" x14ac:dyDescent="0.2">
      <c r="B166" s="150"/>
      <c r="C166" s="147"/>
      <c r="D166" s="190"/>
      <c r="E166" s="151"/>
      <c r="F166" s="152"/>
    </row>
    <row r="167" spans="2:6" ht="15" x14ac:dyDescent="0.2">
      <c r="B167" s="150">
        <v>34900</v>
      </c>
      <c r="C167" s="147"/>
      <c r="D167" s="190" t="s">
        <v>579</v>
      </c>
      <c r="E167" s="151">
        <v>6000</v>
      </c>
      <c r="F167" s="152">
        <v>6500</v>
      </c>
    </row>
    <row r="168" spans="2:6" ht="15" x14ac:dyDescent="0.2">
      <c r="B168" s="150">
        <v>35000</v>
      </c>
      <c r="C168" s="147"/>
      <c r="D168" s="190" t="s">
        <v>484</v>
      </c>
      <c r="E168" s="151">
        <v>1000</v>
      </c>
      <c r="F168" s="152">
        <v>1000</v>
      </c>
    </row>
    <row r="169" spans="2:6" ht="15" hidden="1" x14ac:dyDescent="0.2">
      <c r="B169" s="150"/>
      <c r="C169" s="147"/>
      <c r="D169" s="190"/>
      <c r="E169" s="151"/>
      <c r="F169" s="152"/>
    </row>
    <row r="170" spans="2:6" ht="15" hidden="1" x14ac:dyDescent="0.2">
      <c r="B170" s="150">
        <v>39100</v>
      </c>
      <c r="C170" s="147"/>
      <c r="D170" s="190" t="s">
        <v>30</v>
      </c>
      <c r="E170" s="151"/>
      <c r="F170" s="152"/>
    </row>
    <row r="171" spans="2:6" ht="15" x14ac:dyDescent="0.2">
      <c r="B171" s="150">
        <v>39120</v>
      </c>
      <c r="C171" s="147"/>
      <c r="D171" s="190" t="s">
        <v>485</v>
      </c>
      <c r="E171" s="151">
        <v>2000</v>
      </c>
      <c r="F171" s="152">
        <v>1500</v>
      </c>
    </row>
    <row r="172" spans="2:6" ht="15" x14ac:dyDescent="0.2">
      <c r="B172" s="150">
        <v>39200</v>
      </c>
      <c r="C172" s="147"/>
      <c r="D172" s="190" t="s">
        <v>31</v>
      </c>
      <c r="E172" s="151">
        <v>30000</v>
      </c>
      <c r="F172" s="152">
        <v>33000</v>
      </c>
    </row>
    <row r="173" spans="2:6" ht="15" hidden="1" x14ac:dyDescent="0.2">
      <c r="B173" s="150">
        <v>39600</v>
      </c>
      <c r="C173" s="147"/>
      <c r="D173" s="190" t="s">
        <v>32</v>
      </c>
      <c r="E173" s="151"/>
      <c r="F173" s="152"/>
    </row>
    <row r="174" spans="2:6" ht="15" x14ac:dyDescent="0.2">
      <c r="B174" s="150">
        <v>39610</v>
      </c>
      <c r="C174" s="147"/>
      <c r="D174" s="190" t="s">
        <v>32</v>
      </c>
      <c r="E174" s="151">
        <v>1000</v>
      </c>
      <c r="F174" s="152">
        <v>1000</v>
      </c>
    </row>
    <row r="175" spans="2:6" ht="15" x14ac:dyDescent="0.2">
      <c r="B175" s="150">
        <v>39900</v>
      </c>
      <c r="C175" s="192"/>
      <c r="D175" s="190" t="s">
        <v>383</v>
      </c>
      <c r="E175" s="151">
        <v>1000</v>
      </c>
      <c r="F175" s="152">
        <v>1000</v>
      </c>
    </row>
    <row r="176" spans="2:6" ht="15" x14ac:dyDescent="0.2">
      <c r="B176" s="150">
        <v>39901</v>
      </c>
      <c r="C176" s="147"/>
      <c r="D176" s="190" t="s">
        <v>610</v>
      </c>
      <c r="E176" s="151">
        <v>25000</v>
      </c>
      <c r="F176" s="152">
        <v>25000</v>
      </c>
    </row>
    <row r="177" spans="2:6" ht="15" x14ac:dyDescent="0.2">
      <c r="B177" s="150">
        <v>39902</v>
      </c>
      <c r="C177" s="147"/>
      <c r="D177" s="190" t="s">
        <v>621</v>
      </c>
      <c r="E177" s="151">
        <v>3000</v>
      </c>
      <c r="F177" s="152">
        <v>1400</v>
      </c>
    </row>
    <row r="178" spans="2:6" ht="15" hidden="1" x14ac:dyDescent="0.2">
      <c r="B178" s="146" t="s">
        <v>9</v>
      </c>
      <c r="C178" s="147"/>
      <c r="D178" s="190"/>
      <c r="E178" s="191"/>
      <c r="F178" s="190"/>
    </row>
    <row r="179" spans="2:6" ht="15" hidden="1" x14ac:dyDescent="0.2">
      <c r="B179" s="153" t="s">
        <v>9</v>
      </c>
      <c r="C179" s="147"/>
      <c r="D179" s="190"/>
      <c r="E179" s="191"/>
      <c r="F179" s="190"/>
    </row>
    <row r="180" spans="2:6" ht="15" hidden="1" x14ac:dyDescent="0.2">
      <c r="B180" s="153"/>
      <c r="C180" s="147"/>
      <c r="D180" s="190"/>
      <c r="E180" s="191"/>
      <c r="F180" s="190"/>
    </row>
    <row r="181" spans="2:6" ht="15" hidden="1" x14ac:dyDescent="0.2">
      <c r="B181" s="153"/>
      <c r="C181" s="147"/>
      <c r="D181" s="190"/>
      <c r="E181" s="191"/>
      <c r="F181" s="190"/>
    </row>
    <row r="182" spans="2:6" ht="15" hidden="1" x14ac:dyDescent="0.2">
      <c r="B182" s="153"/>
      <c r="C182" s="147"/>
      <c r="D182" s="190"/>
      <c r="E182" s="191"/>
      <c r="F182" s="190"/>
    </row>
    <row r="183" spans="2:6" ht="15" hidden="1" x14ac:dyDescent="0.2">
      <c r="B183" s="153"/>
      <c r="C183" s="147"/>
      <c r="D183" s="190"/>
      <c r="E183" s="191"/>
      <c r="F183" s="190"/>
    </row>
    <row r="184" spans="2:6" ht="15" hidden="1" x14ac:dyDescent="0.2">
      <c r="B184" s="153"/>
      <c r="C184" s="147"/>
      <c r="D184" s="190"/>
      <c r="E184" s="191"/>
      <c r="F184" s="190"/>
    </row>
    <row r="185" spans="2:6" ht="15" hidden="1" x14ac:dyDescent="0.2">
      <c r="B185" s="153"/>
      <c r="C185" s="147"/>
      <c r="D185" s="190"/>
      <c r="E185" s="191"/>
      <c r="F185" s="190"/>
    </row>
    <row r="186" spans="2:6" ht="15" hidden="1" x14ac:dyDescent="0.2">
      <c r="B186" s="146"/>
      <c r="C186" s="147"/>
      <c r="D186" s="190"/>
      <c r="E186" s="191"/>
      <c r="F186" s="190"/>
    </row>
    <row r="187" spans="2:6" ht="15" hidden="1" x14ac:dyDescent="0.2">
      <c r="B187" s="153"/>
      <c r="C187" s="147"/>
      <c r="D187" s="190"/>
      <c r="E187" s="191"/>
      <c r="F187" s="190"/>
    </row>
    <row r="188" spans="2:6" ht="15" hidden="1" x14ac:dyDescent="0.2">
      <c r="B188" s="153"/>
      <c r="C188" s="147"/>
      <c r="D188" s="190"/>
      <c r="E188" s="191"/>
      <c r="F188" s="190"/>
    </row>
    <row r="189" spans="2:6" ht="15" hidden="1" x14ac:dyDescent="0.2">
      <c r="B189" s="153" t="s">
        <v>9</v>
      </c>
      <c r="C189" s="147"/>
      <c r="D189" s="190" t="s">
        <v>9</v>
      </c>
      <c r="E189" s="191"/>
      <c r="F189" s="190"/>
    </row>
    <row r="190" spans="2:6" ht="15" hidden="1" x14ac:dyDescent="0.2">
      <c r="B190" s="153"/>
      <c r="C190" s="147"/>
      <c r="D190" s="190"/>
      <c r="E190" s="191"/>
      <c r="F190" s="190"/>
    </row>
    <row r="191" spans="2:6" ht="15" hidden="1" x14ac:dyDescent="0.2">
      <c r="B191" s="146"/>
      <c r="C191" s="147"/>
      <c r="D191" s="190"/>
      <c r="E191" s="191"/>
      <c r="F191" s="190"/>
    </row>
    <row r="192" spans="2:6" ht="15" hidden="1" x14ac:dyDescent="0.2">
      <c r="B192" s="153"/>
      <c r="C192" s="147"/>
      <c r="D192" s="190"/>
      <c r="E192" s="191"/>
      <c r="F192" s="190"/>
    </row>
    <row r="193" spans="2:6" ht="15" hidden="1" x14ac:dyDescent="0.2">
      <c r="B193" s="153"/>
      <c r="C193" s="147"/>
      <c r="D193" s="190"/>
      <c r="E193" s="191"/>
      <c r="F193" s="190"/>
    </row>
    <row r="194" spans="2:6" ht="15" hidden="1" x14ac:dyDescent="0.2">
      <c r="B194" s="153"/>
      <c r="C194" s="147"/>
      <c r="D194" s="190"/>
      <c r="E194" s="191"/>
      <c r="F194" s="190"/>
    </row>
    <row r="195" spans="2:6" ht="15" hidden="1" x14ac:dyDescent="0.2">
      <c r="B195" s="153"/>
      <c r="C195" s="147"/>
      <c r="D195" s="190"/>
      <c r="E195" s="191"/>
      <c r="F195" s="190"/>
    </row>
    <row r="196" spans="2:6" ht="15" hidden="1" x14ac:dyDescent="0.2">
      <c r="B196" s="153"/>
      <c r="C196" s="147"/>
      <c r="D196" s="190"/>
      <c r="E196" s="191"/>
      <c r="F196" s="190"/>
    </row>
    <row r="197" spans="2:6" ht="15" hidden="1" x14ac:dyDescent="0.2">
      <c r="B197" s="153"/>
      <c r="C197" s="147"/>
      <c r="D197" s="190"/>
      <c r="E197" s="191"/>
      <c r="F197" s="190"/>
    </row>
    <row r="198" spans="2:6" hidden="1" x14ac:dyDescent="0.2">
      <c r="B198" s="153"/>
      <c r="C198" s="147"/>
      <c r="D198" s="156"/>
      <c r="E198" s="157"/>
      <c r="F198" s="156"/>
    </row>
    <row r="199" spans="2:6" hidden="1" x14ac:dyDescent="0.2">
      <c r="B199" s="153"/>
      <c r="C199" s="147"/>
      <c r="D199" s="156"/>
      <c r="E199" s="157"/>
      <c r="F199" s="156"/>
    </row>
    <row r="200" spans="2:6" hidden="1" x14ac:dyDescent="0.2">
      <c r="B200" s="153"/>
      <c r="C200" s="147"/>
      <c r="D200" s="156"/>
      <c r="E200" s="157"/>
      <c r="F200" s="156"/>
    </row>
    <row r="201" spans="2:6" hidden="1" x14ac:dyDescent="0.2">
      <c r="B201" s="153"/>
      <c r="C201" s="147"/>
      <c r="D201" s="156"/>
      <c r="E201" s="157"/>
      <c r="F201" s="156"/>
    </row>
    <row r="202" spans="2:6" ht="15" hidden="1" x14ac:dyDescent="0.2">
      <c r="B202" s="150"/>
      <c r="C202" s="147"/>
      <c r="D202" s="190"/>
      <c r="E202" s="151"/>
      <c r="F202" s="152"/>
    </row>
    <row r="203" spans="2:6" ht="15" x14ac:dyDescent="0.2">
      <c r="B203" s="150">
        <v>39905</v>
      </c>
      <c r="C203" s="147"/>
      <c r="D203" s="190" t="s">
        <v>611</v>
      </c>
      <c r="E203" s="151">
        <v>6000</v>
      </c>
      <c r="F203" s="152">
        <v>6000</v>
      </c>
    </row>
    <row r="204" spans="2:6" ht="15" x14ac:dyDescent="0.2">
      <c r="B204" s="150">
        <v>39906</v>
      </c>
      <c r="C204" s="147"/>
      <c r="D204" s="190" t="s">
        <v>685</v>
      </c>
      <c r="E204" s="151">
        <v>15000</v>
      </c>
      <c r="F204" s="152">
        <v>0</v>
      </c>
    </row>
    <row r="205" spans="2:6" ht="15" x14ac:dyDescent="0.2">
      <c r="B205" s="150"/>
      <c r="C205" s="147"/>
      <c r="D205" s="190"/>
      <c r="E205" s="151"/>
      <c r="F205" s="152"/>
    </row>
    <row r="206" spans="2:6" x14ac:dyDescent="0.2">
      <c r="B206" s="133"/>
      <c r="C206" s="134"/>
      <c r="D206" s="185" t="s">
        <v>33</v>
      </c>
      <c r="E206" s="193">
        <f>SUM(E148:E204)</f>
        <v>659500</v>
      </c>
      <c r="F206" s="194">
        <f>SUM(F148:F203)</f>
        <v>587800</v>
      </c>
    </row>
    <row r="207" spans="2:6" x14ac:dyDescent="0.2">
      <c r="B207" s="176"/>
      <c r="C207" s="177"/>
      <c r="D207" s="178"/>
      <c r="E207" s="188"/>
      <c r="F207" s="178"/>
    </row>
    <row r="208" spans="2:6" x14ac:dyDescent="0.2">
      <c r="B208" s="176"/>
      <c r="C208" s="177"/>
      <c r="D208" s="178"/>
      <c r="E208" s="188"/>
      <c r="F208" s="178"/>
    </row>
    <row r="209" spans="2:6" x14ac:dyDescent="0.2">
      <c r="B209" s="195"/>
      <c r="C209" s="177"/>
      <c r="D209" s="178"/>
      <c r="E209" s="188"/>
      <c r="F209" s="178"/>
    </row>
    <row r="210" spans="2:6" x14ac:dyDescent="0.2">
      <c r="B210" s="195"/>
      <c r="C210" s="177"/>
      <c r="D210" s="178"/>
      <c r="E210" s="188"/>
      <c r="F210" s="178"/>
    </row>
    <row r="211" spans="2:6" x14ac:dyDescent="0.2">
      <c r="B211" s="178"/>
      <c r="C211" s="178"/>
      <c r="D211" s="174"/>
      <c r="E211" s="175"/>
      <c r="F211" s="174"/>
    </row>
    <row r="212" spans="2:6" x14ac:dyDescent="0.2">
      <c r="B212" s="196"/>
      <c r="C212" s="139"/>
      <c r="D212" s="174"/>
      <c r="E212" s="175"/>
      <c r="F212" s="174"/>
    </row>
    <row r="213" spans="2:6" x14ac:dyDescent="0.2">
      <c r="B213" s="196"/>
      <c r="C213" s="139"/>
      <c r="D213" s="174"/>
      <c r="E213" s="175"/>
      <c r="F213" s="174"/>
    </row>
    <row r="214" spans="2:6" x14ac:dyDescent="0.2">
      <c r="B214" s="196"/>
      <c r="C214" s="139"/>
      <c r="D214" s="174"/>
      <c r="E214" s="175"/>
      <c r="F214" s="174"/>
    </row>
    <row r="215" spans="2:6" x14ac:dyDescent="0.2">
      <c r="B215" s="197"/>
      <c r="C215" s="139"/>
      <c r="D215" s="174"/>
      <c r="E215" s="175"/>
      <c r="F215" s="174"/>
    </row>
    <row r="216" spans="2:6" x14ac:dyDescent="0.2">
      <c r="B216" s="197"/>
      <c r="C216" s="139"/>
      <c r="D216" s="174"/>
      <c r="E216" s="175"/>
      <c r="F216" s="174"/>
    </row>
    <row r="217" spans="2:6" x14ac:dyDescent="0.2">
      <c r="B217" s="197"/>
      <c r="C217" s="139"/>
      <c r="D217" s="174"/>
      <c r="E217" s="175"/>
      <c r="F217" s="174"/>
    </row>
    <row r="218" spans="2:6" x14ac:dyDescent="0.2">
      <c r="B218" s="197"/>
      <c r="C218" s="139"/>
      <c r="D218" s="174"/>
      <c r="E218" s="175"/>
      <c r="F218" s="174"/>
    </row>
    <row r="219" spans="2:6" ht="15.75" x14ac:dyDescent="0.25">
      <c r="B219" s="127" t="s">
        <v>34</v>
      </c>
      <c r="C219" s="127"/>
      <c r="D219" s="128" t="s">
        <v>35</v>
      </c>
      <c r="E219" s="129"/>
      <c r="F219" s="128"/>
    </row>
    <row r="220" spans="2:6" x14ac:dyDescent="0.2">
      <c r="B220" s="176"/>
      <c r="C220" s="177"/>
      <c r="D220" s="178"/>
      <c r="E220" s="188"/>
      <c r="F220" s="178"/>
    </row>
    <row r="221" spans="2:6" x14ac:dyDescent="0.2">
      <c r="B221" s="176"/>
      <c r="C221" s="177"/>
      <c r="D221" s="178"/>
      <c r="E221" s="131">
        <f>E143</f>
        <v>2019</v>
      </c>
      <c r="F221" s="132">
        <f>F143</f>
        <v>2018</v>
      </c>
    </row>
    <row r="222" spans="2:6" x14ac:dyDescent="0.2">
      <c r="B222" s="133" t="s">
        <v>6</v>
      </c>
      <c r="C222" s="134" t="s">
        <v>7</v>
      </c>
      <c r="D222" s="179" t="s">
        <v>8</v>
      </c>
      <c r="E222" s="198"/>
      <c r="F222" s="179"/>
    </row>
    <row r="223" spans="2:6" x14ac:dyDescent="0.2">
      <c r="B223" s="169"/>
      <c r="C223" s="139"/>
      <c r="D223" s="174"/>
      <c r="E223" s="175"/>
      <c r="F223" s="174"/>
    </row>
    <row r="224" spans="2:6" ht="15" x14ac:dyDescent="0.2">
      <c r="B224" s="199">
        <v>42000</v>
      </c>
      <c r="C224" s="142"/>
      <c r="D224" s="143" t="s">
        <v>36</v>
      </c>
      <c r="E224" s="144">
        <f>1160000</f>
        <v>1160000</v>
      </c>
      <c r="F224" s="200">
        <v>1005000</v>
      </c>
    </row>
    <row r="225" spans="2:6" ht="15" hidden="1" x14ac:dyDescent="0.2">
      <c r="B225" s="153"/>
      <c r="C225" s="147"/>
      <c r="D225" s="190"/>
      <c r="E225" s="191"/>
      <c r="F225" s="190"/>
    </row>
    <row r="226" spans="2:6" ht="15" x14ac:dyDescent="0.2">
      <c r="B226" s="150">
        <v>45000</v>
      </c>
      <c r="C226" s="147"/>
      <c r="D226" s="190" t="s">
        <v>37</v>
      </c>
      <c r="E226" s="151">
        <v>96300</v>
      </c>
      <c r="F226" s="201">
        <v>96300</v>
      </c>
    </row>
    <row r="227" spans="2:6" ht="15" x14ac:dyDescent="0.2">
      <c r="B227" s="150">
        <v>45060</v>
      </c>
      <c r="C227" s="147"/>
      <c r="D227" s="190" t="s">
        <v>564</v>
      </c>
      <c r="E227" s="151">
        <v>1900</v>
      </c>
      <c r="F227" s="201">
        <v>1900</v>
      </c>
    </row>
    <row r="228" spans="2:6" ht="15" hidden="1" x14ac:dyDescent="0.2">
      <c r="B228" s="153"/>
      <c r="C228" s="147"/>
      <c r="D228" s="190"/>
      <c r="E228" s="191"/>
      <c r="F228" s="190"/>
    </row>
    <row r="229" spans="2:6" ht="15" hidden="1" x14ac:dyDescent="0.2">
      <c r="B229" s="153">
        <v>45081</v>
      </c>
      <c r="C229" s="147"/>
      <c r="D229" s="190" t="s">
        <v>38</v>
      </c>
      <c r="E229" s="191"/>
      <c r="F229" s="190"/>
    </row>
    <row r="230" spans="2:6" ht="15" hidden="1" x14ac:dyDescent="0.2">
      <c r="B230" s="153">
        <v>45082</v>
      </c>
      <c r="C230" s="147"/>
      <c r="D230" s="190" t="s">
        <v>39</v>
      </c>
      <c r="E230" s="191">
        <v>0</v>
      </c>
      <c r="F230" s="190">
        <v>0</v>
      </c>
    </row>
    <row r="231" spans="2:6" ht="15" hidden="1" x14ac:dyDescent="0.2">
      <c r="B231" s="153">
        <v>45083</v>
      </c>
      <c r="C231" s="147"/>
      <c r="D231" s="190" t="s">
        <v>40</v>
      </c>
      <c r="E231" s="191"/>
      <c r="F231" s="190"/>
    </row>
    <row r="232" spans="2:6" ht="15" hidden="1" x14ac:dyDescent="0.2">
      <c r="B232" s="153">
        <v>45084</v>
      </c>
      <c r="C232" s="147"/>
      <c r="D232" s="190" t="s">
        <v>41</v>
      </c>
      <c r="E232" s="191"/>
      <c r="F232" s="190"/>
    </row>
    <row r="233" spans="2:6" ht="15" hidden="1" x14ac:dyDescent="0.2">
      <c r="B233" s="153">
        <v>45085</v>
      </c>
      <c r="C233" s="147"/>
      <c r="D233" s="190" t="s">
        <v>42</v>
      </c>
      <c r="E233" s="191"/>
      <c r="F233" s="190"/>
    </row>
    <row r="234" spans="2:6" ht="15" hidden="1" x14ac:dyDescent="0.2">
      <c r="B234" s="153">
        <v>45086</v>
      </c>
      <c r="C234" s="147"/>
      <c r="D234" s="190" t="s">
        <v>43</v>
      </c>
      <c r="E234" s="191"/>
      <c r="F234" s="190"/>
    </row>
    <row r="235" spans="2:6" ht="15" hidden="1" x14ac:dyDescent="0.2">
      <c r="B235" s="153">
        <v>45087</v>
      </c>
      <c r="C235" s="147"/>
      <c r="D235" s="190" t="s">
        <v>44</v>
      </c>
      <c r="E235" s="191"/>
      <c r="F235" s="190"/>
    </row>
    <row r="236" spans="2:6" ht="15" hidden="1" x14ac:dyDescent="0.2">
      <c r="B236" s="153">
        <v>45088</v>
      </c>
      <c r="C236" s="147"/>
      <c r="D236" s="190" t="s">
        <v>45</v>
      </c>
      <c r="E236" s="191"/>
      <c r="F236" s="190"/>
    </row>
    <row r="237" spans="2:6" ht="15" hidden="1" x14ac:dyDescent="0.2">
      <c r="B237" s="153">
        <v>45089</v>
      </c>
      <c r="C237" s="147"/>
      <c r="D237" s="190" t="s">
        <v>46</v>
      </c>
      <c r="E237" s="191"/>
      <c r="F237" s="190"/>
    </row>
    <row r="238" spans="2:6" ht="15" hidden="1" x14ac:dyDescent="0.2">
      <c r="B238" s="153">
        <v>45090</v>
      </c>
      <c r="C238" s="147"/>
      <c r="D238" s="190" t="s">
        <v>341</v>
      </c>
      <c r="E238" s="191"/>
      <c r="F238" s="190"/>
    </row>
    <row r="239" spans="2:6" ht="15" x14ac:dyDescent="0.2">
      <c r="B239" s="150">
        <v>45091</v>
      </c>
      <c r="C239" s="147"/>
      <c r="D239" s="190" t="s">
        <v>47</v>
      </c>
      <c r="E239" s="151">
        <v>3250</v>
      </c>
      <c r="F239" s="201">
        <v>3250</v>
      </c>
    </row>
    <row r="240" spans="2:6" ht="15" x14ac:dyDescent="0.2">
      <c r="B240" s="150">
        <v>45092</v>
      </c>
      <c r="C240" s="147"/>
      <c r="D240" s="190" t="s">
        <v>48</v>
      </c>
      <c r="E240" s="151">
        <v>37600</v>
      </c>
      <c r="F240" s="201">
        <v>37600</v>
      </c>
    </row>
    <row r="241" spans="2:6" ht="15" hidden="1" x14ac:dyDescent="0.2">
      <c r="B241" s="150"/>
      <c r="C241" s="147"/>
      <c r="D241" s="190"/>
      <c r="E241" s="151"/>
      <c r="F241" s="201"/>
    </row>
    <row r="242" spans="2:6" ht="15" x14ac:dyDescent="0.2">
      <c r="B242" s="150">
        <v>45093</v>
      </c>
      <c r="C242" s="147"/>
      <c r="D242" s="190" t="s">
        <v>580</v>
      </c>
      <c r="E242" s="151">
        <v>0</v>
      </c>
      <c r="F242" s="201">
        <v>0</v>
      </c>
    </row>
    <row r="243" spans="2:6" ht="15" x14ac:dyDescent="0.2">
      <c r="B243" s="150">
        <v>45094</v>
      </c>
      <c r="C243" s="147"/>
      <c r="D243" s="190" t="s">
        <v>600</v>
      </c>
      <c r="E243" s="151">
        <v>0</v>
      </c>
      <c r="F243" s="201">
        <v>14850</v>
      </c>
    </row>
    <row r="244" spans="2:6" ht="15" x14ac:dyDescent="0.2">
      <c r="B244" s="150">
        <v>45095</v>
      </c>
      <c r="C244" s="147"/>
      <c r="D244" s="190" t="s">
        <v>650</v>
      </c>
      <c r="E244" s="151">
        <v>7300</v>
      </c>
      <c r="F244" s="201">
        <v>0</v>
      </c>
    </row>
    <row r="245" spans="2:6" ht="15" x14ac:dyDescent="0.2">
      <c r="B245" s="150">
        <v>45300</v>
      </c>
      <c r="C245" s="147"/>
      <c r="D245" s="190" t="s">
        <v>49</v>
      </c>
      <c r="E245" s="151">
        <v>24900</v>
      </c>
      <c r="F245" s="201">
        <v>24900</v>
      </c>
    </row>
    <row r="246" spans="2:6" ht="15" hidden="1" x14ac:dyDescent="0.2">
      <c r="B246" s="150"/>
      <c r="C246" s="147"/>
      <c r="D246" s="190"/>
      <c r="E246" s="151"/>
      <c r="F246" s="201"/>
    </row>
    <row r="247" spans="2:6" ht="15" x14ac:dyDescent="0.2">
      <c r="B247" s="150">
        <v>46100</v>
      </c>
      <c r="C247" s="147"/>
      <c r="D247" s="190" t="s">
        <v>355</v>
      </c>
      <c r="E247" s="151">
        <f>1000+1500</f>
        <v>2500</v>
      </c>
      <c r="F247" s="201">
        <f>1000+1500</f>
        <v>2500</v>
      </c>
    </row>
    <row r="248" spans="2:6" ht="15" hidden="1" x14ac:dyDescent="0.2">
      <c r="B248" s="150">
        <v>46101</v>
      </c>
      <c r="C248" s="147"/>
      <c r="D248" s="190" t="s">
        <v>50</v>
      </c>
      <c r="E248" s="151"/>
      <c r="F248" s="201"/>
    </row>
    <row r="249" spans="2:6" ht="15" x14ac:dyDescent="0.2">
      <c r="B249" s="150">
        <v>46103</v>
      </c>
      <c r="C249" s="147"/>
      <c r="D249" s="190" t="s">
        <v>51</v>
      </c>
      <c r="E249" s="151">
        <v>10000</v>
      </c>
      <c r="F249" s="201">
        <v>7000</v>
      </c>
    </row>
    <row r="250" spans="2:6" ht="15" x14ac:dyDescent="0.2">
      <c r="B250" s="150">
        <v>46104</v>
      </c>
      <c r="C250" s="147"/>
      <c r="D250" s="190" t="s">
        <v>52</v>
      </c>
      <c r="E250" s="151">
        <v>1600</v>
      </c>
      <c r="F250" s="201">
        <v>1500</v>
      </c>
    </row>
    <row r="251" spans="2:6" ht="15" x14ac:dyDescent="0.2">
      <c r="B251" s="150">
        <v>46105</v>
      </c>
      <c r="C251" s="147"/>
      <c r="D251" s="190" t="s">
        <v>53</v>
      </c>
      <c r="E251" s="151">
        <v>9910</v>
      </c>
      <c r="F251" s="201">
        <v>9910</v>
      </c>
    </row>
    <row r="252" spans="2:6" ht="15" hidden="1" x14ac:dyDescent="0.2">
      <c r="B252" s="150"/>
      <c r="C252" s="147"/>
      <c r="D252" s="190" t="s">
        <v>380</v>
      </c>
      <c r="E252" s="151"/>
      <c r="F252" s="201"/>
    </row>
    <row r="253" spans="2:6" ht="15" x14ac:dyDescent="0.2">
      <c r="B253" s="150">
        <v>46106</v>
      </c>
      <c r="C253" s="147"/>
      <c r="D253" s="190" t="s">
        <v>344</v>
      </c>
      <c r="E253" s="151">
        <v>4350</v>
      </c>
      <c r="F253" s="201">
        <v>4350</v>
      </c>
    </row>
    <row r="254" spans="2:6" ht="15" x14ac:dyDescent="0.2">
      <c r="B254" s="150">
        <v>46107</v>
      </c>
      <c r="C254" s="147"/>
      <c r="D254" s="190" t="s">
        <v>554</v>
      </c>
      <c r="E254" s="151">
        <v>4350</v>
      </c>
      <c r="F254" s="201">
        <v>4350</v>
      </c>
    </row>
    <row r="255" spans="2:6" ht="15" x14ac:dyDescent="0.2">
      <c r="B255" s="150">
        <v>46108</v>
      </c>
      <c r="C255" s="147"/>
      <c r="D255" s="190" t="s">
        <v>596</v>
      </c>
      <c r="E255" s="151">
        <v>0</v>
      </c>
      <c r="F255" s="201">
        <v>0</v>
      </c>
    </row>
    <row r="256" spans="2:6" ht="15" x14ac:dyDescent="0.2">
      <c r="B256" s="150">
        <v>46109</v>
      </c>
      <c r="C256" s="147"/>
      <c r="D256" s="190" t="s">
        <v>601</v>
      </c>
      <c r="E256" s="151">
        <v>14850</v>
      </c>
      <c r="F256" s="201">
        <v>14850</v>
      </c>
    </row>
    <row r="257" spans="2:6" ht="15" x14ac:dyDescent="0.2">
      <c r="B257" s="150">
        <v>46701</v>
      </c>
      <c r="C257" s="147"/>
      <c r="D257" s="190" t="s">
        <v>55</v>
      </c>
      <c r="E257" s="151">
        <v>0</v>
      </c>
      <c r="F257" s="201">
        <v>0</v>
      </c>
    </row>
    <row r="258" spans="2:6" ht="15" x14ac:dyDescent="0.2">
      <c r="B258" s="150">
        <v>48000</v>
      </c>
      <c r="C258" s="147">
        <v>767</v>
      </c>
      <c r="D258" s="190" t="s">
        <v>493</v>
      </c>
      <c r="E258" s="151">
        <v>1000</v>
      </c>
      <c r="F258" s="201">
        <v>1000</v>
      </c>
    </row>
    <row r="259" spans="2:6" ht="15" x14ac:dyDescent="0.2">
      <c r="B259" s="150">
        <v>46500</v>
      </c>
      <c r="C259" s="147"/>
      <c r="D259" s="190" t="s">
        <v>617</v>
      </c>
      <c r="E259" s="151">
        <v>1200</v>
      </c>
      <c r="F259" s="201">
        <v>1200</v>
      </c>
    </row>
    <row r="260" spans="2:6" ht="15" x14ac:dyDescent="0.2">
      <c r="B260" s="150"/>
      <c r="C260" s="147"/>
      <c r="D260" s="190"/>
      <c r="E260" s="191"/>
      <c r="F260" s="190"/>
    </row>
    <row r="261" spans="2:6" x14ac:dyDescent="0.2">
      <c r="B261" s="153"/>
      <c r="C261" s="147"/>
      <c r="D261" s="202"/>
      <c r="E261" s="155"/>
      <c r="F261" s="202"/>
    </row>
    <row r="262" spans="2:6" x14ac:dyDescent="0.2">
      <c r="B262" s="203" t="s">
        <v>9</v>
      </c>
      <c r="C262" s="134"/>
      <c r="D262" s="185" t="s">
        <v>56</v>
      </c>
      <c r="E262" s="193">
        <f>SUM(E224:E261)</f>
        <v>1381010</v>
      </c>
      <c r="F262" s="194">
        <f>SUM(F224:F261)</f>
        <v>1230460</v>
      </c>
    </row>
    <row r="263" spans="2:6" x14ac:dyDescent="0.2">
      <c r="B263" s="196"/>
      <c r="C263" s="139"/>
      <c r="D263" s="171"/>
      <c r="E263" s="172"/>
      <c r="F263" s="171"/>
    </row>
    <row r="264" spans="2:6" x14ac:dyDescent="0.2">
      <c r="B264" s="169"/>
      <c r="C264" s="139"/>
      <c r="D264" s="171"/>
      <c r="E264" s="172"/>
      <c r="F264" s="171"/>
    </row>
    <row r="265" spans="2:6" x14ac:dyDescent="0.2">
      <c r="B265" s="169"/>
      <c r="C265" s="139"/>
      <c r="D265" s="174"/>
      <c r="E265" s="175"/>
      <c r="F265" s="174"/>
    </row>
    <row r="266" spans="2:6" ht="15.75" x14ac:dyDescent="0.25">
      <c r="B266" s="127" t="s">
        <v>57</v>
      </c>
      <c r="C266" s="127"/>
      <c r="D266" s="128" t="s">
        <v>58</v>
      </c>
      <c r="E266" s="129"/>
      <c r="F266" s="128"/>
    </row>
    <row r="267" spans="2:6" x14ac:dyDescent="0.2">
      <c r="B267" s="169"/>
      <c r="C267" s="139"/>
      <c r="D267" s="174"/>
      <c r="E267" s="131">
        <f>E221</f>
        <v>2019</v>
      </c>
      <c r="F267" s="132">
        <f>F221</f>
        <v>2018</v>
      </c>
    </row>
    <row r="268" spans="2:6" x14ac:dyDescent="0.2">
      <c r="B268" s="133" t="s">
        <v>6</v>
      </c>
      <c r="C268" s="134" t="s">
        <v>7</v>
      </c>
      <c r="D268" s="179" t="s">
        <v>8</v>
      </c>
      <c r="E268" s="180"/>
      <c r="F268" s="181"/>
    </row>
    <row r="269" spans="2:6" x14ac:dyDescent="0.2">
      <c r="B269" s="169"/>
      <c r="C269" s="139"/>
      <c r="D269" s="174"/>
      <c r="E269" s="175"/>
      <c r="F269" s="174"/>
    </row>
    <row r="270" spans="2:6" ht="15" x14ac:dyDescent="0.2">
      <c r="B270" s="199">
        <v>52000</v>
      </c>
      <c r="C270" s="142"/>
      <c r="D270" s="143" t="s">
        <v>366</v>
      </c>
      <c r="E270" s="144">
        <v>50</v>
      </c>
      <c r="F270" s="200">
        <v>50</v>
      </c>
    </row>
    <row r="271" spans="2:6" ht="15" x14ac:dyDescent="0.2">
      <c r="B271" s="150">
        <v>54100</v>
      </c>
      <c r="C271" s="147"/>
      <c r="D271" s="190" t="s">
        <v>486</v>
      </c>
      <c r="E271" s="151">
        <f>1650*12</f>
        <v>19800</v>
      </c>
      <c r="F271" s="201">
        <f>1650*12</f>
        <v>19800</v>
      </c>
    </row>
    <row r="272" spans="2:6" ht="15" x14ac:dyDescent="0.2">
      <c r="B272" s="150">
        <v>54900</v>
      </c>
      <c r="C272" s="147"/>
      <c r="D272" s="190" t="s">
        <v>508</v>
      </c>
      <c r="E272" s="151">
        <f>250*12</f>
        <v>3000</v>
      </c>
      <c r="F272" s="201">
        <f>250*12</f>
        <v>3000</v>
      </c>
    </row>
    <row r="273" spans="2:6" ht="15" x14ac:dyDescent="0.2">
      <c r="B273" s="150">
        <v>55000</v>
      </c>
      <c r="C273" s="147"/>
      <c r="D273" s="190" t="s">
        <v>61</v>
      </c>
      <c r="E273" s="151">
        <v>100</v>
      </c>
      <c r="F273" s="201">
        <v>100</v>
      </c>
    </row>
    <row r="274" spans="2:6" ht="15" x14ac:dyDescent="0.2">
      <c r="B274" s="150">
        <v>55001</v>
      </c>
      <c r="C274" s="147"/>
      <c r="D274" s="190" t="s">
        <v>367</v>
      </c>
      <c r="E274" s="151">
        <v>0</v>
      </c>
      <c r="F274" s="201">
        <v>0</v>
      </c>
    </row>
    <row r="275" spans="2:6" ht="15" hidden="1" x14ac:dyDescent="0.2">
      <c r="B275" s="153">
        <v>55200</v>
      </c>
      <c r="C275" s="147"/>
      <c r="D275" s="190" t="s">
        <v>61</v>
      </c>
      <c r="E275" s="191"/>
      <c r="F275" s="190"/>
    </row>
    <row r="276" spans="2:6" ht="15" x14ac:dyDescent="0.2">
      <c r="B276" s="150">
        <v>55901</v>
      </c>
      <c r="C276" s="147"/>
      <c r="D276" s="190" t="s">
        <v>342</v>
      </c>
      <c r="E276" s="151">
        <v>10500</v>
      </c>
      <c r="F276" s="201">
        <v>10500</v>
      </c>
    </row>
    <row r="277" spans="2:6" ht="15" hidden="1" x14ac:dyDescent="0.2">
      <c r="B277" s="153"/>
      <c r="C277" s="147"/>
      <c r="D277" s="190"/>
      <c r="E277" s="149"/>
      <c r="F277" s="148"/>
    </row>
    <row r="278" spans="2:6" ht="15" hidden="1" x14ac:dyDescent="0.2">
      <c r="B278" s="153"/>
      <c r="C278" s="147"/>
      <c r="D278" s="190"/>
      <c r="E278" s="149"/>
      <c r="F278" s="148"/>
    </row>
    <row r="279" spans="2:6" ht="15" x14ac:dyDescent="0.2">
      <c r="B279" s="153"/>
      <c r="C279" s="147"/>
      <c r="D279" s="190"/>
      <c r="E279" s="149"/>
      <c r="F279" s="148"/>
    </row>
    <row r="280" spans="2:6" x14ac:dyDescent="0.2">
      <c r="B280" s="203"/>
      <c r="C280" s="134"/>
      <c r="D280" s="185" t="s">
        <v>62</v>
      </c>
      <c r="E280" s="186">
        <f>SUM(E270:E276)</f>
        <v>33450</v>
      </c>
      <c r="F280" s="187">
        <f>SUM(F270:F276)</f>
        <v>33450</v>
      </c>
    </row>
    <row r="281" spans="2:6" x14ac:dyDescent="0.2">
      <c r="B281" s="169"/>
      <c r="C281" s="139"/>
      <c r="D281" s="174"/>
      <c r="E281" s="175"/>
      <c r="F281" s="174"/>
    </row>
    <row r="282" spans="2:6" ht="15.75" x14ac:dyDescent="0.25">
      <c r="B282" s="127" t="s">
        <v>63</v>
      </c>
      <c r="C282" s="127"/>
      <c r="D282" s="128" t="s">
        <v>64</v>
      </c>
      <c r="E282" s="129"/>
      <c r="F282" s="128"/>
    </row>
    <row r="283" spans="2:6" x14ac:dyDescent="0.2">
      <c r="B283" s="169"/>
      <c r="C283" s="139"/>
      <c r="D283" s="174"/>
      <c r="E283" s="131">
        <f>E267</f>
        <v>2019</v>
      </c>
      <c r="F283" s="132">
        <f>F267</f>
        <v>2018</v>
      </c>
    </row>
    <row r="284" spans="2:6" x14ac:dyDescent="0.2">
      <c r="B284" s="133" t="s">
        <v>6</v>
      </c>
      <c r="C284" s="134" t="s">
        <v>7</v>
      </c>
      <c r="D284" s="179" t="s">
        <v>8</v>
      </c>
      <c r="E284" s="180"/>
      <c r="F284" s="181"/>
    </row>
    <row r="285" spans="2:6" x14ac:dyDescent="0.2">
      <c r="B285" s="204"/>
      <c r="C285" s="205"/>
      <c r="D285" s="206"/>
      <c r="E285" s="207"/>
      <c r="F285" s="206"/>
    </row>
    <row r="286" spans="2:6" ht="15" x14ac:dyDescent="0.2">
      <c r="B286" s="150">
        <v>60000</v>
      </c>
      <c r="C286" s="147" t="s">
        <v>65</v>
      </c>
      <c r="D286" s="190" t="s">
        <v>66</v>
      </c>
      <c r="E286" s="151">
        <v>70000</v>
      </c>
      <c r="F286" s="152">
        <v>0</v>
      </c>
    </row>
    <row r="287" spans="2:6" ht="9.75" hidden="1" customHeight="1" x14ac:dyDescent="0.2">
      <c r="B287" s="153"/>
      <c r="C287" s="147"/>
      <c r="D287" s="156"/>
      <c r="E287" s="157"/>
      <c r="F287" s="156"/>
    </row>
    <row r="288" spans="2:6" x14ac:dyDescent="0.2">
      <c r="B288" s="184"/>
      <c r="C288" s="147"/>
      <c r="D288" s="156"/>
      <c r="E288" s="157"/>
      <c r="F288" s="156"/>
    </row>
    <row r="289" spans="2:6" x14ac:dyDescent="0.2">
      <c r="B289" s="133"/>
      <c r="C289" s="134"/>
      <c r="D289" s="185" t="s">
        <v>67</v>
      </c>
      <c r="E289" s="186">
        <f t="shared" ref="E289" si="0">SUM(E286:E288)</f>
        <v>70000</v>
      </c>
      <c r="F289" s="187">
        <f t="shared" ref="F289" si="1">SUM(F286:F288)</f>
        <v>0</v>
      </c>
    </row>
    <row r="290" spans="2:6" x14ac:dyDescent="0.2">
      <c r="B290" s="176"/>
      <c r="C290" s="177"/>
      <c r="D290" s="178"/>
      <c r="E290" s="188"/>
      <c r="F290" s="178"/>
    </row>
    <row r="291" spans="2:6" ht="15" x14ac:dyDescent="0.2">
      <c r="D291" s="208"/>
    </row>
    <row r="293" spans="2:6" s="212" customFormat="1" ht="15" x14ac:dyDescent="0.2">
      <c r="B293" s="210"/>
      <c r="C293" s="210"/>
      <c r="D293" s="208"/>
      <c r="E293" s="211"/>
      <c r="F293" s="208"/>
    </row>
    <row r="294" spans="2:6" x14ac:dyDescent="0.2">
      <c r="B294" s="169"/>
      <c r="C294" s="139"/>
      <c r="D294" s="196"/>
      <c r="E294" s="213"/>
      <c r="F294" s="196"/>
    </row>
    <row r="295" spans="2:6" x14ac:dyDescent="0.2">
      <c r="B295" s="169"/>
      <c r="C295" s="139"/>
      <c r="D295" s="196"/>
      <c r="E295" s="213"/>
      <c r="F295" s="196"/>
    </row>
    <row r="296" spans="2:6" x14ac:dyDescent="0.2">
      <c r="B296" s="169"/>
      <c r="C296" s="139"/>
      <c r="D296" s="174"/>
      <c r="E296" s="175"/>
      <c r="F296" s="174"/>
    </row>
    <row r="297" spans="2:6" x14ac:dyDescent="0.2">
      <c r="B297" s="169"/>
      <c r="C297" s="139"/>
      <c r="D297" s="174"/>
      <c r="E297" s="175"/>
      <c r="F297" s="174"/>
    </row>
    <row r="298" spans="2:6" x14ac:dyDescent="0.2">
      <c r="B298" s="169"/>
      <c r="C298" s="139"/>
      <c r="D298" s="174"/>
      <c r="E298" s="175"/>
      <c r="F298" s="174"/>
    </row>
    <row r="299" spans="2:6" x14ac:dyDescent="0.2">
      <c r="B299" s="169"/>
      <c r="C299" s="139"/>
      <c r="D299" s="174"/>
      <c r="E299" s="175"/>
      <c r="F299" s="174"/>
    </row>
    <row r="300" spans="2:6" x14ac:dyDescent="0.2">
      <c r="B300" s="169"/>
      <c r="C300" s="139"/>
      <c r="D300" s="174"/>
      <c r="E300" s="175"/>
      <c r="F300" s="174"/>
    </row>
    <row r="301" spans="2:6" ht="15.75" x14ac:dyDescent="0.25">
      <c r="B301" s="127" t="s">
        <v>68</v>
      </c>
      <c r="C301" s="127"/>
      <c r="D301" s="128" t="s">
        <v>69</v>
      </c>
      <c r="E301" s="129"/>
      <c r="F301" s="128"/>
    </row>
    <row r="302" spans="2:6" ht="15.75" x14ac:dyDescent="0.25">
      <c r="B302" s="127"/>
      <c r="C302" s="127"/>
      <c r="D302" s="128"/>
      <c r="E302" s="129"/>
      <c r="F302" s="128"/>
    </row>
    <row r="303" spans="2:6" x14ac:dyDescent="0.2">
      <c r="B303" s="176"/>
      <c r="C303" s="177"/>
      <c r="D303" s="178"/>
      <c r="E303" s="131">
        <f>E283</f>
        <v>2019</v>
      </c>
      <c r="F303" s="132">
        <f>F283</f>
        <v>2018</v>
      </c>
    </row>
    <row r="304" spans="2:6" x14ac:dyDescent="0.2">
      <c r="B304" s="133" t="s">
        <v>6</v>
      </c>
      <c r="C304" s="134" t="s">
        <v>7</v>
      </c>
      <c r="D304" s="179" t="s">
        <v>8</v>
      </c>
      <c r="E304" s="180"/>
      <c r="F304" s="181"/>
    </row>
    <row r="305" spans="2:6" x14ac:dyDescent="0.2">
      <c r="B305" s="169"/>
      <c r="C305" s="139"/>
      <c r="D305" s="174"/>
      <c r="E305" s="175"/>
      <c r="F305" s="174"/>
    </row>
    <row r="306" spans="2:6" x14ac:dyDescent="0.2">
      <c r="B306" s="160" t="s">
        <v>9</v>
      </c>
      <c r="C306" s="142"/>
      <c r="D306" s="182" t="s">
        <v>9</v>
      </c>
      <c r="E306" s="183"/>
      <c r="F306" s="182"/>
    </row>
    <row r="307" spans="2:6" ht="15" hidden="1" x14ac:dyDescent="0.2">
      <c r="B307" s="153">
        <v>72001</v>
      </c>
      <c r="C307" s="147"/>
      <c r="D307" s="214" t="s">
        <v>70</v>
      </c>
      <c r="E307" s="215"/>
      <c r="F307" s="214"/>
    </row>
    <row r="308" spans="2:6" ht="15" hidden="1" x14ac:dyDescent="0.2">
      <c r="B308" s="153"/>
      <c r="C308" s="147"/>
      <c r="D308" s="190"/>
      <c r="E308" s="191"/>
      <c r="F308" s="190"/>
    </row>
    <row r="309" spans="2:6" ht="15" hidden="1" x14ac:dyDescent="0.2">
      <c r="B309" s="153">
        <v>75301</v>
      </c>
      <c r="C309" s="147"/>
      <c r="D309" s="214" t="s">
        <v>71</v>
      </c>
      <c r="E309" s="215"/>
      <c r="F309" s="214"/>
    </row>
    <row r="310" spans="2:6" ht="15" hidden="1" x14ac:dyDescent="0.2">
      <c r="B310" s="153"/>
      <c r="C310" s="147"/>
      <c r="D310" s="190"/>
      <c r="E310" s="191"/>
      <c r="F310" s="190"/>
    </row>
    <row r="311" spans="2:6" ht="15" hidden="1" x14ac:dyDescent="0.2">
      <c r="B311" s="153">
        <v>75080</v>
      </c>
      <c r="C311" s="147"/>
      <c r="D311" s="190" t="s">
        <v>72</v>
      </c>
      <c r="E311" s="191"/>
      <c r="F311" s="190"/>
    </row>
    <row r="312" spans="2:6" ht="15" hidden="1" x14ac:dyDescent="0.2">
      <c r="B312" s="153">
        <v>75080</v>
      </c>
      <c r="C312" s="147"/>
      <c r="D312" s="190" t="s">
        <v>73</v>
      </c>
      <c r="E312" s="191"/>
      <c r="F312" s="190"/>
    </row>
    <row r="313" spans="2:6" ht="15" hidden="1" x14ac:dyDescent="0.2">
      <c r="B313" s="153">
        <v>75001</v>
      </c>
      <c r="C313" s="147"/>
      <c r="D313" s="190" t="s">
        <v>74</v>
      </c>
      <c r="E313" s="191"/>
      <c r="F313" s="190"/>
    </row>
    <row r="314" spans="2:6" s="219" customFormat="1" ht="15" hidden="1" x14ac:dyDescent="0.2">
      <c r="B314" s="216">
        <v>75003</v>
      </c>
      <c r="C314" s="192"/>
      <c r="D314" s="217" t="s">
        <v>75</v>
      </c>
      <c r="E314" s="151"/>
      <c r="F314" s="218"/>
    </row>
    <row r="315" spans="2:6" s="219" customFormat="1" ht="15" hidden="1" x14ac:dyDescent="0.2">
      <c r="B315" s="216">
        <v>75004</v>
      </c>
      <c r="C315" s="192"/>
      <c r="D315" s="217" t="s">
        <v>76</v>
      </c>
      <c r="E315" s="151"/>
      <c r="F315" s="218"/>
    </row>
    <row r="316" spans="2:6" s="224" customFormat="1" ht="15" x14ac:dyDescent="0.2">
      <c r="B316" s="220">
        <v>75086</v>
      </c>
      <c r="C316" s="221"/>
      <c r="D316" s="222" t="s">
        <v>362</v>
      </c>
      <c r="E316" s="151">
        <v>20932</v>
      </c>
      <c r="F316" s="223">
        <v>23275</v>
      </c>
    </row>
    <row r="317" spans="2:6" s="224" customFormat="1" ht="15" hidden="1" x14ac:dyDescent="0.2">
      <c r="B317" s="220">
        <v>75087</v>
      </c>
      <c r="C317" s="221"/>
      <c r="D317" s="222" t="s">
        <v>368</v>
      </c>
      <c r="E317" s="151"/>
      <c r="F317" s="223"/>
    </row>
    <row r="318" spans="2:6" s="224" customFormat="1" ht="15" x14ac:dyDescent="0.2">
      <c r="B318" s="220">
        <v>75089</v>
      </c>
      <c r="C318" s="221"/>
      <c r="D318" s="222" t="s">
        <v>622</v>
      </c>
      <c r="E318" s="151">
        <v>0</v>
      </c>
      <c r="F318" s="223">
        <v>4368</v>
      </c>
    </row>
    <row r="319" spans="2:6" s="224" customFormat="1" ht="15" hidden="1" x14ac:dyDescent="0.2">
      <c r="B319" s="220">
        <v>75538</v>
      </c>
      <c r="C319" s="221"/>
      <c r="D319" s="222" t="s">
        <v>77</v>
      </c>
      <c r="E319" s="151"/>
      <c r="F319" s="223"/>
    </row>
    <row r="320" spans="2:6" s="224" customFormat="1" ht="15" hidden="1" x14ac:dyDescent="0.2">
      <c r="B320" s="220">
        <v>75539</v>
      </c>
      <c r="C320" s="221"/>
      <c r="D320" s="222" t="s">
        <v>78</v>
      </c>
      <c r="E320" s="151"/>
      <c r="F320" s="223"/>
    </row>
    <row r="321" spans="2:6" s="224" customFormat="1" ht="15" hidden="1" x14ac:dyDescent="0.2">
      <c r="B321" s="220"/>
      <c r="C321" s="221"/>
      <c r="D321" s="222"/>
      <c r="E321" s="151"/>
      <c r="F321" s="223"/>
    </row>
    <row r="322" spans="2:6" s="224" customFormat="1" ht="15" hidden="1" x14ac:dyDescent="0.2">
      <c r="B322" s="220">
        <v>76104</v>
      </c>
      <c r="C322" s="221"/>
      <c r="D322" s="222" t="s">
        <v>79</v>
      </c>
      <c r="E322" s="151"/>
      <c r="F322" s="223"/>
    </row>
    <row r="323" spans="2:6" s="224" customFormat="1" ht="15" x14ac:dyDescent="0.2">
      <c r="B323" s="220">
        <v>76113</v>
      </c>
      <c r="C323" s="221"/>
      <c r="D323" s="222" t="s">
        <v>80</v>
      </c>
      <c r="E323" s="151">
        <v>15000</v>
      </c>
      <c r="F323" s="151">
        <v>30000</v>
      </c>
    </row>
    <row r="324" spans="2:6" s="224" customFormat="1" ht="15" x14ac:dyDescent="0.2">
      <c r="B324" s="220">
        <v>76114</v>
      </c>
      <c r="C324" s="221"/>
      <c r="D324" s="222" t="s">
        <v>563</v>
      </c>
      <c r="E324" s="151">
        <v>0</v>
      </c>
      <c r="F324" s="223">
        <v>0</v>
      </c>
    </row>
    <row r="325" spans="2:6" s="224" customFormat="1" ht="15" hidden="1" x14ac:dyDescent="0.2">
      <c r="B325" s="220">
        <v>76115</v>
      </c>
      <c r="C325" s="221"/>
      <c r="D325" s="222" t="s">
        <v>81</v>
      </c>
      <c r="E325" s="151">
        <v>0</v>
      </c>
      <c r="F325" s="223">
        <v>0</v>
      </c>
    </row>
    <row r="326" spans="2:6" s="224" customFormat="1" ht="15" hidden="1" x14ac:dyDescent="0.2">
      <c r="B326" s="220">
        <v>76116</v>
      </c>
      <c r="C326" s="221"/>
      <c r="D326" s="222" t="s">
        <v>460</v>
      </c>
      <c r="E326" s="151">
        <v>0</v>
      </c>
      <c r="F326" s="223">
        <v>0</v>
      </c>
    </row>
    <row r="327" spans="2:6" s="224" customFormat="1" ht="15" hidden="1" x14ac:dyDescent="0.2">
      <c r="B327" s="220">
        <v>76129</v>
      </c>
      <c r="C327" s="221"/>
      <c r="D327" s="222" t="s">
        <v>514</v>
      </c>
      <c r="E327" s="151">
        <v>0</v>
      </c>
      <c r="F327" s="223">
        <v>0</v>
      </c>
    </row>
    <row r="328" spans="2:6" s="224" customFormat="1" ht="15" hidden="1" x14ac:dyDescent="0.2">
      <c r="B328" s="220">
        <v>76130</v>
      </c>
      <c r="C328" s="221"/>
      <c r="D328" s="222" t="s">
        <v>504</v>
      </c>
      <c r="E328" s="151">
        <v>0</v>
      </c>
      <c r="F328" s="223">
        <v>0</v>
      </c>
    </row>
    <row r="329" spans="2:6" s="224" customFormat="1" ht="15" hidden="1" x14ac:dyDescent="0.2">
      <c r="B329" s="220">
        <v>76131</v>
      </c>
      <c r="C329" s="221"/>
      <c r="D329" s="222" t="s">
        <v>505</v>
      </c>
      <c r="E329" s="151">
        <v>0</v>
      </c>
      <c r="F329" s="223">
        <v>0</v>
      </c>
    </row>
    <row r="330" spans="2:6" s="224" customFormat="1" ht="15" hidden="1" x14ac:dyDescent="0.2">
      <c r="B330" s="220">
        <v>76132</v>
      </c>
      <c r="C330" s="221"/>
      <c r="D330" s="222" t="s">
        <v>506</v>
      </c>
      <c r="E330" s="151">
        <v>0</v>
      </c>
      <c r="F330" s="223">
        <v>0</v>
      </c>
    </row>
    <row r="331" spans="2:6" s="224" customFormat="1" ht="15" hidden="1" x14ac:dyDescent="0.2">
      <c r="B331" s="220">
        <v>76133</v>
      </c>
      <c r="C331" s="221"/>
      <c r="D331" s="222" t="s">
        <v>507</v>
      </c>
      <c r="E331" s="151">
        <v>0</v>
      </c>
      <c r="F331" s="223">
        <v>0</v>
      </c>
    </row>
    <row r="332" spans="2:6" s="224" customFormat="1" ht="15" x14ac:dyDescent="0.2">
      <c r="B332" s="220">
        <v>76138</v>
      </c>
      <c r="C332" s="221"/>
      <c r="D332" s="222" t="s">
        <v>624</v>
      </c>
      <c r="E332" s="151">
        <v>0</v>
      </c>
      <c r="F332" s="223">
        <v>40000</v>
      </c>
    </row>
    <row r="333" spans="2:6" s="224" customFormat="1" ht="15" x14ac:dyDescent="0.2">
      <c r="B333" s="220">
        <v>76139</v>
      </c>
      <c r="C333" s="221"/>
      <c r="D333" s="222" t="s">
        <v>625</v>
      </c>
      <c r="E333" s="151">
        <v>124088</v>
      </c>
      <c r="F333" s="223">
        <v>124088</v>
      </c>
    </row>
    <row r="334" spans="2:6" ht="15" x14ac:dyDescent="0.2">
      <c r="B334" s="220">
        <v>76140</v>
      </c>
      <c r="C334" s="147"/>
      <c r="D334" s="222" t="s">
        <v>658</v>
      </c>
      <c r="E334" s="151">
        <v>0</v>
      </c>
      <c r="F334" s="223">
        <v>30000</v>
      </c>
    </row>
    <row r="335" spans="2:6" ht="15" x14ac:dyDescent="0.2">
      <c r="B335" s="220">
        <v>76141</v>
      </c>
      <c r="C335" s="147"/>
      <c r="D335" s="222" t="s">
        <v>659</v>
      </c>
      <c r="E335" s="151">
        <v>0</v>
      </c>
      <c r="F335" s="223">
        <v>25000</v>
      </c>
    </row>
    <row r="336" spans="2:6" ht="15" x14ac:dyDescent="0.2">
      <c r="B336" s="220">
        <v>76142</v>
      </c>
      <c r="C336" s="147"/>
      <c r="D336" s="222" t="s">
        <v>660</v>
      </c>
      <c r="E336" s="151">
        <v>25000</v>
      </c>
      <c r="F336" s="223">
        <v>0</v>
      </c>
    </row>
    <row r="337" spans="2:6" ht="15" x14ac:dyDescent="0.2">
      <c r="B337" s="225">
        <v>76143</v>
      </c>
      <c r="C337" s="147"/>
      <c r="D337" s="222" t="s">
        <v>681</v>
      </c>
      <c r="E337" s="151">
        <v>40000</v>
      </c>
      <c r="F337" s="223">
        <v>0</v>
      </c>
    </row>
    <row r="338" spans="2:6" ht="15" x14ac:dyDescent="0.2">
      <c r="B338" s="225">
        <v>76144</v>
      </c>
      <c r="C338" s="147"/>
      <c r="D338" s="222" t="s">
        <v>661</v>
      </c>
      <c r="E338" s="151">
        <v>11840</v>
      </c>
      <c r="F338" s="223">
        <v>0</v>
      </c>
    </row>
    <row r="339" spans="2:6" ht="15" x14ac:dyDescent="0.2">
      <c r="B339" s="225">
        <v>79701</v>
      </c>
      <c r="C339" s="147"/>
      <c r="D339" s="222" t="s">
        <v>682</v>
      </c>
      <c r="E339" s="151">
        <v>15000</v>
      </c>
      <c r="F339" s="223">
        <v>0</v>
      </c>
    </row>
    <row r="340" spans="2:6" ht="15" x14ac:dyDescent="0.2">
      <c r="B340" s="225"/>
      <c r="C340" s="147"/>
      <c r="D340" s="222"/>
      <c r="E340" s="151"/>
      <c r="F340" s="223"/>
    </row>
    <row r="341" spans="2:6" x14ac:dyDescent="0.2">
      <c r="B341" s="203"/>
      <c r="C341" s="134"/>
      <c r="D341" s="185" t="s">
        <v>82</v>
      </c>
      <c r="E341" s="193">
        <f>SUM(E316:E340)</f>
        <v>251860</v>
      </c>
      <c r="F341" s="194">
        <f>SUM(F314:F339)</f>
        <v>276731</v>
      </c>
    </row>
    <row r="342" spans="2:6" ht="15" x14ac:dyDescent="0.2">
      <c r="B342" s="169"/>
      <c r="C342" s="139"/>
      <c r="D342" s="226"/>
      <c r="E342" s="175"/>
      <c r="F342" s="174"/>
    </row>
    <row r="343" spans="2:6" ht="15" x14ac:dyDescent="0.2">
      <c r="B343" s="169"/>
      <c r="C343" s="139"/>
      <c r="D343" s="226"/>
      <c r="E343" s="175"/>
      <c r="F343" s="174"/>
    </row>
    <row r="344" spans="2:6" ht="15.75" x14ac:dyDescent="0.25">
      <c r="B344" s="127" t="s">
        <v>83</v>
      </c>
      <c r="C344" s="127"/>
      <c r="D344" s="128" t="s">
        <v>84</v>
      </c>
      <c r="E344" s="129"/>
      <c r="F344" s="128"/>
    </row>
    <row r="345" spans="2:6" x14ac:dyDescent="0.2">
      <c r="B345" s="169"/>
      <c r="C345" s="139"/>
      <c r="D345" s="174"/>
      <c r="E345" s="131">
        <f>E303</f>
        <v>2019</v>
      </c>
      <c r="F345" s="132">
        <f>F303</f>
        <v>2018</v>
      </c>
    </row>
    <row r="346" spans="2:6" x14ac:dyDescent="0.2">
      <c r="B346" s="133" t="s">
        <v>85</v>
      </c>
      <c r="C346" s="134" t="s">
        <v>7</v>
      </c>
      <c r="D346" s="179" t="s">
        <v>8</v>
      </c>
      <c r="E346" s="180"/>
      <c r="F346" s="181"/>
    </row>
    <row r="347" spans="2:6" hidden="1" x14ac:dyDescent="0.2">
      <c r="B347" s="169"/>
      <c r="C347" s="139"/>
      <c r="D347" s="174"/>
      <c r="E347" s="175"/>
      <c r="F347" s="174"/>
    </row>
    <row r="348" spans="2:6" ht="15" hidden="1" x14ac:dyDescent="0.2">
      <c r="B348" s="227"/>
      <c r="C348" s="228">
        <v>55400</v>
      </c>
      <c r="D348" s="229" t="s">
        <v>86</v>
      </c>
      <c r="E348" s="230"/>
      <c r="F348" s="229"/>
    </row>
    <row r="349" spans="2:6" ht="15" x14ac:dyDescent="0.2">
      <c r="B349" s="153" t="s">
        <v>87</v>
      </c>
      <c r="C349" s="231"/>
      <c r="D349" s="190" t="s">
        <v>88</v>
      </c>
      <c r="E349" s="191"/>
      <c r="F349" s="190"/>
    </row>
    <row r="350" spans="2:6" ht="15" x14ac:dyDescent="0.2">
      <c r="B350" s="153"/>
      <c r="C350" s="231"/>
      <c r="D350" s="190"/>
      <c r="E350" s="191"/>
      <c r="F350" s="190"/>
    </row>
    <row r="351" spans="2:6" ht="15" hidden="1" x14ac:dyDescent="0.2">
      <c r="B351" s="153"/>
      <c r="C351" s="231"/>
      <c r="D351" s="190"/>
      <c r="E351" s="191"/>
      <c r="F351" s="190"/>
    </row>
    <row r="352" spans="2:6" ht="15" x14ac:dyDescent="0.2">
      <c r="B352" s="153" t="s">
        <v>89</v>
      </c>
      <c r="C352" s="232">
        <v>87002</v>
      </c>
      <c r="D352" s="190" t="s">
        <v>90</v>
      </c>
      <c r="E352" s="191"/>
      <c r="F352" s="190"/>
    </row>
    <row r="353" spans="2:6" ht="15" x14ac:dyDescent="0.2">
      <c r="B353" s="153"/>
      <c r="C353" s="231"/>
      <c r="D353" s="190" t="s">
        <v>9</v>
      </c>
      <c r="E353" s="191"/>
      <c r="F353" s="190"/>
    </row>
    <row r="354" spans="2:6" ht="15" hidden="1" x14ac:dyDescent="0.2">
      <c r="B354" s="153"/>
      <c r="C354" s="231"/>
      <c r="D354" s="190"/>
      <c r="E354" s="191"/>
      <c r="F354" s="190"/>
    </row>
    <row r="355" spans="2:6" ht="15" x14ac:dyDescent="0.2">
      <c r="B355" s="153" t="s">
        <v>91</v>
      </c>
      <c r="C355" s="231"/>
      <c r="D355" s="190" t="s">
        <v>92</v>
      </c>
      <c r="E355" s="191"/>
      <c r="F355" s="190"/>
    </row>
    <row r="356" spans="2:6" ht="15" hidden="1" x14ac:dyDescent="0.2">
      <c r="B356" s="153"/>
      <c r="C356" s="231"/>
      <c r="D356" s="190"/>
      <c r="E356" s="191"/>
      <c r="F356" s="190"/>
    </row>
    <row r="357" spans="2:6" ht="15" hidden="1" x14ac:dyDescent="0.2">
      <c r="B357" s="153"/>
      <c r="C357" s="231"/>
      <c r="D357" s="190"/>
      <c r="E357" s="191"/>
      <c r="F357" s="190"/>
    </row>
    <row r="358" spans="2:6" hidden="1" x14ac:dyDescent="0.2">
      <c r="B358" s="153" t="s">
        <v>93</v>
      </c>
      <c r="C358" s="231"/>
      <c r="D358" s="156"/>
      <c r="E358" s="157"/>
      <c r="F358" s="156"/>
    </row>
    <row r="359" spans="2:6" hidden="1" x14ac:dyDescent="0.2">
      <c r="B359" s="153"/>
      <c r="C359" s="231"/>
      <c r="D359" s="156"/>
      <c r="E359" s="157"/>
      <c r="F359" s="156"/>
    </row>
    <row r="360" spans="2:6" hidden="1" x14ac:dyDescent="0.2">
      <c r="B360" s="153"/>
      <c r="C360" s="231"/>
      <c r="D360" s="156"/>
      <c r="E360" s="157"/>
      <c r="F360" s="156"/>
    </row>
    <row r="361" spans="2:6" hidden="1" x14ac:dyDescent="0.2">
      <c r="B361" s="153"/>
      <c r="C361" s="231"/>
      <c r="D361" s="156"/>
      <c r="E361" s="157"/>
      <c r="F361" s="156"/>
    </row>
    <row r="362" spans="2:6" hidden="1" x14ac:dyDescent="0.2">
      <c r="B362" s="153"/>
      <c r="C362" s="231"/>
      <c r="D362" s="156"/>
      <c r="E362" s="157"/>
      <c r="F362" s="156"/>
    </row>
    <row r="363" spans="2:6" hidden="1" x14ac:dyDescent="0.2">
      <c r="B363" s="153"/>
      <c r="C363" s="231"/>
      <c r="D363" s="156"/>
      <c r="E363" s="157"/>
      <c r="F363" s="156"/>
    </row>
    <row r="364" spans="2:6" hidden="1" x14ac:dyDescent="0.2">
      <c r="B364" s="153"/>
      <c r="C364" s="231"/>
      <c r="D364" s="156"/>
      <c r="E364" s="157"/>
      <c r="F364" s="156"/>
    </row>
    <row r="365" spans="2:6" hidden="1" x14ac:dyDescent="0.2">
      <c r="B365" s="153"/>
      <c r="C365" s="231"/>
      <c r="D365" s="156"/>
      <c r="E365" s="157"/>
      <c r="F365" s="156"/>
    </row>
    <row r="366" spans="2:6" hidden="1" x14ac:dyDescent="0.2">
      <c r="B366" s="153"/>
      <c r="C366" s="231"/>
      <c r="D366" s="156"/>
      <c r="E366" s="157"/>
      <c r="F366" s="156"/>
    </row>
    <row r="367" spans="2:6" hidden="1" x14ac:dyDescent="0.2">
      <c r="B367" s="153"/>
      <c r="C367" s="231"/>
      <c r="D367" s="156"/>
      <c r="E367" s="157"/>
      <c r="F367" s="156"/>
    </row>
    <row r="368" spans="2:6" hidden="1" x14ac:dyDescent="0.2">
      <c r="B368" s="153"/>
      <c r="C368" s="231"/>
      <c r="D368" s="156"/>
      <c r="E368" s="157"/>
      <c r="F368" s="156"/>
    </row>
    <row r="369" spans="2:6" hidden="1" x14ac:dyDescent="0.2">
      <c r="B369" s="153"/>
      <c r="C369" s="231"/>
      <c r="D369" s="156"/>
      <c r="E369" s="157"/>
      <c r="F369" s="156"/>
    </row>
    <row r="370" spans="2:6" hidden="1" x14ac:dyDescent="0.2">
      <c r="B370" s="153"/>
      <c r="C370" s="231"/>
      <c r="D370" s="156"/>
      <c r="E370" s="157"/>
      <c r="F370" s="156"/>
    </row>
    <row r="371" spans="2:6" hidden="1" x14ac:dyDescent="0.2">
      <c r="B371" s="153"/>
      <c r="C371" s="231"/>
      <c r="D371" s="156"/>
      <c r="E371" s="157"/>
      <c r="F371" s="156"/>
    </row>
    <row r="372" spans="2:6" x14ac:dyDescent="0.2">
      <c r="B372" s="153"/>
      <c r="C372" s="231"/>
      <c r="D372" s="156"/>
      <c r="E372" s="157"/>
      <c r="F372" s="156"/>
    </row>
    <row r="373" spans="2:6" x14ac:dyDescent="0.2">
      <c r="B373" s="184"/>
      <c r="C373" s="231"/>
      <c r="D373" s="156"/>
      <c r="E373" s="157"/>
      <c r="F373" s="156"/>
    </row>
    <row r="374" spans="2:6" x14ac:dyDescent="0.2">
      <c r="B374" s="133"/>
      <c r="C374" s="134"/>
      <c r="D374" s="185" t="s">
        <v>94</v>
      </c>
      <c r="E374" s="233"/>
      <c r="F374" s="185"/>
    </row>
    <row r="375" spans="2:6" x14ac:dyDescent="0.2">
      <c r="B375" s="176"/>
      <c r="C375" s="177"/>
      <c r="D375" s="178"/>
      <c r="E375" s="188"/>
      <c r="F375" s="178"/>
    </row>
    <row r="376" spans="2:6" x14ac:dyDescent="0.2">
      <c r="B376" s="176"/>
      <c r="C376" s="177"/>
      <c r="D376" s="178"/>
      <c r="E376" s="188"/>
      <c r="F376" s="178"/>
    </row>
    <row r="377" spans="2:6" x14ac:dyDescent="0.2">
      <c r="B377" s="176"/>
      <c r="C377" s="177"/>
      <c r="D377" s="178"/>
      <c r="E377" s="188"/>
      <c r="F377" s="178"/>
    </row>
    <row r="378" spans="2:6" x14ac:dyDescent="0.2">
      <c r="B378" s="169"/>
      <c r="C378" s="139"/>
      <c r="D378" s="174"/>
      <c r="E378" s="175"/>
      <c r="F378" s="174"/>
    </row>
    <row r="379" spans="2:6" x14ac:dyDescent="0.2">
      <c r="B379" s="169"/>
      <c r="C379" s="139"/>
      <c r="D379" s="174"/>
      <c r="E379" s="175"/>
      <c r="F379" s="174"/>
    </row>
    <row r="380" spans="2:6" x14ac:dyDescent="0.2">
      <c r="B380" s="169"/>
      <c r="C380" s="139"/>
      <c r="D380" s="174"/>
      <c r="E380" s="175"/>
      <c r="F380" s="174"/>
    </row>
    <row r="381" spans="2:6" x14ac:dyDescent="0.2">
      <c r="B381" s="169"/>
      <c r="C381" s="139"/>
      <c r="D381" s="174"/>
      <c r="E381" s="175"/>
      <c r="F381" s="174"/>
    </row>
    <row r="382" spans="2:6" x14ac:dyDescent="0.2">
      <c r="B382" s="169"/>
      <c r="C382" s="139"/>
      <c r="D382" s="174"/>
      <c r="E382" s="175"/>
      <c r="F382" s="174"/>
    </row>
    <row r="383" spans="2:6" x14ac:dyDescent="0.2">
      <c r="B383" s="169"/>
      <c r="C383" s="139"/>
      <c r="D383" s="174"/>
      <c r="E383" s="175"/>
      <c r="F383" s="174"/>
    </row>
    <row r="384" spans="2:6" x14ac:dyDescent="0.2">
      <c r="B384" s="169"/>
      <c r="C384" s="139"/>
      <c r="D384" s="174"/>
      <c r="E384" s="175"/>
      <c r="F384" s="174"/>
    </row>
    <row r="385" spans="2:6" x14ac:dyDescent="0.2">
      <c r="B385" s="169"/>
      <c r="C385" s="139"/>
      <c r="D385" s="174"/>
      <c r="E385" s="175"/>
      <c r="F385" s="174"/>
    </row>
    <row r="386" spans="2:6" ht="15.75" x14ac:dyDescent="0.25">
      <c r="B386" s="127" t="s">
        <v>95</v>
      </c>
      <c r="C386" s="127"/>
      <c r="D386" s="128" t="s">
        <v>96</v>
      </c>
      <c r="E386" s="129"/>
      <c r="F386" s="128"/>
    </row>
    <row r="387" spans="2:6" x14ac:dyDescent="0.2">
      <c r="B387" s="176"/>
      <c r="C387" s="177"/>
      <c r="D387" s="178"/>
      <c r="E387" s="188"/>
      <c r="F387" s="178"/>
    </row>
    <row r="388" spans="2:6" x14ac:dyDescent="0.2">
      <c r="B388" s="176"/>
      <c r="C388" s="177"/>
      <c r="D388" s="178"/>
      <c r="E388" s="131">
        <f>E345</f>
        <v>2019</v>
      </c>
      <c r="F388" s="132">
        <f>F345</f>
        <v>2018</v>
      </c>
    </row>
    <row r="389" spans="2:6" x14ac:dyDescent="0.2">
      <c r="B389" s="133" t="s">
        <v>6</v>
      </c>
      <c r="C389" s="134" t="s">
        <v>7</v>
      </c>
      <c r="D389" s="179" t="s">
        <v>8</v>
      </c>
      <c r="E389" s="180"/>
      <c r="F389" s="181"/>
    </row>
    <row r="390" spans="2:6" x14ac:dyDescent="0.2">
      <c r="B390" s="169"/>
      <c r="C390" s="139"/>
      <c r="D390" s="174"/>
      <c r="E390" s="175"/>
      <c r="F390" s="174"/>
    </row>
    <row r="391" spans="2:6" ht="15" x14ac:dyDescent="0.2">
      <c r="B391" s="160"/>
      <c r="C391" s="142">
        <v>1600</v>
      </c>
      <c r="D391" s="143" t="s">
        <v>97</v>
      </c>
      <c r="E391" s="163">
        <v>0</v>
      </c>
      <c r="F391" s="164">
        <v>0</v>
      </c>
    </row>
    <row r="392" spans="2:6" ht="15" x14ac:dyDescent="0.2">
      <c r="B392" s="153"/>
      <c r="C392" s="147"/>
      <c r="D392" s="190"/>
      <c r="E392" s="149"/>
      <c r="F392" s="148"/>
    </row>
    <row r="393" spans="2:6" ht="15" x14ac:dyDescent="0.2">
      <c r="B393" s="153"/>
      <c r="C393" s="147">
        <v>170</v>
      </c>
      <c r="D393" s="190" t="s">
        <v>98</v>
      </c>
      <c r="E393" s="234">
        <v>0</v>
      </c>
      <c r="F393" s="235">
        <v>0</v>
      </c>
    </row>
    <row r="394" spans="2:6" ht="15" x14ac:dyDescent="0.2">
      <c r="B394" s="153"/>
      <c r="C394" s="147"/>
      <c r="D394" s="190"/>
      <c r="E394" s="149"/>
      <c r="F394" s="148"/>
    </row>
    <row r="395" spans="2:6" ht="15" x14ac:dyDescent="0.2">
      <c r="B395" s="150">
        <v>91300</v>
      </c>
      <c r="C395" s="147">
        <v>170</v>
      </c>
      <c r="D395" s="190" t="s">
        <v>99</v>
      </c>
      <c r="E395" s="234">
        <f>255000</f>
        <v>255000</v>
      </c>
      <c r="F395" s="235">
        <v>330000</v>
      </c>
    </row>
    <row r="396" spans="2:6" ht="15" x14ac:dyDescent="0.2">
      <c r="B396" s="153"/>
      <c r="C396" s="147"/>
      <c r="D396" s="190"/>
      <c r="E396" s="149"/>
      <c r="F396" s="148"/>
    </row>
    <row r="397" spans="2:6" ht="15" x14ac:dyDescent="0.2">
      <c r="B397" s="153"/>
      <c r="C397" s="147">
        <v>1600</v>
      </c>
      <c r="D397" s="190" t="s">
        <v>100</v>
      </c>
      <c r="E397" s="234">
        <v>0</v>
      </c>
      <c r="F397" s="235">
        <v>0</v>
      </c>
    </row>
    <row r="398" spans="2:6" hidden="1" x14ac:dyDescent="0.2">
      <c r="B398" s="153"/>
      <c r="C398" s="147"/>
      <c r="D398" s="156"/>
      <c r="E398" s="236"/>
      <c r="F398" s="237"/>
    </row>
    <row r="399" spans="2:6" hidden="1" x14ac:dyDescent="0.2">
      <c r="B399" s="153"/>
      <c r="C399" s="147"/>
      <c r="D399" s="156"/>
      <c r="E399" s="236"/>
      <c r="F399" s="237"/>
    </row>
    <row r="400" spans="2:6" hidden="1" x14ac:dyDescent="0.2">
      <c r="B400" s="153"/>
      <c r="C400" s="147"/>
      <c r="D400" s="156"/>
      <c r="E400" s="236"/>
      <c r="F400" s="237"/>
    </row>
    <row r="401" spans="2:6" hidden="1" x14ac:dyDescent="0.2">
      <c r="B401" s="153"/>
      <c r="C401" s="147"/>
      <c r="D401" s="156"/>
      <c r="E401" s="236"/>
      <c r="F401" s="237"/>
    </row>
    <row r="402" spans="2:6" hidden="1" x14ac:dyDescent="0.2">
      <c r="B402" s="153"/>
      <c r="C402" s="147"/>
      <c r="D402" s="156"/>
      <c r="E402" s="236"/>
      <c r="F402" s="237"/>
    </row>
    <row r="403" spans="2:6" hidden="1" x14ac:dyDescent="0.2">
      <c r="B403" s="153"/>
      <c r="C403" s="147"/>
      <c r="D403" s="156"/>
      <c r="E403" s="236"/>
      <c r="F403" s="237"/>
    </row>
    <row r="404" spans="2:6" hidden="1" x14ac:dyDescent="0.2">
      <c r="B404" s="153"/>
      <c r="C404" s="147"/>
      <c r="D404" s="156"/>
      <c r="E404" s="236"/>
      <c r="F404" s="237"/>
    </row>
    <row r="405" spans="2:6" hidden="1" x14ac:dyDescent="0.2">
      <c r="B405" s="153"/>
      <c r="C405" s="147"/>
      <c r="D405" s="156"/>
      <c r="E405" s="236"/>
      <c r="F405" s="237"/>
    </row>
    <row r="406" spans="2:6" hidden="1" x14ac:dyDescent="0.2">
      <c r="B406" s="153"/>
      <c r="C406" s="147"/>
      <c r="D406" s="156"/>
      <c r="E406" s="236"/>
      <c r="F406" s="237"/>
    </row>
    <row r="407" spans="2:6" hidden="1" x14ac:dyDescent="0.2">
      <c r="B407" s="153"/>
      <c r="C407" s="147"/>
      <c r="D407" s="156"/>
      <c r="E407" s="236"/>
      <c r="F407" s="237"/>
    </row>
    <row r="408" spans="2:6" hidden="1" x14ac:dyDescent="0.2">
      <c r="B408" s="153"/>
      <c r="C408" s="147"/>
      <c r="D408" s="156"/>
      <c r="E408" s="236"/>
      <c r="F408" s="237"/>
    </row>
    <row r="409" spans="2:6" hidden="1" x14ac:dyDescent="0.2">
      <c r="B409" s="153"/>
      <c r="C409" s="147"/>
      <c r="D409" s="156"/>
      <c r="E409" s="236"/>
      <c r="F409" s="237"/>
    </row>
    <row r="410" spans="2:6" hidden="1" x14ac:dyDescent="0.2">
      <c r="B410" s="153"/>
      <c r="C410" s="147"/>
      <c r="D410" s="156"/>
      <c r="E410" s="236"/>
      <c r="F410" s="237"/>
    </row>
    <row r="411" spans="2:6" hidden="1" x14ac:dyDescent="0.2">
      <c r="B411" s="153"/>
      <c r="C411" s="147"/>
      <c r="D411" s="156"/>
      <c r="E411" s="236"/>
      <c r="F411" s="237"/>
    </row>
    <row r="412" spans="2:6" hidden="1" x14ac:dyDescent="0.2">
      <c r="B412" s="153"/>
      <c r="C412" s="147"/>
      <c r="D412" s="156"/>
      <c r="E412" s="236"/>
      <c r="F412" s="237"/>
    </row>
    <row r="413" spans="2:6" hidden="1" x14ac:dyDescent="0.2">
      <c r="B413" s="153"/>
      <c r="C413" s="147"/>
      <c r="D413" s="156"/>
      <c r="E413" s="236"/>
      <c r="F413" s="237"/>
    </row>
    <row r="414" spans="2:6" hidden="1" x14ac:dyDescent="0.2">
      <c r="B414" s="153"/>
      <c r="C414" s="147"/>
      <c r="D414" s="156"/>
      <c r="E414" s="236"/>
      <c r="F414" s="237"/>
    </row>
    <row r="415" spans="2:6" hidden="1" x14ac:dyDescent="0.2">
      <c r="B415" s="153"/>
      <c r="C415" s="147"/>
      <c r="D415" s="156"/>
      <c r="E415" s="236"/>
      <c r="F415" s="237"/>
    </row>
    <row r="416" spans="2:6" hidden="1" x14ac:dyDescent="0.2">
      <c r="B416" s="153"/>
      <c r="C416" s="147"/>
      <c r="D416" s="156"/>
      <c r="E416" s="236"/>
      <c r="F416" s="237"/>
    </row>
    <row r="417" spans="2:6" hidden="1" x14ac:dyDescent="0.2">
      <c r="B417" s="153"/>
      <c r="C417" s="147"/>
      <c r="D417" s="156"/>
      <c r="E417" s="236"/>
      <c r="F417" s="237"/>
    </row>
    <row r="418" spans="2:6" hidden="1" x14ac:dyDescent="0.2">
      <c r="B418" s="153"/>
      <c r="C418" s="147"/>
      <c r="D418" s="156"/>
      <c r="E418" s="236"/>
      <c r="F418" s="237"/>
    </row>
    <row r="419" spans="2:6" hidden="1" x14ac:dyDescent="0.2">
      <c r="B419" s="153"/>
      <c r="C419" s="147"/>
      <c r="D419" s="156"/>
      <c r="E419" s="236"/>
      <c r="F419" s="237"/>
    </row>
    <row r="420" spans="2:6" hidden="1" x14ac:dyDescent="0.2">
      <c r="B420" s="153"/>
      <c r="C420" s="147"/>
      <c r="D420" s="156"/>
      <c r="E420" s="236"/>
      <c r="F420" s="237"/>
    </row>
    <row r="421" spans="2:6" hidden="1" x14ac:dyDescent="0.2">
      <c r="B421" s="153"/>
      <c r="C421" s="147"/>
      <c r="D421" s="156"/>
      <c r="E421" s="236"/>
      <c r="F421" s="237"/>
    </row>
    <row r="422" spans="2:6" hidden="1" x14ac:dyDescent="0.2">
      <c r="B422" s="153"/>
      <c r="C422" s="147"/>
      <c r="D422" s="156"/>
      <c r="E422" s="236"/>
      <c r="F422" s="237"/>
    </row>
    <row r="423" spans="2:6" hidden="1" x14ac:dyDescent="0.2">
      <c r="B423" s="153"/>
      <c r="C423" s="147"/>
      <c r="D423" s="156"/>
      <c r="E423" s="236"/>
      <c r="F423" s="237"/>
    </row>
    <row r="424" spans="2:6" hidden="1" x14ac:dyDescent="0.2">
      <c r="B424" s="153"/>
      <c r="C424" s="147"/>
      <c r="D424" s="156"/>
      <c r="E424" s="236"/>
      <c r="F424" s="237"/>
    </row>
    <row r="425" spans="2:6" hidden="1" x14ac:dyDescent="0.2">
      <c r="B425" s="153"/>
      <c r="C425" s="147"/>
      <c r="D425" s="156"/>
      <c r="E425" s="236"/>
      <c r="F425" s="237"/>
    </row>
    <row r="426" spans="2:6" hidden="1" x14ac:dyDescent="0.2">
      <c r="B426" s="153"/>
      <c r="C426" s="147"/>
      <c r="D426" s="156"/>
      <c r="E426" s="236"/>
      <c r="F426" s="237"/>
    </row>
    <row r="427" spans="2:6" hidden="1" x14ac:dyDescent="0.2">
      <c r="B427" s="153"/>
      <c r="C427" s="147"/>
      <c r="D427" s="156"/>
      <c r="E427" s="236"/>
      <c r="F427" s="237"/>
    </row>
    <row r="428" spans="2:6" hidden="1" x14ac:dyDescent="0.2">
      <c r="B428" s="153"/>
      <c r="C428" s="147"/>
      <c r="D428" s="156"/>
      <c r="E428" s="236"/>
      <c r="F428" s="237"/>
    </row>
    <row r="429" spans="2:6" hidden="1" x14ac:dyDescent="0.2">
      <c r="B429" s="153"/>
      <c r="C429" s="147"/>
      <c r="D429" s="156"/>
      <c r="E429" s="236"/>
      <c r="F429" s="237"/>
    </row>
    <row r="430" spans="2:6" hidden="1" x14ac:dyDescent="0.2">
      <c r="B430" s="153"/>
      <c r="C430" s="147"/>
      <c r="D430" s="156"/>
      <c r="E430" s="236"/>
      <c r="F430" s="237"/>
    </row>
    <row r="431" spans="2:6" hidden="1" x14ac:dyDescent="0.2">
      <c r="B431" s="153"/>
      <c r="C431" s="147"/>
      <c r="D431" s="156"/>
      <c r="E431" s="236"/>
      <c r="F431" s="237"/>
    </row>
    <row r="432" spans="2:6" hidden="1" x14ac:dyDescent="0.2">
      <c r="B432" s="153"/>
      <c r="C432" s="147"/>
      <c r="D432" s="156"/>
      <c r="E432" s="236"/>
      <c r="F432" s="237"/>
    </row>
    <row r="433" spans="2:6" hidden="1" x14ac:dyDescent="0.2">
      <c r="B433" s="153"/>
      <c r="C433" s="147"/>
      <c r="D433" s="156"/>
      <c r="E433" s="236"/>
      <c r="F433" s="237"/>
    </row>
    <row r="434" spans="2:6" hidden="1" x14ac:dyDescent="0.2">
      <c r="B434" s="153"/>
      <c r="C434" s="147"/>
      <c r="D434" s="156"/>
      <c r="E434" s="236"/>
      <c r="F434" s="237"/>
    </row>
    <row r="435" spans="2:6" hidden="1" x14ac:dyDescent="0.2">
      <c r="B435" s="153"/>
      <c r="C435" s="147"/>
      <c r="D435" s="156"/>
      <c r="E435" s="236"/>
      <c r="F435" s="237"/>
    </row>
    <row r="436" spans="2:6" x14ac:dyDescent="0.2">
      <c r="B436" s="153"/>
      <c r="C436" s="147"/>
      <c r="D436" s="156"/>
      <c r="E436" s="236"/>
      <c r="F436" s="237"/>
    </row>
    <row r="437" spans="2:6" x14ac:dyDescent="0.2">
      <c r="B437" s="203"/>
      <c r="C437" s="134"/>
      <c r="D437" s="185" t="s">
        <v>82</v>
      </c>
      <c r="E437" s="186">
        <f>SUM(E391:E397)</f>
        <v>255000</v>
      </c>
      <c r="F437" s="187">
        <f>SUM(F391:F397)</f>
        <v>330000</v>
      </c>
    </row>
    <row r="438" spans="2:6" x14ac:dyDescent="0.2">
      <c r="B438" s="169"/>
      <c r="C438" s="139"/>
      <c r="D438" s="174"/>
      <c r="E438" s="175"/>
      <c r="F438" s="174"/>
    </row>
    <row r="439" spans="2:6" x14ac:dyDescent="0.2">
      <c r="B439" s="169"/>
      <c r="C439" s="139"/>
      <c r="D439" s="174"/>
      <c r="E439" s="175"/>
      <c r="F439" s="174"/>
    </row>
    <row r="440" spans="2:6" x14ac:dyDescent="0.2">
      <c r="B440" s="169"/>
      <c r="C440" s="139"/>
      <c r="D440" s="174"/>
      <c r="E440" s="175"/>
      <c r="F440" s="174"/>
    </row>
    <row r="441" spans="2:6" x14ac:dyDescent="0.2">
      <c r="B441" s="169"/>
      <c r="C441" s="139"/>
      <c r="D441" s="174"/>
      <c r="E441" s="175"/>
      <c r="F441" s="174"/>
    </row>
    <row r="442" spans="2:6" ht="13.5" thickBot="1" x14ac:dyDescent="0.25">
      <c r="B442" s="169"/>
      <c r="C442" s="238"/>
      <c r="D442" s="239"/>
      <c r="E442" s="240">
        <f>E388</f>
        <v>2019</v>
      </c>
      <c r="F442" s="241">
        <f>F388</f>
        <v>2018</v>
      </c>
    </row>
    <row r="443" spans="2:6" ht="13.5" thickBot="1" x14ac:dyDescent="0.25">
      <c r="B443" s="242"/>
      <c r="C443" s="146"/>
      <c r="D443" s="171" t="s">
        <v>101</v>
      </c>
      <c r="E443" s="96">
        <f t="shared" ref="E443" si="2">E60+E131+E206+E262+E280+E289+E341+E374+E437</f>
        <v>4512995</v>
      </c>
      <c r="F443" s="85">
        <f t="shared" ref="F443" si="3">F60+F131+F206+F262+F280+F289+F341+F374+F437</f>
        <v>4319116</v>
      </c>
    </row>
    <row r="444" spans="2:6" x14ac:dyDescent="0.2">
      <c r="B444" s="169"/>
      <c r="C444" s="243"/>
      <c r="D444" s="206"/>
      <c r="E444" s="207"/>
      <c r="F444" s="206"/>
    </row>
    <row r="445" spans="2:6" x14ac:dyDescent="0.2">
      <c r="B445" s="169"/>
      <c r="C445" s="139"/>
      <c r="D445" s="174"/>
      <c r="E445" s="175"/>
      <c r="F445" s="174"/>
    </row>
    <row r="446" spans="2:6" x14ac:dyDescent="0.2">
      <c r="B446" s="169"/>
      <c r="C446" s="139"/>
      <c r="D446" s="174"/>
      <c r="E446" s="175"/>
      <c r="F446" s="174"/>
    </row>
    <row r="447" spans="2:6" x14ac:dyDescent="0.2">
      <c r="B447" s="176"/>
      <c r="C447" s="177"/>
      <c r="D447" s="244"/>
      <c r="E447" s="245"/>
      <c r="F447" s="244"/>
    </row>
    <row r="448" spans="2:6" x14ac:dyDescent="0.2">
      <c r="B448" s="176"/>
      <c r="C448" s="177"/>
      <c r="D448" s="244"/>
      <c r="E448" s="245"/>
      <c r="F448" s="244"/>
    </row>
    <row r="449" spans="2:6" x14ac:dyDescent="0.2">
      <c r="B449" s="176"/>
      <c r="C449" s="177"/>
      <c r="D449" s="244"/>
      <c r="E449" s="245"/>
      <c r="F449" s="244"/>
    </row>
    <row r="450" spans="2:6" x14ac:dyDescent="0.2">
      <c r="B450" s="176"/>
      <c r="C450" s="177"/>
      <c r="D450" s="244"/>
      <c r="E450" s="245"/>
      <c r="F450" s="244"/>
    </row>
    <row r="451" spans="2:6" x14ac:dyDescent="0.2">
      <c r="B451" s="176"/>
      <c r="C451" s="177"/>
      <c r="D451" s="244"/>
      <c r="E451" s="245"/>
      <c r="F451" s="244"/>
    </row>
    <row r="452" spans="2:6" x14ac:dyDescent="0.2">
      <c r="B452" s="176"/>
      <c r="C452" s="177"/>
      <c r="D452" s="244"/>
      <c r="E452" s="245"/>
      <c r="F452" s="244"/>
    </row>
    <row r="453" spans="2:6" x14ac:dyDescent="0.2">
      <c r="B453" s="176"/>
      <c r="C453" s="177"/>
      <c r="D453" s="244"/>
      <c r="E453" s="245"/>
      <c r="F453" s="244"/>
    </row>
    <row r="454" spans="2:6" ht="15.75" x14ac:dyDescent="0.25">
      <c r="B454" s="127" t="s">
        <v>102</v>
      </c>
      <c r="C454" s="127"/>
      <c r="D454" s="128" t="s">
        <v>103</v>
      </c>
      <c r="E454" s="129"/>
      <c r="F454" s="128"/>
    </row>
    <row r="455" spans="2:6" ht="15.75" x14ac:dyDescent="0.25">
      <c r="B455" s="127"/>
      <c r="C455" s="127"/>
      <c r="D455" s="246"/>
      <c r="E455" s="131">
        <f>E388</f>
        <v>2019</v>
      </c>
      <c r="F455" s="132">
        <f>F388</f>
        <v>2018</v>
      </c>
    </row>
    <row r="456" spans="2:6" x14ac:dyDescent="0.2">
      <c r="B456" s="133" t="s">
        <v>6</v>
      </c>
      <c r="C456" s="134" t="s">
        <v>7</v>
      </c>
      <c r="D456" s="179" t="s">
        <v>8</v>
      </c>
      <c r="E456" s="180"/>
      <c r="F456" s="181"/>
    </row>
    <row r="457" spans="2:6" ht="15" x14ac:dyDescent="0.2">
      <c r="B457" s="150" t="s">
        <v>105</v>
      </c>
      <c r="C457" s="247">
        <v>640</v>
      </c>
      <c r="D457" s="190" t="s">
        <v>106</v>
      </c>
      <c r="E457" s="151">
        <v>51200</v>
      </c>
      <c r="F457" s="152">
        <f>(46000*1.01)+2500+1040</f>
        <v>50000</v>
      </c>
    </row>
    <row r="458" spans="2:6" ht="15" x14ac:dyDescent="0.2">
      <c r="B458" s="150" t="s">
        <v>104</v>
      </c>
      <c r="C458" s="247">
        <v>640</v>
      </c>
      <c r="D458" s="190" t="s">
        <v>387</v>
      </c>
      <c r="E458" s="151">
        <v>0</v>
      </c>
      <c r="F458" s="152">
        <v>0</v>
      </c>
    </row>
    <row r="459" spans="2:6" ht="15" x14ac:dyDescent="0.2">
      <c r="B459" s="150" t="s">
        <v>107</v>
      </c>
      <c r="C459" s="247">
        <v>640</v>
      </c>
      <c r="D459" s="190" t="s">
        <v>108</v>
      </c>
      <c r="E459" s="151">
        <v>0</v>
      </c>
      <c r="F459" s="152">
        <v>0</v>
      </c>
    </row>
    <row r="460" spans="2:6" ht="15" x14ac:dyDescent="0.2">
      <c r="B460" s="153"/>
      <c r="C460" s="247"/>
      <c r="D460" s="190"/>
      <c r="E460" s="191"/>
      <c r="F460" s="190"/>
    </row>
    <row r="461" spans="2:6" ht="15" x14ac:dyDescent="0.2">
      <c r="B461" s="153" t="s">
        <v>109</v>
      </c>
      <c r="C461" s="247">
        <v>640</v>
      </c>
      <c r="D461" s="190" t="s">
        <v>110</v>
      </c>
      <c r="E461" s="151">
        <f t="shared" ref="E461:F461" si="4">SUM(E462:E464)</f>
        <v>78900</v>
      </c>
      <c r="F461" s="152">
        <f t="shared" si="4"/>
        <v>64860</v>
      </c>
    </row>
    <row r="462" spans="2:6" x14ac:dyDescent="0.2">
      <c r="B462" s="248" t="s">
        <v>111</v>
      </c>
      <c r="C462" s="249"/>
      <c r="D462" s="250" t="s">
        <v>112</v>
      </c>
      <c r="E462" s="256">
        <f>32000+11500</f>
        <v>43500</v>
      </c>
      <c r="F462" s="251">
        <v>30400</v>
      </c>
    </row>
    <row r="463" spans="2:6" x14ac:dyDescent="0.2">
      <c r="B463" s="248" t="s">
        <v>113</v>
      </c>
      <c r="C463" s="249"/>
      <c r="D463" s="250" t="s">
        <v>114</v>
      </c>
      <c r="E463" s="256">
        <v>21700</v>
      </c>
      <c r="F463" s="251">
        <v>21200</v>
      </c>
    </row>
    <row r="464" spans="2:6" x14ac:dyDescent="0.2">
      <c r="B464" s="248" t="s">
        <v>115</v>
      </c>
      <c r="C464" s="249"/>
      <c r="D464" s="250" t="s">
        <v>116</v>
      </c>
      <c r="E464" s="256">
        <v>13700</v>
      </c>
      <c r="F464" s="251">
        <f>12000+(90*14)</f>
        <v>13260</v>
      </c>
    </row>
    <row r="465" spans="2:6" ht="15" x14ac:dyDescent="0.2">
      <c r="B465" s="153" t="s">
        <v>391</v>
      </c>
      <c r="C465" s="247"/>
      <c r="D465" s="190" t="s">
        <v>117</v>
      </c>
      <c r="E465" s="151">
        <f t="shared" ref="E465" si="5">SUM(E466:E468)</f>
        <v>33000</v>
      </c>
      <c r="F465" s="152">
        <f t="shared" ref="F465" si="6">SUM(F466:F468)</f>
        <v>32100</v>
      </c>
    </row>
    <row r="466" spans="2:6" x14ac:dyDescent="0.2">
      <c r="B466" s="248" t="s">
        <v>388</v>
      </c>
      <c r="C466" s="249"/>
      <c r="D466" s="250" t="s">
        <v>118</v>
      </c>
      <c r="E466" s="253">
        <v>9000</v>
      </c>
      <c r="F466" s="252">
        <v>8700</v>
      </c>
    </row>
    <row r="467" spans="2:6" x14ac:dyDescent="0.2">
      <c r="B467" s="248" t="s">
        <v>389</v>
      </c>
      <c r="C467" s="249"/>
      <c r="D467" s="250" t="s">
        <v>119</v>
      </c>
      <c r="E467" s="253">
        <v>20300</v>
      </c>
      <c r="F467" s="252">
        <v>19800</v>
      </c>
    </row>
    <row r="468" spans="2:6" x14ac:dyDescent="0.2">
      <c r="B468" s="248" t="s">
        <v>390</v>
      </c>
      <c r="C468" s="249"/>
      <c r="D468" s="250" t="s">
        <v>120</v>
      </c>
      <c r="E468" s="253">
        <v>3700</v>
      </c>
      <c r="F468" s="252">
        <v>3600</v>
      </c>
    </row>
    <row r="469" spans="2:6" ht="15" x14ac:dyDescent="0.2">
      <c r="B469" s="153"/>
      <c r="C469" s="247"/>
      <c r="D469" s="190"/>
      <c r="E469" s="253"/>
      <c r="F469" s="252"/>
    </row>
    <row r="470" spans="2:6" ht="15" x14ac:dyDescent="0.2">
      <c r="B470" s="153" t="s">
        <v>121</v>
      </c>
      <c r="C470" s="247">
        <v>640</v>
      </c>
      <c r="D470" s="190" t="s">
        <v>122</v>
      </c>
      <c r="E470" s="151">
        <f t="shared" ref="E470" si="7">SUM(E471:E473)</f>
        <v>141900</v>
      </c>
      <c r="F470" s="152">
        <f t="shared" ref="F470" si="8">SUM(F471:F473)</f>
        <v>105600</v>
      </c>
    </row>
    <row r="471" spans="2:6" x14ac:dyDescent="0.2">
      <c r="B471" s="248" t="s">
        <v>123</v>
      </c>
      <c r="C471" s="249"/>
      <c r="D471" s="250" t="s">
        <v>124</v>
      </c>
      <c r="E471" s="253">
        <f>31000+9000</f>
        <v>40000</v>
      </c>
      <c r="F471" s="252">
        <v>30300</v>
      </c>
    </row>
    <row r="472" spans="2:6" x14ac:dyDescent="0.2">
      <c r="B472" s="248" t="s">
        <v>125</v>
      </c>
      <c r="C472" s="249"/>
      <c r="D472" s="250" t="s">
        <v>126</v>
      </c>
      <c r="E472" s="253">
        <f>25900+24000</f>
        <v>49900</v>
      </c>
      <c r="F472" s="252">
        <v>25300</v>
      </c>
    </row>
    <row r="473" spans="2:6" x14ac:dyDescent="0.2">
      <c r="B473" s="248" t="s">
        <v>127</v>
      </c>
      <c r="C473" s="249"/>
      <c r="D473" s="250" t="s">
        <v>128</v>
      </c>
      <c r="E473" s="253">
        <v>52000</v>
      </c>
      <c r="F473" s="252">
        <v>50000</v>
      </c>
    </row>
    <row r="474" spans="2:6" ht="15" x14ac:dyDescent="0.2">
      <c r="B474" s="153" t="s">
        <v>395</v>
      </c>
      <c r="C474" s="247"/>
      <c r="D474" s="190" t="s">
        <v>129</v>
      </c>
      <c r="E474" s="254">
        <f t="shared" ref="E474" si="9">SUM(E475:E477)</f>
        <v>53000</v>
      </c>
      <c r="F474" s="255">
        <f t="shared" ref="F474" si="10">SUM(F475:F477)</f>
        <v>51710</v>
      </c>
    </row>
    <row r="475" spans="2:6" x14ac:dyDescent="0.2">
      <c r="B475" s="248" t="s">
        <v>392</v>
      </c>
      <c r="C475" s="249"/>
      <c r="D475" s="250" t="s">
        <v>130</v>
      </c>
      <c r="E475" s="256">
        <v>16400</v>
      </c>
      <c r="F475" s="251">
        <v>16000</v>
      </c>
    </row>
    <row r="476" spans="2:6" x14ac:dyDescent="0.2">
      <c r="B476" s="248" t="s">
        <v>393</v>
      </c>
      <c r="C476" s="249"/>
      <c r="D476" s="250" t="s">
        <v>131</v>
      </c>
      <c r="E476" s="256">
        <v>19600</v>
      </c>
      <c r="F476" s="251">
        <v>19110</v>
      </c>
    </row>
    <row r="477" spans="2:6" x14ac:dyDescent="0.2">
      <c r="B477" s="248" t="s">
        <v>394</v>
      </c>
      <c r="C477" s="249"/>
      <c r="D477" s="250" t="s">
        <v>132</v>
      </c>
      <c r="E477" s="256">
        <v>17000</v>
      </c>
      <c r="F477" s="251">
        <v>16600</v>
      </c>
    </row>
    <row r="478" spans="2:6" ht="15" x14ac:dyDescent="0.2">
      <c r="B478" s="153"/>
      <c r="C478" s="247"/>
      <c r="D478" s="190"/>
      <c r="E478" s="256"/>
      <c r="F478" s="251"/>
    </row>
    <row r="479" spans="2:6" ht="15" x14ac:dyDescent="0.2">
      <c r="B479" s="150" t="s">
        <v>407</v>
      </c>
      <c r="C479" s="247">
        <v>640</v>
      </c>
      <c r="D479" s="190" t="s">
        <v>408</v>
      </c>
      <c r="E479" s="151">
        <f>29700+1200</f>
        <v>30900</v>
      </c>
      <c r="F479" s="152">
        <v>29000</v>
      </c>
    </row>
    <row r="480" spans="2:6" ht="15" x14ac:dyDescent="0.2">
      <c r="B480" s="150" t="s">
        <v>400</v>
      </c>
      <c r="C480" s="247">
        <v>640</v>
      </c>
      <c r="D480" s="190" t="s">
        <v>405</v>
      </c>
      <c r="E480" s="151">
        <f>50600+3000</f>
        <v>53600</v>
      </c>
      <c r="F480" s="152">
        <f>39700+(700*14)</f>
        <v>49500</v>
      </c>
    </row>
    <row r="481" spans="2:6" ht="15" x14ac:dyDescent="0.2">
      <c r="B481" s="150" t="s">
        <v>537</v>
      </c>
      <c r="C481" s="247">
        <v>640</v>
      </c>
      <c r="D481" s="190" t="s">
        <v>516</v>
      </c>
      <c r="E481" s="151">
        <f>19800+2000</f>
        <v>21800</v>
      </c>
      <c r="F481" s="152">
        <v>19300</v>
      </c>
    </row>
    <row r="482" spans="2:6" ht="15" x14ac:dyDescent="0.2">
      <c r="B482" s="150" t="s">
        <v>133</v>
      </c>
      <c r="C482" s="247">
        <v>640</v>
      </c>
      <c r="D482" s="190" t="s">
        <v>406</v>
      </c>
      <c r="E482" s="151">
        <f>150500+6000</f>
        <v>156500</v>
      </c>
      <c r="F482" s="152">
        <v>147000</v>
      </c>
    </row>
    <row r="483" spans="2:6" ht="15" x14ac:dyDescent="0.2">
      <c r="B483" s="153"/>
      <c r="C483" s="247"/>
      <c r="D483" s="190"/>
      <c r="E483" s="191"/>
      <c r="F483" s="190"/>
    </row>
    <row r="484" spans="2:6" ht="15" x14ac:dyDescent="0.2">
      <c r="B484" s="150" t="s">
        <v>409</v>
      </c>
      <c r="C484" s="247">
        <v>640</v>
      </c>
      <c r="D484" s="190" t="s">
        <v>410</v>
      </c>
      <c r="E484" s="151">
        <v>3800</v>
      </c>
      <c r="F484" s="152">
        <v>3700</v>
      </c>
    </row>
    <row r="485" spans="2:6" ht="15" x14ac:dyDescent="0.2">
      <c r="B485" s="150" t="s">
        <v>399</v>
      </c>
      <c r="C485" s="247">
        <v>640</v>
      </c>
      <c r="D485" s="190" t="s">
        <v>402</v>
      </c>
      <c r="E485" s="151">
        <v>6200</v>
      </c>
      <c r="F485" s="152">
        <v>6000</v>
      </c>
    </row>
    <row r="486" spans="2:6" ht="15" x14ac:dyDescent="0.2">
      <c r="B486" s="150" t="s">
        <v>404</v>
      </c>
      <c r="C486" s="247">
        <v>640</v>
      </c>
      <c r="D486" s="190" t="s">
        <v>403</v>
      </c>
      <c r="E486" s="151">
        <v>4700</v>
      </c>
      <c r="F486" s="152">
        <v>4500</v>
      </c>
    </row>
    <row r="487" spans="2:6" ht="15" x14ac:dyDescent="0.2">
      <c r="B487" s="153"/>
      <c r="C487" s="247"/>
      <c r="D487" s="190"/>
      <c r="E487" s="191"/>
      <c r="F487" s="190"/>
    </row>
    <row r="488" spans="2:6" ht="15" x14ac:dyDescent="0.2">
      <c r="B488" s="150" t="s">
        <v>135</v>
      </c>
      <c r="C488" s="247">
        <v>640</v>
      </c>
      <c r="D488" s="190" t="s">
        <v>134</v>
      </c>
      <c r="E488" s="151">
        <v>6000</v>
      </c>
      <c r="F488" s="152">
        <v>4000</v>
      </c>
    </row>
    <row r="489" spans="2:6" ht="15" x14ac:dyDescent="0.2">
      <c r="B489" s="153"/>
      <c r="C489" s="247"/>
      <c r="D489" s="190"/>
      <c r="E489" s="191"/>
      <c r="F489" s="190"/>
    </row>
    <row r="490" spans="2:6" ht="15" x14ac:dyDescent="0.2">
      <c r="B490" s="150" t="s">
        <v>412</v>
      </c>
      <c r="C490" s="247">
        <v>640</v>
      </c>
      <c r="D490" s="190" t="s">
        <v>605</v>
      </c>
      <c r="E490" s="151">
        <v>7000</v>
      </c>
      <c r="F490" s="152">
        <v>6000</v>
      </c>
    </row>
    <row r="491" spans="2:6" ht="15" customHeight="1" x14ac:dyDescent="0.2">
      <c r="B491" s="150" t="s">
        <v>136</v>
      </c>
      <c r="C491" s="247">
        <v>640</v>
      </c>
      <c r="D491" s="190" t="s">
        <v>137</v>
      </c>
      <c r="E491" s="151">
        <v>8200</v>
      </c>
      <c r="F491" s="152">
        <f>8000</f>
        <v>8000</v>
      </c>
    </row>
    <row r="492" spans="2:6" ht="15" x14ac:dyDescent="0.2">
      <c r="B492" s="153"/>
      <c r="C492" s="247"/>
      <c r="D492" s="257"/>
      <c r="E492" s="151"/>
      <c r="F492" s="152"/>
    </row>
    <row r="493" spans="2:6" ht="15" x14ac:dyDescent="0.2">
      <c r="B493" s="150" t="s">
        <v>398</v>
      </c>
      <c r="C493" s="247">
        <v>642</v>
      </c>
      <c r="D493" s="190" t="s">
        <v>454</v>
      </c>
      <c r="E493" s="151">
        <v>25000</v>
      </c>
      <c r="F493" s="152">
        <f>28300+2000</f>
        <v>30300</v>
      </c>
    </row>
    <row r="494" spans="2:6" ht="15" x14ac:dyDescent="0.2">
      <c r="B494" s="150" t="s">
        <v>411</v>
      </c>
      <c r="C494" s="247">
        <v>642</v>
      </c>
      <c r="D494" s="190" t="s">
        <v>654</v>
      </c>
      <c r="E494" s="151">
        <f>9500+14000</f>
        <v>23500</v>
      </c>
      <c r="F494" s="152">
        <v>9500</v>
      </c>
    </row>
    <row r="495" spans="2:6" ht="15" x14ac:dyDescent="0.2">
      <c r="B495" s="150" t="s">
        <v>401</v>
      </c>
      <c r="C495" s="247">
        <v>642</v>
      </c>
      <c r="D495" s="190" t="s">
        <v>455</v>
      </c>
      <c r="E495" s="151">
        <v>16000</v>
      </c>
      <c r="F495" s="152">
        <v>16000</v>
      </c>
    </row>
    <row r="496" spans="2:6" ht="15" x14ac:dyDescent="0.2">
      <c r="B496" s="150" t="s">
        <v>538</v>
      </c>
      <c r="C496" s="247">
        <v>642</v>
      </c>
      <c r="D496" s="190" t="s">
        <v>517</v>
      </c>
      <c r="E496" s="151">
        <v>6900</v>
      </c>
      <c r="F496" s="152">
        <v>6900</v>
      </c>
    </row>
    <row r="497" spans="2:6" ht="15" x14ac:dyDescent="0.2">
      <c r="B497" s="150" t="s">
        <v>413</v>
      </c>
      <c r="C497" s="247">
        <v>642</v>
      </c>
      <c r="D497" s="190" t="s">
        <v>456</v>
      </c>
      <c r="E497" s="151">
        <v>1350</v>
      </c>
      <c r="F497" s="152">
        <v>1350</v>
      </c>
    </row>
    <row r="498" spans="2:6" ht="15" x14ac:dyDescent="0.2">
      <c r="B498" s="150" t="s">
        <v>414</v>
      </c>
      <c r="C498" s="247">
        <v>642</v>
      </c>
      <c r="D498" s="190" t="s">
        <v>457</v>
      </c>
      <c r="E498" s="151">
        <v>2000</v>
      </c>
      <c r="F498" s="152">
        <v>2000</v>
      </c>
    </row>
    <row r="499" spans="2:6" ht="15" x14ac:dyDescent="0.2">
      <c r="B499" s="150" t="s">
        <v>415</v>
      </c>
      <c r="C499" s="247">
        <v>642</v>
      </c>
      <c r="D499" s="190" t="s">
        <v>458</v>
      </c>
      <c r="E499" s="151">
        <v>1000</v>
      </c>
      <c r="F499" s="152">
        <v>1600</v>
      </c>
    </row>
    <row r="500" spans="2:6" ht="15" x14ac:dyDescent="0.2">
      <c r="B500" s="150" t="s">
        <v>525</v>
      </c>
      <c r="C500" s="247">
        <v>642</v>
      </c>
      <c r="D500" s="190" t="s">
        <v>489</v>
      </c>
      <c r="E500" s="151">
        <v>20000</v>
      </c>
      <c r="F500" s="152">
        <v>20000</v>
      </c>
    </row>
    <row r="501" spans="2:6" ht="15" x14ac:dyDescent="0.2">
      <c r="B501" s="150" t="s">
        <v>397</v>
      </c>
      <c r="C501" s="247">
        <v>642</v>
      </c>
      <c r="D501" s="190" t="s">
        <v>459</v>
      </c>
      <c r="E501" s="151">
        <v>78000</v>
      </c>
      <c r="F501" s="152">
        <v>76350</v>
      </c>
    </row>
    <row r="502" spans="2:6" x14ac:dyDescent="0.2">
      <c r="B502" s="153"/>
      <c r="C502" s="147"/>
      <c r="D502" s="156"/>
      <c r="E502" s="151"/>
      <c r="F502" s="152"/>
    </row>
    <row r="503" spans="2:6" ht="15" x14ac:dyDescent="0.2">
      <c r="B503" s="150" t="s">
        <v>396</v>
      </c>
      <c r="C503" s="247">
        <v>640</v>
      </c>
      <c r="D503" s="190" t="s">
        <v>138</v>
      </c>
      <c r="E503" s="151">
        <v>1000</v>
      </c>
      <c r="F503" s="152">
        <v>1000</v>
      </c>
    </row>
    <row r="504" spans="2:6" x14ac:dyDescent="0.2">
      <c r="B504" s="133"/>
      <c r="C504" s="134"/>
      <c r="D504" s="185" t="s">
        <v>346</v>
      </c>
      <c r="E504" s="193">
        <f>E457+E458+E461+E465+E470+E474+E479+E480+E482+E485+E486+E484+E488+E490+E491+E493+E494+E495+E497+E498+E499+E501+E503+E500+E496+E481</f>
        <v>831450</v>
      </c>
      <c r="F504" s="194">
        <f>F457+F458+F461+F465+F470+F474+F479+F480+F482+F485+F486+F484+F488+F490+F491+F493+F494+F495+F497+F498+F499+F501+F503+F500+F496+F481</f>
        <v>746270</v>
      </c>
    </row>
    <row r="505" spans="2:6" x14ac:dyDescent="0.2">
      <c r="B505" s="176"/>
      <c r="C505" s="177"/>
      <c r="D505" s="178"/>
      <c r="E505" s="188"/>
      <c r="F505" s="178"/>
    </row>
    <row r="506" spans="2:6" ht="20.25" x14ac:dyDescent="0.3">
      <c r="B506" s="176"/>
      <c r="C506" s="177"/>
      <c r="D506" s="258"/>
      <c r="E506" s="259"/>
      <c r="F506" s="178"/>
    </row>
    <row r="507" spans="2:6" ht="20.25" x14ac:dyDescent="0.3">
      <c r="B507" s="176"/>
      <c r="C507" s="177"/>
      <c r="D507" s="258"/>
      <c r="E507" s="188"/>
      <c r="F507" s="178"/>
    </row>
    <row r="508" spans="2:6" x14ac:dyDescent="0.2">
      <c r="B508" s="176"/>
      <c r="C508" s="177"/>
      <c r="D508" s="244"/>
      <c r="E508" s="245"/>
      <c r="F508" s="244"/>
    </row>
    <row r="509" spans="2:6" x14ac:dyDescent="0.2">
      <c r="B509" s="176"/>
      <c r="C509" s="177"/>
      <c r="D509" s="244"/>
      <c r="E509" s="245"/>
      <c r="F509" s="260"/>
    </row>
    <row r="510" spans="2:6" x14ac:dyDescent="0.2">
      <c r="B510" s="176"/>
      <c r="C510" s="177"/>
      <c r="D510" s="244"/>
      <c r="E510" s="245"/>
      <c r="F510" s="244"/>
    </row>
    <row r="511" spans="2:6" ht="15.75" x14ac:dyDescent="0.25">
      <c r="B511" s="127" t="s">
        <v>139</v>
      </c>
      <c r="C511" s="127"/>
      <c r="D511" s="128" t="s">
        <v>140</v>
      </c>
      <c r="E511" s="129"/>
      <c r="F511" s="128"/>
    </row>
    <row r="512" spans="2:6" x14ac:dyDescent="0.2">
      <c r="B512" s="176"/>
      <c r="C512" s="177"/>
      <c r="D512" s="178"/>
      <c r="E512" s="131">
        <f>E388</f>
        <v>2019</v>
      </c>
      <c r="F512" s="132">
        <f>F388</f>
        <v>2018</v>
      </c>
    </row>
    <row r="513" spans="1:6" x14ac:dyDescent="0.2">
      <c r="B513" s="133" t="s">
        <v>6</v>
      </c>
      <c r="C513" s="134" t="s">
        <v>7</v>
      </c>
      <c r="D513" s="179" t="s">
        <v>8</v>
      </c>
      <c r="E513" s="180"/>
      <c r="F513" s="181"/>
    </row>
    <row r="514" spans="1:6" x14ac:dyDescent="0.2">
      <c r="B514" s="261"/>
      <c r="C514" s="262"/>
      <c r="D514" s="263"/>
      <c r="E514" s="175"/>
      <c r="F514" s="174"/>
    </row>
    <row r="515" spans="1:6" ht="15" x14ac:dyDescent="0.2">
      <c r="B515" s="141" t="s">
        <v>416</v>
      </c>
      <c r="C515" s="264"/>
      <c r="D515" s="143" t="s">
        <v>141</v>
      </c>
      <c r="E515" s="144">
        <v>6600</v>
      </c>
      <c r="F515" s="145">
        <v>6600</v>
      </c>
    </row>
    <row r="516" spans="1:6" ht="15" x14ac:dyDescent="0.2">
      <c r="A516" s="176"/>
      <c r="B516" s="150" t="s">
        <v>417</v>
      </c>
      <c r="C516" s="247"/>
      <c r="D516" s="190" t="s">
        <v>142</v>
      </c>
      <c r="E516" s="151">
        <v>100</v>
      </c>
      <c r="F516" s="152">
        <v>3160</v>
      </c>
    </row>
    <row r="517" spans="1:6" ht="15" x14ac:dyDescent="0.2">
      <c r="B517" s="150" t="s">
        <v>532</v>
      </c>
      <c r="C517" s="247"/>
      <c r="D517" s="190" t="s">
        <v>143</v>
      </c>
      <c r="E517" s="151">
        <v>3000</v>
      </c>
      <c r="F517" s="152">
        <v>3000</v>
      </c>
    </row>
    <row r="518" spans="1:6" ht="15" hidden="1" x14ac:dyDescent="0.2">
      <c r="B518" s="153" t="s">
        <v>144</v>
      </c>
      <c r="C518" s="247"/>
      <c r="D518" s="190" t="s">
        <v>145</v>
      </c>
      <c r="E518" s="151"/>
      <c r="F518" s="152"/>
    </row>
    <row r="519" spans="1:6" ht="15" x14ac:dyDescent="0.2">
      <c r="B519" s="150" t="s">
        <v>614</v>
      </c>
      <c r="C519" s="247"/>
      <c r="D519" s="190" t="s">
        <v>615</v>
      </c>
      <c r="E519" s="151">
        <v>7500</v>
      </c>
      <c r="F519" s="152">
        <v>5000</v>
      </c>
    </row>
    <row r="520" spans="1:6" ht="15" x14ac:dyDescent="0.2">
      <c r="B520" s="150" t="s">
        <v>594</v>
      </c>
      <c r="C520" s="247"/>
      <c r="D520" s="190" t="s">
        <v>598</v>
      </c>
      <c r="E520" s="151">
        <v>2000</v>
      </c>
      <c r="F520" s="152">
        <v>2000</v>
      </c>
    </row>
    <row r="521" spans="1:6" ht="15" hidden="1" x14ac:dyDescent="0.2">
      <c r="B521" s="150" t="s">
        <v>511</v>
      </c>
      <c r="C521" s="247"/>
      <c r="D521" s="190" t="s">
        <v>146</v>
      </c>
      <c r="E521" s="151">
        <v>0</v>
      </c>
      <c r="F521" s="152">
        <v>0</v>
      </c>
    </row>
    <row r="522" spans="1:6" ht="15" x14ac:dyDescent="0.2">
      <c r="B522" s="150" t="s">
        <v>147</v>
      </c>
      <c r="C522" s="247"/>
      <c r="D522" s="190" t="s">
        <v>148</v>
      </c>
      <c r="E522" s="151">
        <v>20000</v>
      </c>
      <c r="F522" s="152">
        <v>20000</v>
      </c>
    </row>
    <row r="523" spans="1:6" ht="15" x14ac:dyDescent="0.2">
      <c r="B523" s="150" t="s">
        <v>149</v>
      </c>
      <c r="C523" s="247"/>
      <c r="D523" s="190" t="s">
        <v>150</v>
      </c>
      <c r="E523" s="151">
        <f>12500+1500</f>
        <v>14000</v>
      </c>
      <c r="F523" s="152">
        <f>12500+1500</f>
        <v>14000</v>
      </c>
    </row>
    <row r="524" spans="1:6" ht="15" x14ac:dyDescent="0.2">
      <c r="A524" s="176"/>
      <c r="B524" s="150" t="s">
        <v>151</v>
      </c>
      <c r="C524" s="247"/>
      <c r="D524" s="190" t="s">
        <v>152</v>
      </c>
      <c r="E524" s="151">
        <v>2000</v>
      </c>
      <c r="F524" s="152">
        <v>2000</v>
      </c>
    </row>
    <row r="525" spans="1:6" ht="15" x14ac:dyDescent="0.2">
      <c r="B525" s="150" t="s">
        <v>418</v>
      </c>
      <c r="C525" s="247"/>
      <c r="D525" s="190" t="s">
        <v>419</v>
      </c>
      <c r="E525" s="151">
        <v>14000</v>
      </c>
      <c r="F525" s="152">
        <v>8000</v>
      </c>
    </row>
    <row r="526" spans="1:6" ht="15" x14ac:dyDescent="0.2">
      <c r="B526" s="150" t="s">
        <v>153</v>
      </c>
      <c r="C526" s="247"/>
      <c r="D526" s="190" t="s">
        <v>420</v>
      </c>
      <c r="E526" s="151">
        <v>2000</v>
      </c>
      <c r="F526" s="152">
        <v>2000</v>
      </c>
    </row>
    <row r="527" spans="1:6" ht="15" x14ac:dyDescent="0.2">
      <c r="B527" s="150" t="s">
        <v>421</v>
      </c>
      <c r="C527" s="247"/>
      <c r="D527" s="190" t="s">
        <v>154</v>
      </c>
      <c r="E527" s="151">
        <v>22000</v>
      </c>
      <c r="F527" s="152">
        <v>12000</v>
      </c>
    </row>
    <row r="528" spans="1:6" ht="15" x14ac:dyDescent="0.2">
      <c r="B528" s="150" t="s">
        <v>651</v>
      </c>
      <c r="C528" s="247"/>
      <c r="D528" s="190" t="s">
        <v>652</v>
      </c>
      <c r="E528" s="151">
        <v>2000</v>
      </c>
      <c r="F528" s="152">
        <v>0</v>
      </c>
    </row>
    <row r="529" spans="2:6" ht="15" x14ac:dyDescent="0.2">
      <c r="B529" s="150" t="s">
        <v>526</v>
      </c>
      <c r="C529" s="247"/>
      <c r="D529" s="190" t="s">
        <v>423</v>
      </c>
      <c r="E529" s="151">
        <v>6000</v>
      </c>
      <c r="F529" s="152">
        <v>6000</v>
      </c>
    </row>
    <row r="530" spans="2:6" ht="15" x14ac:dyDescent="0.2">
      <c r="B530" s="150" t="s">
        <v>527</v>
      </c>
      <c r="C530" s="247"/>
      <c r="D530" s="190" t="s">
        <v>424</v>
      </c>
      <c r="E530" s="151">
        <v>3000</v>
      </c>
      <c r="F530" s="152">
        <v>3000</v>
      </c>
    </row>
    <row r="531" spans="2:6" ht="15" x14ac:dyDescent="0.2">
      <c r="B531" s="150" t="s">
        <v>581</v>
      </c>
      <c r="C531" s="150"/>
      <c r="D531" s="190" t="s">
        <v>626</v>
      </c>
      <c r="E531" s="151">
        <v>5000</v>
      </c>
      <c r="F531" s="152">
        <v>1500</v>
      </c>
    </row>
    <row r="532" spans="2:6" ht="15" x14ac:dyDescent="0.2">
      <c r="B532" s="150" t="s">
        <v>155</v>
      </c>
      <c r="C532" s="247"/>
      <c r="D532" s="190" t="s">
        <v>422</v>
      </c>
      <c r="E532" s="151">
        <v>6000</v>
      </c>
      <c r="F532" s="152">
        <v>4000</v>
      </c>
    </row>
    <row r="533" spans="2:6" ht="15" x14ac:dyDescent="0.2">
      <c r="B533" s="150" t="s">
        <v>533</v>
      </c>
      <c r="C533" s="247"/>
      <c r="D533" s="190" t="s">
        <v>156</v>
      </c>
      <c r="E533" s="151">
        <v>3000</v>
      </c>
      <c r="F533" s="152">
        <v>3000</v>
      </c>
    </row>
    <row r="534" spans="2:6" ht="15" x14ac:dyDescent="0.2">
      <c r="B534" s="150" t="s">
        <v>534</v>
      </c>
      <c r="C534" s="247"/>
      <c r="D534" s="190" t="s">
        <v>490</v>
      </c>
      <c r="E534" s="151">
        <v>6000</v>
      </c>
      <c r="F534" s="152">
        <v>6000</v>
      </c>
    </row>
    <row r="535" spans="2:6" ht="15" x14ac:dyDescent="0.2">
      <c r="B535" s="150" t="s">
        <v>158</v>
      </c>
      <c r="C535" s="247"/>
      <c r="D535" s="190" t="s">
        <v>159</v>
      </c>
      <c r="E535" s="151">
        <v>6500</v>
      </c>
      <c r="F535" s="152">
        <v>6500</v>
      </c>
    </row>
    <row r="536" spans="2:6" ht="15" hidden="1" x14ac:dyDescent="0.2">
      <c r="B536" s="150" t="s">
        <v>160</v>
      </c>
      <c r="C536" s="247"/>
      <c r="D536" s="190" t="s">
        <v>364</v>
      </c>
      <c r="E536" s="191"/>
      <c r="F536" s="190"/>
    </row>
    <row r="537" spans="2:6" ht="15" x14ac:dyDescent="0.2">
      <c r="B537" s="150" t="s">
        <v>160</v>
      </c>
      <c r="C537" s="247"/>
      <c r="D537" s="190" t="s">
        <v>555</v>
      </c>
      <c r="E537" s="151">
        <v>3000</v>
      </c>
      <c r="F537" s="152">
        <v>1500</v>
      </c>
    </row>
    <row r="538" spans="2:6" ht="15" x14ac:dyDescent="0.2">
      <c r="B538" s="150" t="s">
        <v>481</v>
      </c>
      <c r="C538" s="247"/>
      <c r="D538" s="190" t="s">
        <v>347</v>
      </c>
      <c r="E538" s="151">
        <v>1500</v>
      </c>
      <c r="F538" s="152">
        <v>1500</v>
      </c>
    </row>
    <row r="539" spans="2:6" ht="15" x14ac:dyDescent="0.2">
      <c r="B539" s="150" t="s">
        <v>161</v>
      </c>
      <c r="C539" s="247"/>
      <c r="D539" s="190" t="s">
        <v>425</v>
      </c>
      <c r="E539" s="151">
        <v>60000</v>
      </c>
      <c r="F539" s="152">
        <v>60000</v>
      </c>
    </row>
    <row r="540" spans="2:6" ht="15" x14ac:dyDescent="0.2">
      <c r="B540" s="150" t="s">
        <v>426</v>
      </c>
      <c r="C540" s="247"/>
      <c r="D540" s="190" t="s">
        <v>427</v>
      </c>
      <c r="E540" s="151">
        <v>15000</v>
      </c>
      <c r="F540" s="152">
        <v>15000</v>
      </c>
    </row>
    <row r="541" spans="2:6" ht="15" x14ac:dyDescent="0.2">
      <c r="B541" s="150" t="s">
        <v>467</v>
      </c>
      <c r="C541" s="247"/>
      <c r="D541" s="190" t="s">
        <v>428</v>
      </c>
      <c r="E541" s="151">
        <v>25000</v>
      </c>
      <c r="F541" s="152">
        <v>25000</v>
      </c>
    </row>
    <row r="542" spans="2:6" ht="15" x14ac:dyDescent="0.2">
      <c r="B542" s="150" t="s">
        <v>429</v>
      </c>
      <c r="C542" s="247"/>
      <c r="D542" s="190" t="s">
        <v>430</v>
      </c>
      <c r="E542" s="151">
        <v>25000</v>
      </c>
      <c r="F542" s="152">
        <v>20000</v>
      </c>
    </row>
    <row r="543" spans="2:6" ht="15" x14ac:dyDescent="0.2">
      <c r="B543" s="150" t="s">
        <v>582</v>
      </c>
      <c r="C543" s="247"/>
      <c r="D543" s="190" t="s">
        <v>627</v>
      </c>
      <c r="E543" s="151">
        <v>5000</v>
      </c>
      <c r="F543" s="152">
        <v>8700</v>
      </c>
    </row>
    <row r="544" spans="2:6" ht="15" x14ac:dyDescent="0.2">
      <c r="B544" s="150" t="s">
        <v>431</v>
      </c>
      <c r="C544" s="247"/>
      <c r="D544" s="190" t="s">
        <v>432</v>
      </c>
      <c r="E544" s="151">
        <v>12000</v>
      </c>
      <c r="F544" s="152">
        <v>12000</v>
      </c>
    </row>
    <row r="545" spans="2:6" ht="15" x14ac:dyDescent="0.2">
      <c r="B545" s="150" t="s">
        <v>163</v>
      </c>
      <c r="C545" s="247"/>
      <c r="D545" s="190" t="s">
        <v>164</v>
      </c>
      <c r="E545" s="151">
        <v>10000</v>
      </c>
      <c r="F545" s="152">
        <f>8000</f>
        <v>8000</v>
      </c>
    </row>
    <row r="546" spans="2:6" ht="15" x14ac:dyDescent="0.2">
      <c r="B546" s="150" t="s">
        <v>434</v>
      </c>
      <c r="C546" s="247"/>
      <c r="D546" s="190" t="s">
        <v>437</v>
      </c>
      <c r="E546" s="151">
        <v>18000</v>
      </c>
      <c r="F546" s="152">
        <v>14000</v>
      </c>
    </row>
    <row r="547" spans="2:6" ht="15" x14ac:dyDescent="0.2">
      <c r="B547" s="150" t="s">
        <v>468</v>
      </c>
      <c r="C547" s="247"/>
      <c r="D547" s="190" t="s">
        <v>435</v>
      </c>
      <c r="E547" s="151">
        <v>13000</v>
      </c>
      <c r="F547" s="152">
        <v>13000</v>
      </c>
    </row>
    <row r="548" spans="2:6" ht="15" x14ac:dyDescent="0.2">
      <c r="B548" s="150" t="s">
        <v>433</v>
      </c>
      <c r="C548" s="247"/>
      <c r="D548" s="190" t="s">
        <v>436</v>
      </c>
      <c r="E548" s="151">
        <v>14000</v>
      </c>
      <c r="F548" s="152">
        <v>14000</v>
      </c>
    </row>
    <row r="549" spans="2:6" ht="15" x14ac:dyDescent="0.2">
      <c r="B549" s="150" t="s">
        <v>583</v>
      </c>
      <c r="C549" s="247"/>
      <c r="D549" s="190" t="s">
        <v>584</v>
      </c>
      <c r="E549" s="151">
        <v>1000</v>
      </c>
      <c r="F549" s="152">
        <v>1500</v>
      </c>
    </row>
    <row r="550" spans="2:6" ht="15" x14ac:dyDescent="0.2">
      <c r="B550" s="150" t="s">
        <v>438</v>
      </c>
      <c r="C550" s="247"/>
      <c r="D550" s="190" t="s">
        <v>491</v>
      </c>
      <c r="E550" s="151">
        <v>3000</v>
      </c>
      <c r="F550" s="152">
        <v>3000</v>
      </c>
    </row>
    <row r="551" spans="2:6" ht="15" x14ac:dyDescent="0.2">
      <c r="B551" s="150" t="s">
        <v>439</v>
      </c>
      <c r="C551" s="247"/>
      <c r="D551" s="190" t="s">
        <v>166</v>
      </c>
      <c r="E551" s="151">
        <v>1000</v>
      </c>
      <c r="F551" s="152">
        <v>1000</v>
      </c>
    </row>
    <row r="552" spans="2:6" ht="15" x14ac:dyDescent="0.2">
      <c r="B552" s="150" t="s">
        <v>440</v>
      </c>
      <c r="C552" s="247"/>
      <c r="D552" s="190" t="s">
        <v>441</v>
      </c>
      <c r="E552" s="151">
        <v>0</v>
      </c>
      <c r="F552" s="152">
        <v>0</v>
      </c>
    </row>
    <row r="553" spans="2:6" ht="15" x14ac:dyDescent="0.2">
      <c r="B553" s="150" t="s">
        <v>628</v>
      </c>
      <c r="C553" s="247"/>
      <c r="D553" s="190" t="s">
        <v>629</v>
      </c>
      <c r="E553" s="151">
        <v>1000</v>
      </c>
      <c r="F553" s="152">
        <v>300</v>
      </c>
    </row>
    <row r="554" spans="2:6" ht="15" x14ac:dyDescent="0.2">
      <c r="B554" s="150" t="s">
        <v>442</v>
      </c>
      <c r="C554" s="247"/>
      <c r="D554" s="190" t="s">
        <v>443</v>
      </c>
      <c r="E554" s="151">
        <v>1000</v>
      </c>
      <c r="F554" s="152">
        <v>700</v>
      </c>
    </row>
    <row r="555" spans="2:6" ht="15" x14ac:dyDescent="0.2">
      <c r="B555" s="150" t="s">
        <v>480</v>
      </c>
      <c r="C555" s="247"/>
      <c r="D555" s="190" t="s">
        <v>356</v>
      </c>
      <c r="E555" s="151">
        <v>4000</v>
      </c>
      <c r="F555" s="152">
        <v>4000</v>
      </c>
    </row>
    <row r="556" spans="2:6" ht="15" x14ac:dyDescent="0.2">
      <c r="B556" s="150" t="s">
        <v>168</v>
      </c>
      <c r="C556" s="247"/>
      <c r="D556" s="190" t="s">
        <v>169</v>
      </c>
      <c r="E556" s="151">
        <v>18500</v>
      </c>
      <c r="F556" s="152">
        <v>18500</v>
      </c>
    </row>
    <row r="557" spans="2:6" ht="15" x14ac:dyDescent="0.2">
      <c r="B557" s="150" t="s">
        <v>585</v>
      </c>
      <c r="C557" s="247"/>
      <c r="D557" s="190" t="s">
        <v>586</v>
      </c>
      <c r="E557" s="151">
        <v>1500</v>
      </c>
      <c r="F557" s="152">
        <v>1200</v>
      </c>
    </row>
    <row r="558" spans="2:6" ht="15" x14ac:dyDescent="0.2">
      <c r="B558" s="150" t="s">
        <v>170</v>
      </c>
      <c r="C558" s="247"/>
      <c r="D558" s="190" t="s">
        <v>171</v>
      </c>
      <c r="E558" s="151">
        <v>3500</v>
      </c>
      <c r="F558" s="152">
        <v>3500</v>
      </c>
    </row>
    <row r="559" spans="2:6" ht="15" x14ac:dyDescent="0.2">
      <c r="B559" s="150" t="s">
        <v>444</v>
      </c>
      <c r="C559" s="247"/>
      <c r="D559" s="190" t="s">
        <v>172</v>
      </c>
      <c r="E559" s="151">
        <v>28000</v>
      </c>
      <c r="F559" s="152">
        <v>28000</v>
      </c>
    </row>
    <row r="560" spans="2:6" ht="15" x14ac:dyDescent="0.2">
      <c r="B560" s="150" t="s">
        <v>637</v>
      </c>
      <c r="C560" s="247"/>
      <c r="D560" s="190" t="s">
        <v>539</v>
      </c>
      <c r="E560" s="151">
        <v>7500</v>
      </c>
      <c r="F560" s="152">
        <v>6000</v>
      </c>
    </row>
    <row r="561" spans="2:6" ht="15" x14ac:dyDescent="0.2">
      <c r="B561" s="150" t="s">
        <v>173</v>
      </c>
      <c r="C561" s="247"/>
      <c r="D561" s="190" t="s">
        <v>174</v>
      </c>
      <c r="E561" s="151">
        <v>6000</v>
      </c>
      <c r="F561" s="152">
        <v>6000</v>
      </c>
    </row>
    <row r="562" spans="2:6" ht="15" x14ac:dyDescent="0.2">
      <c r="B562" s="150" t="s">
        <v>175</v>
      </c>
      <c r="C562" s="247"/>
      <c r="D562" s="190" t="s">
        <v>176</v>
      </c>
      <c r="E562" s="151">
        <v>11000</v>
      </c>
      <c r="F562" s="152">
        <v>7000</v>
      </c>
    </row>
    <row r="563" spans="2:6" ht="15" x14ac:dyDescent="0.2">
      <c r="B563" s="150" t="s">
        <v>177</v>
      </c>
      <c r="C563" s="247"/>
      <c r="D563" s="190" t="s">
        <v>348</v>
      </c>
      <c r="E563" s="151">
        <v>5500</v>
      </c>
      <c r="F563" s="152">
        <v>2000</v>
      </c>
    </row>
    <row r="564" spans="2:6" ht="15" x14ac:dyDescent="0.2">
      <c r="B564" s="150" t="s">
        <v>178</v>
      </c>
      <c r="C564" s="247"/>
      <c r="D564" s="190" t="s">
        <v>179</v>
      </c>
      <c r="E564" s="151">
        <v>2000</v>
      </c>
      <c r="F564" s="152">
        <v>2000</v>
      </c>
    </row>
    <row r="565" spans="2:6" ht="15" x14ac:dyDescent="0.2">
      <c r="B565" s="150" t="s">
        <v>180</v>
      </c>
      <c r="C565" s="247"/>
      <c r="D565" s="190" t="s">
        <v>181</v>
      </c>
      <c r="E565" s="151">
        <v>23000</v>
      </c>
      <c r="F565" s="152">
        <v>20000</v>
      </c>
    </row>
    <row r="566" spans="2:6" ht="15" x14ac:dyDescent="0.2">
      <c r="B566" s="150" t="s">
        <v>182</v>
      </c>
      <c r="C566" s="247"/>
      <c r="D566" s="190" t="s">
        <v>183</v>
      </c>
      <c r="E566" s="151">
        <v>18000</v>
      </c>
      <c r="F566" s="152">
        <v>18000</v>
      </c>
    </row>
    <row r="567" spans="2:6" ht="15" x14ac:dyDescent="0.2">
      <c r="B567" s="150" t="s">
        <v>184</v>
      </c>
      <c r="C567" s="247"/>
      <c r="D567" s="190" t="s">
        <v>185</v>
      </c>
      <c r="E567" s="151">
        <v>2000</v>
      </c>
      <c r="F567" s="152">
        <v>2000</v>
      </c>
    </row>
    <row r="568" spans="2:6" ht="15" x14ac:dyDescent="0.2">
      <c r="B568" s="150" t="s">
        <v>476</v>
      </c>
      <c r="C568" s="247"/>
      <c r="D568" s="190" t="s">
        <v>194</v>
      </c>
      <c r="E568" s="151">
        <v>3000</v>
      </c>
      <c r="F568" s="152">
        <v>3000</v>
      </c>
    </row>
    <row r="569" spans="2:6" ht="15" hidden="1" x14ac:dyDescent="0.2">
      <c r="B569" s="150" t="s">
        <v>470</v>
      </c>
      <c r="C569" s="247"/>
      <c r="D569" s="190" t="s">
        <v>357</v>
      </c>
      <c r="E569" s="151">
        <v>0</v>
      </c>
      <c r="F569" s="152">
        <v>0</v>
      </c>
    </row>
    <row r="570" spans="2:6" ht="15" x14ac:dyDescent="0.2">
      <c r="B570" s="150" t="s">
        <v>470</v>
      </c>
      <c r="C570" s="247"/>
      <c r="D570" s="190" t="s">
        <v>187</v>
      </c>
      <c r="E570" s="151">
        <f>45000+9500</f>
        <v>54500</v>
      </c>
      <c r="F570" s="152">
        <v>45000</v>
      </c>
    </row>
    <row r="571" spans="2:6" ht="15" x14ac:dyDescent="0.2">
      <c r="B571" s="150" t="s">
        <v>471</v>
      </c>
      <c r="C571" s="247"/>
      <c r="D571" s="190" t="s">
        <v>445</v>
      </c>
      <c r="E571" s="151">
        <f>(9000*12)+10250+2600</f>
        <v>120850</v>
      </c>
      <c r="F571" s="152">
        <f>15000+60000</f>
        <v>75000</v>
      </c>
    </row>
    <row r="572" spans="2:6" ht="15" x14ac:dyDescent="0.2">
      <c r="B572" s="150" t="s">
        <v>474</v>
      </c>
      <c r="C572" s="247"/>
      <c r="D572" s="190" t="s">
        <v>190</v>
      </c>
      <c r="E572" s="151">
        <v>2500</v>
      </c>
      <c r="F572" s="152">
        <v>2500</v>
      </c>
    </row>
    <row r="573" spans="2:6" ht="15" x14ac:dyDescent="0.2">
      <c r="B573" s="150" t="s">
        <v>473</v>
      </c>
      <c r="C573" s="247"/>
      <c r="D573" s="190" t="s">
        <v>189</v>
      </c>
      <c r="E573" s="151">
        <v>13000</v>
      </c>
      <c r="F573" s="152">
        <v>6000</v>
      </c>
    </row>
    <row r="574" spans="2:6" ht="15" x14ac:dyDescent="0.2">
      <c r="B574" s="150" t="s">
        <v>603</v>
      </c>
      <c r="C574" s="247"/>
      <c r="D574" s="190" t="s">
        <v>597</v>
      </c>
      <c r="E574" s="151">
        <v>1000</v>
      </c>
      <c r="F574" s="152">
        <v>1000</v>
      </c>
    </row>
    <row r="575" spans="2:6" ht="15" x14ac:dyDescent="0.2">
      <c r="B575" s="150" t="s">
        <v>349</v>
      </c>
      <c r="C575" s="247"/>
      <c r="D575" s="190" t="s">
        <v>186</v>
      </c>
      <c r="E575" s="151">
        <f>43000+1841+3</f>
        <v>44844</v>
      </c>
      <c r="F575" s="152">
        <v>38000</v>
      </c>
    </row>
    <row r="576" spans="2:6" ht="15" hidden="1" x14ac:dyDescent="0.2">
      <c r="B576" s="150" t="s">
        <v>191</v>
      </c>
      <c r="C576" s="247"/>
      <c r="D576" s="190" t="s">
        <v>192</v>
      </c>
      <c r="E576" s="151"/>
      <c r="F576" s="152"/>
    </row>
    <row r="577" spans="2:6" ht="15" x14ac:dyDescent="0.2">
      <c r="B577" s="150" t="s">
        <v>472</v>
      </c>
      <c r="C577" s="247"/>
      <c r="D577" s="190" t="s">
        <v>188</v>
      </c>
      <c r="E577" s="151">
        <v>12000</v>
      </c>
      <c r="F577" s="152">
        <v>12000</v>
      </c>
    </row>
    <row r="578" spans="2:6" ht="15" x14ac:dyDescent="0.2">
      <c r="B578" s="150" t="s">
        <v>475</v>
      </c>
      <c r="C578" s="247"/>
      <c r="D578" s="190" t="s">
        <v>193</v>
      </c>
      <c r="E578" s="151">
        <v>3000</v>
      </c>
      <c r="F578" s="152">
        <v>3000</v>
      </c>
    </row>
    <row r="579" spans="2:6" ht="15" x14ac:dyDescent="0.2">
      <c r="B579" s="150" t="s">
        <v>446</v>
      </c>
      <c r="C579" s="247"/>
      <c r="D579" s="190" t="s">
        <v>195</v>
      </c>
      <c r="E579" s="151">
        <v>295000</v>
      </c>
      <c r="F579" s="152">
        <v>280191</v>
      </c>
    </row>
    <row r="580" spans="2:6" ht="15" x14ac:dyDescent="0.2">
      <c r="B580" s="150" t="s">
        <v>196</v>
      </c>
      <c r="C580" s="247"/>
      <c r="D580" s="190" t="s">
        <v>512</v>
      </c>
      <c r="E580" s="151">
        <v>15000</v>
      </c>
      <c r="F580" s="152">
        <v>45000</v>
      </c>
    </row>
    <row r="581" spans="2:6" ht="15" hidden="1" x14ac:dyDescent="0.2">
      <c r="B581" s="150" t="s">
        <v>197</v>
      </c>
      <c r="C581" s="247"/>
      <c r="D581" s="190" t="s">
        <v>358</v>
      </c>
      <c r="E581" s="151">
        <v>0</v>
      </c>
      <c r="F581" s="152">
        <v>0</v>
      </c>
    </row>
    <row r="582" spans="2:6" ht="15" x14ac:dyDescent="0.2">
      <c r="B582" s="150" t="s">
        <v>198</v>
      </c>
      <c r="C582" s="247"/>
      <c r="D582" s="190" t="s">
        <v>199</v>
      </c>
      <c r="E582" s="151">
        <v>95000</v>
      </c>
      <c r="F582" s="152">
        <v>87000</v>
      </c>
    </row>
    <row r="583" spans="2:6" ht="15" x14ac:dyDescent="0.2">
      <c r="B583" s="150" t="s">
        <v>683</v>
      </c>
      <c r="C583" s="247"/>
      <c r="D583" s="190" t="s">
        <v>684</v>
      </c>
      <c r="E583" s="151">
        <v>15000</v>
      </c>
      <c r="F583" s="152">
        <v>0</v>
      </c>
    </row>
    <row r="584" spans="2:6" ht="15" x14ac:dyDescent="0.2">
      <c r="B584" s="150" t="s">
        <v>587</v>
      </c>
      <c r="C584" s="247"/>
      <c r="D584" s="190" t="s">
        <v>588</v>
      </c>
      <c r="E584" s="151">
        <v>6000</v>
      </c>
      <c r="F584" s="152">
        <v>6000</v>
      </c>
    </row>
    <row r="585" spans="2:6" ht="15" x14ac:dyDescent="0.2">
      <c r="B585" s="150" t="s">
        <v>541</v>
      </c>
      <c r="C585" s="247"/>
      <c r="D585" s="190" t="s">
        <v>557</v>
      </c>
      <c r="E585" s="151">
        <f>700*12</f>
        <v>8400</v>
      </c>
      <c r="F585" s="152">
        <f>700*12</f>
        <v>8400</v>
      </c>
    </row>
    <row r="586" spans="2:6" ht="15" x14ac:dyDescent="0.2">
      <c r="B586" s="150" t="s">
        <v>386</v>
      </c>
      <c r="C586" s="247"/>
      <c r="D586" s="190" t="s">
        <v>556</v>
      </c>
      <c r="E586" s="151">
        <v>23000</v>
      </c>
      <c r="F586" s="152">
        <v>23000</v>
      </c>
    </row>
    <row r="587" spans="2:6" ht="15" x14ac:dyDescent="0.2">
      <c r="B587" s="150" t="s">
        <v>447</v>
      </c>
      <c r="C587" s="247"/>
      <c r="D587" s="190" t="s">
        <v>384</v>
      </c>
      <c r="E587" s="151">
        <v>250</v>
      </c>
      <c r="F587" s="152">
        <v>250</v>
      </c>
    </row>
    <row r="588" spans="2:6" ht="15" x14ac:dyDescent="0.2">
      <c r="B588" s="150" t="s">
        <v>616</v>
      </c>
      <c r="C588" s="247"/>
      <c r="D588" s="190" t="s">
        <v>613</v>
      </c>
      <c r="E588" s="151">
        <v>2200</v>
      </c>
      <c r="F588" s="152">
        <v>2200</v>
      </c>
    </row>
    <row r="589" spans="2:6" ht="15" x14ac:dyDescent="0.2">
      <c r="B589" s="150" t="s">
        <v>200</v>
      </c>
      <c r="C589" s="147"/>
      <c r="D589" s="190" t="s">
        <v>494</v>
      </c>
      <c r="E589" s="151">
        <v>2000</v>
      </c>
      <c r="F589" s="152">
        <v>2000</v>
      </c>
    </row>
    <row r="590" spans="2:6" ht="15" x14ac:dyDescent="0.2">
      <c r="B590" s="150" t="s">
        <v>448</v>
      </c>
      <c r="C590" s="147"/>
      <c r="D590" s="190" t="s">
        <v>385</v>
      </c>
      <c r="E590" s="151">
        <v>2500</v>
      </c>
      <c r="F590" s="152">
        <v>2500</v>
      </c>
    </row>
    <row r="591" spans="2:6" x14ac:dyDescent="0.2">
      <c r="B591" s="133"/>
      <c r="C591" s="134"/>
      <c r="D591" s="185" t="s">
        <v>18</v>
      </c>
      <c r="E591" s="193">
        <f t="shared" ref="E591" si="11">SUM(E515:E590)</f>
        <v>1188744</v>
      </c>
      <c r="F591" s="194">
        <f t="shared" ref="F591" si="12">SUM(F515:F590)</f>
        <v>1067201</v>
      </c>
    </row>
    <row r="592" spans="2:6" x14ac:dyDescent="0.2">
      <c r="B592" s="176"/>
      <c r="C592" s="177"/>
      <c r="D592" s="178"/>
      <c r="E592" s="188"/>
      <c r="F592" s="178"/>
    </row>
    <row r="593" spans="2:6" x14ac:dyDescent="0.2">
      <c r="B593" s="176"/>
      <c r="C593" s="177"/>
      <c r="D593" s="178"/>
      <c r="E593" s="188"/>
      <c r="F593" s="178"/>
    </row>
    <row r="594" spans="2:6" ht="11.25" customHeight="1" x14ac:dyDescent="0.2">
      <c r="B594" s="176"/>
      <c r="C594" s="177"/>
      <c r="D594" s="178">
        <f>2178+484</f>
        <v>2662</v>
      </c>
      <c r="E594" s="188">
        <f>D594*3</f>
        <v>7986</v>
      </c>
      <c r="F594" s="178"/>
    </row>
    <row r="595" spans="2:6" x14ac:dyDescent="0.2">
      <c r="B595" s="176"/>
      <c r="C595" s="177"/>
      <c r="D595" s="244"/>
      <c r="E595" s="265"/>
      <c r="F595" s="260"/>
    </row>
    <row r="596" spans="2:6" ht="15.75" x14ac:dyDescent="0.25">
      <c r="B596" s="127" t="s">
        <v>19</v>
      </c>
      <c r="C596" s="127"/>
      <c r="D596" s="128" t="s">
        <v>202</v>
      </c>
      <c r="E596" s="129"/>
      <c r="F596" s="128"/>
    </row>
    <row r="597" spans="2:6" x14ac:dyDescent="0.2">
      <c r="B597" s="176"/>
      <c r="C597" s="177"/>
      <c r="D597" s="178"/>
      <c r="E597" s="131">
        <f>E512</f>
        <v>2019</v>
      </c>
      <c r="F597" s="132">
        <f>F512</f>
        <v>2018</v>
      </c>
    </row>
    <row r="598" spans="2:6" x14ac:dyDescent="0.2">
      <c r="B598" s="133" t="s">
        <v>6</v>
      </c>
      <c r="C598" s="134" t="s">
        <v>7</v>
      </c>
      <c r="D598" s="179" t="s">
        <v>8</v>
      </c>
      <c r="E598" s="180"/>
      <c r="F598" s="181"/>
    </row>
    <row r="599" spans="2:6" x14ac:dyDescent="0.2">
      <c r="B599" s="169"/>
      <c r="C599" s="139"/>
      <c r="D599" s="174"/>
      <c r="E599" s="175"/>
      <c r="F599" s="174"/>
    </row>
    <row r="600" spans="2:6" ht="15" x14ac:dyDescent="0.2">
      <c r="B600" s="199" t="s">
        <v>203</v>
      </c>
      <c r="C600" s="142">
        <v>6240</v>
      </c>
      <c r="D600" s="143" t="s">
        <v>204</v>
      </c>
      <c r="E600" s="144">
        <v>21000</v>
      </c>
      <c r="F600" s="145">
        <v>26000</v>
      </c>
    </row>
    <row r="601" spans="2:6" ht="15" hidden="1" x14ac:dyDescent="0.2">
      <c r="B601" s="150"/>
      <c r="C601" s="147"/>
      <c r="D601" s="148"/>
      <c r="E601" s="149"/>
      <c r="F601" s="148"/>
    </row>
    <row r="602" spans="2:6" ht="15" hidden="1" x14ac:dyDescent="0.2">
      <c r="B602" s="150"/>
      <c r="C602" s="147"/>
      <c r="D602" s="190"/>
      <c r="E602" s="191"/>
      <c r="F602" s="190"/>
    </row>
    <row r="603" spans="2:6" ht="15" x14ac:dyDescent="0.2">
      <c r="B603" s="150" t="s">
        <v>350</v>
      </c>
      <c r="C603" s="147">
        <v>6240</v>
      </c>
      <c r="D603" s="190" t="s">
        <v>205</v>
      </c>
      <c r="E603" s="151">
        <v>1000</v>
      </c>
      <c r="F603" s="152">
        <v>3000</v>
      </c>
    </row>
    <row r="604" spans="2:6" x14ac:dyDescent="0.2">
      <c r="B604" s="150"/>
      <c r="C604" s="147"/>
      <c r="D604" s="156" t="s">
        <v>540</v>
      </c>
      <c r="E604" s="157"/>
      <c r="F604" s="156"/>
    </row>
    <row r="605" spans="2:6" ht="15" x14ac:dyDescent="0.2">
      <c r="B605" s="150" t="s">
        <v>206</v>
      </c>
      <c r="C605" s="147">
        <v>6240</v>
      </c>
      <c r="D605" s="190" t="s">
        <v>207</v>
      </c>
      <c r="E605" s="151">
        <v>1600</v>
      </c>
      <c r="F605" s="152">
        <v>1500</v>
      </c>
    </row>
    <row r="606" spans="2:6" ht="15" x14ac:dyDescent="0.2">
      <c r="B606" s="153"/>
      <c r="C606" s="147"/>
      <c r="D606" s="190" t="s">
        <v>208</v>
      </c>
      <c r="E606" s="191"/>
      <c r="F606" s="190"/>
    </row>
    <row r="607" spans="2:6" x14ac:dyDescent="0.2">
      <c r="B607" s="153"/>
      <c r="C607" s="147"/>
      <c r="D607" s="156"/>
      <c r="E607" s="157"/>
      <c r="F607" s="156"/>
    </row>
    <row r="608" spans="2:6" x14ac:dyDescent="0.2">
      <c r="B608" s="203"/>
      <c r="C608" s="134"/>
      <c r="D608" s="185" t="s">
        <v>209</v>
      </c>
      <c r="E608" s="193">
        <f>SUM(E600:E605)</f>
        <v>23600</v>
      </c>
      <c r="F608" s="194">
        <f>SUM(F600:F605)</f>
        <v>30500</v>
      </c>
    </row>
    <row r="609" spans="2:6" x14ac:dyDescent="0.2">
      <c r="B609" s="169"/>
      <c r="C609" s="139"/>
      <c r="D609" s="174"/>
      <c r="E609" s="175"/>
      <c r="F609" s="174"/>
    </row>
    <row r="610" spans="2:6" x14ac:dyDescent="0.2">
      <c r="B610" s="169"/>
      <c r="C610" s="139"/>
      <c r="D610" s="174"/>
      <c r="E610" s="266"/>
      <c r="F610" s="267"/>
    </row>
    <row r="611" spans="2:6" ht="15.75" x14ac:dyDescent="0.25">
      <c r="B611" s="127" t="s">
        <v>34</v>
      </c>
      <c r="C611" s="127"/>
      <c r="D611" s="128" t="s">
        <v>370</v>
      </c>
      <c r="E611" s="129"/>
      <c r="F611" s="128"/>
    </row>
    <row r="612" spans="2:6" x14ac:dyDescent="0.2">
      <c r="B612" s="169"/>
      <c r="C612" s="139"/>
      <c r="D612" s="174"/>
      <c r="E612" s="131">
        <f>E597</f>
        <v>2019</v>
      </c>
      <c r="F612" s="132">
        <f>F597</f>
        <v>2018</v>
      </c>
    </row>
    <row r="613" spans="2:6" x14ac:dyDescent="0.2">
      <c r="B613" s="133" t="s">
        <v>6</v>
      </c>
      <c r="C613" s="134" t="s">
        <v>7</v>
      </c>
      <c r="D613" s="179" t="s">
        <v>8</v>
      </c>
      <c r="E613" s="180"/>
      <c r="F613" s="181"/>
    </row>
    <row r="614" spans="2:6" ht="15" x14ac:dyDescent="0.2">
      <c r="B614" s="160"/>
      <c r="C614" s="142"/>
      <c r="D614" s="143"/>
      <c r="E614" s="189"/>
      <c r="F614" s="143"/>
    </row>
    <row r="615" spans="2:6" ht="15" hidden="1" x14ac:dyDescent="0.2">
      <c r="B615" s="153"/>
      <c r="C615" s="147"/>
      <c r="D615" s="190"/>
      <c r="E615" s="191"/>
      <c r="F615" s="190"/>
    </row>
    <row r="616" spans="2:6" ht="15" x14ac:dyDescent="0.2">
      <c r="B616" s="150" t="s">
        <v>477</v>
      </c>
      <c r="C616" s="147">
        <v>650</v>
      </c>
      <c r="D616" s="190" t="s">
        <v>361</v>
      </c>
      <c r="E616" s="151">
        <v>1157216</v>
      </c>
      <c r="F616" s="152">
        <v>1161970</v>
      </c>
    </row>
    <row r="617" spans="2:6" ht="15" x14ac:dyDescent="0.2">
      <c r="B617" s="150" t="s">
        <v>210</v>
      </c>
      <c r="C617" s="147">
        <v>650</v>
      </c>
      <c r="D617" s="190" t="s">
        <v>369</v>
      </c>
      <c r="E617" s="151">
        <v>5020</v>
      </c>
      <c r="F617" s="152">
        <v>5020</v>
      </c>
    </row>
    <row r="618" spans="2:6" ht="15" x14ac:dyDescent="0.2">
      <c r="B618" s="150" t="s">
        <v>528</v>
      </c>
      <c r="C618" s="147">
        <v>650</v>
      </c>
      <c r="D618" s="190" t="s">
        <v>529</v>
      </c>
      <c r="E618" s="151">
        <v>1260</v>
      </c>
      <c r="F618" s="152">
        <v>1725.36</v>
      </c>
    </row>
    <row r="619" spans="2:6" ht="15" x14ac:dyDescent="0.2">
      <c r="B619" s="150" t="s">
        <v>211</v>
      </c>
      <c r="C619" s="147">
        <v>650</v>
      </c>
      <c r="D619" s="190" t="s">
        <v>212</v>
      </c>
      <c r="E619" s="151">
        <v>0</v>
      </c>
      <c r="F619" s="152">
        <v>0</v>
      </c>
    </row>
    <row r="620" spans="2:6" ht="15" x14ac:dyDescent="0.2">
      <c r="B620" s="150" t="s">
        <v>213</v>
      </c>
      <c r="C620" s="147">
        <v>650</v>
      </c>
      <c r="D620" s="190" t="s">
        <v>214</v>
      </c>
      <c r="E620" s="151">
        <v>0</v>
      </c>
      <c r="F620" s="152">
        <v>0</v>
      </c>
    </row>
    <row r="621" spans="2:6" ht="15" x14ac:dyDescent="0.2">
      <c r="B621" s="150" t="s">
        <v>618</v>
      </c>
      <c r="C621" s="247">
        <v>640</v>
      </c>
      <c r="D621" s="190" t="s">
        <v>609</v>
      </c>
      <c r="E621" s="151">
        <v>2400</v>
      </c>
      <c r="F621" s="152">
        <v>2400</v>
      </c>
    </row>
    <row r="622" spans="2:6" ht="15" x14ac:dyDescent="0.2">
      <c r="B622" s="150" t="s">
        <v>215</v>
      </c>
      <c r="C622" s="147">
        <v>650</v>
      </c>
      <c r="D622" s="190" t="s">
        <v>216</v>
      </c>
      <c r="E622" s="151">
        <v>79000</v>
      </c>
      <c r="F622" s="152">
        <v>75000</v>
      </c>
    </row>
    <row r="623" spans="2:6" ht="15" hidden="1" x14ac:dyDescent="0.2">
      <c r="B623" s="153" t="s">
        <v>217</v>
      </c>
      <c r="C623" s="147">
        <v>650</v>
      </c>
      <c r="D623" s="190" t="s">
        <v>218</v>
      </c>
      <c r="E623" s="191"/>
      <c r="F623" s="190"/>
    </row>
    <row r="624" spans="2:6" ht="15" x14ac:dyDescent="0.2">
      <c r="B624" s="150" t="s">
        <v>351</v>
      </c>
      <c r="C624" s="147">
        <v>650</v>
      </c>
      <c r="D624" s="190" t="s">
        <v>352</v>
      </c>
      <c r="E624" s="151">
        <v>2050</v>
      </c>
      <c r="F624" s="152">
        <v>2050</v>
      </c>
    </row>
    <row r="625" spans="2:6" ht="15" x14ac:dyDescent="0.2">
      <c r="B625" s="150" t="s">
        <v>513</v>
      </c>
      <c r="C625" s="147">
        <v>650</v>
      </c>
      <c r="D625" s="190" t="s">
        <v>612</v>
      </c>
      <c r="E625" s="151">
        <v>3000</v>
      </c>
      <c r="F625" s="152">
        <v>3000</v>
      </c>
    </row>
    <row r="626" spans="2:6" ht="15" x14ac:dyDescent="0.2">
      <c r="B626" s="150" t="s">
        <v>219</v>
      </c>
      <c r="C626" s="147">
        <v>650</v>
      </c>
      <c r="D626" s="190" t="s">
        <v>492</v>
      </c>
      <c r="E626" s="151">
        <v>40000</v>
      </c>
      <c r="F626" s="152">
        <v>32000</v>
      </c>
    </row>
    <row r="627" spans="2:6" ht="15" hidden="1" x14ac:dyDescent="0.2">
      <c r="B627" s="153" t="s">
        <v>220</v>
      </c>
      <c r="C627" s="147">
        <v>650</v>
      </c>
      <c r="D627" s="190" t="s">
        <v>221</v>
      </c>
      <c r="E627" s="151">
        <v>0</v>
      </c>
      <c r="F627" s="152">
        <v>0</v>
      </c>
    </row>
    <row r="628" spans="2:6" ht="15" x14ac:dyDescent="0.2">
      <c r="B628" s="150" t="s">
        <v>222</v>
      </c>
      <c r="C628" s="147">
        <v>650</v>
      </c>
      <c r="D628" s="190" t="s">
        <v>223</v>
      </c>
      <c r="E628" s="151">
        <v>2000</v>
      </c>
      <c r="F628" s="152">
        <v>2000</v>
      </c>
    </row>
    <row r="629" spans="2:6" ht="15" x14ac:dyDescent="0.2">
      <c r="B629" s="150" t="s">
        <v>224</v>
      </c>
      <c r="C629" s="147">
        <v>650</v>
      </c>
      <c r="D629" s="190" t="s">
        <v>225</v>
      </c>
      <c r="E629" s="151">
        <v>5000</v>
      </c>
      <c r="F629" s="152">
        <v>5000</v>
      </c>
    </row>
    <row r="630" spans="2:6" ht="15" hidden="1" x14ac:dyDescent="0.2">
      <c r="B630" s="150" t="s">
        <v>226</v>
      </c>
      <c r="C630" s="147">
        <v>650</v>
      </c>
      <c r="D630" s="190" t="s">
        <v>227</v>
      </c>
      <c r="E630" s="151">
        <v>0</v>
      </c>
      <c r="F630" s="152">
        <v>0</v>
      </c>
    </row>
    <row r="631" spans="2:6" ht="15" x14ac:dyDescent="0.2">
      <c r="B631" s="150" t="s">
        <v>644</v>
      </c>
      <c r="C631" s="147">
        <v>650</v>
      </c>
      <c r="D631" s="190" t="s">
        <v>558</v>
      </c>
      <c r="E631" s="151">
        <v>1000</v>
      </c>
      <c r="F631" s="152">
        <v>1000</v>
      </c>
    </row>
    <row r="632" spans="2:6" ht="15" x14ac:dyDescent="0.2">
      <c r="B632" s="150" t="s">
        <v>228</v>
      </c>
      <c r="C632" s="147">
        <v>650</v>
      </c>
      <c r="D632" s="190" t="s">
        <v>229</v>
      </c>
      <c r="E632" s="151">
        <v>5000</v>
      </c>
      <c r="F632" s="152">
        <v>5000</v>
      </c>
    </row>
    <row r="633" spans="2:6" ht="15" x14ac:dyDescent="0.2">
      <c r="B633" s="150" t="s">
        <v>645</v>
      </c>
      <c r="C633" s="147">
        <v>650</v>
      </c>
      <c r="D633" s="190" t="s">
        <v>230</v>
      </c>
      <c r="E633" s="151">
        <v>1000</v>
      </c>
      <c r="F633" s="152">
        <v>1000</v>
      </c>
    </row>
    <row r="634" spans="2:6" ht="15" x14ac:dyDescent="0.2">
      <c r="B634" s="150" t="s">
        <v>646</v>
      </c>
      <c r="C634" s="147">
        <v>650</v>
      </c>
      <c r="D634" s="190" t="s">
        <v>559</v>
      </c>
      <c r="E634" s="151">
        <v>1000</v>
      </c>
      <c r="F634" s="152">
        <v>1000</v>
      </c>
    </row>
    <row r="635" spans="2:6" ht="15" x14ac:dyDescent="0.2">
      <c r="B635" s="150" t="s">
        <v>647</v>
      </c>
      <c r="C635" s="147">
        <v>650</v>
      </c>
      <c r="D635" s="190" t="s">
        <v>560</v>
      </c>
      <c r="E635" s="151">
        <v>1500</v>
      </c>
      <c r="F635" s="152">
        <v>1500</v>
      </c>
    </row>
    <row r="636" spans="2:6" ht="15" x14ac:dyDescent="0.2">
      <c r="B636" s="150" t="s">
        <v>231</v>
      </c>
      <c r="C636" s="147">
        <v>650</v>
      </c>
      <c r="D636" s="190" t="s">
        <v>451</v>
      </c>
      <c r="E636" s="151">
        <v>3500</v>
      </c>
      <c r="F636" s="152">
        <v>3500</v>
      </c>
    </row>
    <row r="637" spans="2:6" ht="15" x14ac:dyDescent="0.2">
      <c r="B637" s="150" t="s">
        <v>449</v>
      </c>
      <c r="C637" s="147">
        <v>650</v>
      </c>
      <c r="D637" s="190" t="s">
        <v>663</v>
      </c>
      <c r="E637" s="151">
        <f>1800+2200</f>
        <v>4000</v>
      </c>
      <c r="F637" s="152">
        <v>1800</v>
      </c>
    </row>
    <row r="638" spans="2:6" ht="15" x14ac:dyDescent="0.2">
      <c r="B638" s="150" t="s">
        <v>450</v>
      </c>
      <c r="C638" s="147">
        <v>650</v>
      </c>
      <c r="D638" s="190" t="s">
        <v>662</v>
      </c>
      <c r="E638" s="151">
        <f>1800+2200</f>
        <v>4000</v>
      </c>
      <c r="F638" s="152">
        <v>1800</v>
      </c>
    </row>
    <row r="639" spans="2:6" ht="15" x14ac:dyDescent="0.2">
      <c r="B639" s="150" t="s">
        <v>453</v>
      </c>
      <c r="C639" s="247">
        <v>640</v>
      </c>
      <c r="D639" s="190" t="s">
        <v>452</v>
      </c>
      <c r="E639" s="151">
        <f>1400*12</f>
        <v>16800</v>
      </c>
      <c r="F639" s="152">
        <f>1400*12</f>
        <v>16800</v>
      </c>
    </row>
    <row r="640" spans="2:6" x14ac:dyDescent="0.2">
      <c r="B640" s="133"/>
      <c r="C640" s="134"/>
      <c r="D640" s="185" t="s">
        <v>56</v>
      </c>
      <c r="E640" s="193">
        <f>SUM(E614:E639)</f>
        <v>1334746</v>
      </c>
      <c r="F640" s="194">
        <f>SUM(F614:F639)</f>
        <v>1323565.3600000001</v>
      </c>
    </row>
    <row r="641" spans="2:6" x14ac:dyDescent="0.2">
      <c r="B641" s="176"/>
      <c r="C641" s="177"/>
      <c r="D641" s="178"/>
      <c r="E641" s="188"/>
      <c r="F641" s="178"/>
    </row>
    <row r="642" spans="2:6" ht="15.75" x14ac:dyDescent="0.25">
      <c r="B642" s="127" t="s">
        <v>374</v>
      </c>
      <c r="C642" s="127"/>
      <c r="D642" s="128" t="s">
        <v>375</v>
      </c>
      <c r="E642" s="129"/>
      <c r="F642" s="128"/>
    </row>
    <row r="643" spans="2:6" x14ac:dyDescent="0.2">
      <c r="B643" s="176"/>
      <c r="C643" s="177"/>
      <c r="D643" s="178"/>
      <c r="E643" s="131">
        <f>E612</f>
        <v>2019</v>
      </c>
      <c r="F643" s="132">
        <f>F612</f>
        <v>2018</v>
      </c>
    </row>
    <row r="644" spans="2:6" x14ac:dyDescent="0.2">
      <c r="B644" s="133" t="s">
        <v>6</v>
      </c>
      <c r="C644" s="134" t="s">
        <v>7</v>
      </c>
      <c r="D644" s="179" t="s">
        <v>8</v>
      </c>
      <c r="E644" s="180"/>
      <c r="F644" s="181"/>
    </row>
    <row r="645" spans="2:6" x14ac:dyDescent="0.2">
      <c r="B645" s="169"/>
      <c r="C645" s="139"/>
      <c r="D645" s="174"/>
      <c r="E645" s="175"/>
      <c r="F645" s="174"/>
    </row>
    <row r="646" spans="2:6" ht="15" x14ac:dyDescent="0.2">
      <c r="B646" s="199" t="s">
        <v>465</v>
      </c>
      <c r="C646" s="142"/>
      <c r="D646" s="143" t="s">
        <v>376</v>
      </c>
      <c r="E646" s="144">
        <v>25000</v>
      </c>
      <c r="F646" s="145">
        <v>45000</v>
      </c>
    </row>
    <row r="647" spans="2:6" ht="15" x14ac:dyDescent="0.2">
      <c r="B647" s="153"/>
      <c r="C647" s="147"/>
      <c r="D647" s="148"/>
      <c r="E647" s="149"/>
      <c r="F647" s="148"/>
    </row>
    <row r="648" spans="2:6" x14ac:dyDescent="0.2">
      <c r="B648" s="153"/>
      <c r="C648" s="147"/>
      <c r="D648" s="156"/>
      <c r="E648" s="157"/>
      <c r="F648" s="156"/>
    </row>
    <row r="649" spans="2:6" x14ac:dyDescent="0.2">
      <c r="B649" s="203"/>
      <c r="C649" s="134"/>
      <c r="D649" s="185" t="s">
        <v>62</v>
      </c>
      <c r="E649" s="193">
        <f>E646</f>
        <v>25000</v>
      </c>
      <c r="F649" s="194">
        <f>F646</f>
        <v>45000</v>
      </c>
    </row>
    <row r="650" spans="2:6" x14ac:dyDescent="0.2">
      <c r="B650" s="176"/>
      <c r="C650" s="177"/>
      <c r="D650" s="178"/>
      <c r="E650" s="188"/>
      <c r="F650" s="178"/>
    </row>
    <row r="651" spans="2:6" x14ac:dyDescent="0.2">
      <c r="B651" s="176"/>
      <c r="C651" s="177"/>
      <c r="D651" s="244"/>
      <c r="E651" s="245"/>
      <c r="F651" s="244"/>
    </row>
    <row r="652" spans="2:6" x14ac:dyDescent="0.2">
      <c r="B652" s="176"/>
      <c r="C652" s="177"/>
      <c r="D652" s="244"/>
      <c r="E652" s="245"/>
      <c r="F652" s="244"/>
    </row>
    <row r="653" spans="2:6" ht="15.75" x14ac:dyDescent="0.25">
      <c r="B653" s="127" t="s">
        <v>63</v>
      </c>
      <c r="C653" s="127"/>
      <c r="D653" s="128" t="s">
        <v>232</v>
      </c>
      <c r="E653" s="129"/>
      <c r="F653" s="128"/>
    </row>
    <row r="654" spans="2:6" x14ac:dyDescent="0.2">
      <c r="B654" s="176"/>
      <c r="C654" s="177"/>
      <c r="D654" s="178"/>
      <c r="E654" s="131">
        <f>E643</f>
        <v>2019</v>
      </c>
      <c r="F654" s="132">
        <f>F643</f>
        <v>2018</v>
      </c>
    </row>
    <row r="655" spans="2:6" s="268" customFormat="1" x14ac:dyDescent="0.2">
      <c r="B655" s="133" t="s">
        <v>6</v>
      </c>
      <c r="C655" s="134" t="s">
        <v>7</v>
      </c>
      <c r="D655" s="179" t="s">
        <v>8</v>
      </c>
      <c r="E655" s="180"/>
      <c r="F655" s="181"/>
    </row>
    <row r="656" spans="2:6" s="268" customFormat="1" x14ac:dyDescent="0.2">
      <c r="B656" s="169"/>
      <c r="C656" s="139"/>
      <c r="D656" s="174"/>
      <c r="E656" s="175"/>
      <c r="F656" s="174"/>
    </row>
    <row r="657" spans="2:6" s="268" customFormat="1" x14ac:dyDescent="0.2">
      <c r="B657" s="269" t="s">
        <v>9</v>
      </c>
      <c r="C657" s="142"/>
      <c r="D657" s="270"/>
      <c r="E657" s="183"/>
      <c r="F657" s="182"/>
    </row>
    <row r="658" spans="2:6" s="268" customFormat="1" ht="15" hidden="1" x14ac:dyDescent="0.2">
      <c r="B658" s="271" t="s">
        <v>469</v>
      </c>
      <c r="C658" s="147"/>
      <c r="D658" s="190" t="s">
        <v>463</v>
      </c>
      <c r="E658" s="151">
        <v>0</v>
      </c>
      <c r="F658" s="152">
        <v>0</v>
      </c>
    </row>
    <row r="659" spans="2:6" s="268" customFormat="1" ht="15" hidden="1" x14ac:dyDescent="0.2">
      <c r="B659" s="184" t="s">
        <v>478</v>
      </c>
      <c r="C659" s="147"/>
      <c r="D659" s="190" t="s">
        <v>235</v>
      </c>
      <c r="E659" s="151">
        <v>0</v>
      </c>
      <c r="F659" s="152">
        <v>0</v>
      </c>
    </row>
    <row r="660" spans="2:6" s="268" customFormat="1" ht="15" hidden="1" x14ac:dyDescent="0.2">
      <c r="B660" s="184" t="s">
        <v>479</v>
      </c>
      <c r="C660" s="147"/>
      <c r="D660" s="190" t="s">
        <v>461</v>
      </c>
      <c r="E660" s="151">
        <v>0</v>
      </c>
      <c r="F660" s="152">
        <v>0</v>
      </c>
    </row>
    <row r="661" spans="2:6" s="268" customFormat="1" ht="15" x14ac:dyDescent="0.2">
      <c r="B661" s="184" t="s">
        <v>561</v>
      </c>
      <c r="C661" s="147"/>
      <c r="D661" s="190" t="s">
        <v>562</v>
      </c>
      <c r="E661" s="151">
        <v>0</v>
      </c>
      <c r="F661" s="152">
        <v>20000</v>
      </c>
    </row>
    <row r="662" spans="2:6" s="268" customFormat="1" ht="15" x14ac:dyDescent="0.2">
      <c r="B662" s="184" t="s">
        <v>670</v>
      </c>
      <c r="C662" s="147"/>
      <c r="D662" s="190" t="s">
        <v>665</v>
      </c>
      <c r="E662" s="151">
        <v>80000</v>
      </c>
      <c r="F662" s="152">
        <v>0</v>
      </c>
    </row>
    <row r="663" spans="2:6" s="268" customFormat="1" ht="15" x14ac:dyDescent="0.2">
      <c r="B663" s="184" t="s">
        <v>672</v>
      </c>
      <c r="C663" s="147"/>
      <c r="D663" s="190" t="s">
        <v>674</v>
      </c>
      <c r="E663" s="151">
        <v>7600</v>
      </c>
      <c r="F663" s="152">
        <v>0</v>
      </c>
    </row>
    <row r="664" spans="2:6" s="268" customFormat="1" ht="15" x14ac:dyDescent="0.2">
      <c r="B664" s="184" t="s">
        <v>633</v>
      </c>
      <c r="C664" s="147"/>
      <c r="D664" s="190" t="s">
        <v>642</v>
      </c>
      <c r="E664" s="151">
        <v>0</v>
      </c>
      <c r="F664" s="152">
        <v>87000</v>
      </c>
    </row>
    <row r="665" spans="2:6" s="268" customFormat="1" ht="15" x14ac:dyDescent="0.2">
      <c r="B665" s="184" t="s">
        <v>634</v>
      </c>
      <c r="C665" s="147"/>
      <c r="D665" s="190" t="s">
        <v>632</v>
      </c>
      <c r="E665" s="151">
        <v>175000</v>
      </c>
      <c r="F665" s="152">
        <v>145000</v>
      </c>
    </row>
    <row r="666" spans="2:6" s="268" customFormat="1" ht="15" x14ac:dyDescent="0.2">
      <c r="B666" s="184" t="s">
        <v>638</v>
      </c>
      <c r="C666" s="147"/>
      <c r="D666" s="190" t="s">
        <v>639</v>
      </c>
      <c r="E666" s="151">
        <v>0</v>
      </c>
      <c r="F666" s="152">
        <v>60000</v>
      </c>
    </row>
    <row r="667" spans="2:6" s="268" customFormat="1" ht="15" x14ac:dyDescent="0.2">
      <c r="B667" s="184" t="s">
        <v>567</v>
      </c>
      <c r="C667" s="147"/>
      <c r="D667" s="190" t="s">
        <v>595</v>
      </c>
      <c r="E667" s="151">
        <v>0</v>
      </c>
      <c r="F667" s="152">
        <v>30000</v>
      </c>
    </row>
    <row r="668" spans="2:6" s="268" customFormat="1" ht="15" hidden="1" x14ac:dyDescent="0.2">
      <c r="B668" s="184" t="s">
        <v>522</v>
      </c>
      <c r="C668" s="147"/>
      <c r="D668" s="190" t="s">
        <v>520</v>
      </c>
      <c r="E668" s="151">
        <v>0</v>
      </c>
      <c r="F668" s="152">
        <v>0</v>
      </c>
    </row>
    <row r="669" spans="2:6" s="268" customFormat="1" ht="15" x14ac:dyDescent="0.2">
      <c r="B669" s="184" t="s">
        <v>570</v>
      </c>
      <c r="C669" s="147"/>
      <c r="D669" s="190" t="s">
        <v>571</v>
      </c>
      <c r="E669" s="151">
        <v>0</v>
      </c>
      <c r="F669" s="152">
        <v>10000</v>
      </c>
    </row>
    <row r="670" spans="2:6" s="268" customFormat="1" ht="15" x14ac:dyDescent="0.2">
      <c r="B670" s="184" t="s">
        <v>569</v>
      </c>
      <c r="C670" s="147"/>
      <c r="D670" s="190" t="s">
        <v>568</v>
      </c>
      <c r="E670" s="151">
        <v>0</v>
      </c>
      <c r="F670" s="152">
        <v>0</v>
      </c>
    </row>
    <row r="671" spans="2:6" s="268" customFormat="1" ht="15" x14ac:dyDescent="0.2">
      <c r="B671" s="184" t="s">
        <v>671</v>
      </c>
      <c r="C671" s="147"/>
      <c r="D671" s="190" t="s">
        <v>593</v>
      </c>
      <c r="E671" s="151">
        <v>0</v>
      </c>
      <c r="F671" s="152">
        <v>0</v>
      </c>
    </row>
    <row r="672" spans="2:6" s="268" customFormat="1" ht="15" x14ac:dyDescent="0.2">
      <c r="B672" s="184" t="s">
        <v>591</v>
      </c>
      <c r="C672" s="147"/>
      <c r="D672" s="190" t="s">
        <v>592</v>
      </c>
      <c r="E672" s="151">
        <v>0</v>
      </c>
      <c r="F672" s="152">
        <v>0</v>
      </c>
    </row>
    <row r="673" spans="2:6" s="268" customFormat="1" ht="15" x14ac:dyDescent="0.2">
      <c r="B673" s="184" t="s">
        <v>640</v>
      </c>
      <c r="C673" s="147"/>
      <c r="D673" s="190" t="s">
        <v>641</v>
      </c>
      <c r="E673" s="151">
        <v>0</v>
      </c>
      <c r="F673" s="152">
        <v>70000</v>
      </c>
    </row>
    <row r="674" spans="2:6" s="268" customFormat="1" ht="15" x14ac:dyDescent="0.2">
      <c r="B674" s="271" t="s">
        <v>535</v>
      </c>
      <c r="C674" s="147">
        <v>20300</v>
      </c>
      <c r="D674" s="190" t="s">
        <v>233</v>
      </c>
      <c r="E674" s="151">
        <v>8000</v>
      </c>
      <c r="F674" s="152">
        <v>3000</v>
      </c>
    </row>
    <row r="675" spans="2:6" s="268" customFormat="1" ht="15" hidden="1" x14ac:dyDescent="0.2">
      <c r="B675" s="271" t="s">
        <v>518</v>
      </c>
      <c r="C675" s="147"/>
      <c r="D675" s="190" t="s">
        <v>515</v>
      </c>
      <c r="E675" s="151">
        <v>0</v>
      </c>
      <c r="F675" s="152">
        <v>0</v>
      </c>
    </row>
    <row r="676" spans="2:6" s="268" customFormat="1" ht="15" x14ac:dyDescent="0.2">
      <c r="B676" s="271" t="s">
        <v>536</v>
      </c>
      <c r="C676" s="147">
        <v>20500</v>
      </c>
      <c r="D676" s="190" t="s">
        <v>236</v>
      </c>
      <c r="E676" s="151">
        <v>0</v>
      </c>
      <c r="F676" s="152">
        <v>0</v>
      </c>
    </row>
    <row r="677" spans="2:6" s="268" customFormat="1" ht="15" hidden="1" x14ac:dyDescent="0.2">
      <c r="B677" s="271" t="s">
        <v>237</v>
      </c>
      <c r="C677" s="147"/>
      <c r="D677" s="190" t="s">
        <v>238</v>
      </c>
      <c r="E677" s="151">
        <v>0</v>
      </c>
      <c r="F677" s="152">
        <v>0</v>
      </c>
    </row>
    <row r="678" spans="2:6" s="268" customFormat="1" ht="15" x14ac:dyDescent="0.2">
      <c r="B678" s="153" t="s">
        <v>523</v>
      </c>
      <c r="C678" s="147"/>
      <c r="D678" s="190" t="s">
        <v>509</v>
      </c>
      <c r="E678" s="151">
        <v>2000</v>
      </c>
      <c r="F678" s="152">
        <v>5000</v>
      </c>
    </row>
    <row r="679" spans="2:6" s="268" customFormat="1" ht="15" x14ac:dyDescent="0.2">
      <c r="B679" s="153" t="s">
        <v>566</v>
      </c>
      <c r="C679" s="147"/>
      <c r="D679" s="190" t="s">
        <v>589</v>
      </c>
      <c r="E679" s="151">
        <v>9000</v>
      </c>
      <c r="F679" s="152">
        <v>2000</v>
      </c>
    </row>
    <row r="680" spans="2:6" s="268" customFormat="1" ht="15" hidden="1" x14ac:dyDescent="0.2">
      <c r="B680" s="153"/>
      <c r="C680" s="147"/>
      <c r="D680" s="190"/>
      <c r="E680" s="151"/>
      <c r="F680" s="152"/>
    </row>
    <row r="681" spans="2:6" s="268" customFormat="1" ht="15" x14ac:dyDescent="0.2">
      <c r="B681" s="153" t="s">
        <v>604</v>
      </c>
      <c r="C681" s="147"/>
      <c r="D681" s="190" t="s">
        <v>577</v>
      </c>
      <c r="E681" s="151">
        <v>0</v>
      </c>
      <c r="F681" s="152">
        <v>0</v>
      </c>
    </row>
    <row r="682" spans="2:6" s="268" customFormat="1" ht="15" x14ac:dyDescent="0.2">
      <c r="B682" s="153" t="s">
        <v>643</v>
      </c>
      <c r="C682" s="147"/>
      <c r="D682" s="190" t="s">
        <v>648</v>
      </c>
      <c r="E682" s="151">
        <v>46000</v>
      </c>
      <c r="F682" s="152">
        <v>25000</v>
      </c>
    </row>
    <row r="683" spans="2:6" s="268" customFormat="1" ht="15" x14ac:dyDescent="0.2">
      <c r="B683" s="153" t="s">
        <v>649</v>
      </c>
      <c r="C683" s="147"/>
      <c r="D683" s="190" t="s">
        <v>623</v>
      </c>
      <c r="E683" s="151">
        <v>0</v>
      </c>
      <c r="F683" s="152">
        <v>5500</v>
      </c>
    </row>
    <row r="684" spans="2:6" s="268" customFormat="1" ht="15" x14ac:dyDescent="0.2">
      <c r="B684" s="153" t="s">
        <v>679</v>
      </c>
      <c r="C684" s="147"/>
      <c r="D684" s="190" t="s">
        <v>680</v>
      </c>
      <c r="E684" s="151">
        <v>7000</v>
      </c>
      <c r="F684" s="152">
        <v>0</v>
      </c>
    </row>
    <row r="685" spans="2:6" s="268" customFormat="1" ht="15" x14ac:dyDescent="0.2">
      <c r="B685" s="153" t="s">
        <v>686</v>
      </c>
      <c r="C685" s="147"/>
      <c r="D685" s="190" t="s">
        <v>687</v>
      </c>
      <c r="E685" s="151">
        <v>5000</v>
      </c>
      <c r="F685" s="152">
        <v>0</v>
      </c>
    </row>
    <row r="686" spans="2:6" s="268" customFormat="1" ht="15" x14ac:dyDescent="0.2">
      <c r="B686" s="271" t="s">
        <v>530</v>
      </c>
      <c r="C686" s="147"/>
      <c r="D686" s="190" t="s">
        <v>576</v>
      </c>
      <c r="E686" s="151">
        <v>15000</v>
      </c>
      <c r="F686" s="152">
        <v>10000</v>
      </c>
    </row>
    <row r="687" spans="2:6" s="268" customFormat="1" ht="15" hidden="1" x14ac:dyDescent="0.2">
      <c r="B687" s="271"/>
      <c r="C687" s="147"/>
      <c r="D687" s="190"/>
      <c r="E687" s="151"/>
      <c r="F687" s="152"/>
    </row>
    <row r="688" spans="2:6" s="268" customFormat="1" ht="15" x14ac:dyDescent="0.2">
      <c r="B688" s="271" t="s">
        <v>353</v>
      </c>
      <c r="C688" s="147"/>
      <c r="D688" s="190" t="s">
        <v>363</v>
      </c>
      <c r="E688" s="151">
        <v>15000</v>
      </c>
      <c r="F688" s="152">
        <v>20000</v>
      </c>
    </row>
    <row r="689" spans="2:6" s="268" customFormat="1" ht="15" x14ac:dyDescent="0.2">
      <c r="B689" s="153" t="s">
        <v>858</v>
      </c>
      <c r="C689" s="147"/>
      <c r="D689" s="190" t="s">
        <v>664</v>
      </c>
      <c r="E689" s="151">
        <v>40000</v>
      </c>
      <c r="F689" s="152">
        <v>0</v>
      </c>
    </row>
    <row r="690" spans="2:6" s="268" customFormat="1" ht="15" x14ac:dyDescent="0.2">
      <c r="B690" s="271" t="s">
        <v>857</v>
      </c>
      <c r="C690" s="147"/>
      <c r="D690" s="190" t="s">
        <v>669</v>
      </c>
      <c r="E690" s="151">
        <f>21000+6000</f>
        <v>27000</v>
      </c>
      <c r="F690" s="152">
        <v>0</v>
      </c>
    </row>
    <row r="691" spans="2:6" s="268" customFormat="1" ht="15" x14ac:dyDescent="0.2">
      <c r="B691" s="271" t="s">
        <v>519</v>
      </c>
      <c r="C691" s="147"/>
      <c r="D691" s="190" t="s">
        <v>373</v>
      </c>
      <c r="E691" s="151">
        <v>0</v>
      </c>
      <c r="F691" s="152">
        <v>0</v>
      </c>
    </row>
    <row r="692" spans="2:6" s="268" customFormat="1" ht="15" x14ac:dyDescent="0.2">
      <c r="B692" s="271" t="s">
        <v>372</v>
      </c>
      <c r="C692" s="147"/>
      <c r="D692" s="190" t="s">
        <v>590</v>
      </c>
      <c r="E692" s="151">
        <v>0</v>
      </c>
      <c r="F692" s="152">
        <v>0</v>
      </c>
    </row>
    <row r="693" spans="2:6" s="268" customFormat="1" ht="15" x14ac:dyDescent="0.2">
      <c r="B693" s="153" t="s">
        <v>524</v>
      </c>
      <c r="C693" s="147"/>
      <c r="D693" s="190" t="s">
        <v>510</v>
      </c>
      <c r="E693" s="151">
        <v>0</v>
      </c>
      <c r="F693" s="152">
        <v>0</v>
      </c>
    </row>
    <row r="694" spans="2:6" s="268" customFormat="1" ht="13.15" customHeight="1" x14ac:dyDescent="0.2">
      <c r="B694" s="271" t="s">
        <v>462</v>
      </c>
      <c r="C694" s="147"/>
      <c r="D694" s="190" t="s">
        <v>464</v>
      </c>
      <c r="E694" s="151">
        <v>0</v>
      </c>
      <c r="F694" s="152">
        <v>0</v>
      </c>
    </row>
    <row r="695" spans="2:6" s="268" customFormat="1" ht="15" x14ac:dyDescent="0.2">
      <c r="B695" s="271" t="s">
        <v>666</v>
      </c>
      <c r="C695" s="147"/>
      <c r="D695" s="190" t="s">
        <v>571</v>
      </c>
      <c r="E695" s="151">
        <v>40000</v>
      </c>
      <c r="F695" s="152">
        <v>0</v>
      </c>
    </row>
    <row r="696" spans="2:6" s="268" customFormat="1" ht="15" x14ac:dyDescent="0.2">
      <c r="B696" s="271" t="s">
        <v>673</v>
      </c>
      <c r="C696" s="147"/>
      <c r="D696" s="190" t="s">
        <v>593</v>
      </c>
      <c r="E696" s="151">
        <v>80000</v>
      </c>
      <c r="F696" s="152">
        <v>0</v>
      </c>
    </row>
    <row r="697" spans="2:6" s="268" customFormat="1" ht="15" x14ac:dyDescent="0.2">
      <c r="B697" s="271" t="s">
        <v>667</v>
      </c>
      <c r="C697" s="147"/>
      <c r="D697" s="190" t="s">
        <v>641</v>
      </c>
      <c r="E697" s="151">
        <v>70000</v>
      </c>
      <c r="F697" s="152">
        <v>0</v>
      </c>
    </row>
    <row r="698" spans="2:6" s="268" customFormat="1" ht="15" x14ac:dyDescent="0.2">
      <c r="B698" s="271" t="s">
        <v>668</v>
      </c>
      <c r="C698" s="147"/>
      <c r="D698" s="190" t="s">
        <v>675</v>
      </c>
      <c r="E698" s="151">
        <f>15100+15500</f>
        <v>30600</v>
      </c>
      <c r="F698" s="152">
        <v>0</v>
      </c>
    </row>
    <row r="699" spans="2:6" s="268" customFormat="1" ht="15" x14ac:dyDescent="0.2">
      <c r="B699" s="184" t="s">
        <v>676</v>
      </c>
      <c r="C699" s="147"/>
      <c r="D699" s="190" t="s">
        <v>568</v>
      </c>
      <c r="E699" s="151">
        <f>6500+2500</f>
        <v>9000</v>
      </c>
      <c r="F699" s="152">
        <v>0</v>
      </c>
    </row>
    <row r="700" spans="2:6" s="268" customFormat="1" ht="15" x14ac:dyDescent="0.2">
      <c r="B700" s="271" t="s">
        <v>466</v>
      </c>
      <c r="C700" s="147"/>
      <c r="D700" s="190" t="s">
        <v>678</v>
      </c>
      <c r="E700" s="151">
        <v>52000</v>
      </c>
      <c r="F700" s="152">
        <v>50000</v>
      </c>
    </row>
    <row r="701" spans="2:6" s="268" customFormat="1" ht="15" x14ac:dyDescent="0.2">
      <c r="B701" s="271" t="s">
        <v>578</v>
      </c>
      <c r="C701" s="147"/>
      <c r="D701" s="190" t="s">
        <v>655</v>
      </c>
      <c r="E701" s="151">
        <v>48000</v>
      </c>
      <c r="F701" s="152">
        <v>5000</v>
      </c>
    </row>
    <row r="702" spans="2:6" s="268" customFormat="1" ht="15" x14ac:dyDescent="0.2">
      <c r="B702" s="271" t="s">
        <v>635</v>
      </c>
      <c r="C702" s="147"/>
      <c r="D702" s="190" t="s">
        <v>636</v>
      </c>
      <c r="E702" s="151">
        <v>5000</v>
      </c>
      <c r="F702" s="152">
        <v>167000</v>
      </c>
    </row>
    <row r="703" spans="2:6" s="268" customFormat="1" ht="15" x14ac:dyDescent="0.2">
      <c r="B703" s="184" t="s">
        <v>521</v>
      </c>
      <c r="C703" s="147"/>
      <c r="D703" s="190" t="s">
        <v>631</v>
      </c>
      <c r="E703" s="151">
        <v>0</v>
      </c>
      <c r="F703" s="152">
        <v>0</v>
      </c>
    </row>
    <row r="704" spans="2:6" s="268" customFormat="1" ht="15" x14ac:dyDescent="0.2">
      <c r="B704" s="153" t="s">
        <v>630</v>
      </c>
      <c r="C704" s="147"/>
      <c r="D704" s="190" t="s">
        <v>632</v>
      </c>
      <c r="E704" s="151">
        <v>0</v>
      </c>
      <c r="F704" s="152">
        <v>0</v>
      </c>
    </row>
    <row r="705" spans="2:6" s="268" customFormat="1" ht="15" x14ac:dyDescent="0.2">
      <c r="B705" s="153" t="s">
        <v>572</v>
      </c>
      <c r="C705" s="147"/>
      <c r="D705" s="190" t="s">
        <v>573</v>
      </c>
      <c r="E705" s="151">
        <v>3000</v>
      </c>
      <c r="F705" s="152">
        <v>0</v>
      </c>
    </row>
    <row r="706" spans="2:6" s="268" customFormat="1" ht="15" x14ac:dyDescent="0.2">
      <c r="B706" s="153" t="s">
        <v>574</v>
      </c>
      <c r="C706" s="147"/>
      <c r="D706" s="190" t="s">
        <v>575</v>
      </c>
      <c r="E706" s="151">
        <f>4000+4000+2000+15000</f>
        <v>25000</v>
      </c>
      <c r="F706" s="152">
        <f>4000+4000+2000</f>
        <v>10000</v>
      </c>
    </row>
    <row r="707" spans="2:6" s="268" customFormat="1" ht="15" x14ac:dyDescent="0.2">
      <c r="B707" s="272"/>
      <c r="C707" s="147"/>
      <c r="D707" s="190"/>
      <c r="E707" s="151"/>
      <c r="F707" s="152"/>
    </row>
    <row r="708" spans="2:6" s="268" customFormat="1" x14ac:dyDescent="0.2">
      <c r="B708" s="203"/>
      <c r="C708" s="134"/>
      <c r="D708" s="185" t="s">
        <v>371</v>
      </c>
      <c r="E708" s="193">
        <f>SUM(E657:E707)</f>
        <v>799200</v>
      </c>
      <c r="F708" s="194">
        <f>SUM(F661:F706)</f>
        <v>724500</v>
      </c>
    </row>
    <row r="709" spans="2:6" x14ac:dyDescent="0.2">
      <c r="B709" s="176"/>
      <c r="C709" s="177"/>
      <c r="D709" s="178"/>
      <c r="E709" s="188"/>
      <c r="F709" s="178"/>
    </row>
    <row r="710" spans="2:6" x14ac:dyDescent="0.2">
      <c r="B710" s="176"/>
      <c r="C710" s="177"/>
      <c r="D710" s="178"/>
      <c r="E710" s="188"/>
      <c r="F710" s="178"/>
    </row>
    <row r="711" spans="2:6" ht="15.75" x14ac:dyDescent="0.25">
      <c r="B711" s="127" t="s">
        <v>68</v>
      </c>
      <c r="C711" s="127"/>
      <c r="D711" s="128" t="s">
        <v>239</v>
      </c>
      <c r="E711" s="129"/>
      <c r="F711" s="128"/>
    </row>
    <row r="712" spans="2:6" x14ac:dyDescent="0.2">
      <c r="B712" s="169"/>
      <c r="C712" s="139"/>
      <c r="D712" s="174"/>
      <c r="E712" s="131">
        <f>E654</f>
        <v>2019</v>
      </c>
      <c r="F712" s="132">
        <f>F654</f>
        <v>2018</v>
      </c>
    </row>
    <row r="713" spans="2:6" x14ac:dyDescent="0.2">
      <c r="B713" s="133" t="s">
        <v>6</v>
      </c>
      <c r="C713" s="134" t="s">
        <v>7</v>
      </c>
      <c r="D713" s="179" t="s">
        <v>8</v>
      </c>
      <c r="E713" s="180"/>
      <c r="F713" s="181"/>
    </row>
    <row r="714" spans="2:6" x14ac:dyDescent="0.2">
      <c r="B714" s="169"/>
      <c r="C714" s="139"/>
      <c r="D714" s="174"/>
      <c r="E714" s="175"/>
      <c r="F714" s="174"/>
    </row>
    <row r="715" spans="2:6" x14ac:dyDescent="0.2">
      <c r="B715" s="160"/>
      <c r="C715" s="142"/>
      <c r="D715" s="182"/>
      <c r="E715" s="183"/>
      <c r="F715" s="182"/>
    </row>
    <row r="716" spans="2:6" ht="15" x14ac:dyDescent="0.2">
      <c r="B716" s="153"/>
      <c r="C716" s="147"/>
      <c r="D716" s="190"/>
      <c r="E716" s="157"/>
      <c r="F716" s="156"/>
    </row>
    <row r="717" spans="2:6" x14ac:dyDescent="0.2">
      <c r="B717" s="184"/>
      <c r="C717" s="147"/>
      <c r="D717" s="156"/>
      <c r="E717" s="157"/>
      <c r="F717" s="156"/>
    </row>
    <row r="718" spans="2:6" x14ac:dyDescent="0.2">
      <c r="B718" s="133"/>
      <c r="C718" s="134"/>
      <c r="D718" s="185" t="s">
        <v>240</v>
      </c>
      <c r="E718" s="273"/>
      <c r="F718" s="274"/>
    </row>
    <row r="719" spans="2:6" x14ac:dyDescent="0.2">
      <c r="B719" s="176"/>
      <c r="C719" s="177"/>
      <c r="D719" s="178"/>
      <c r="E719" s="188"/>
      <c r="F719" s="178"/>
    </row>
    <row r="720" spans="2:6" x14ac:dyDescent="0.2">
      <c r="B720" s="176"/>
      <c r="C720" s="177"/>
      <c r="D720" s="178"/>
      <c r="E720" s="188"/>
      <c r="F720" s="178"/>
    </row>
    <row r="721" spans="2:6" ht="15.75" x14ac:dyDescent="0.25">
      <c r="B721" s="127" t="s">
        <v>83</v>
      </c>
      <c r="C721" s="127"/>
      <c r="D721" s="128" t="s">
        <v>552</v>
      </c>
      <c r="E721" s="129"/>
      <c r="F721" s="128"/>
    </row>
    <row r="722" spans="2:6" x14ac:dyDescent="0.2">
      <c r="B722" s="169"/>
      <c r="C722" s="139"/>
      <c r="D722" s="174"/>
      <c r="E722" s="131">
        <f>E712</f>
        <v>2019</v>
      </c>
      <c r="F722" s="132">
        <f>F712</f>
        <v>2018</v>
      </c>
    </row>
    <row r="723" spans="2:6" x14ac:dyDescent="0.2">
      <c r="B723" s="133" t="s">
        <v>6</v>
      </c>
      <c r="C723" s="134" t="s">
        <v>7</v>
      </c>
      <c r="D723" s="179" t="s">
        <v>8</v>
      </c>
      <c r="E723" s="180"/>
      <c r="F723" s="181"/>
    </row>
    <row r="724" spans="2:6" x14ac:dyDescent="0.2">
      <c r="B724" s="169"/>
      <c r="C724" s="139"/>
      <c r="D724" s="174"/>
      <c r="E724" s="175"/>
      <c r="F724" s="174"/>
    </row>
    <row r="725" spans="2:6" x14ac:dyDescent="0.2">
      <c r="B725" s="160"/>
      <c r="C725" s="142"/>
      <c r="D725" s="182"/>
      <c r="E725" s="183"/>
      <c r="F725" s="182"/>
    </row>
    <row r="726" spans="2:6" x14ac:dyDescent="0.2">
      <c r="B726" s="153"/>
      <c r="C726" s="147"/>
      <c r="D726" s="156"/>
      <c r="E726" s="157"/>
      <c r="F726" s="156"/>
    </row>
    <row r="727" spans="2:6" ht="15" x14ac:dyDescent="0.2">
      <c r="B727" s="153" t="s">
        <v>856</v>
      </c>
      <c r="C727" s="147">
        <v>650</v>
      </c>
      <c r="D727" s="190" t="s">
        <v>529</v>
      </c>
      <c r="E727" s="151">
        <f>4230+435</f>
        <v>4665</v>
      </c>
      <c r="F727" s="152">
        <v>4199.6400000000003</v>
      </c>
    </row>
    <row r="728" spans="2:6" ht="15" x14ac:dyDescent="0.2">
      <c r="B728" s="150"/>
      <c r="C728" s="147"/>
      <c r="D728" s="190"/>
      <c r="E728" s="157"/>
      <c r="F728" s="156"/>
    </row>
    <row r="729" spans="2:6" x14ac:dyDescent="0.2">
      <c r="B729" s="184"/>
      <c r="C729" s="147"/>
      <c r="D729" s="156"/>
      <c r="E729" s="157"/>
      <c r="F729" s="156"/>
    </row>
    <row r="730" spans="2:6" x14ac:dyDescent="0.2">
      <c r="B730" s="133"/>
      <c r="C730" s="134"/>
      <c r="D730" s="185" t="s">
        <v>553</v>
      </c>
      <c r="E730" s="186">
        <f>SUM(E727:E729)</f>
        <v>4665</v>
      </c>
      <c r="F730" s="187">
        <f>SUM(F727:F729)</f>
        <v>4199.6400000000003</v>
      </c>
    </row>
    <row r="731" spans="2:6" x14ac:dyDescent="0.2">
      <c r="B731" s="176"/>
      <c r="C731" s="177"/>
      <c r="D731" s="244"/>
      <c r="E731" s="245"/>
      <c r="F731" s="244"/>
    </row>
    <row r="732" spans="2:6" x14ac:dyDescent="0.2">
      <c r="B732" s="176"/>
      <c r="C732" s="177"/>
      <c r="D732" s="244"/>
      <c r="E732" s="245"/>
      <c r="F732" s="244"/>
    </row>
    <row r="733" spans="2:6" x14ac:dyDescent="0.2">
      <c r="B733" s="176"/>
      <c r="C733" s="177"/>
      <c r="D733" s="244"/>
      <c r="E733" s="245"/>
      <c r="F733" s="244"/>
    </row>
    <row r="734" spans="2:6" x14ac:dyDescent="0.2">
      <c r="B734" s="176"/>
      <c r="C734" s="177"/>
      <c r="D734" s="244"/>
      <c r="E734" s="245"/>
      <c r="F734" s="244"/>
    </row>
    <row r="735" spans="2:6" x14ac:dyDescent="0.2">
      <c r="B735" s="176"/>
      <c r="C735" s="177"/>
      <c r="D735" s="244"/>
      <c r="E735" s="245"/>
      <c r="F735" s="244"/>
    </row>
    <row r="736" spans="2:6" x14ac:dyDescent="0.2">
      <c r="B736" s="176"/>
      <c r="C736" s="177"/>
      <c r="D736" s="244"/>
      <c r="E736" s="245"/>
      <c r="F736" s="244"/>
    </row>
    <row r="737" spans="2:6" x14ac:dyDescent="0.2">
      <c r="B737" s="176"/>
      <c r="C737" s="177"/>
      <c r="D737" s="244"/>
      <c r="E737" s="245"/>
      <c r="F737" s="244"/>
    </row>
    <row r="738" spans="2:6" x14ac:dyDescent="0.2">
      <c r="B738" s="176"/>
      <c r="C738" s="177"/>
      <c r="D738" s="244"/>
      <c r="E738" s="245"/>
      <c r="F738" s="244"/>
    </row>
    <row r="739" spans="2:6" x14ac:dyDescent="0.2">
      <c r="B739" s="275" t="s">
        <v>95</v>
      </c>
      <c r="C739" s="276"/>
      <c r="D739" s="277" t="s">
        <v>241</v>
      </c>
      <c r="E739" s="278"/>
      <c r="F739" s="277"/>
    </row>
    <row r="740" spans="2:6" x14ac:dyDescent="0.2">
      <c r="B740" s="176"/>
      <c r="C740" s="177"/>
      <c r="D740" s="178"/>
      <c r="E740" s="131">
        <f>E712</f>
        <v>2019</v>
      </c>
      <c r="F740" s="132">
        <f>F712</f>
        <v>2018</v>
      </c>
    </row>
    <row r="741" spans="2:6" x14ac:dyDescent="0.2">
      <c r="B741" s="133" t="s">
        <v>6</v>
      </c>
      <c r="C741" s="134" t="s">
        <v>7</v>
      </c>
      <c r="D741" s="179" t="s">
        <v>8</v>
      </c>
      <c r="E741" s="180"/>
      <c r="F741" s="181"/>
    </row>
    <row r="742" spans="2:6" x14ac:dyDescent="0.2">
      <c r="B742" s="169"/>
      <c r="C742" s="139"/>
      <c r="D742" s="174"/>
      <c r="E742" s="175"/>
      <c r="F742" s="174"/>
    </row>
    <row r="743" spans="2:6" ht="15" x14ac:dyDescent="0.2">
      <c r="B743" s="199" t="s">
        <v>242</v>
      </c>
      <c r="C743" s="142">
        <v>1600</v>
      </c>
      <c r="D743" s="143" t="s">
        <v>243</v>
      </c>
      <c r="E743" s="163">
        <v>4590</v>
      </c>
      <c r="F743" s="164">
        <v>5880</v>
      </c>
    </row>
    <row r="744" spans="2:6" ht="15" hidden="1" x14ac:dyDescent="0.2">
      <c r="B744" s="150"/>
      <c r="C744" s="147"/>
      <c r="D744" s="190"/>
      <c r="E744" s="149"/>
      <c r="F744" s="148"/>
    </row>
    <row r="745" spans="2:6" ht="15" hidden="1" x14ac:dyDescent="0.2">
      <c r="B745" s="150" t="s">
        <v>244</v>
      </c>
      <c r="C745" s="147">
        <v>5000</v>
      </c>
      <c r="D745" s="190"/>
      <c r="E745" s="149"/>
      <c r="F745" s="148"/>
    </row>
    <row r="746" spans="2:6" ht="15" hidden="1" x14ac:dyDescent="0.2">
      <c r="B746" s="150"/>
      <c r="C746" s="147"/>
      <c r="D746" s="190"/>
      <c r="E746" s="149"/>
      <c r="F746" s="148"/>
    </row>
    <row r="747" spans="2:6" ht="15" x14ac:dyDescent="0.2">
      <c r="B747" s="150" t="s">
        <v>245</v>
      </c>
      <c r="C747" s="147">
        <v>1700</v>
      </c>
      <c r="D747" s="190" t="s">
        <v>246</v>
      </c>
      <c r="E747" s="234">
        <v>301000</v>
      </c>
      <c r="F747" s="235">
        <v>372000</v>
      </c>
    </row>
    <row r="748" spans="2:6" hidden="1" x14ac:dyDescent="0.2">
      <c r="B748" s="153"/>
      <c r="C748" s="147"/>
      <c r="D748" s="156"/>
      <c r="E748" s="236"/>
      <c r="F748" s="237"/>
    </row>
    <row r="749" spans="2:6" hidden="1" x14ac:dyDescent="0.2">
      <c r="B749" s="153"/>
      <c r="C749" s="147"/>
      <c r="D749" s="156"/>
      <c r="E749" s="236"/>
      <c r="F749" s="237"/>
    </row>
    <row r="750" spans="2:6" hidden="1" x14ac:dyDescent="0.2">
      <c r="B750" s="153"/>
      <c r="C750" s="147"/>
      <c r="D750" s="156"/>
      <c r="E750" s="236"/>
      <c r="F750" s="237"/>
    </row>
    <row r="751" spans="2:6" hidden="1" x14ac:dyDescent="0.2">
      <c r="B751" s="153"/>
      <c r="C751" s="147"/>
      <c r="D751" s="156"/>
      <c r="E751" s="236"/>
      <c r="F751" s="237"/>
    </row>
    <row r="752" spans="2:6" hidden="1" x14ac:dyDescent="0.2">
      <c r="B752" s="153"/>
      <c r="C752" s="147"/>
      <c r="D752" s="156"/>
      <c r="E752" s="236"/>
      <c r="F752" s="237"/>
    </row>
    <row r="753" spans="2:6" hidden="1" x14ac:dyDescent="0.2">
      <c r="B753" s="153"/>
      <c r="C753" s="147"/>
      <c r="D753" s="156"/>
      <c r="E753" s="236"/>
      <c r="F753" s="237"/>
    </row>
    <row r="754" spans="2:6" hidden="1" x14ac:dyDescent="0.2">
      <c r="B754" s="153"/>
      <c r="C754" s="147"/>
      <c r="D754" s="156"/>
      <c r="E754" s="236"/>
      <c r="F754" s="237"/>
    </row>
    <row r="755" spans="2:6" hidden="1" x14ac:dyDescent="0.2">
      <c r="B755" s="153"/>
      <c r="C755" s="147"/>
      <c r="D755" s="156"/>
      <c r="E755" s="236"/>
      <c r="F755" s="237"/>
    </row>
    <row r="756" spans="2:6" hidden="1" x14ac:dyDescent="0.2">
      <c r="B756" s="153"/>
      <c r="C756" s="147"/>
      <c r="D756" s="156"/>
      <c r="E756" s="236"/>
      <c r="F756" s="237"/>
    </row>
    <row r="757" spans="2:6" hidden="1" x14ac:dyDescent="0.2">
      <c r="B757" s="153"/>
      <c r="C757" s="147"/>
      <c r="D757" s="156"/>
      <c r="E757" s="236"/>
      <c r="F757" s="237"/>
    </row>
    <row r="758" spans="2:6" hidden="1" x14ac:dyDescent="0.2">
      <c r="B758" s="153"/>
      <c r="C758" s="147"/>
      <c r="D758" s="156"/>
      <c r="E758" s="236"/>
      <c r="F758" s="237"/>
    </row>
    <row r="759" spans="2:6" hidden="1" x14ac:dyDescent="0.2">
      <c r="B759" s="153"/>
      <c r="C759" s="147"/>
      <c r="D759" s="156"/>
      <c r="E759" s="236"/>
      <c r="F759" s="237"/>
    </row>
    <row r="760" spans="2:6" hidden="1" x14ac:dyDescent="0.2">
      <c r="B760" s="153"/>
      <c r="C760" s="147"/>
      <c r="D760" s="156"/>
      <c r="E760" s="236"/>
      <c r="F760" s="237"/>
    </row>
    <row r="761" spans="2:6" hidden="1" x14ac:dyDescent="0.2">
      <c r="B761" s="153"/>
      <c r="C761" s="147"/>
      <c r="D761" s="156"/>
      <c r="E761" s="236"/>
      <c r="F761" s="237"/>
    </row>
    <row r="762" spans="2:6" hidden="1" x14ac:dyDescent="0.2">
      <c r="B762" s="153"/>
      <c r="C762" s="147"/>
      <c r="D762" s="156"/>
      <c r="E762" s="236"/>
      <c r="F762" s="237"/>
    </row>
    <row r="763" spans="2:6" hidden="1" x14ac:dyDescent="0.2">
      <c r="B763" s="153"/>
      <c r="C763" s="147"/>
      <c r="D763" s="156"/>
      <c r="E763" s="236"/>
      <c r="F763" s="237"/>
    </row>
    <row r="764" spans="2:6" hidden="1" x14ac:dyDescent="0.2">
      <c r="B764" s="153"/>
      <c r="C764" s="147"/>
      <c r="D764" s="156"/>
      <c r="E764" s="236"/>
      <c r="F764" s="237"/>
    </row>
    <row r="765" spans="2:6" hidden="1" x14ac:dyDescent="0.2">
      <c r="B765" s="153"/>
      <c r="C765" s="147"/>
      <c r="D765" s="156"/>
      <c r="E765" s="236"/>
      <c r="F765" s="237"/>
    </row>
    <row r="766" spans="2:6" hidden="1" x14ac:dyDescent="0.2">
      <c r="B766" s="153"/>
      <c r="C766" s="147"/>
      <c r="D766" s="156"/>
      <c r="E766" s="236"/>
      <c r="F766" s="237"/>
    </row>
    <row r="767" spans="2:6" hidden="1" x14ac:dyDescent="0.2">
      <c r="B767" s="153"/>
      <c r="C767" s="147"/>
      <c r="D767" s="156"/>
      <c r="E767" s="236"/>
      <c r="F767" s="237"/>
    </row>
    <row r="768" spans="2:6" hidden="1" x14ac:dyDescent="0.2">
      <c r="B768" s="153"/>
      <c r="C768" s="147"/>
      <c r="D768" s="156"/>
      <c r="E768" s="236"/>
      <c r="F768" s="237"/>
    </row>
    <row r="769" spans="2:6" hidden="1" x14ac:dyDescent="0.2">
      <c r="B769" s="153"/>
      <c r="C769" s="147"/>
      <c r="D769" s="156"/>
      <c r="E769" s="236"/>
      <c r="F769" s="237"/>
    </row>
    <row r="770" spans="2:6" hidden="1" x14ac:dyDescent="0.2">
      <c r="B770" s="153"/>
      <c r="C770" s="147"/>
      <c r="D770" s="156"/>
      <c r="E770" s="236"/>
      <c r="F770" s="237"/>
    </row>
    <row r="771" spans="2:6" hidden="1" x14ac:dyDescent="0.2">
      <c r="B771" s="153"/>
      <c r="C771" s="147"/>
      <c r="D771" s="156"/>
      <c r="E771" s="236"/>
      <c r="F771" s="237"/>
    </row>
    <row r="772" spans="2:6" hidden="1" x14ac:dyDescent="0.2">
      <c r="B772" s="153" t="s">
        <v>9</v>
      </c>
      <c r="C772" s="147"/>
      <c r="D772" s="156"/>
      <c r="E772" s="236"/>
      <c r="F772" s="237"/>
    </row>
    <row r="773" spans="2:6" hidden="1" x14ac:dyDescent="0.2">
      <c r="B773" s="153"/>
      <c r="C773" s="147"/>
      <c r="D773" s="156"/>
      <c r="E773" s="236"/>
      <c r="F773" s="237"/>
    </row>
    <row r="774" spans="2:6" hidden="1" x14ac:dyDescent="0.2">
      <c r="B774" s="153"/>
      <c r="C774" s="147"/>
      <c r="D774" s="156"/>
      <c r="E774" s="236"/>
      <c r="F774" s="237"/>
    </row>
    <row r="775" spans="2:6" hidden="1" x14ac:dyDescent="0.2">
      <c r="B775" s="153"/>
      <c r="C775" s="147"/>
      <c r="D775" s="156"/>
      <c r="E775" s="236"/>
      <c r="F775" s="237"/>
    </row>
    <row r="776" spans="2:6" hidden="1" x14ac:dyDescent="0.2">
      <c r="B776" s="153"/>
      <c r="C776" s="147"/>
      <c r="D776" s="156"/>
      <c r="E776" s="236"/>
      <c r="F776" s="237"/>
    </row>
    <row r="777" spans="2:6" hidden="1" x14ac:dyDescent="0.2">
      <c r="B777" s="153"/>
      <c r="C777" s="147"/>
      <c r="D777" s="156"/>
      <c r="E777" s="236"/>
      <c r="F777" s="237"/>
    </row>
    <row r="778" spans="2:6" hidden="1" x14ac:dyDescent="0.2">
      <c r="B778" s="153"/>
      <c r="C778" s="147"/>
      <c r="D778" s="156"/>
      <c r="E778" s="236"/>
      <c r="F778" s="237"/>
    </row>
    <row r="779" spans="2:6" hidden="1" x14ac:dyDescent="0.2">
      <c r="B779" s="153"/>
      <c r="C779" s="147"/>
      <c r="D779" s="156"/>
      <c r="E779" s="236"/>
      <c r="F779" s="237"/>
    </row>
    <row r="780" spans="2:6" hidden="1" x14ac:dyDescent="0.2">
      <c r="B780" s="153"/>
      <c r="C780" s="147"/>
      <c r="D780" s="156"/>
      <c r="E780" s="236"/>
      <c r="F780" s="237"/>
    </row>
    <row r="781" spans="2:6" hidden="1" x14ac:dyDescent="0.2">
      <c r="B781" s="153"/>
      <c r="C781" s="147"/>
      <c r="D781" s="156"/>
      <c r="E781" s="236"/>
      <c r="F781" s="237"/>
    </row>
    <row r="782" spans="2:6" hidden="1" x14ac:dyDescent="0.2">
      <c r="B782" s="153"/>
      <c r="C782" s="147"/>
      <c r="D782" s="156"/>
      <c r="E782" s="236"/>
      <c r="F782" s="237"/>
    </row>
    <row r="783" spans="2:6" hidden="1" x14ac:dyDescent="0.2">
      <c r="B783" s="153"/>
      <c r="C783" s="147"/>
      <c r="D783" s="156"/>
      <c r="E783" s="236"/>
      <c r="F783" s="237"/>
    </row>
    <row r="784" spans="2:6" hidden="1" x14ac:dyDescent="0.2">
      <c r="B784" s="153"/>
      <c r="C784" s="147"/>
      <c r="D784" s="156"/>
      <c r="E784" s="236"/>
      <c r="F784" s="237"/>
    </row>
    <row r="785" spans="2:6" x14ac:dyDescent="0.2">
      <c r="B785" s="153"/>
      <c r="C785" s="147"/>
      <c r="D785" s="156"/>
      <c r="E785" s="236"/>
      <c r="F785" s="237"/>
    </row>
    <row r="786" spans="2:6" x14ac:dyDescent="0.2">
      <c r="B786" s="184"/>
      <c r="C786" s="147"/>
      <c r="D786" s="156"/>
      <c r="E786" s="236"/>
      <c r="F786" s="237"/>
    </row>
    <row r="787" spans="2:6" x14ac:dyDescent="0.2">
      <c r="B787" s="133"/>
      <c r="C787" s="134"/>
      <c r="D787" s="179" t="s">
        <v>247</v>
      </c>
      <c r="E787" s="186">
        <f>SUM(E743:E785)</f>
        <v>305590</v>
      </c>
      <c r="F787" s="187">
        <f>SUM(F743:F785)</f>
        <v>377880</v>
      </c>
    </row>
    <row r="788" spans="2:6" x14ac:dyDescent="0.2">
      <c r="B788" s="176"/>
      <c r="C788" s="177"/>
      <c r="D788" s="279"/>
      <c r="E788" s="280"/>
      <c r="F788" s="279"/>
    </row>
    <row r="789" spans="2:6" x14ac:dyDescent="0.2">
      <c r="C789" s="281"/>
      <c r="D789" s="195"/>
      <c r="E789" s="282"/>
      <c r="F789" s="195"/>
    </row>
    <row r="790" spans="2:6" ht="13.5" thickBot="1" x14ac:dyDescent="0.25">
      <c r="C790" s="283"/>
      <c r="D790" s="284"/>
      <c r="E790" s="285"/>
      <c r="F790" s="286"/>
    </row>
    <row r="791" spans="2:6" ht="13.5" thickBot="1" x14ac:dyDescent="0.25">
      <c r="B791" s="287"/>
      <c r="C791" s="288"/>
      <c r="D791" s="289" t="s">
        <v>248</v>
      </c>
      <c r="E791" s="290">
        <f>E504+E591+E608+E640+E708+E718+E787+E649+E730</f>
        <v>4512995</v>
      </c>
      <c r="F791" s="291">
        <f>F504+F591+F608+F640+F708+F718+F787+F649+F730</f>
        <v>4319116</v>
      </c>
    </row>
    <row r="792" spans="2:6" x14ac:dyDescent="0.2">
      <c r="B792" s="287"/>
      <c r="C792" s="138"/>
      <c r="D792" s="292"/>
      <c r="E792" s="293"/>
      <c r="F792" s="292"/>
    </row>
    <row r="793" spans="2:6" ht="13.5" thickBot="1" x14ac:dyDescent="0.25">
      <c r="C793" s="281"/>
      <c r="E793" s="294" t="s">
        <v>2</v>
      </c>
      <c r="F793" s="295" t="s">
        <v>2</v>
      </c>
    </row>
    <row r="794" spans="2:6" ht="13.5" thickBot="1" x14ac:dyDescent="0.25">
      <c r="C794" s="281"/>
      <c r="D794" s="296" t="s">
        <v>249</v>
      </c>
      <c r="E794" s="290">
        <f>E791</f>
        <v>4512995</v>
      </c>
      <c r="F794" s="291">
        <f t="shared" ref="F794" si="13">F443</f>
        <v>4319116</v>
      </c>
    </row>
    <row r="795" spans="2:6" ht="13.5" thickBot="1" x14ac:dyDescent="0.25">
      <c r="C795" s="281"/>
    </row>
    <row r="796" spans="2:6" ht="13.5" thickBot="1" x14ac:dyDescent="0.25">
      <c r="C796" s="281"/>
      <c r="D796" s="297" t="s">
        <v>250</v>
      </c>
      <c r="E796" s="298">
        <f>E794-E443</f>
        <v>0</v>
      </c>
      <c r="F796" s="299">
        <f>F794-F443</f>
        <v>0</v>
      </c>
    </row>
    <row r="797" spans="2:6" x14ac:dyDescent="0.2">
      <c r="C797" s="281"/>
    </row>
    <row r="798" spans="2:6" s="212" customFormat="1" ht="15.75" x14ac:dyDescent="0.25">
      <c r="B798" s="128"/>
      <c r="C798" s="300"/>
      <c r="D798" s="116"/>
      <c r="E798" s="301"/>
      <c r="F798" s="302"/>
    </row>
    <row r="799" spans="2:6" s="212" customFormat="1" ht="15" x14ac:dyDescent="0.2">
      <c r="B799" s="210"/>
      <c r="C799" s="210"/>
      <c r="D799" s="116"/>
      <c r="E799" s="301"/>
      <c r="F799" s="302"/>
    </row>
    <row r="800" spans="2:6" x14ac:dyDescent="0.2">
      <c r="E800" s="301"/>
      <c r="F800" s="302"/>
    </row>
    <row r="801" spans="2:6" x14ac:dyDescent="0.2">
      <c r="B801" s="303"/>
      <c r="E801" s="301"/>
      <c r="F801" s="302"/>
    </row>
    <row r="802" spans="2:6" x14ac:dyDescent="0.2">
      <c r="D802" s="302"/>
      <c r="E802" s="301"/>
      <c r="F802" s="302"/>
    </row>
    <row r="808" spans="2:6" x14ac:dyDescent="0.2">
      <c r="D808" s="302"/>
      <c r="E808" s="301"/>
      <c r="F808" s="302"/>
    </row>
    <row r="809" spans="2:6" x14ac:dyDescent="0.2">
      <c r="D809" s="302"/>
      <c r="E809" s="301"/>
      <c r="F809" s="302"/>
    </row>
  </sheetData>
  <sortState xmlns:xlrd2="http://schemas.microsoft.com/office/spreadsheetml/2017/richdata2" ref="A219:M248">
    <sortCondition ref="B219:B248"/>
  </sortState>
  <printOptions horizontalCentered="1" verticalCentered="1"/>
  <pageMargins left="0" right="0" top="0" bottom="0" header="0.31496062992125984" footer="0.31496062992125984"/>
  <pageSetup paperSize="9" scale="65" orientation="portrait" r:id="rId1"/>
  <headerFooter alignWithMargins="0">
    <oddFooter>&amp;LComptabilitat&amp;CPágina &amp;P&amp;R&amp;D</oddFooter>
  </headerFooter>
  <rowBreaks count="10" manualBreakCount="10">
    <brk id="135" max="16383" man="1"/>
    <brk id="213" max="16383" man="1"/>
    <brk id="281" max="16383" man="1"/>
    <brk id="341" max="16383" man="1"/>
    <brk id="448" max="16383" man="1"/>
    <brk id="505" max="16383" man="1"/>
    <brk id="592" max="16383" man="1"/>
    <brk id="651" max="16383" man="1"/>
    <brk id="733" max="16383" man="1"/>
    <brk id="7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88"/>
  <sheetViews>
    <sheetView topLeftCell="A147" zoomScaleNormal="100" workbookViewId="0"/>
  </sheetViews>
  <sheetFormatPr baseColWidth="10" defaultColWidth="11.5703125" defaultRowHeight="9" x14ac:dyDescent="0.15"/>
  <cols>
    <col min="1" max="1" width="2.42578125" style="6" customWidth="1"/>
    <col min="2" max="2" width="7.28515625" style="6" customWidth="1"/>
    <col min="3" max="3" width="5.28515625" style="6" customWidth="1"/>
    <col min="4" max="4" width="23.42578125" style="6" customWidth="1"/>
    <col min="5" max="5" width="10.7109375" style="60" customWidth="1"/>
    <col min="6" max="7" width="9.7109375" style="60" customWidth="1"/>
    <col min="8" max="8" width="16.42578125" style="60" bestFit="1" customWidth="1"/>
    <col min="9" max="9" width="11.28515625" style="60" customWidth="1"/>
    <col min="10" max="10" width="10.28515625" style="60" customWidth="1"/>
    <col min="11" max="11" width="11" style="60" customWidth="1"/>
    <col min="12" max="12" width="10.28515625" style="60" customWidth="1"/>
    <col min="13" max="13" width="11" style="60" customWidth="1"/>
    <col min="14" max="15" width="9.7109375" style="60" customWidth="1"/>
    <col min="16" max="16" width="11" style="60" customWidth="1"/>
    <col min="17" max="17" width="11.28515625" style="60" customWidth="1"/>
    <col min="18" max="18" width="10.28515625" style="60" customWidth="1"/>
    <col min="19" max="19" width="11" style="60" customWidth="1"/>
    <col min="20" max="20" width="10.28515625" style="60" customWidth="1"/>
    <col min="21" max="21" width="11.5703125" style="6"/>
    <col min="22" max="22" width="11.7109375" style="6" bestFit="1" customWidth="1"/>
    <col min="23" max="246" width="11.5703125" style="6"/>
    <col min="247" max="247" width="2.42578125" style="6" customWidth="1"/>
    <col min="248" max="248" width="7.28515625" style="6" customWidth="1"/>
    <col min="249" max="249" width="5.28515625" style="6" customWidth="1"/>
    <col min="250" max="250" width="23.42578125" style="6" customWidth="1"/>
    <col min="251" max="251" width="9.42578125" style="6" customWidth="1"/>
    <col min="252" max="252" width="9.7109375" style="6" customWidth="1"/>
    <col min="253" max="253" width="7.5703125" style="6" customWidth="1"/>
    <col min="254" max="254" width="8.140625" style="6" customWidth="1"/>
    <col min="255" max="255" width="14" style="6" customWidth="1"/>
    <col min="256" max="256" width="10.28515625" style="6" customWidth="1"/>
    <col min="257" max="257" width="4.85546875" style="6" customWidth="1"/>
    <col min="258" max="258" width="9.7109375" style="6" customWidth="1"/>
    <col min="259" max="259" width="9.5703125" style="6" customWidth="1"/>
    <col min="260" max="260" width="7.42578125" style="6" customWidth="1"/>
    <col min="261" max="261" width="9" style="6" customWidth="1"/>
    <col min="262" max="262" width="9.85546875" style="6" customWidth="1"/>
    <col min="263" max="263" width="10.42578125" style="6" customWidth="1"/>
    <col min="264" max="264" width="4.140625" style="6" customWidth="1"/>
    <col min="265" max="265" width="10.7109375" style="6" customWidth="1"/>
    <col min="266" max="266" width="9.28515625" style="6" customWidth="1"/>
    <col min="267" max="267" width="9" style="6" customWidth="1"/>
    <col min="268" max="268" width="8" style="6" customWidth="1"/>
    <col min="269" max="269" width="8.140625" style="6" customWidth="1"/>
    <col min="270" max="270" width="10.85546875" style="6" customWidth="1"/>
    <col min="271" max="272" width="11.7109375" style="6" bestFit="1" customWidth="1"/>
    <col min="273" max="273" width="11.5703125" style="6"/>
    <col min="274" max="275" width="11.7109375" style="6" bestFit="1" customWidth="1"/>
    <col min="276" max="277" width="11.5703125" style="6"/>
    <col min="278" max="278" width="11.7109375" style="6" bestFit="1" customWidth="1"/>
    <col min="279" max="502" width="11.5703125" style="6"/>
    <col min="503" max="503" width="2.42578125" style="6" customWidth="1"/>
    <col min="504" max="504" width="7.28515625" style="6" customWidth="1"/>
    <col min="505" max="505" width="5.28515625" style="6" customWidth="1"/>
    <col min="506" max="506" width="23.42578125" style="6" customWidth="1"/>
    <col min="507" max="507" width="9.42578125" style="6" customWidth="1"/>
    <col min="508" max="508" width="9.7109375" style="6" customWidth="1"/>
    <col min="509" max="509" width="7.5703125" style="6" customWidth="1"/>
    <col min="510" max="510" width="8.140625" style="6" customWidth="1"/>
    <col min="511" max="511" width="14" style="6" customWidth="1"/>
    <col min="512" max="512" width="10.28515625" style="6" customWidth="1"/>
    <col min="513" max="513" width="4.85546875" style="6" customWidth="1"/>
    <col min="514" max="514" width="9.7109375" style="6" customWidth="1"/>
    <col min="515" max="515" width="9.5703125" style="6" customWidth="1"/>
    <col min="516" max="516" width="7.42578125" style="6" customWidth="1"/>
    <col min="517" max="517" width="9" style="6" customWidth="1"/>
    <col min="518" max="518" width="9.85546875" style="6" customWidth="1"/>
    <col min="519" max="519" width="10.42578125" style="6" customWidth="1"/>
    <col min="520" max="520" width="4.140625" style="6" customWidth="1"/>
    <col min="521" max="521" width="10.7109375" style="6" customWidth="1"/>
    <col min="522" max="522" width="9.28515625" style="6" customWidth="1"/>
    <col min="523" max="523" width="9" style="6" customWidth="1"/>
    <col min="524" max="524" width="8" style="6" customWidth="1"/>
    <col min="525" max="525" width="8.140625" style="6" customWidth="1"/>
    <col min="526" max="526" width="10.85546875" style="6" customWidth="1"/>
    <col min="527" max="528" width="11.7109375" style="6" bestFit="1" customWidth="1"/>
    <col min="529" max="529" width="11.5703125" style="6"/>
    <col min="530" max="531" width="11.7109375" style="6" bestFit="1" customWidth="1"/>
    <col min="532" max="533" width="11.5703125" style="6"/>
    <col min="534" max="534" width="11.7109375" style="6" bestFit="1" customWidth="1"/>
    <col min="535" max="758" width="11.5703125" style="6"/>
    <col min="759" max="759" width="2.42578125" style="6" customWidth="1"/>
    <col min="760" max="760" width="7.28515625" style="6" customWidth="1"/>
    <col min="761" max="761" width="5.28515625" style="6" customWidth="1"/>
    <col min="762" max="762" width="23.42578125" style="6" customWidth="1"/>
    <col min="763" max="763" width="9.42578125" style="6" customWidth="1"/>
    <col min="764" max="764" width="9.7109375" style="6" customWidth="1"/>
    <col min="765" max="765" width="7.5703125" style="6" customWidth="1"/>
    <col min="766" max="766" width="8.140625" style="6" customWidth="1"/>
    <col min="767" max="767" width="14" style="6" customWidth="1"/>
    <col min="768" max="768" width="10.28515625" style="6" customWidth="1"/>
    <col min="769" max="769" width="4.85546875" style="6" customWidth="1"/>
    <col min="770" max="770" width="9.7109375" style="6" customWidth="1"/>
    <col min="771" max="771" width="9.5703125" style="6" customWidth="1"/>
    <col min="772" max="772" width="7.42578125" style="6" customWidth="1"/>
    <col min="773" max="773" width="9" style="6" customWidth="1"/>
    <col min="774" max="774" width="9.85546875" style="6" customWidth="1"/>
    <col min="775" max="775" width="10.42578125" style="6" customWidth="1"/>
    <col min="776" max="776" width="4.140625" style="6" customWidth="1"/>
    <col min="777" max="777" width="10.7109375" style="6" customWidth="1"/>
    <col min="778" max="778" width="9.28515625" style="6" customWidth="1"/>
    <col min="779" max="779" width="9" style="6" customWidth="1"/>
    <col min="780" max="780" width="8" style="6" customWidth="1"/>
    <col min="781" max="781" width="8.140625" style="6" customWidth="1"/>
    <col min="782" max="782" width="10.85546875" style="6" customWidth="1"/>
    <col min="783" max="784" width="11.7109375" style="6" bestFit="1" customWidth="1"/>
    <col min="785" max="785" width="11.5703125" style="6"/>
    <col min="786" max="787" width="11.7109375" style="6" bestFit="1" customWidth="1"/>
    <col min="788" max="789" width="11.5703125" style="6"/>
    <col min="790" max="790" width="11.7109375" style="6" bestFit="1" customWidth="1"/>
    <col min="791" max="1014" width="11.5703125" style="6"/>
    <col min="1015" max="1015" width="2.42578125" style="6" customWidth="1"/>
    <col min="1016" max="1016" width="7.28515625" style="6" customWidth="1"/>
    <col min="1017" max="1017" width="5.28515625" style="6" customWidth="1"/>
    <col min="1018" max="1018" width="23.42578125" style="6" customWidth="1"/>
    <col min="1019" max="1019" width="9.42578125" style="6" customWidth="1"/>
    <col min="1020" max="1020" width="9.7109375" style="6" customWidth="1"/>
    <col min="1021" max="1021" width="7.5703125" style="6" customWidth="1"/>
    <col min="1022" max="1022" width="8.140625" style="6" customWidth="1"/>
    <col min="1023" max="1023" width="14" style="6" customWidth="1"/>
    <col min="1024" max="1024" width="10.28515625" style="6" customWidth="1"/>
    <col min="1025" max="1025" width="4.85546875" style="6" customWidth="1"/>
    <col min="1026" max="1026" width="9.7109375" style="6" customWidth="1"/>
    <col min="1027" max="1027" width="9.5703125" style="6" customWidth="1"/>
    <col min="1028" max="1028" width="7.42578125" style="6" customWidth="1"/>
    <col min="1029" max="1029" width="9" style="6" customWidth="1"/>
    <col min="1030" max="1030" width="9.85546875" style="6" customWidth="1"/>
    <col min="1031" max="1031" width="10.42578125" style="6" customWidth="1"/>
    <col min="1032" max="1032" width="4.140625" style="6" customWidth="1"/>
    <col min="1033" max="1033" width="10.7109375" style="6" customWidth="1"/>
    <col min="1034" max="1034" width="9.28515625" style="6" customWidth="1"/>
    <col min="1035" max="1035" width="9" style="6" customWidth="1"/>
    <col min="1036" max="1036" width="8" style="6" customWidth="1"/>
    <col min="1037" max="1037" width="8.140625" style="6" customWidth="1"/>
    <col min="1038" max="1038" width="10.85546875" style="6" customWidth="1"/>
    <col min="1039" max="1040" width="11.7109375" style="6" bestFit="1" customWidth="1"/>
    <col min="1041" max="1041" width="11.5703125" style="6"/>
    <col min="1042" max="1043" width="11.7109375" style="6" bestFit="1" customWidth="1"/>
    <col min="1044" max="1045" width="11.5703125" style="6"/>
    <col min="1046" max="1046" width="11.7109375" style="6" bestFit="1" customWidth="1"/>
    <col min="1047" max="1270" width="11.5703125" style="6"/>
    <col min="1271" max="1271" width="2.42578125" style="6" customWidth="1"/>
    <col min="1272" max="1272" width="7.28515625" style="6" customWidth="1"/>
    <col min="1273" max="1273" width="5.28515625" style="6" customWidth="1"/>
    <col min="1274" max="1274" width="23.42578125" style="6" customWidth="1"/>
    <col min="1275" max="1275" width="9.42578125" style="6" customWidth="1"/>
    <col min="1276" max="1276" width="9.7109375" style="6" customWidth="1"/>
    <col min="1277" max="1277" width="7.5703125" style="6" customWidth="1"/>
    <col min="1278" max="1278" width="8.140625" style="6" customWidth="1"/>
    <col min="1279" max="1279" width="14" style="6" customWidth="1"/>
    <col min="1280" max="1280" width="10.28515625" style="6" customWidth="1"/>
    <col min="1281" max="1281" width="4.85546875" style="6" customWidth="1"/>
    <col min="1282" max="1282" width="9.7109375" style="6" customWidth="1"/>
    <col min="1283" max="1283" width="9.5703125" style="6" customWidth="1"/>
    <col min="1284" max="1284" width="7.42578125" style="6" customWidth="1"/>
    <col min="1285" max="1285" width="9" style="6" customWidth="1"/>
    <col min="1286" max="1286" width="9.85546875" style="6" customWidth="1"/>
    <col min="1287" max="1287" width="10.42578125" style="6" customWidth="1"/>
    <col min="1288" max="1288" width="4.140625" style="6" customWidth="1"/>
    <col min="1289" max="1289" width="10.7109375" style="6" customWidth="1"/>
    <col min="1290" max="1290" width="9.28515625" style="6" customWidth="1"/>
    <col min="1291" max="1291" width="9" style="6" customWidth="1"/>
    <col min="1292" max="1292" width="8" style="6" customWidth="1"/>
    <col min="1293" max="1293" width="8.140625" style="6" customWidth="1"/>
    <col min="1294" max="1294" width="10.85546875" style="6" customWidth="1"/>
    <col min="1295" max="1296" width="11.7109375" style="6" bestFit="1" customWidth="1"/>
    <col min="1297" max="1297" width="11.5703125" style="6"/>
    <col min="1298" max="1299" width="11.7109375" style="6" bestFit="1" customWidth="1"/>
    <col min="1300" max="1301" width="11.5703125" style="6"/>
    <col min="1302" max="1302" width="11.7109375" style="6" bestFit="1" customWidth="1"/>
    <col min="1303" max="1526" width="11.5703125" style="6"/>
    <col min="1527" max="1527" width="2.42578125" style="6" customWidth="1"/>
    <col min="1528" max="1528" width="7.28515625" style="6" customWidth="1"/>
    <col min="1529" max="1529" width="5.28515625" style="6" customWidth="1"/>
    <col min="1530" max="1530" width="23.42578125" style="6" customWidth="1"/>
    <col min="1531" max="1531" width="9.42578125" style="6" customWidth="1"/>
    <col min="1532" max="1532" width="9.7109375" style="6" customWidth="1"/>
    <col min="1533" max="1533" width="7.5703125" style="6" customWidth="1"/>
    <col min="1534" max="1534" width="8.140625" style="6" customWidth="1"/>
    <col min="1535" max="1535" width="14" style="6" customWidth="1"/>
    <col min="1536" max="1536" width="10.28515625" style="6" customWidth="1"/>
    <col min="1537" max="1537" width="4.85546875" style="6" customWidth="1"/>
    <col min="1538" max="1538" width="9.7109375" style="6" customWidth="1"/>
    <col min="1539" max="1539" width="9.5703125" style="6" customWidth="1"/>
    <col min="1540" max="1540" width="7.42578125" style="6" customWidth="1"/>
    <col min="1541" max="1541" width="9" style="6" customWidth="1"/>
    <col min="1542" max="1542" width="9.85546875" style="6" customWidth="1"/>
    <col min="1543" max="1543" width="10.42578125" style="6" customWidth="1"/>
    <col min="1544" max="1544" width="4.140625" style="6" customWidth="1"/>
    <col min="1545" max="1545" width="10.7109375" style="6" customWidth="1"/>
    <col min="1546" max="1546" width="9.28515625" style="6" customWidth="1"/>
    <col min="1547" max="1547" width="9" style="6" customWidth="1"/>
    <col min="1548" max="1548" width="8" style="6" customWidth="1"/>
    <col min="1549" max="1549" width="8.140625" style="6" customWidth="1"/>
    <col min="1550" max="1550" width="10.85546875" style="6" customWidth="1"/>
    <col min="1551" max="1552" width="11.7109375" style="6" bestFit="1" customWidth="1"/>
    <col min="1553" max="1553" width="11.5703125" style="6"/>
    <col min="1554" max="1555" width="11.7109375" style="6" bestFit="1" customWidth="1"/>
    <col min="1556" max="1557" width="11.5703125" style="6"/>
    <col min="1558" max="1558" width="11.7109375" style="6" bestFit="1" customWidth="1"/>
    <col min="1559" max="1782" width="11.5703125" style="6"/>
    <col min="1783" max="1783" width="2.42578125" style="6" customWidth="1"/>
    <col min="1784" max="1784" width="7.28515625" style="6" customWidth="1"/>
    <col min="1785" max="1785" width="5.28515625" style="6" customWidth="1"/>
    <col min="1786" max="1786" width="23.42578125" style="6" customWidth="1"/>
    <col min="1787" max="1787" width="9.42578125" style="6" customWidth="1"/>
    <col min="1788" max="1788" width="9.7109375" style="6" customWidth="1"/>
    <col min="1789" max="1789" width="7.5703125" style="6" customWidth="1"/>
    <col min="1790" max="1790" width="8.140625" style="6" customWidth="1"/>
    <col min="1791" max="1791" width="14" style="6" customWidth="1"/>
    <col min="1792" max="1792" width="10.28515625" style="6" customWidth="1"/>
    <col min="1793" max="1793" width="4.85546875" style="6" customWidth="1"/>
    <col min="1794" max="1794" width="9.7109375" style="6" customWidth="1"/>
    <col min="1795" max="1795" width="9.5703125" style="6" customWidth="1"/>
    <col min="1796" max="1796" width="7.42578125" style="6" customWidth="1"/>
    <col min="1797" max="1797" width="9" style="6" customWidth="1"/>
    <col min="1798" max="1798" width="9.85546875" style="6" customWidth="1"/>
    <col min="1799" max="1799" width="10.42578125" style="6" customWidth="1"/>
    <col min="1800" max="1800" width="4.140625" style="6" customWidth="1"/>
    <col min="1801" max="1801" width="10.7109375" style="6" customWidth="1"/>
    <col min="1802" max="1802" width="9.28515625" style="6" customWidth="1"/>
    <col min="1803" max="1803" width="9" style="6" customWidth="1"/>
    <col min="1804" max="1804" width="8" style="6" customWidth="1"/>
    <col min="1805" max="1805" width="8.140625" style="6" customWidth="1"/>
    <col min="1806" max="1806" width="10.85546875" style="6" customWidth="1"/>
    <col min="1807" max="1808" width="11.7109375" style="6" bestFit="1" customWidth="1"/>
    <col min="1809" max="1809" width="11.5703125" style="6"/>
    <col min="1810" max="1811" width="11.7109375" style="6" bestFit="1" customWidth="1"/>
    <col min="1812" max="1813" width="11.5703125" style="6"/>
    <col min="1814" max="1814" width="11.7109375" style="6" bestFit="1" customWidth="1"/>
    <col min="1815" max="2038" width="11.5703125" style="6"/>
    <col min="2039" max="2039" width="2.42578125" style="6" customWidth="1"/>
    <col min="2040" max="2040" width="7.28515625" style="6" customWidth="1"/>
    <col min="2041" max="2041" width="5.28515625" style="6" customWidth="1"/>
    <col min="2042" max="2042" width="23.42578125" style="6" customWidth="1"/>
    <col min="2043" max="2043" width="9.42578125" style="6" customWidth="1"/>
    <col min="2044" max="2044" width="9.7109375" style="6" customWidth="1"/>
    <col min="2045" max="2045" width="7.5703125" style="6" customWidth="1"/>
    <col min="2046" max="2046" width="8.140625" style="6" customWidth="1"/>
    <col min="2047" max="2047" width="14" style="6" customWidth="1"/>
    <col min="2048" max="2048" width="10.28515625" style="6" customWidth="1"/>
    <col min="2049" max="2049" width="4.85546875" style="6" customWidth="1"/>
    <col min="2050" max="2050" width="9.7109375" style="6" customWidth="1"/>
    <col min="2051" max="2051" width="9.5703125" style="6" customWidth="1"/>
    <col min="2052" max="2052" width="7.42578125" style="6" customWidth="1"/>
    <col min="2053" max="2053" width="9" style="6" customWidth="1"/>
    <col min="2054" max="2054" width="9.85546875" style="6" customWidth="1"/>
    <col min="2055" max="2055" width="10.42578125" style="6" customWidth="1"/>
    <col min="2056" max="2056" width="4.140625" style="6" customWidth="1"/>
    <col min="2057" max="2057" width="10.7109375" style="6" customWidth="1"/>
    <col min="2058" max="2058" width="9.28515625" style="6" customWidth="1"/>
    <col min="2059" max="2059" width="9" style="6" customWidth="1"/>
    <col min="2060" max="2060" width="8" style="6" customWidth="1"/>
    <col min="2061" max="2061" width="8.140625" style="6" customWidth="1"/>
    <col min="2062" max="2062" width="10.85546875" style="6" customWidth="1"/>
    <col min="2063" max="2064" width="11.7109375" style="6" bestFit="1" customWidth="1"/>
    <col min="2065" max="2065" width="11.5703125" style="6"/>
    <col min="2066" max="2067" width="11.7109375" style="6" bestFit="1" customWidth="1"/>
    <col min="2068" max="2069" width="11.5703125" style="6"/>
    <col min="2070" max="2070" width="11.7109375" style="6" bestFit="1" customWidth="1"/>
    <col min="2071" max="2294" width="11.5703125" style="6"/>
    <col min="2295" max="2295" width="2.42578125" style="6" customWidth="1"/>
    <col min="2296" max="2296" width="7.28515625" style="6" customWidth="1"/>
    <col min="2297" max="2297" width="5.28515625" style="6" customWidth="1"/>
    <col min="2298" max="2298" width="23.42578125" style="6" customWidth="1"/>
    <col min="2299" max="2299" width="9.42578125" style="6" customWidth="1"/>
    <col min="2300" max="2300" width="9.7109375" style="6" customWidth="1"/>
    <col min="2301" max="2301" width="7.5703125" style="6" customWidth="1"/>
    <col min="2302" max="2302" width="8.140625" style="6" customWidth="1"/>
    <col min="2303" max="2303" width="14" style="6" customWidth="1"/>
    <col min="2304" max="2304" width="10.28515625" style="6" customWidth="1"/>
    <col min="2305" max="2305" width="4.85546875" style="6" customWidth="1"/>
    <col min="2306" max="2306" width="9.7109375" style="6" customWidth="1"/>
    <col min="2307" max="2307" width="9.5703125" style="6" customWidth="1"/>
    <col min="2308" max="2308" width="7.42578125" style="6" customWidth="1"/>
    <col min="2309" max="2309" width="9" style="6" customWidth="1"/>
    <col min="2310" max="2310" width="9.85546875" style="6" customWidth="1"/>
    <col min="2311" max="2311" width="10.42578125" style="6" customWidth="1"/>
    <col min="2312" max="2312" width="4.140625" style="6" customWidth="1"/>
    <col min="2313" max="2313" width="10.7109375" style="6" customWidth="1"/>
    <col min="2314" max="2314" width="9.28515625" style="6" customWidth="1"/>
    <col min="2315" max="2315" width="9" style="6" customWidth="1"/>
    <col min="2316" max="2316" width="8" style="6" customWidth="1"/>
    <col min="2317" max="2317" width="8.140625" style="6" customWidth="1"/>
    <col min="2318" max="2318" width="10.85546875" style="6" customWidth="1"/>
    <col min="2319" max="2320" width="11.7109375" style="6" bestFit="1" customWidth="1"/>
    <col min="2321" max="2321" width="11.5703125" style="6"/>
    <col min="2322" max="2323" width="11.7109375" style="6" bestFit="1" customWidth="1"/>
    <col min="2324" max="2325" width="11.5703125" style="6"/>
    <col min="2326" max="2326" width="11.7109375" style="6" bestFit="1" customWidth="1"/>
    <col min="2327" max="2550" width="11.5703125" style="6"/>
    <col min="2551" max="2551" width="2.42578125" style="6" customWidth="1"/>
    <col min="2552" max="2552" width="7.28515625" style="6" customWidth="1"/>
    <col min="2553" max="2553" width="5.28515625" style="6" customWidth="1"/>
    <col min="2554" max="2554" width="23.42578125" style="6" customWidth="1"/>
    <col min="2555" max="2555" width="9.42578125" style="6" customWidth="1"/>
    <col min="2556" max="2556" width="9.7109375" style="6" customWidth="1"/>
    <col min="2557" max="2557" width="7.5703125" style="6" customWidth="1"/>
    <col min="2558" max="2558" width="8.140625" style="6" customWidth="1"/>
    <col min="2559" max="2559" width="14" style="6" customWidth="1"/>
    <col min="2560" max="2560" width="10.28515625" style="6" customWidth="1"/>
    <col min="2561" max="2561" width="4.85546875" style="6" customWidth="1"/>
    <col min="2562" max="2562" width="9.7109375" style="6" customWidth="1"/>
    <col min="2563" max="2563" width="9.5703125" style="6" customWidth="1"/>
    <col min="2564" max="2564" width="7.42578125" style="6" customWidth="1"/>
    <col min="2565" max="2565" width="9" style="6" customWidth="1"/>
    <col min="2566" max="2566" width="9.85546875" style="6" customWidth="1"/>
    <col min="2567" max="2567" width="10.42578125" style="6" customWidth="1"/>
    <col min="2568" max="2568" width="4.140625" style="6" customWidth="1"/>
    <col min="2569" max="2569" width="10.7109375" style="6" customWidth="1"/>
    <col min="2570" max="2570" width="9.28515625" style="6" customWidth="1"/>
    <col min="2571" max="2571" width="9" style="6" customWidth="1"/>
    <col min="2572" max="2572" width="8" style="6" customWidth="1"/>
    <col min="2573" max="2573" width="8.140625" style="6" customWidth="1"/>
    <col min="2574" max="2574" width="10.85546875" style="6" customWidth="1"/>
    <col min="2575" max="2576" width="11.7109375" style="6" bestFit="1" customWidth="1"/>
    <col min="2577" max="2577" width="11.5703125" style="6"/>
    <col min="2578" max="2579" width="11.7109375" style="6" bestFit="1" customWidth="1"/>
    <col min="2580" max="2581" width="11.5703125" style="6"/>
    <col min="2582" max="2582" width="11.7109375" style="6" bestFit="1" customWidth="1"/>
    <col min="2583" max="2806" width="11.5703125" style="6"/>
    <col min="2807" max="2807" width="2.42578125" style="6" customWidth="1"/>
    <col min="2808" max="2808" width="7.28515625" style="6" customWidth="1"/>
    <col min="2809" max="2809" width="5.28515625" style="6" customWidth="1"/>
    <col min="2810" max="2810" width="23.42578125" style="6" customWidth="1"/>
    <col min="2811" max="2811" width="9.42578125" style="6" customWidth="1"/>
    <col min="2812" max="2812" width="9.7109375" style="6" customWidth="1"/>
    <col min="2813" max="2813" width="7.5703125" style="6" customWidth="1"/>
    <col min="2814" max="2814" width="8.140625" style="6" customWidth="1"/>
    <col min="2815" max="2815" width="14" style="6" customWidth="1"/>
    <col min="2816" max="2816" width="10.28515625" style="6" customWidth="1"/>
    <col min="2817" max="2817" width="4.85546875" style="6" customWidth="1"/>
    <col min="2818" max="2818" width="9.7109375" style="6" customWidth="1"/>
    <col min="2819" max="2819" width="9.5703125" style="6" customWidth="1"/>
    <col min="2820" max="2820" width="7.42578125" style="6" customWidth="1"/>
    <col min="2821" max="2821" width="9" style="6" customWidth="1"/>
    <col min="2822" max="2822" width="9.85546875" style="6" customWidth="1"/>
    <col min="2823" max="2823" width="10.42578125" style="6" customWidth="1"/>
    <col min="2824" max="2824" width="4.140625" style="6" customWidth="1"/>
    <col min="2825" max="2825" width="10.7109375" style="6" customWidth="1"/>
    <col min="2826" max="2826" width="9.28515625" style="6" customWidth="1"/>
    <col min="2827" max="2827" width="9" style="6" customWidth="1"/>
    <col min="2828" max="2828" width="8" style="6" customWidth="1"/>
    <col min="2829" max="2829" width="8.140625" style="6" customWidth="1"/>
    <col min="2830" max="2830" width="10.85546875" style="6" customWidth="1"/>
    <col min="2831" max="2832" width="11.7109375" style="6" bestFit="1" customWidth="1"/>
    <col min="2833" max="2833" width="11.5703125" style="6"/>
    <col min="2834" max="2835" width="11.7109375" style="6" bestFit="1" customWidth="1"/>
    <col min="2836" max="2837" width="11.5703125" style="6"/>
    <col min="2838" max="2838" width="11.7109375" style="6" bestFit="1" customWidth="1"/>
    <col min="2839" max="3062" width="11.5703125" style="6"/>
    <col min="3063" max="3063" width="2.42578125" style="6" customWidth="1"/>
    <col min="3064" max="3064" width="7.28515625" style="6" customWidth="1"/>
    <col min="3065" max="3065" width="5.28515625" style="6" customWidth="1"/>
    <col min="3066" max="3066" width="23.42578125" style="6" customWidth="1"/>
    <col min="3067" max="3067" width="9.42578125" style="6" customWidth="1"/>
    <col min="3068" max="3068" width="9.7109375" style="6" customWidth="1"/>
    <col min="3069" max="3069" width="7.5703125" style="6" customWidth="1"/>
    <col min="3070" max="3070" width="8.140625" style="6" customWidth="1"/>
    <col min="3071" max="3071" width="14" style="6" customWidth="1"/>
    <col min="3072" max="3072" width="10.28515625" style="6" customWidth="1"/>
    <col min="3073" max="3073" width="4.85546875" style="6" customWidth="1"/>
    <col min="3074" max="3074" width="9.7109375" style="6" customWidth="1"/>
    <col min="3075" max="3075" width="9.5703125" style="6" customWidth="1"/>
    <col min="3076" max="3076" width="7.42578125" style="6" customWidth="1"/>
    <col min="3077" max="3077" width="9" style="6" customWidth="1"/>
    <col min="3078" max="3078" width="9.85546875" style="6" customWidth="1"/>
    <col min="3079" max="3079" width="10.42578125" style="6" customWidth="1"/>
    <col min="3080" max="3080" width="4.140625" style="6" customWidth="1"/>
    <col min="3081" max="3081" width="10.7109375" style="6" customWidth="1"/>
    <col min="3082" max="3082" width="9.28515625" style="6" customWidth="1"/>
    <col min="3083" max="3083" width="9" style="6" customWidth="1"/>
    <col min="3084" max="3084" width="8" style="6" customWidth="1"/>
    <col min="3085" max="3085" width="8.140625" style="6" customWidth="1"/>
    <col min="3086" max="3086" width="10.85546875" style="6" customWidth="1"/>
    <col min="3087" max="3088" width="11.7109375" style="6" bestFit="1" customWidth="1"/>
    <col min="3089" max="3089" width="11.5703125" style="6"/>
    <col min="3090" max="3091" width="11.7109375" style="6" bestFit="1" customWidth="1"/>
    <col min="3092" max="3093" width="11.5703125" style="6"/>
    <col min="3094" max="3094" width="11.7109375" style="6" bestFit="1" customWidth="1"/>
    <col min="3095" max="3318" width="11.5703125" style="6"/>
    <col min="3319" max="3319" width="2.42578125" style="6" customWidth="1"/>
    <col min="3320" max="3320" width="7.28515625" style="6" customWidth="1"/>
    <col min="3321" max="3321" width="5.28515625" style="6" customWidth="1"/>
    <col min="3322" max="3322" width="23.42578125" style="6" customWidth="1"/>
    <col min="3323" max="3323" width="9.42578125" style="6" customWidth="1"/>
    <col min="3324" max="3324" width="9.7109375" style="6" customWidth="1"/>
    <col min="3325" max="3325" width="7.5703125" style="6" customWidth="1"/>
    <col min="3326" max="3326" width="8.140625" style="6" customWidth="1"/>
    <col min="3327" max="3327" width="14" style="6" customWidth="1"/>
    <col min="3328" max="3328" width="10.28515625" style="6" customWidth="1"/>
    <col min="3329" max="3329" width="4.85546875" style="6" customWidth="1"/>
    <col min="3330" max="3330" width="9.7109375" style="6" customWidth="1"/>
    <col min="3331" max="3331" width="9.5703125" style="6" customWidth="1"/>
    <col min="3332" max="3332" width="7.42578125" style="6" customWidth="1"/>
    <col min="3333" max="3333" width="9" style="6" customWidth="1"/>
    <col min="3334" max="3334" width="9.85546875" style="6" customWidth="1"/>
    <col min="3335" max="3335" width="10.42578125" style="6" customWidth="1"/>
    <col min="3336" max="3336" width="4.140625" style="6" customWidth="1"/>
    <col min="3337" max="3337" width="10.7109375" style="6" customWidth="1"/>
    <col min="3338" max="3338" width="9.28515625" style="6" customWidth="1"/>
    <col min="3339" max="3339" width="9" style="6" customWidth="1"/>
    <col min="3340" max="3340" width="8" style="6" customWidth="1"/>
    <col min="3341" max="3341" width="8.140625" style="6" customWidth="1"/>
    <col min="3342" max="3342" width="10.85546875" style="6" customWidth="1"/>
    <col min="3343" max="3344" width="11.7109375" style="6" bestFit="1" customWidth="1"/>
    <col min="3345" max="3345" width="11.5703125" style="6"/>
    <col min="3346" max="3347" width="11.7109375" style="6" bestFit="1" customWidth="1"/>
    <col min="3348" max="3349" width="11.5703125" style="6"/>
    <col min="3350" max="3350" width="11.7109375" style="6" bestFit="1" customWidth="1"/>
    <col min="3351" max="3574" width="11.5703125" style="6"/>
    <col min="3575" max="3575" width="2.42578125" style="6" customWidth="1"/>
    <col min="3576" max="3576" width="7.28515625" style="6" customWidth="1"/>
    <col min="3577" max="3577" width="5.28515625" style="6" customWidth="1"/>
    <col min="3578" max="3578" width="23.42578125" style="6" customWidth="1"/>
    <col min="3579" max="3579" width="9.42578125" style="6" customWidth="1"/>
    <col min="3580" max="3580" width="9.7109375" style="6" customWidth="1"/>
    <col min="3581" max="3581" width="7.5703125" style="6" customWidth="1"/>
    <col min="3582" max="3582" width="8.140625" style="6" customWidth="1"/>
    <col min="3583" max="3583" width="14" style="6" customWidth="1"/>
    <col min="3584" max="3584" width="10.28515625" style="6" customWidth="1"/>
    <col min="3585" max="3585" width="4.85546875" style="6" customWidth="1"/>
    <col min="3586" max="3586" width="9.7109375" style="6" customWidth="1"/>
    <col min="3587" max="3587" width="9.5703125" style="6" customWidth="1"/>
    <col min="3588" max="3588" width="7.42578125" style="6" customWidth="1"/>
    <col min="3589" max="3589" width="9" style="6" customWidth="1"/>
    <col min="3590" max="3590" width="9.85546875" style="6" customWidth="1"/>
    <col min="3591" max="3591" width="10.42578125" style="6" customWidth="1"/>
    <col min="3592" max="3592" width="4.140625" style="6" customWidth="1"/>
    <col min="3593" max="3593" width="10.7109375" style="6" customWidth="1"/>
    <col min="3594" max="3594" width="9.28515625" style="6" customWidth="1"/>
    <col min="3595" max="3595" width="9" style="6" customWidth="1"/>
    <col min="3596" max="3596" width="8" style="6" customWidth="1"/>
    <col min="3597" max="3597" width="8.140625" style="6" customWidth="1"/>
    <col min="3598" max="3598" width="10.85546875" style="6" customWidth="1"/>
    <col min="3599" max="3600" width="11.7109375" style="6" bestFit="1" customWidth="1"/>
    <col min="3601" max="3601" width="11.5703125" style="6"/>
    <col min="3602" max="3603" width="11.7109375" style="6" bestFit="1" customWidth="1"/>
    <col min="3604" max="3605" width="11.5703125" style="6"/>
    <col min="3606" max="3606" width="11.7109375" style="6" bestFit="1" customWidth="1"/>
    <col min="3607" max="3830" width="11.5703125" style="6"/>
    <col min="3831" max="3831" width="2.42578125" style="6" customWidth="1"/>
    <col min="3832" max="3832" width="7.28515625" style="6" customWidth="1"/>
    <col min="3833" max="3833" width="5.28515625" style="6" customWidth="1"/>
    <col min="3834" max="3834" width="23.42578125" style="6" customWidth="1"/>
    <col min="3835" max="3835" width="9.42578125" style="6" customWidth="1"/>
    <col min="3836" max="3836" width="9.7109375" style="6" customWidth="1"/>
    <col min="3837" max="3837" width="7.5703125" style="6" customWidth="1"/>
    <col min="3838" max="3838" width="8.140625" style="6" customWidth="1"/>
    <col min="3839" max="3839" width="14" style="6" customWidth="1"/>
    <col min="3840" max="3840" width="10.28515625" style="6" customWidth="1"/>
    <col min="3841" max="3841" width="4.85546875" style="6" customWidth="1"/>
    <col min="3842" max="3842" width="9.7109375" style="6" customWidth="1"/>
    <col min="3843" max="3843" width="9.5703125" style="6" customWidth="1"/>
    <col min="3844" max="3844" width="7.42578125" style="6" customWidth="1"/>
    <col min="3845" max="3845" width="9" style="6" customWidth="1"/>
    <col min="3846" max="3846" width="9.85546875" style="6" customWidth="1"/>
    <col min="3847" max="3847" width="10.42578125" style="6" customWidth="1"/>
    <col min="3848" max="3848" width="4.140625" style="6" customWidth="1"/>
    <col min="3849" max="3849" width="10.7109375" style="6" customWidth="1"/>
    <col min="3850" max="3850" width="9.28515625" style="6" customWidth="1"/>
    <col min="3851" max="3851" width="9" style="6" customWidth="1"/>
    <col min="3852" max="3852" width="8" style="6" customWidth="1"/>
    <col min="3853" max="3853" width="8.140625" style="6" customWidth="1"/>
    <col min="3854" max="3854" width="10.85546875" style="6" customWidth="1"/>
    <col min="3855" max="3856" width="11.7109375" style="6" bestFit="1" customWidth="1"/>
    <col min="3857" max="3857" width="11.5703125" style="6"/>
    <col min="3858" max="3859" width="11.7109375" style="6" bestFit="1" customWidth="1"/>
    <col min="3860" max="3861" width="11.5703125" style="6"/>
    <col min="3862" max="3862" width="11.7109375" style="6" bestFit="1" customWidth="1"/>
    <col min="3863" max="4086" width="11.5703125" style="6"/>
    <col min="4087" max="4087" width="2.42578125" style="6" customWidth="1"/>
    <col min="4088" max="4088" width="7.28515625" style="6" customWidth="1"/>
    <col min="4089" max="4089" width="5.28515625" style="6" customWidth="1"/>
    <col min="4090" max="4090" width="23.42578125" style="6" customWidth="1"/>
    <col min="4091" max="4091" width="9.42578125" style="6" customWidth="1"/>
    <col min="4092" max="4092" width="9.7109375" style="6" customWidth="1"/>
    <col min="4093" max="4093" width="7.5703125" style="6" customWidth="1"/>
    <col min="4094" max="4094" width="8.140625" style="6" customWidth="1"/>
    <col min="4095" max="4095" width="14" style="6" customWidth="1"/>
    <col min="4096" max="4096" width="10.28515625" style="6" customWidth="1"/>
    <col min="4097" max="4097" width="4.85546875" style="6" customWidth="1"/>
    <col min="4098" max="4098" width="9.7109375" style="6" customWidth="1"/>
    <col min="4099" max="4099" width="9.5703125" style="6" customWidth="1"/>
    <col min="4100" max="4100" width="7.42578125" style="6" customWidth="1"/>
    <col min="4101" max="4101" width="9" style="6" customWidth="1"/>
    <col min="4102" max="4102" width="9.85546875" style="6" customWidth="1"/>
    <col min="4103" max="4103" width="10.42578125" style="6" customWidth="1"/>
    <col min="4104" max="4104" width="4.140625" style="6" customWidth="1"/>
    <col min="4105" max="4105" width="10.7109375" style="6" customWidth="1"/>
    <col min="4106" max="4106" width="9.28515625" style="6" customWidth="1"/>
    <col min="4107" max="4107" width="9" style="6" customWidth="1"/>
    <col min="4108" max="4108" width="8" style="6" customWidth="1"/>
    <col min="4109" max="4109" width="8.140625" style="6" customWidth="1"/>
    <col min="4110" max="4110" width="10.85546875" style="6" customWidth="1"/>
    <col min="4111" max="4112" width="11.7109375" style="6" bestFit="1" customWidth="1"/>
    <col min="4113" max="4113" width="11.5703125" style="6"/>
    <col min="4114" max="4115" width="11.7109375" style="6" bestFit="1" customWidth="1"/>
    <col min="4116" max="4117" width="11.5703125" style="6"/>
    <col min="4118" max="4118" width="11.7109375" style="6" bestFit="1" customWidth="1"/>
    <col min="4119" max="4342" width="11.5703125" style="6"/>
    <col min="4343" max="4343" width="2.42578125" style="6" customWidth="1"/>
    <col min="4344" max="4344" width="7.28515625" style="6" customWidth="1"/>
    <col min="4345" max="4345" width="5.28515625" style="6" customWidth="1"/>
    <col min="4346" max="4346" width="23.42578125" style="6" customWidth="1"/>
    <col min="4347" max="4347" width="9.42578125" style="6" customWidth="1"/>
    <col min="4348" max="4348" width="9.7109375" style="6" customWidth="1"/>
    <col min="4349" max="4349" width="7.5703125" style="6" customWidth="1"/>
    <col min="4350" max="4350" width="8.140625" style="6" customWidth="1"/>
    <col min="4351" max="4351" width="14" style="6" customWidth="1"/>
    <col min="4352" max="4352" width="10.28515625" style="6" customWidth="1"/>
    <col min="4353" max="4353" width="4.85546875" style="6" customWidth="1"/>
    <col min="4354" max="4354" width="9.7109375" style="6" customWidth="1"/>
    <col min="4355" max="4355" width="9.5703125" style="6" customWidth="1"/>
    <col min="4356" max="4356" width="7.42578125" style="6" customWidth="1"/>
    <col min="4357" max="4357" width="9" style="6" customWidth="1"/>
    <col min="4358" max="4358" width="9.85546875" style="6" customWidth="1"/>
    <col min="4359" max="4359" width="10.42578125" style="6" customWidth="1"/>
    <col min="4360" max="4360" width="4.140625" style="6" customWidth="1"/>
    <col min="4361" max="4361" width="10.7109375" style="6" customWidth="1"/>
    <col min="4362" max="4362" width="9.28515625" style="6" customWidth="1"/>
    <col min="4363" max="4363" width="9" style="6" customWidth="1"/>
    <col min="4364" max="4364" width="8" style="6" customWidth="1"/>
    <col min="4365" max="4365" width="8.140625" style="6" customWidth="1"/>
    <col min="4366" max="4366" width="10.85546875" style="6" customWidth="1"/>
    <col min="4367" max="4368" width="11.7109375" style="6" bestFit="1" customWidth="1"/>
    <col min="4369" max="4369" width="11.5703125" style="6"/>
    <col min="4370" max="4371" width="11.7109375" style="6" bestFit="1" customWidth="1"/>
    <col min="4372" max="4373" width="11.5703125" style="6"/>
    <col min="4374" max="4374" width="11.7109375" style="6" bestFit="1" customWidth="1"/>
    <col min="4375" max="4598" width="11.5703125" style="6"/>
    <col min="4599" max="4599" width="2.42578125" style="6" customWidth="1"/>
    <col min="4600" max="4600" width="7.28515625" style="6" customWidth="1"/>
    <col min="4601" max="4601" width="5.28515625" style="6" customWidth="1"/>
    <col min="4602" max="4602" width="23.42578125" style="6" customWidth="1"/>
    <col min="4603" max="4603" width="9.42578125" style="6" customWidth="1"/>
    <col min="4604" max="4604" width="9.7109375" style="6" customWidth="1"/>
    <col min="4605" max="4605" width="7.5703125" style="6" customWidth="1"/>
    <col min="4606" max="4606" width="8.140625" style="6" customWidth="1"/>
    <col min="4607" max="4607" width="14" style="6" customWidth="1"/>
    <col min="4608" max="4608" width="10.28515625" style="6" customWidth="1"/>
    <col min="4609" max="4609" width="4.85546875" style="6" customWidth="1"/>
    <col min="4610" max="4610" width="9.7109375" style="6" customWidth="1"/>
    <col min="4611" max="4611" width="9.5703125" style="6" customWidth="1"/>
    <col min="4612" max="4612" width="7.42578125" style="6" customWidth="1"/>
    <col min="4613" max="4613" width="9" style="6" customWidth="1"/>
    <col min="4614" max="4614" width="9.85546875" style="6" customWidth="1"/>
    <col min="4615" max="4615" width="10.42578125" style="6" customWidth="1"/>
    <col min="4616" max="4616" width="4.140625" style="6" customWidth="1"/>
    <col min="4617" max="4617" width="10.7109375" style="6" customWidth="1"/>
    <col min="4618" max="4618" width="9.28515625" style="6" customWidth="1"/>
    <col min="4619" max="4619" width="9" style="6" customWidth="1"/>
    <col min="4620" max="4620" width="8" style="6" customWidth="1"/>
    <col min="4621" max="4621" width="8.140625" style="6" customWidth="1"/>
    <col min="4622" max="4622" width="10.85546875" style="6" customWidth="1"/>
    <col min="4623" max="4624" width="11.7109375" style="6" bestFit="1" customWidth="1"/>
    <col min="4625" max="4625" width="11.5703125" style="6"/>
    <col min="4626" max="4627" width="11.7109375" style="6" bestFit="1" customWidth="1"/>
    <col min="4628" max="4629" width="11.5703125" style="6"/>
    <col min="4630" max="4630" width="11.7109375" style="6" bestFit="1" customWidth="1"/>
    <col min="4631" max="4854" width="11.5703125" style="6"/>
    <col min="4855" max="4855" width="2.42578125" style="6" customWidth="1"/>
    <col min="4856" max="4856" width="7.28515625" style="6" customWidth="1"/>
    <col min="4857" max="4857" width="5.28515625" style="6" customWidth="1"/>
    <col min="4858" max="4858" width="23.42578125" style="6" customWidth="1"/>
    <col min="4859" max="4859" width="9.42578125" style="6" customWidth="1"/>
    <col min="4860" max="4860" width="9.7109375" style="6" customWidth="1"/>
    <col min="4861" max="4861" width="7.5703125" style="6" customWidth="1"/>
    <col min="4862" max="4862" width="8.140625" style="6" customWidth="1"/>
    <col min="4863" max="4863" width="14" style="6" customWidth="1"/>
    <col min="4864" max="4864" width="10.28515625" style="6" customWidth="1"/>
    <col min="4865" max="4865" width="4.85546875" style="6" customWidth="1"/>
    <col min="4866" max="4866" width="9.7109375" style="6" customWidth="1"/>
    <col min="4867" max="4867" width="9.5703125" style="6" customWidth="1"/>
    <col min="4868" max="4868" width="7.42578125" style="6" customWidth="1"/>
    <col min="4869" max="4869" width="9" style="6" customWidth="1"/>
    <col min="4870" max="4870" width="9.85546875" style="6" customWidth="1"/>
    <col min="4871" max="4871" width="10.42578125" style="6" customWidth="1"/>
    <col min="4872" max="4872" width="4.140625" style="6" customWidth="1"/>
    <col min="4873" max="4873" width="10.7109375" style="6" customWidth="1"/>
    <col min="4874" max="4874" width="9.28515625" style="6" customWidth="1"/>
    <col min="4875" max="4875" width="9" style="6" customWidth="1"/>
    <col min="4876" max="4876" width="8" style="6" customWidth="1"/>
    <col min="4877" max="4877" width="8.140625" style="6" customWidth="1"/>
    <col min="4878" max="4878" width="10.85546875" style="6" customWidth="1"/>
    <col min="4879" max="4880" width="11.7109375" style="6" bestFit="1" customWidth="1"/>
    <col min="4881" max="4881" width="11.5703125" style="6"/>
    <col min="4882" max="4883" width="11.7109375" style="6" bestFit="1" customWidth="1"/>
    <col min="4884" max="4885" width="11.5703125" style="6"/>
    <col min="4886" max="4886" width="11.7109375" style="6" bestFit="1" customWidth="1"/>
    <col min="4887" max="5110" width="11.5703125" style="6"/>
    <col min="5111" max="5111" width="2.42578125" style="6" customWidth="1"/>
    <col min="5112" max="5112" width="7.28515625" style="6" customWidth="1"/>
    <col min="5113" max="5113" width="5.28515625" style="6" customWidth="1"/>
    <col min="5114" max="5114" width="23.42578125" style="6" customWidth="1"/>
    <col min="5115" max="5115" width="9.42578125" style="6" customWidth="1"/>
    <col min="5116" max="5116" width="9.7109375" style="6" customWidth="1"/>
    <col min="5117" max="5117" width="7.5703125" style="6" customWidth="1"/>
    <col min="5118" max="5118" width="8.140625" style="6" customWidth="1"/>
    <col min="5119" max="5119" width="14" style="6" customWidth="1"/>
    <col min="5120" max="5120" width="10.28515625" style="6" customWidth="1"/>
    <col min="5121" max="5121" width="4.85546875" style="6" customWidth="1"/>
    <col min="5122" max="5122" width="9.7109375" style="6" customWidth="1"/>
    <col min="5123" max="5123" width="9.5703125" style="6" customWidth="1"/>
    <col min="5124" max="5124" width="7.42578125" style="6" customWidth="1"/>
    <col min="5125" max="5125" width="9" style="6" customWidth="1"/>
    <col min="5126" max="5126" width="9.85546875" style="6" customWidth="1"/>
    <col min="5127" max="5127" width="10.42578125" style="6" customWidth="1"/>
    <col min="5128" max="5128" width="4.140625" style="6" customWidth="1"/>
    <col min="5129" max="5129" width="10.7109375" style="6" customWidth="1"/>
    <col min="5130" max="5130" width="9.28515625" style="6" customWidth="1"/>
    <col min="5131" max="5131" width="9" style="6" customWidth="1"/>
    <col min="5132" max="5132" width="8" style="6" customWidth="1"/>
    <col min="5133" max="5133" width="8.140625" style="6" customWidth="1"/>
    <col min="5134" max="5134" width="10.85546875" style="6" customWidth="1"/>
    <col min="5135" max="5136" width="11.7109375" style="6" bestFit="1" customWidth="1"/>
    <col min="5137" max="5137" width="11.5703125" style="6"/>
    <col min="5138" max="5139" width="11.7109375" style="6" bestFit="1" customWidth="1"/>
    <col min="5140" max="5141" width="11.5703125" style="6"/>
    <col min="5142" max="5142" width="11.7109375" style="6" bestFit="1" customWidth="1"/>
    <col min="5143" max="5366" width="11.5703125" style="6"/>
    <col min="5367" max="5367" width="2.42578125" style="6" customWidth="1"/>
    <col min="5368" max="5368" width="7.28515625" style="6" customWidth="1"/>
    <col min="5369" max="5369" width="5.28515625" style="6" customWidth="1"/>
    <col min="5370" max="5370" width="23.42578125" style="6" customWidth="1"/>
    <col min="5371" max="5371" width="9.42578125" style="6" customWidth="1"/>
    <col min="5372" max="5372" width="9.7109375" style="6" customWidth="1"/>
    <col min="5373" max="5373" width="7.5703125" style="6" customWidth="1"/>
    <col min="5374" max="5374" width="8.140625" style="6" customWidth="1"/>
    <col min="5375" max="5375" width="14" style="6" customWidth="1"/>
    <col min="5376" max="5376" width="10.28515625" style="6" customWidth="1"/>
    <col min="5377" max="5377" width="4.85546875" style="6" customWidth="1"/>
    <col min="5378" max="5378" width="9.7109375" style="6" customWidth="1"/>
    <col min="5379" max="5379" width="9.5703125" style="6" customWidth="1"/>
    <col min="5380" max="5380" width="7.42578125" style="6" customWidth="1"/>
    <col min="5381" max="5381" width="9" style="6" customWidth="1"/>
    <col min="5382" max="5382" width="9.85546875" style="6" customWidth="1"/>
    <col min="5383" max="5383" width="10.42578125" style="6" customWidth="1"/>
    <col min="5384" max="5384" width="4.140625" style="6" customWidth="1"/>
    <col min="5385" max="5385" width="10.7109375" style="6" customWidth="1"/>
    <col min="5386" max="5386" width="9.28515625" style="6" customWidth="1"/>
    <col min="5387" max="5387" width="9" style="6" customWidth="1"/>
    <col min="5388" max="5388" width="8" style="6" customWidth="1"/>
    <col min="5389" max="5389" width="8.140625" style="6" customWidth="1"/>
    <col min="5390" max="5390" width="10.85546875" style="6" customWidth="1"/>
    <col min="5391" max="5392" width="11.7109375" style="6" bestFit="1" customWidth="1"/>
    <col min="5393" max="5393" width="11.5703125" style="6"/>
    <col min="5394" max="5395" width="11.7109375" style="6" bestFit="1" customWidth="1"/>
    <col min="5396" max="5397" width="11.5703125" style="6"/>
    <col min="5398" max="5398" width="11.7109375" style="6" bestFit="1" customWidth="1"/>
    <col min="5399" max="5622" width="11.5703125" style="6"/>
    <col min="5623" max="5623" width="2.42578125" style="6" customWidth="1"/>
    <col min="5624" max="5624" width="7.28515625" style="6" customWidth="1"/>
    <col min="5625" max="5625" width="5.28515625" style="6" customWidth="1"/>
    <col min="5626" max="5626" width="23.42578125" style="6" customWidth="1"/>
    <col min="5627" max="5627" width="9.42578125" style="6" customWidth="1"/>
    <col min="5628" max="5628" width="9.7109375" style="6" customWidth="1"/>
    <col min="5629" max="5629" width="7.5703125" style="6" customWidth="1"/>
    <col min="5630" max="5630" width="8.140625" style="6" customWidth="1"/>
    <col min="5631" max="5631" width="14" style="6" customWidth="1"/>
    <col min="5632" max="5632" width="10.28515625" style="6" customWidth="1"/>
    <col min="5633" max="5633" width="4.85546875" style="6" customWidth="1"/>
    <col min="5634" max="5634" width="9.7109375" style="6" customWidth="1"/>
    <col min="5635" max="5635" width="9.5703125" style="6" customWidth="1"/>
    <col min="5636" max="5636" width="7.42578125" style="6" customWidth="1"/>
    <col min="5637" max="5637" width="9" style="6" customWidth="1"/>
    <col min="5638" max="5638" width="9.85546875" style="6" customWidth="1"/>
    <col min="5639" max="5639" width="10.42578125" style="6" customWidth="1"/>
    <col min="5640" max="5640" width="4.140625" style="6" customWidth="1"/>
    <col min="5641" max="5641" width="10.7109375" style="6" customWidth="1"/>
    <col min="5642" max="5642" width="9.28515625" style="6" customWidth="1"/>
    <col min="5643" max="5643" width="9" style="6" customWidth="1"/>
    <col min="5644" max="5644" width="8" style="6" customWidth="1"/>
    <col min="5645" max="5645" width="8.140625" style="6" customWidth="1"/>
    <col min="5646" max="5646" width="10.85546875" style="6" customWidth="1"/>
    <col min="5647" max="5648" width="11.7109375" style="6" bestFit="1" customWidth="1"/>
    <col min="5649" max="5649" width="11.5703125" style="6"/>
    <col min="5650" max="5651" width="11.7109375" style="6" bestFit="1" customWidth="1"/>
    <col min="5652" max="5653" width="11.5703125" style="6"/>
    <col min="5654" max="5654" width="11.7109375" style="6" bestFit="1" customWidth="1"/>
    <col min="5655" max="5878" width="11.5703125" style="6"/>
    <col min="5879" max="5879" width="2.42578125" style="6" customWidth="1"/>
    <col min="5880" max="5880" width="7.28515625" style="6" customWidth="1"/>
    <col min="5881" max="5881" width="5.28515625" style="6" customWidth="1"/>
    <col min="5882" max="5882" width="23.42578125" style="6" customWidth="1"/>
    <col min="5883" max="5883" width="9.42578125" style="6" customWidth="1"/>
    <col min="5884" max="5884" width="9.7109375" style="6" customWidth="1"/>
    <col min="5885" max="5885" width="7.5703125" style="6" customWidth="1"/>
    <col min="5886" max="5886" width="8.140625" style="6" customWidth="1"/>
    <col min="5887" max="5887" width="14" style="6" customWidth="1"/>
    <col min="5888" max="5888" width="10.28515625" style="6" customWidth="1"/>
    <col min="5889" max="5889" width="4.85546875" style="6" customWidth="1"/>
    <col min="5890" max="5890" width="9.7109375" style="6" customWidth="1"/>
    <col min="5891" max="5891" width="9.5703125" style="6" customWidth="1"/>
    <col min="5892" max="5892" width="7.42578125" style="6" customWidth="1"/>
    <col min="5893" max="5893" width="9" style="6" customWidth="1"/>
    <col min="5894" max="5894" width="9.85546875" style="6" customWidth="1"/>
    <col min="5895" max="5895" width="10.42578125" style="6" customWidth="1"/>
    <col min="5896" max="5896" width="4.140625" style="6" customWidth="1"/>
    <col min="5897" max="5897" width="10.7109375" style="6" customWidth="1"/>
    <col min="5898" max="5898" width="9.28515625" style="6" customWidth="1"/>
    <col min="5899" max="5899" width="9" style="6" customWidth="1"/>
    <col min="5900" max="5900" width="8" style="6" customWidth="1"/>
    <col min="5901" max="5901" width="8.140625" style="6" customWidth="1"/>
    <col min="5902" max="5902" width="10.85546875" style="6" customWidth="1"/>
    <col min="5903" max="5904" width="11.7109375" style="6" bestFit="1" customWidth="1"/>
    <col min="5905" max="5905" width="11.5703125" style="6"/>
    <col min="5906" max="5907" width="11.7109375" style="6" bestFit="1" customWidth="1"/>
    <col min="5908" max="5909" width="11.5703125" style="6"/>
    <col min="5910" max="5910" width="11.7109375" style="6" bestFit="1" customWidth="1"/>
    <col min="5911" max="6134" width="11.5703125" style="6"/>
    <col min="6135" max="6135" width="2.42578125" style="6" customWidth="1"/>
    <col min="6136" max="6136" width="7.28515625" style="6" customWidth="1"/>
    <col min="6137" max="6137" width="5.28515625" style="6" customWidth="1"/>
    <col min="6138" max="6138" width="23.42578125" style="6" customWidth="1"/>
    <col min="6139" max="6139" width="9.42578125" style="6" customWidth="1"/>
    <col min="6140" max="6140" width="9.7109375" style="6" customWidth="1"/>
    <col min="6141" max="6141" width="7.5703125" style="6" customWidth="1"/>
    <col min="6142" max="6142" width="8.140625" style="6" customWidth="1"/>
    <col min="6143" max="6143" width="14" style="6" customWidth="1"/>
    <col min="6144" max="6144" width="10.28515625" style="6" customWidth="1"/>
    <col min="6145" max="6145" width="4.85546875" style="6" customWidth="1"/>
    <col min="6146" max="6146" width="9.7109375" style="6" customWidth="1"/>
    <col min="6147" max="6147" width="9.5703125" style="6" customWidth="1"/>
    <col min="6148" max="6148" width="7.42578125" style="6" customWidth="1"/>
    <col min="6149" max="6149" width="9" style="6" customWidth="1"/>
    <col min="6150" max="6150" width="9.85546875" style="6" customWidth="1"/>
    <col min="6151" max="6151" width="10.42578125" style="6" customWidth="1"/>
    <col min="6152" max="6152" width="4.140625" style="6" customWidth="1"/>
    <col min="6153" max="6153" width="10.7109375" style="6" customWidth="1"/>
    <col min="6154" max="6154" width="9.28515625" style="6" customWidth="1"/>
    <col min="6155" max="6155" width="9" style="6" customWidth="1"/>
    <col min="6156" max="6156" width="8" style="6" customWidth="1"/>
    <col min="6157" max="6157" width="8.140625" style="6" customWidth="1"/>
    <col min="6158" max="6158" width="10.85546875" style="6" customWidth="1"/>
    <col min="6159" max="6160" width="11.7109375" style="6" bestFit="1" customWidth="1"/>
    <col min="6161" max="6161" width="11.5703125" style="6"/>
    <col min="6162" max="6163" width="11.7109375" style="6" bestFit="1" customWidth="1"/>
    <col min="6164" max="6165" width="11.5703125" style="6"/>
    <col min="6166" max="6166" width="11.7109375" style="6" bestFit="1" customWidth="1"/>
    <col min="6167" max="6390" width="11.5703125" style="6"/>
    <col min="6391" max="6391" width="2.42578125" style="6" customWidth="1"/>
    <col min="6392" max="6392" width="7.28515625" style="6" customWidth="1"/>
    <col min="6393" max="6393" width="5.28515625" style="6" customWidth="1"/>
    <col min="6394" max="6394" width="23.42578125" style="6" customWidth="1"/>
    <col min="6395" max="6395" width="9.42578125" style="6" customWidth="1"/>
    <col min="6396" max="6396" width="9.7109375" style="6" customWidth="1"/>
    <col min="6397" max="6397" width="7.5703125" style="6" customWidth="1"/>
    <col min="6398" max="6398" width="8.140625" style="6" customWidth="1"/>
    <col min="6399" max="6399" width="14" style="6" customWidth="1"/>
    <col min="6400" max="6400" width="10.28515625" style="6" customWidth="1"/>
    <col min="6401" max="6401" width="4.85546875" style="6" customWidth="1"/>
    <col min="6402" max="6402" width="9.7109375" style="6" customWidth="1"/>
    <col min="6403" max="6403" width="9.5703125" style="6" customWidth="1"/>
    <col min="6404" max="6404" width="7.42578125" style="6" customWidth="1"/>
    <col min="6405" max="6405" width="9" style="6" customWidth="1"/>
    <col min="6406" max="6406" width="9.85546875" style="6" customWidth="1"/>
    <col min="6407" max="6407" width="10.42578125" style="6" customWidth="1"/>
    <col min="6408" max="6408" width="4.140625" style="6" customWidth="1"/>
    <col min="6409" max="6409" width="10.7109375" style="6" customWidth="1"/>
    <col min="6410" max="6410" width="9.28515625" style="6" customWidth="1"/>
    <col min="6411" max="6411" width="9" style="6" customWidth="1"/>
    <col min="6412" max="6412" width="8" style="6" customWidth="1"/>
    <col min="6413" max="6413" width="8.140625" style="6" customWidth="1"/>
    <col min="6414" max="6414" width="10.85546875" style="6" customWidth="1"/>
    <col min="6415" max="6416" width="11.7109375" style="6" bestFit="1" customWidth="1"/>
    <col min="6417" max="6417" width="11.5703125" style="6"/>
    <col min="6418" max="6419" width="11.7109375" style="6" bestFit="1" customWidth="1"/>
    <col min="6420" max="6421" width="11.5703125" style="6"/>
    <col min="6422" max="6422" width="11.7109375" style="6" bestFit="1" customWidth="1"/>
    <col min="6423" max="6646" width="11.5703125" style="6"/>
    <col min="6647" max="6647" width="2.42578125" style="6" customWidth="1"/>
    <col min="6648" max="6648" width="7.28515625" style="6" customWidth="1"/>
    <col min="6649" max="6649" width="5.28515625" style="6" customWidth="1"/>
    <col min="6650" max="6650" width="23.42578125" style="6" customWidth="1"/>
    <col min="6651" max="6651" width="9.42578125" style="6" customWidth="1"/>
    <col min="6652" max="6652" width="9.7109375" style="6" customWidth="1"/>
    <col min="6653" max="6653" width="7.5703125" style="6" customWidth="1"/>
    <col min="6654" max="6654" width="8.140625" style="6" customWidth="1"/>
    <col min="6655" max="6655" width="14" style="6" customWidth="1"/>
    <col min="6656" max="6656" width="10.28515625" style="6" customWidth="1"/>
    <col min="6657" max="6657" width="4.85546875" style="6" customWidth="1"/>
    <col min="6658" max="6658" width="9.7109375" style="6" customWidth="1"/>
    <col min="6659" max="6659" width="9.5703125" style="6" customWidth="1"/>
    <col min="6660" max="6660" width="7.42578125" style="6" customWidth="1"/>
    <col min="6661" max="6661" width="9" style="6" customWidth="1"/>
    <col min="6662" max="6662" width="9.85546875" style="6" customWidth="1"/>
    <col min="6663" max="6663" width="10.42578125" style="6" customWidth="1"/>
    <col min="6664" max="6664" width="4.140625" style="6" customWidth="1"/>
    <col min="6665" max="6665" width="10.7109375" style="6" customWidth="1"/>
    <col min="6666" max="6666" width="9.28515625" style="6" customWidth="1"/>
    <col min="6667" max="6667" width="9" style="6" customWidth="1"/>
    <col min="6668" max="6668" width="8" style="6" customWidth="1"/>
    <col min="6669" max="6669" width="8.140625" style="6" customWidth="1"/>
    <col min="6670" max="6670" width="10.85546875" style="6" customWidth="1"/>
    <col min="6671" max="6672" width="11.7109375" style="6" bestFit="1" customWidth="1"/>
    <col min="6673" max="6673" width="11.5703125" style="6"/>
    <col min="6674" max="6675" width="11.7109375" style="6" bestFit="1" customWidth="1"/>
    <col min="6676" max="6677" width="11.5703125" style="6"/>
    <col min="6678" max="6678" width="11.7109375" style="6" bestFit="1" customWidth="1"/>
    <col min="6679" max="6902" width="11.5703125" style="6"/>
    <col min="6903" max="6903" width="2.42578125" style="6" customWidth="1"/>
    <col min="6904" max="6904" width="7.28515625" style="6" customWidth="1"/>
    <col min="6905" max="6905" width="5.28515625" style="6" customWidth="1"/>
    <col min="6906" max="6906" width="23.42578125" style="6" customWidth="1"/>
    <col min="6907" max="6907" width="9.42578125" style="6" customWidth="1"/>
    <col min="6908" max="6908" width="9.7109375" style="6" customWidth="1"/>
    <col min="6909" max="6909" width="7.5703125" style="6" customWidth="1"/>
    <col min="6910" max="6910" width="8.140625" style="6" customWidth="1"/>
    <col min="6911" max="6911" width="14" style="6" customWidth="1"/>
    <col min="6912" max="6912" width="10.28515625" style="6" customWidth="1"/>
    <col min="6913" max="6913" width="4.85546875" style="6" customWidth="1"/>
    <col min="6914" max="6914" width="9.7109375" style="6" customWidth="1"/>
    <col min="6915" max="6915" width="9.5703125" style="6" customWidth="1"/>
    <col min="6916" max="6916" width="7.42578125" style="6" customWidth="1"/>
    <col min="6917" max="6917" width="9" style="6" customWidth="1"/>
    <col min="6918" max="6918" width="9.85546875" style="6" customWidth="1"/>
    <col min="6919" max="6919" width="10.42578125" style="6" customWidth="1"/>
    <col min="6920" max="6920" width="4.140625" style="6" customWidth="1"/>
    <col min="6921" max="6921" width="10.7109375" style="6" customWidth="1"/>
    <col min="6922" max="6922" width="9.28515625" style="6" customWidth="1"/>
    <col min="6923" max="6923" width="9" style="6" customWidth="1"/>
    <col min="6924" max="6924" width="8" style="6" customWidth="1"/>
    <col min="6925" max="6925" width="8.140625" style="6" customWidth="1"/>
    <col min="6926" max="6926" width="10.85546875" style="6" customWidth="1"/>
    <col min="6927" max="6928" width="11.7109375" style="6" bestFit="1" customWidth="1"/>
    <col min="6929" max="6929" width="11.5703125" style="6"/>
    <col min="6930" max="6931" width="11.7109375" style="6" bestFit="1" customWidth="1"/>
    <col min="6932" max="6933" width="11.5703125" style="6"/>
    <col min="6934" max="6934" width="11.7109375" style="6" bestFit="1" customWidth="1"/>
    <col min="6935" max="7158" width="11.5703125" style="6"/>
    <col min="7159" max="7159" width="2.42578125" style="6" customWidth="1"/>
    <col min="7160" max="7160" width="7.28515625" style="6" customWidth="1"/>
    <col min="7161" max="7161" width="5.28515625" style="6" customWidth="1"/>
    <col min="7162" max="7162" width="23.42578125" style="6" customWidth="1"/>
    <col min="7163" max="7163" width="9.42578125" style="6" customWidth="1"/>
    <col min="7164" max="7164" width="9.7109375" style="6" customWidth="1"/>
    <col min="7165" max="7165" width="7.5703125" style="6" customWidth="1"/>
    <col min="7166" max="7166" width="8.140625" style="6" customWidth="1"/>
    <col min="7167" max="7167" width="14" style="6" customWidth="1"/>
    <col min="7168" max="7168" width="10.28515625" style="6" customWidth="1"/>
    <col min="7169" max="7169" width="4.85546875" style="6" customWidth="1"/>
    <col min="7170" max="7170" width="9.7109375" style="6" customWidth="1"/>
    <col min="7171" max="7171" width="9.5703125" style="6" customWidth="1"/>
    <col min="7172" max="7172" width="7.42578125" style="6" customWidth="1"/>
    <col min="7173" max="7173" width="9" style="6" customWidth="1"/>
    <col min="7174" max="7174" width="9.85546875" style="6" customWidth="1"/>
    <col min="7175" max="7175" width="10.42578125" style="6" customWidth="1"/>
    <col min="7176" max="7176" width="4.140625" style="6" customWidth="1"/>
    <col min="7177" max="7177" width="10.7109375" style="6" customWidth="1"/>
    <col min="7178" max="7178" width="9.28515625" style="6" customWidth="1"/>
    <col min="7179" max="7179" width="9" style="6" customWidth="1"/>
    <col min="7180" max="7180" width="8" style="6" customWidth="1"/>
    <col min="7181" max="7181" width="8.140625" style="6" customWidth="1"/>
    <col min="7182" max="7182" width="10.85546875" style="6" customWidth="1"/>
    <col min="7183" max="7184" width="11.7109375" style="6" bestFit="1" customWidth="1"/>
    <col min="7185" max="7185" width="11.5703125" style="6"/>
    <col min="7186" max="7187" width="11.7109375" style="6" bestFit="1" customWidth="1"/>
    <col min="7188" max="7189" width="11.5703125" style="6"/>
    <col min="7190" max="7190" width="11.7109375" style="6" bestFit="1" customWidth="1"/>
    <col min="7191" max="7414" width="11.5703125" style="6"/>
    <col min="7415" max="7415" width="2.42578125" style="6" customWidth="1"/>
    <col min="7416" max="7416" width="7.28515625" style="6" customWidth="1"/>
    <col min="7417" max="7417" width="5.28515625" style="6" customWidth="1"/>
    <col min="7418" max="7418" width="23.42578125" style="6" customWidth="1"/>
    <col min="7419" max="7419" width="9.42578125" style="6" customWidth="1"/>
    <col min="7420" max="7420" width="9.7109375" style="6" customWidth="1"/>
    <col min="7421" max="7421" width="7.5703125" style="6" customWidth="1"/>
    <col min="7422" max="7422" width="8.140625" style="6" customWidth="1"/>
    <col min="7423" max="7423" width="14" style="6" customWidth="1"/>
    <col min="7424" max="7424" width="10.28515625" style="6" customWidth="1"/>
    <col min="7425" max="7425" width="4.85546875" style="6" customWidth="1"/>
    <col min="7426" max="7426" width="9.7109375" style="6" customWidth="1"/>
    <col min="7427" max="7427" width="9.5703125" style="6" customWidth="1"/>
    <col min="7428" max="7428" width="7.42578125" style="6" customWidth="1"/>
    <col min="7429" max="7429" width="9" style="6" customWidth="1"/>
    <col min="7430" max="7430" width="9.85546875" style="6" customWidth="1"/>
    <col min="7431" max="7431" width="10.42578125" style="6" customWidth="1"/>
    <col min="7432" max="7432" width="4.140625" style="6" customWidth="1"/>
    <col min="7433" max="7433" width="10.7109375" style="6" customWidth="1"/>
    <col min="7434" max="7434" width="9.28515625" style="6" customWidth="1"/>
    <col min="7435" max="7435" width="9" style="6" customWidth="1"/>
    <col min="7436" max="7436" width="8" style="6" customWidth="1"/>
    <col min="7437" max="7437" width="8.140625" style="6" customWidth="1"/>
    <col min="7438" max="7438" width="10.85546875" style="6" customWidth="1"/>
    <col min="7439" max="7440" width="11.7109375" style="6" bestFit="1" customWidth="1"/>
    <col min="7441" max="7441" width="11.5703125" style="6"/>
    <col min="7442" max="7443" width="11.7109375" style="6" bestFit="1" customWidth="1"/>
    <col min="7444" max="7445" width="11.5703125" style="6"/>
    <col min="7446" max="7446" width="11.7109375" style="6" bestFit="1" customWidth="1"/>
    <col min="7447" max="7670" width="11.5703125" style="6"/>
    <col min="7671" max="7671" width="2.42578125" style="6" customWidth="1"/>
    <col min="7672" max="7672" width="7.28515625" style="6" customWidth="1"/>
    <col min="7673" max="7673" width="5.28515625" style="6" customWidth="1"/>
    <col min="7674" max="7674" width="23.42578125" style="6" customWidth="1"/>
    <col min="7675" max="7675" width="9.42578125" style="6" customWidth="1"/>
    <col min="7676" max="7676" width="9.7109375" style="6" customWidth="1"/>
    <col min="7677" max="7677" width="7.5703125" style="6" customWidth="1"/>
    <col min="7678" max="7678" width="8.140625" style="6" customWidth="1"/>
    <col min="7679" max="7679" width="14" style="6" customWidth="1"/>
    <col min="7680" max="7680" width="10.28515625" style="6" customWidth="1"/>
    <col min="7681" max="7681" width="4.85546875" style="6" customWidth="1"/>
    <col min="7682" max="7682" width="9.7109375" style="6" customWidth="1"/>
    <col min="7683" max="7683" width="9.5703125" style="6" customWidth="1"/>
    <col min="7684" max="7684" width="7.42578125" style="6" customWidth="1"/>
    <col min="7685" max="7685" width="9" style="6" customWidth="1"/>
    <col min="7686" max="7686" width="9.85546875" style="6" customWidth="1"/>
    <col min="7687" max="7687" width="10.42578125" style="6" customWidth="1"/>
    <col min="7688" max="7688" width="4.140625" style="6" customWidth="1"/>
    <col min="7689" max="7689" width="10.7109375" style="6" customWidth="1"/>
    <col min="7690" max="7690" width="9.28515625" style="6" customWidth="1"/>
    <col min="7691" max="7691" width="9" style="6" customWidth="1"/>
    <col min="7692" max="7692" width="8" style="6" customWidth="1"/>
    <col min="7693" max="7693" width="8.140625" style="6" customWidth="1"/>
    <col min="7694" max="7694" width="10.85546875" style="6" customWidth="1"/>
    <col min="7695" max="7696" width="11.7109375" style="6" bestFit="1" customWidth="1"/>
    <col min="7697" max="7697" width="11.5703125" style="6"/>
    <col min="7698" max="7699" width="11.7109375" style="6" bestFit="1" customWidth="1"/>
    <col min="7700" max="7701" width="11.5703125" style="6"/>
    <col min="7702" max="7702" width="11.7109375" style="6" bestFit="1" customWidth="1"/>
    <col min="7703" max="7926" width="11.5703125" style="6"/>
    <col min="7927" max="7927" width="2.42578125" style="6" customWidth="1"/>
    <col min="7928" max="7928" width="7.28515625" style="6" customWidth="1"/>
    <col min="7929" max="7929" width="5.28515625" style="6" customWidth="1"/>
    <col min="7930" max="7930" width="23.42578125" style="6" customWidth="1"/>
    <col min="7931" max="7931" width="9.42578125" style="6" customWidth="1"/>
    <col min="7932" max="7932" width="9.7109375" style="6" customWidth="1"/>
    <col min="7933" max="7933" width="7.5703125" style="6" customWidth="1"/>
    <col min="7934" max="7934" width="8.140625" style="6" customWidth="1"/>
    <col min="7935" max="7935" width="14" style="6" customWidth="1"/>
    <col min="7936" max="7936" width="10.28515625" style="6" customWidth="1"/>
    <col min="7937" max="7937" width="4.85546875" style="6" customWidth="1"/>
    <col min="7938" max="7938" width="9.7109375" style="6" customWidth="1"/>
    <col min="7939" max="7939" width="9.5703125" style="6" customWidth="1"/>
    <col min="7940" max="7940" width="7.42578125" style="6" customWidth="1"/>
    <col min="7941" max="7941" width="9" style="6" customWidth="1"/>
    <col min="7942" max="7942" width="9.85546875" style="6" customWidth="1"/>
    <col min="7943" max="7943" width="10.42578125" style="6" customWidth="1"/>
    <col min="7944" max="7944" width="4.140625" style="6" customWidth="1"/>
    <col min="7945" max="7945" width="10.7109375" style="6" customWidth="1"/>
    <col min="7946" max="7946" width="9.28515625" style="6" customWidth="1"/>
    <col min="7947" max="7947" width="9" style="6" customWidth="1"/>
    <col min="7948" max="7948" width="8" style="6" customWidth="1"/>
    <col min="7949" max="7949" width="8.140625" style="6" customWidth="1"/>
    <col min="7950" max="7950" width="10.85546875" style="6" customWidth="1"/>
    <col min="7951" max="7952" width="11.7109375" style="6" bestFit="1" customWidth="1"/>
    <col min="7953" max="7953" width="11.5703125" style="6"/>
    <col min="7954" max="7955" width="11.7109375" style="6" bestFit="1" customWidth="1"/>
    <col min="7956" max="7957" width="11.5703125" style="6"/>
    <col min="7958" max="7958" width="11.7109375" style="6" bestFit="1" customWidth="1"/>
    <col min="7959" max="8182" width="11.5703125" style="6"/>
    <col min="8183" max="8183" width="2.42578125" style="6" customWidth="1"/>
    <col min="8184" max="8184" width="7.28515625" style="6" customWidth="1"/>
    <col min="8185" max="8185" width="5.28515625" style="6" customWidth="1"/>
    <col min="8186" max="8186" width="23.42578125" style="6" customWidth="1"/>
    <col min="8187" max="8187" width="9.42578125" style="6" customWidth="1"/>
    <col min="8188" max="8188" width="9.7109375" style="6" customWidth="1"/>
    <col min="8189" max="8189" width="7.5703125" style="6" customWidth="1"/>
    <col min="8190" max="8190" width="8.140625" style="6" customWidth="1"/>
    <col min="8191" max="8191" width="14" style="6" customWidth="1"/>
    <col min="8192" max="8192" width="10.28515625" style="6" customWidth="1"/>
    <col min="8193" max="8193" width="4.85546875" style="6" customWidth="1"/>
    <col min="8194" max="8194" width="9.7109375" style="6" customWidth="1"/>
    <col min="8195" max="8195" width="9.5703125" style="6" customWidth="1"/>
    <col min="8196" max="8196" width="7.42578125" style="6" customWidth="1"/>
    <col min="8197" max="8197" width="9" style="6" customWidth="1"/>
    <col min="8198" max="8198" width="9.85546875" style="6" customWidth="1"/>
    <col min="8199" max="8199" width="10.42578125" style="6" customWidth="1"/>
    <col min="8200" max="8200" width="4.140625" style="6" customWidth="1"/>
    <col min="8201" max="8201" width="10.7109375" style="6" customWidth="1"/>
    <col min="8202" max="8202" width="9.28515625" style="6" customWidth="1"/>
    <col min="8203" max="8203" width="9" style="6" customWidth="1"/>
    <col min="8204" max="8204" width="8" style="6" customWidth="1"/>
    <col min="8205" max="8205" width="8.140625" style="6" customWidth="1"/>
    <col min="8206" max="8206" width="10.85546875" style="6" customWidth="1"/>
    <col min="8207" max="8208" width="11.7109375" style="6" bestFit="1" customWidth="1"/>
    <col min="8209" max="8209" width="11.5703125" style="6"/>
    <col min="8210" max="8211" width="11.7109375" style="6" bestFit="1" customWidth="1"/>
    <col min="8212" max="8213" width="11.5703125" style="6"/>
    <col min="8214" max="8214" width="11.7109375" style="6" bestFit="1" customWidth="1"/>
    <col min="8215" max="8438" width="11.5703125" style="6"/>
    <col min="8439" max="8439" width="2.42578125" style="6" customWidth="1"/>
    <col min="8440" max="8440" width="7.28515625" style="6" customWidth="1"/>
    <col min="8441" max="8441" width="5.28515625" style="6" customWidth="1"/>
    <col min="8442" max="8442" width="23.42578125" style="6" customWidth="1"/>
    <col min="8443" max="8443" width="9.42578125" style="6" customWidth="1"/>
    <col min="8444" max="8444" width="9.7109375" style="6" customWidth="1"/>
    <col min="8445" max="8445" width="7.5703125" style="6" customWidth="1"/>
    <col min="8446" max="8446" width="8.140625" style="6" customWidth="1"/>
    <col min="8447" max="8447" width="14" style="6" customWidth="1"/>
    <col min="8448" max="8448" width="10.28515625" style="6" customWidth="1"/>
    <col min="8449" max="8449" width="4.85546875" style="6" customWidth="1"/>
    <col min="8450" max="8450" width="9.7109375" style="6" customWidth="1"/>
    <col min="8451" max="8451" width="9.5703125" style="6" customWidth="1"/>
    <col min="8452" max="8452" width="7.42578125" style="6" customWidth="1"/>
    <col min="8453" max="8453" width="9" style="6" customWidth="1"/>
    <col min="8454" max="8454" width="9.85546875" style="6" customWidth="1"/>
    <col min="8455" max="8455" width="10.42578125" style="6" customWidth="1"/>
    <col min="8456" max="8456" width="4.140625" style="6" customWidth="1"/>
    <col min="8457" max="8457" width="10.7109375" style="6" customWidth="1"/>
    <col min="8458" max="8458" width="9.28515625" style="6" customWidth="1"/>
    <col min="8459" max="8459" width="9" style="6" customWidth="1"/>
    <col min="8460" max="8460" width="8" style="6" customWidth="1"/>
    <col min="8461" max="8461" width="8.140625" style="6" customWidth="1"/>
    <col min="8462" max="8462" width="10.85546875" style="6" customWidth="1"/>
    <col min="8463" max="8464" width="11.7109375" style="6" bestFit="1" customWidth="1"/>
    <col min="8465" max="8465" width="11.5703125" style="6"/>
    <col min="8466" max="8467" width="11.7109375" style="6" bestFit="1" customWidth="1"/>
    <col min="8468" max="8469" width="11.5703125" style="6"/>
    <col min="8470" max="8470" width="11.7109375" style="6" bestFit="1" customWidth="1"/>
    <col min="8471" max="8694" width="11.5703125" style="6"/>
    <col min="8695" max="8695" width="2.42578125" style="6" customWidth="1"/>
    <col min="8696" max="8696" width="7.28515625" style="6" customWidth="1"/>
    <col min="8697" max="8697" width="5.28515625" style="6" customWidth="1"/>
    <col min="8698" max="8698" width="23.42578125" style="6" customWidth="1"/>
    <col min="8699" max="8699" width="9.42578125" style="6" customWidth="1"/>
    <col min="8700" max="8700" width="9.7109375" style="6" customWidth="1"/>
    <col min="8701" max="8701" width="7.5703125" style="6" customWidth="1"/>
    <col min="8702" max="8702" width="8.140625" style="6" customWidth="1"/>
    <col min="8703" max="8703" width="14" style="6" customWidth="1"/>
    <col min="8704" max="8704" width="10.28515625" style="6" customWidth="1"/>
    <col min="8705" max="8705" width="4.85546875" style="6" customWidth="1"/>
    <col min="8706" max="8706" width="9.7109375" style="6" customWidth="1"/>
    <col min="8707" max="8707" width="9.5703125" style="6" customWidth="1"/>
    <col min="8708" max="8708" width="7.42578125" style="6" customWidth="1"/>
    <col min="8709" max="8709" width="9" style="6" customWidth="1"/>
    <col min="8710" max="8710" width="9.85546875" style="6" customWidth="1"/>
    <col min="8711" max="8711" width="10.42578125" style="6" customWidth="1"/>
    <col min="8712" max="8712" width="4.140625" style="6" customWidth="1"/>
    <col min="8713" max="8713" width="10.7109375" style="6" customWidth="1"/>
    <col min="8714" max="8714" width="9.28515625" style="6" customWidth="1"/>
    <col min="8715" max="8715" width="9" style="6" customWidth="1"/>
    <col min="8716" max="8716" width="8" style="6" customWidth="1"/>
    <col min="8717" max="8717" width="8.140625" style="6" customWidth="1"/>
    <col min="8718" max="8718" width="10.85546875" style="6" customWidth="1"/>
    <col min="8719" max="8720" width="11.7109375" style="6" bestFit="1" customWidth="1"/>
    <col min="8721" max="8721" width="11.5703125" style="6"/>
    <col min="8722" max="8723" width="11.7109375" style="6" bestFit="1" customWidth="1"/>
    <col min="8724" max="8725" width="11.5703125" style="6"/>
    <col min="8726" max="8726" width="11.7109375" style="6" bestFit="1" customWidth="1"/>
    <col min="8727" max="8950" width="11.5703125" style="6"/>
    <col min="8951" max="8951" width="2.42578125" style="6" customWidth="1"/>
    <col min="8952" max="8952" width="7.28515625" style="6" customWidth="1"/>
    <col min="8953" max="8953" width="5.28515625" style="6" customWidth="1"/>
    <col min="8954" max="8954" width="23.42578125" style="6" customWidth="1"/>
    <col min="8955" max="8955" width="9.42578125" style="6" customWidth="1"/>
    <col min="8956" max="8956" width="9.7109375" style="6" customWidth="1"/>
    <col min="8957" max="8957" width="7.5703125" style="6" customWidth="1"/>
    <col min="8958" max="8958" width="8.140625" style="6" customWidth="1"/>
    <col min="8959" max="8959" width="14" style="6" customWidth="1"/>
    <col min="8960" max="8960" width="10.28515625" style="6" customWidth="1"/>
    <col min="8961" max="8961" width="4.85546875" style="6" customWidth="1"/>
    <col min="8962" max="8962" width="9.7109375" style="6" customWidth="1"/>
    <col min="8963" max="8963" width="9.5703125" style="6" customWidth="1"/>
    <col min="8964" max="8964" width="7.42578125" style="6" customWidth="1"/>
    <col min="8965" max="8965" width="9" style="6" customWidth="1"/>
    <col min="8966" max="8966" width="9.85546875" style="6" customWidth="1"/>
    <col min="8967" max="8967" width="10.42578125" style="6" customWidth="1"/>
    <col min="8968" max="8968" width="4.140625" style="6" customWidth="1"/>
    <col min="8969" max="8969" width="10.7109375" style="6" customWidth="1"/>
    <col min="8970" max="8970" width="9.28515625" style="6" customWidth="1"/>
    <col min="8971" max="8971" width="9" style="6" customWidth="1"/>
    <col min="8972" max="8972" width="8" style="6" customWidth="1"/>
    <col min="8973" max="8973" width="8.140625" style="6" customWidth="1"/>
    <col min="8974" max="8974" width="10.85546875" style="6" customWidth="1"/>
    <col min="8975" max="8976" width="11.7109375" style="6" bestFit="1" customWidth="1"/>
    <col min="8977" max="8977" width="11.5703125" style="6"/>
    <col min="8978" max="8979" width="11.7109375" style="6" bestFit="1" customWidth="1"/>
    <col min="8980" max="8981" width="11.5703125" style="6"/>
    <col min="8982" max="8982" width="11.7109375" style="6" bestFit="1" customWidth="1"/>
    <col min="8983" max="9206" width="11.5703125" style="6"/>
    <col min="9207" max="9207" width="2.42578125" style="6" customWidth="1"/>
    <col min="9208" max="9208" width="7.28515625" style="6" customWidth="1"/>
    <col min="9209" max="9209" width="5.28515625" style="6" customWidth="1"/>
    <col min="9210" max="9210" width="23.42578125" style="6" customWidth="1"/>
    <col min="9211" max="9211" width="9.42578125" style="6" customWidth="1"/>
    <col min="9212" max="9212" width="9.7109375" style="6" customWidth="1"/>
    <col min="9213" max="9213" width="7.5703125" style="6" customWidth="1"/>
    <col min="9214" max="9214" width="8.140625" style="6" customWidth="1"/>
    <col min="9215" max="9215" width="14" style="6" customWidth="1"/>
    <col min="9216" max="9216" width="10.28515625" style="6" customWidth="1"/>
    <col min="9217" max="9217" width="4.85546875" style="6" customWidth="1"/>
    <col min="9218" max="9218" width="9.7109375" style="6" customWidth="1"/>
    <col min="9219" max="9219" width="9.5703125" style="6" customWidth="1"/>
    <col min="9220" max="9220" width="7.42578125" style="6" customWidth="1"/>
    <col min="9221" max="9221" width="9" style="6" customWidth="1"/>
    <col min="9222" max="9222" width="9.85546875" style="6" customWidth="1"/>
    <col min="9223" max="9223" width="10.42578125" style="6" customWidth="1"/>
    <col min="9224" max="9224" width="4.140625" style="6" customWidth="1"/>
    <col min="9225" max="9225" width="10.7109375" style="6" customWidth="1"/>
    <col min="9226" max="9226" width="9.28515625" style="6" customWidth="1"/>
    <col min="9227" max="9227" width="9" style="6" customWidth="1"/>
    <col min="9228" max="9228" width="8" style="6" customWidth="1"/>
    <col min="9229" max="9229" width="8.140625" style="6" customWidth="1"/>
    <col min="9230" max="9230" width="10.85546875" style="6" customWidth="1"/>
    <col min="9231" max="9232" width="11.7109375" style="6" bestFit="1" customWidth="1"/>
    <col min="9233" max="9233" width="11.5703125" style="6"/>
    <col min="9234" max="9235" width="11.7109375" style="6" bestFit="1" customWidth="1"/>
    <col min="9236" max="9237" width="11.5703125" style="6"/>
    <col min="9238" max="9238" width="11.7109375" style="6" bestFit="1" customWidth="1"/>
    <col min="9239" max="9462" width="11.5703125" style="6"/>
    <col min="9463" max="9463" width="2.42578125" style="6" customWidth="1"/>
    <col min="9464" max="9464" width="7.28515625" style="6" customWidth="1"/>
    <col min="9465" max="9465" width="5.28515625" style="6" customWidth="1"/>
    <col min="9466" max="9466" width="23.42578125" style="6" customWidth="1"/>
    <col min="9467" max="9467" width="9.42578125" style="6" customWidth="1"/>
    <col min="9468" max="9468" width="9.7109375" style="6" customWidth="1"/>
    <col min="9469" max="9469" width="7.5703125" style="6" customWidth="1"/>
    <col min="9470" max="9470" width="8.140625" style="6" customWidth="1"/>
    <col min="9471" max="9471" width="14" style="6" customWidth="1"/>
    <col min="9472" max="9472" width="10.28515625" style="6" customWidth="1"/>
    <col min="9473" max="9473" width="4.85546875" style="6" customWidth="1"/>
    <col min="9474" max="9474" width="9.7109375" style="6" customWidth="1"/>
    <col min="9475" max="9475" width="9.5703125" style="6" customWidth="1"/>
    <col min="9476" max="9476" width="7.42578125" style="6" customWidth="1"/>
    <col min="9477" max="9477" width="9" style="6" customWidth="1"/>
    <col min="9478" max="9478" width="9.85546875" style="6" customWidth="1"/>
    <col min="9479" max="9479" width="10.42578125" style="6" customWidth="1"/>
    <col min="9480" max="9480" width="4.140625" style="6" customWidth="1"/>
    <col min="9481" max="9481" width="10.7109375" style="6" customWidth="1"/>
    <col min="9482" max="9482" width="9.28515625" style="6" customWidth="1"/>
    <col min="9483" max="9483" width="9" style="6" customWidth="1"/>
    <col min="9484" max="9484" width="8" style="6" customWidth="1"/>
    <col min="9485" max="9485" width="8.140625" style="6" customWidth="1"/>
    <col min="9486" max="9486" width="10.85546875" style="6" customWidth="1"/>
    <col min="9487" max="9488" width="11.7109375" style="6" bestFit="1" customWidth="1"/>
    <col min="9489" max="9489" width="11.5703125" style="6"/>
    <col min="9490" max="9491" width="11.7109375" style="6" bestFit="1" customWidth="1"/>
    <col min="9492" max="9493" width="11.5703125" style="6"/>
    <col min="9494" max="9494" width="11.7109375" style="6" bestFit="1" customWidth="1"/>
    <col min="9495" max="9718" width="11.5703125" style="6"/>
    <col min="9719" max="9719" width="2.42578125" style="6" customWidth="1"/>
    <col min="9720" max="9720" width="7.28515625" style="6" customWidth="1"/>
    <col min="9721" max="9721" width="5.28515625" style="6" customWidth="1"/>
    <col min="9722" max="9722" width="23.42578125" style="6" customWidth="1"/>
    <col min="9723" max="9723" width="9.42578125" style="6" customWidth="1"/>
    <col min="9724" max="9724" width="9.7109375" style="6" customWidth="1"/>
    <col min="9725" max="9725" width="7.5703125" style="6" customWidth="1"/>
    <col min="9726" max="9726" width="8.140625" style="6" customWidth="1"/>
    <col min="9727" max="9727" width="14" style="6" customWidth="1"/>
    <col min="9728" max="9728" width="10.28515625" style="6" customWidth="1"/>
    <col min="9729" max="9729" width="4.85546875" style="6" customWidth="1"/>
    <col min="9730" max="9730" width="9.7109375" style="6" customWidth="1"/>
    <col min="9731" max="9731" width="9.5703125" style="6" customWidth="1"/>
    <col min="9732" max="9732" width="7.42578125" style="6" customWidth="1"/>
    <col min="9733" max="9733" width="9" style="6" customWidth="1"/>
    <col min="9734" max="9734" width="9.85546875" style="6" customWidth="1"/>
    <col min="9735" max="9735" width="10.42578125" style="6" customWidth="1"/>
    <col min="9736" max="9736" width="4.140625" style="6" customWidth="1"/>
    <col min="9737" max="9737" width="10.7109375" style="6" customWidth="1"/>
    <col min="9738" max="9738" width="9.28515625" style="6" customWidth="1"/>
    <col min="9739" max="9739" width="9" style="6" customWidth="1"/>
    <col min="9740" max="9740" width="8" style="6" customWidth="1"/>
    <col min="9741" max="9741" width="8.140625" style="6" customWidth="1"/>
    <col min="9742" max="9742" width="10.85546875" style="6" customWidth="1"/>
    <col min="9743" max="9744" width="11.7109375" style="6" bestFit="1" customWidth="1"/>
    <col min="9745" max="9745" width="11.5703125" style="6"/>
    <col min="9746" max="9747" width="11.7109375" style="6" bestFit="1" customWidth="1"/>
    <col min="9748" max="9749" width="11.5703125" style="6"/>
    <col min="9750" max="9750" width="11.7109375" style="6" bestFit="1" customWidth="1"/>
    <col min="9751" max="9974" width="11.5703125" style="6"/>
    <col min="9975" max="9975" width="2.42578125" style="6" customWidth="1"/>
    <col min="9976" max="9976" width="7.28515625" style="6" customWidth="1"/>
    <col min="9977" max="9977" width="5.28515625" style="6" customWidth="1"/>
    <col min="9978" max="9978" width="23.42578125" style="6" customWidth="1"/>
    <col min="9979" max="9979" width="9.42578125" style="6" customWidth="1"/>
    <col min="9980" max="9980" width="9.7109375" style="6" customWidth="1"/>
    <col min="9981" max="9981" width="7.5703125" style="6" customWidth="1"/>
    <col min="9982" max="9982" width="8.140625" style="6" customWidth="1"/>
    <col min="9983" max="9983" width="14" style="6" customWidth="1"/>
    <col min="9984" max="9984" width="10.28515625" style="6" customWidth="1"/>
    <col min="9985" max="9985" width="4.85546875" style="6" customWidth="1"/>
    <col min="9986" max="9986" width="9.7109375" style="6" customWidth="1"/>
    <col min="9987" max="9987" width="9.5703125" style="6" customWidth="1"/>
    <col min="9988" max="9988" width="7.42578125" style="6" customWidth="1"/>
    <col min="9989" max="9989" width="9" style="6" customWidth="1"/>
    <col min="9990" max="9990" width="9.85546875" style="6" customWidth="1"/>
    <col min="9991" max="9991" width="10.42578125" style="6" customWidth="1"/>
    <col min="9992" max="9992" width="4.140625" style="6" customWidth="1"/>
    <col min="9993" max="9993" width="10.7109375" style="6" customWidth="1"/>
    <col min="9994" max="9994" width="9.28515625" style="6" customWidth="1"/>
    <col min="9995" max="9995" width="9" style="6" customWidth="1"/>
    <col min="9996" max="9996" width="8" style="6" customWidth="1"/>
    <col min="9997" max="9997" width="8.140625" style="6" customWidth="1"/>
    <col min="9998" max="9998" width="10.85546875" style="6" customWidth="1"/>
    <col min="9999" max="10000" width="11.7109375" style="6" bestFit="1" customWidth="1"/>
    <col min="10001" max="10001" width="11.5703125" style="6"/>
    <col min="10002" max="10003" width="11.7109375" style="6" bestFit="1" customWidth="1"/>
    <col min="10004" max="10005" width="11.5703125" style="6"/>
    <col min="10006" max="10006" width="11.7109375" style="6" bestFit="1" customWidth="1"/>
    <col min="10007" max="10230" width="11.5703125" style="6"/>
    <col min="10231" max="10231" width="2.42578125" style="6" customWidth="1"/>
    <col min="10232" max="10232" width="7.28515625" style="6" customWidth="1"/>
    <col min="10233" max="10233" width="5.28515625" style="6" customWidth="1"/>
    <col min="10234" max="10234" width="23.42578125" style="6" customWidth="1"/>
    <col min="10235" max="10235" width="9.42578125" style="6" customWidth="1"/>
    <col min="10236" max="10236" width="9.7109375" style="6" customWidth="1"/>
    <col min="10237" max="10237" width="7.5703125" style="6" customWidth="1"/>
    <col min="10238" max="10238" width="8.140625" style="6" customWidth="1"/>
    <col min="10239" max="10239" width="14" style="6" customWidth="1"/>
    <col min="10240" max="10240" width="10.28515625" style="6" customWidth="1"/>
    <col min="10241" max="10241" width="4.85546875" style="6" customWidth="1"/>
    <col min="10242" max="10242" width="9.7109375" style="6" customWidth="1"/>
    <col min="10243" max="10243" width="9.5703125" style="6" customWidth="1"/>
    <col min="10244" max="10244" width="7.42578125" style="6" customWidth="1"/>
    <col min="10245" max="10245" width="9" style="6" customWidth="1"/>
    <col min="10246" max="10246" width="9.85546875" style="6" customWidth="1"/>
    <col min="10247" max="10247" width="10.42578125" style="6" customWidth="1"/>
    <col min="10248" max="10248" width="4.140625" style="6" customWidth="1"/>
    <col min="10249" max="10249" width="10.7109375" style="6" customWidth="1"/>
    <col min="10250" max="10250" width="9.28515625" style="6" customWidth="1"/>
    <col min="10251" max="10251" width="9" style="6" customWidth="1"/>
    <col min="10252" max="10252" width="8" style="6" customWidth="1"/>
    <col min="10253" max="10253" width="8.140625" style="6" customWidth="1"/>
    <col min="10254" max="10254" width="10.85546875" style="6" customWidth="1"/>
    <col min="10255" max="10256" width="11.7109375" style="6" bestFit="1" customWidth="1"/>
    <col min="10257" max="10257" width="11.5703125" style="6"/>
    <col min="10258" max="10259" width="11.7109375" style="6" bestFit="1" customWidth="1"/>
    <col min="10260" max="10261" width="11.5703125" style="6"/>
    <col min="10262" max="10262" width="11.7109375" style="6" bestFit="1" customWidth="1"/>
    <col min="10263" max="10486" width="11.5703125" style="6"/>
    <col min="10487" max="10487" width="2.42578125" style="6" customWidth="1"/>
    <col min="10488" max="10488" width="7.28515625" style="6" customWidth="1"/>
    <col min="10489" max="10489" width="5.28515625" style="6" customWidth="1"/>
    <col min="10490" max="10490" width="23.42578125" style="6" customWidth="1"/>
    <col min="10491" max="10491" width="9.42578125" style="6" customWidth="1"/>
    <col min="10492" max="10492" width="9.7109375" style="6" customWidth="1"/>
    <col min="10493" max="10493" width="7.5703125" style="6" customWidth="1"/>
    <col min="10494" max="10494" width="8.140625" style="6" customWidth="1"/>
    <col min="10495" max="10495" width="14" style="6" customWidth="1"/>
    <col min="10496" max="10496" width="10.28515625" style="6" customWidth="1"/>
    <col min="10497" max="10497" width="4.85546875" style="6" customWidth="1"/>
    <col min="10498" max="10498" width="9.7109375" style="6" customWidth="1"/>
    <col min="10499" max="10499" width="9.5703125" style="6" customWidth="1"/>
    <col min="10500" max="10500" width="7.42578125" style="6" customWidth="1"/>
    <col min="10501" max="10501" width="9" style="6" customWidth="1"/>
    <col min="10502" max="10502" width="9.85546875" style="6" customWidth="1"/>
    <col min="10503" max="10503" width="10.42578125" style="6" customWidth="1"/>
    <col min="10504" max="10504" width="4.140625" style="6" customWidth="1"/>
    <col min="10505" max="10505" width="10.7109375" style="6" customWidth="1"/>
    <col min="10506" max="10506" width="9.28515625" style="6" customWidth="1"/>
    <col min="10507" max="10507" width="9" style="6" customWidth="1"/>
    <col min="10508" max="10508" width="8" style="6" customWidth="1"/>
    <col min="10509" max="10509" width="8.140625" style="6" customWidth="1"/>
    <col min="10510" max="10510" width="10.85546875" style="6" customWidth="1"/>
    <col min="10511" max="10512" width="11.7109375" style="6" bestFit="1" customWidth="1"/>
    <col min="10513" max="10513" width="11.5703125" style="6"/>
    <col min="10514" max="10515" width="11.7109375" style="6" bestFit="1" customWidth="1"/>
    <col min="10516" max="10517" width="11.5703125" style="6"/>
    <col min="10518" max="10518" width="11.7109375" style="6" bestFit="1" customWidth="1"/>
    <col min="10519" max="10742" width="11.5703125" style="6"/>
    <col min="10743" max="10743" width="2.42578125" style="6" customWidth="1"/>
    <col min="10744" max="10744" width="7.28515625" style="6" customWidth="1"/>
    <col min="10745" max="10745" width="5.28515625" style="6" customWidth="1"/>
    <col min="10746" max="10746" width="23.42578125" style="6" customWidth="1"/>
    <col min="10747" max="10747" width="9.42578125" style="6" customWidth="1"/>
    <col min="10748" max="10748" width="9.7109375" style="6" customWidth="1"/>
    <col min="10749" max="10749" width="7.5703125" style="6" customWidth="1"/>
    <col min="10750" max="10750" width="8.140625" style="6" customWidth="1"/>
    <col min="10751" max="10751" width="14" style="6" customWidth="1"/>
    <col min="10752" max="10752" width="10.28515625" style="6" customWidth="1"/>
    <col min="10753" max="10753" width="4.85546875" style="6" customWidth="1"/>
    <col min="10754" max="10754" width="9.7109375" style="6" customWidth="1"/>
    <col min="10755" max="10755" width="9.5703125" style="6" customWidth="1"/>
    <col min="10756" max="10756" width="7.42578125" style="6" customWidth="1"/>
    <col min="10757" max="10757" width="9" style="6" customWidth="1"/>
    <col min="10758" max="10758" width="9.85546875" style="6" customWidth="1"/>
    <col min="10759" max="10759" width="10.42578125" style="6" customWidth="1"/>
    <col min="10760" max="10760" width="4.140625" style="6" customWidth="1"/>
    <col min="10761" max="10761" width="10.7109375" style="6" customWidth="1"/>
    <col min="10762" max="10762" width="9.28515625" style="6" customWidth="1"/>
    <col min="10763" max="10763" width="9" style="6" customWidth="1"/>
    <col min="10764" max="10764" width="8" style="6" customWidth="1"/>
    <col min="10765" max="10765" width="8.140625" style="6" customWidth="1"/>
    <col min="10766" max="10766" width="10.85546875" style="6" customWidth="1"/>
    <col min="10767" max="10768" width="11.7109375" style="6" bestFit="1" customWidth="1"/>
    <col min="10769" max="10769" width="11.5703125" style="6"/>
    <col min="10770" max="10771" width="11.7109375" style="6" bestFit="1" customWidth="1"/>
    <col min="10772" max="10773" width="11.5703125" style="6"/>
    <col min="10774" max="10774" width="11.7109375" style="6" bestFit="1" customWidth="1"/>
    <col min="10775" max="10998" width="11.5703125" style="6"/>
    <col min="10999" max="10999" width="2.42578125" style="6" customWidth="1"/>
    <col min="11000" max="11000" width="7.28515625" style="6" customWidth="1"/>
    <col min="11001" max="11001" width="5.28515625" style="6" customWidth="1"/>
    <col min="11002" max="11002" width="23.42578125" style="6" customWidth="1"/>
    <col min="11003" max="11003" width="9.42578125" style="6" customWidth="1"/>
    <col min="11004" max="11004" width="9.7109375" style="6" customWidth="1"/>
    <col min="11005" max="11005" width="7.5703125" style="6" customWidth="1"/>
    <col min="11006" max="11006" width="8.140625" style="6" customWidth="1"/>
    <col min="11007" max="11007" width="14" style="6" customWidth="1"/>
    <col min="11008" max="11008" width="10.28515625" style="6" customWidth="1"/>
    <col min="11009" max="11009" width="4.85546875" style="6" customWidth="1"/>
    <col min="11010" max="11010" width="9.7109375" style="6" customWidth="1"/>
    <col min="11011" max="11011" width="9.5703125" style="6" customWidth="1"/>
    <col min="11012" max="11012" width="7.42578125" style="6" customWidth="1"/>
    <col min="11013" max="11013" width="9" style="6" customWidth="1"/>
    <col min="11014" max="11014" width="9.85546875" style="6" customWidth="1"/>
    <col min="11015" max="11015" width="10.42578125" style="6" customWidth="1"/>
    <col min="11016" max="11016" width="4.140625" style="6" customWidth="1"/>
    <col min="11017" max="11017" width="10.7109375" style="6" customWidth="1"/>
    <col min="11018" max="11018" width="9.28515625" style="6" customWidth="1"/>
    <col min="11019" max="11019" width="9" style="6" customWidth="1"/>
    <col min="11020" max="11020" width="8" style="6" customWidth="1"/>
    <col min="11021" max="11021" width="8.140625" style="6" customWidth="1"/>
    <col min="11022" max="11022" width="10.85546875" style="6" customWidth="1"/>
    <col min="11023" max="11024" width="11.7109375" style="6" bestFit="1" customWidth="1"/>
    <col min="11025" max="11025" width="11.5703125" style="6"/>
    <col min="11026" max="11027" width="11.7109375" style="6" bestFit="1" customWidth="1"/>
    <col min="11028" max="11029" width="11.5703125" style="6"/>
    <col min="11030" max="11030" width="11.7109375" style="6" bestFit="1" customWidth="1"/>
    <col min="11031" max="11254" width="11.5703125" style="6"/>
    <col min="11255" max="11255" width="2.42578125" style="6" customWidth="1"/>
    <col min="11256" max="11256" width="7.28515625" style="6" customWidth="1"/>
    <col min="11257" max="11257" width="5.28515625" style="6" customWidth="1"/>
    <col min="11258" max="11258" width="23.42578125" style="6" customWidth="1"/>
    <col min="11259" max="11259" width="9.42578125" style="6" customWidth="1"/>
    <col min="11260" max="11260" width="9.7109375" style="6" customWidth="1"/>
    <col min="11261" max="11261" width="7.5703125" style="6" customWidth="1"/>
    <col min="11262" max="11262" width="8.140625" style="6" customWidth="1"/>
    <col min="11263" max="11263" width="14" style="6" customWidth="1"/>
    <col min="11264" max="11264" width="10.28515625" style="6" customWidth="1"/>
    <col min="11265" max="11265" width="4.85546875" style="6" customWidth="1"/>
    <col min="11266" max="11266" width="9.7109375" style="6" customWidth="1"/>
    <col min="11267" max="11267" width="9.5703125" style="6" customWidth="1"/>
    <col min="11268" max="11268" width="7.42578125" style="6" customWidth="1"/>
    <col min="11269" max="11269" width="9" style="6" customWidth="1"/>
    <col min="11270" max="11270" width="9.85546875" style="6" customWidth="1"/>
    <col min="11271" max="11271" width="10.42578125" style="6" customWidth="1"/>
    <col min="11272" max="11272" width="4.140625" style="6" customWidth="1"/>
    <col min="11273" max="11273" width="10.7109375" style="6" customWidth="1"/>
    <col min="11274" max="11274" width="9.28515625" style="6" customWidth="1"/>
    <col min="11275" max="11275" width="9" style="6" customWidth="1"/>
    <col min="11276" max="11276" width="8" style="6" customWidth="1"/>
    <col min="11277" max="11277" width="8.140625" style="6" customWidth="1"/>
    <col min="11278" max="11278" width="10.85546875" style="6" customWidth="1"/>
    <col min="11279" max="11280" width="11.7109375" style="6" bestFit="1" customWidth="1"/>
    <col min="11281" max="11281" width="11.5703125" style="6"/>
    <col min="11282" max="11283" width="11.7109375" style="6" bestFit="1" customWidth="1"/>
    <col min="11284" max="11285" width="11.5703125" style="6"/>
    <col min="11286" max="11286" width="11.7109375" style="6" bestFit="1" customWidth="1"/>
    <col min="11287" max="11510" width="11.5703125" style="6"/>
    <col min="11511" max="11511" width="2.42578125" style="6" customWidth="1"/>
    <col min="11512" max="11512" width="7.28515625" style="6" customWidth="1"/>
    <col min="11513" max="11513" width="5.28515625" style="6" customWidth="1"/>
    <col min="11514" max="11514" width="23.42578125" style="6" customWidth="1"/>
    <col min="11515" max="11515" width="9.42578125" style="6" customWidth="1"/>
    <col min="11516" max="11516" width="9.7109375" style="6" customWidth="1"/>
    <col min="11517" max="11517" width="7.5703125" style="6" customWidth="1"/>
    <col min="11518" max="11518" width="8.140625" style="6" customWidth="1"/>
    <col min="11519" max="11519" width="14" style="6" customWidth="1"/>
    <col min="11520" max="11520" width="10.28515625" style="6" customWidth="1"/>
    <col min="11521" max="11521" width="4.85546875" style="6" customWidth="1"/>
    <col min="11522" max="11522" width="9.7109375" style="6" customWidth="1"/>
    <col min="11523" max="11523" width="9.5703125" style="6" customWidth="1"/>
    <col min="11524" max="11524" width="7.42578125" style="6" customWidth="1"/>
    <col min="11525" max="11525" width="9" style="6" customWidth="1"/>
    <col min="11526" max="11526" width="9.85546875" style="6" customWidth="1"/>
    <col min="11527" max="11527" width="10.42578125" style="6" customWidth="1"/>
    <col min="11528" max="11528" width="4.140625" style="6" customWidth="1"/>
    <col min="11529" max="11529" width="10.7109375" style="6" customWidth="1"/>
    <col min="11530" max="11530" width="9.28515625" style="6" customWidth="1"/>
    <col min="11531" max="11531" width="9" style="6" customWidth="1"/>
    <col min="11532" max="11532" width="8" style="6" customWidth="1"/>
    <col min="11533" max="11533" width="8.140625" style="6" customWidth="1"/>
    <col min="11534" max="11534" width="10.85546875" style="6" customWidth="1"/>
    <col min="11535" max="11536" width="11.7109375" style="6" bestFit="1" customWidth="1"/>
    <col min="11537" max="11537" width="11.5703125" style="6"/>
    <col min="11538" max="11539" width="11.7109375" style="6" bestFit="1" customWidth="1"/>
    <col min="11540" max="11541" width="11.5703125" style="6"/>
    <col min="11542" max="11542" width="11.7109375" style="6" bestFit="1" customWidth="1"/>
    <col min="11543" max="11766" width="11.5703125" style="6"/>
    <col min="11767" max="11767" width="2.42578125" style="6" customWidth="1"/>
    <col min="11768" max="11768" width="7.28515625" style="6" customWidth="1"/>
    <col min="11769" max="11769" width="5.28515625" style="6" customWidth="1"/>
    <col min="11770" max="11770" width="23.42578125" style="6" customWidth="1"/>
    <col min="11771" max="11771" width="9.42578125" style="6" customWidth="1"/>
    <col min="11772" max="11772" width="9.7109375" style="6" customWidth="1"/>
    <col min="11773" max="11773" width="7.5703125" style="6" customWidth="1"/>
    <col min="11774" max="11774" width="8.140625" style="6" customWidth="1"/>
    <col min="11775" max="11775" width="14" style="6" customWidth="1"/>
    <col min="11776" max="11776" width="10.28515625" style="6" customWidth="1"/>
    <col min="11777" max="11777" width="4.85546875" style="6" customWidth="1"/>
    <col min="11778" max="11778" width="9.7109375" style="6" customWidth="1"/>
    <col min="11779" max="11779" width="9.5703125" style="6" customWidth="1"/>
    <col min="11780" max="11780" width="7.42578125" style="6" customWidth="1"/>
    <col min="11781" max="11781" width="9" style="6" customWidth="1"/>
    <col min="11782" max="11782" width="9.85546875" style="6" customWidth="1"/>
    <col min="11783" max="11783" width="10.42578125" style="6" customWidth="1"/>
    <col min="11784" max="11784" width="4.140625" style="6" customWidth="1"/>
    <col min="11785" max="11785" width="10.7109375" style="6" customWidth="1"/>
    <col min="11786" max="11786" width="9.28515625" style="6" customWidth="1"/>
    <col min="11787" max="11787" width="9" style="6" customWidth="1"/>
    <col min="11788" max="11788" width="8" style="6" customWidth="1"/>
    <col min="11789" max="11789" width="8.140625" style="6" customWidth="1"/>
    <col min="11790" max="11790" width="10.85546875" style="6" customWidth="1"/>
    <col min="11791" max="11792" width="11.7109375" style="6" bestFit="1" customWidth="1"/>
    <col min="11793" max="11793" width="11.5703125" style="6"/>
    <col min="11794" max="11795" width="11.7109375" style="6" bestFit="1" customWidth="1"/>
    <col min="11796" max="11797" width="11.5703125" style="6"/>
    <col min="11798" max="11798" width="11.7109375" style="6" bestFit="1" customWidth="1"/>
    <col min="11799" max="12022" width="11.5703125" style="6"/>
    <col min="12023" max="12023" width="2.42578125" style="6" customWidth="1"/>
    <col min="12024" max="12024" width="7.28515625" style="6" customWidth="1"/>
    <col min="12025" max="12025" width="5.28515625" style="6" customWidth="1"/>
    <col min="12026" max="12026" width="23.42578125" style="6" customWidth="1"/>
    <col min="12027" max="12027" width="9.42578125" style="6" customWidth="1"/>
    <col min="12028" max="12028" width="9.7109375" style="6" customWidth="1"/>
    <col min="12029" max="12029" width="7.5703125" style="6" customWidth="1"/>
    <col min="12030" max="12030" width="8.140625" style="6" customWidth="1"/>
    <col min="12031" max="12031" width="14" style="6" customWidth="1"/>
    <col min="12032" max="12032" width="10.28515625" style="6" customWidth="1"/>
    <col min="12033" max="12033" width="4.85546875" style="6" customWidth="1"/>
    <col min="12034" max="12034" width="9.7109375" style="6" customWidth="1"/>
    <col min="12035" max="12035" width="9.5703125" style="6" customWidth="1"/>
    <col min="12036" max="12036" width="7.42578125" style="6" customWidth="1"/>
    <col min="12037" max="12037" width="9" style="6" customWidth="1"/>
    <col min="12038" max="12038" width="9.85546875" style="6" customWidth="1"/>
    <col min="12039" max="12039" width="10.42578125" style="6" customWidth="1"/>
    <col min="12040" max="12040" width="4.140625" style="6" customWidth="1"/>
    <col min="12041" max="12041" width="10.7109375" style="6" customWidth="1"/>
    <col min="12042" max="12042" width="9.28515625" style="6" customWidth="1"/>
    <col min="12043" max="12043" width="9" style="6" customWidth="1"/>
    <col min="12044" max="12044" width="8" style="6" customWidth="1"/>
    <col min="12045" max="12045" width="8.140625" style="6" customWidth="1"/>
    <col min="12046" max="12046" width="10.85546875" style="6" customWidth="1"/>
    <col min="12047" max="12048" width="11.7109375" style="6" bestFit="1" customWidth="1"/>
    <col min="12049" max="12049" width="11.5703125" style="6"/>
    <col min="12050" max="12051" width="11.7109375" style="6" bestFit="1" customWidth="1"/>
    <col min="12052" max="12053" width="11.5703125" style="6"/>
    <col min="12054" max="12054" width="11.7109375" style="6" bestFit="1" customWidth="1"/>
    <col min="12055" max="12278" width="11.5703125" style="6"/>
    <col min="12279" max="12279" width="2.42578125" style="6" customWidth="1"/>
    <col min="12280" max="12280" width="7.28515625" style="6" customWidth="1"/>
    <col min="12281" max="12281" width="5.28515625" style="6" customWidth="1"/>
    <col min="12282" max="12282" width="23.42578125" style="6" customWidth="1"/>
    <col min="12283" max="12283" width="9.42578125" style="6" customWidth="1"/>
    <col min="12284" max="12284" width="9.7109375" style="6" customWidth="1"/>
    <col min="12285" max="12285" width="7.5703125" style="6" customWidth="1"/>
    <col min="12286" max="12286" width="8.140625" style="6" customWidth="1"/>
    <col min="12287" max="12287" width="14" style="6" customWidth="1"/>
    <col min="12288" max="12288" width="10.28515625" style="6" customWidth="1"/>
    <col min="12289" max="12289" width="4.85546875" style="6" customWidth="1"/>
    <col min="12290" max="12290" width="9.7109375" style="6" customWidth="1"/>
    <col min="12291" max="12291" width="9.5703125" style="6" customWidth="1"/>
    <col min="12292" max="12292" width="7.42578125" style="6" customWidth="1"/>
    <col min="12293" max="12293" width="9" style="6" customWidth="1"/>
    <col min="12294" max="12294" width="9.85546875" style="6" customWidth="1"/>
    <col min="12295" max="12295" width="10.42578125" style="6" customWidth="1"/>
    <col min="12296" max="12296" width="4.140625" style="6" customWidth="1"/>
    <col min="12297" max="12297" width="10.7109375" style="6" customWidth="1"/>
    <col min="12298" max="12298" width="9.28515625" style="6" customWidth="1"/>
    <col min="12299" max="12299" width="9" style="6" customWidth="1"/>
    <col min="12300" max="12300" width="8" style="6" customWidth="1"/>
    <col min="12301" max="12301" width="8.140625" style="6" customWidth="1"/>
    <col min="12302" max="12302" width="10.85546875" style="6" customWidth="1"/>
    <col min="12303" max="12304" width="11.7109375" style="6" bestFit="1" customWidth="1"/>
    <col min="12305" max="12305" width="11.5703125" style="6"/>
    <col min="12306" max="12307" width="11.7109375" style="6" bestFit="1" customWidth="1"/>
    <col min="12308" max="12309" width="11.5703125" style="6"/>
    <col min="12310" max="12310" width="11.7109375" style="6" bestFit="1" customWidth="1"/>
    <col min="12311" max="12534" width="11.5703125" style="6"/>
    <col min="12535" max="12535" width="2.42578125" style="6" customWidth="1"/>
    <col min="12536" max="12536" width="7.28515625" style="6" customWidth="1"/>
    <col min="12537" max="12537" width="5.28515625" style="6" customWidth="1"/>
    <col min="12538" max="12538" width="23.42578125" style="6" customWidth="1"/>
    <col min="12539" max="12539" width="9.42578125" style="6" customWidth="1"/>
    <col min="12540" max="12540" width="9.7109375" style="6" customWidth="1"/>
    <col min="12541" max="12541" width="7.5703125" style="6" customWidth="1"/>
    <col min="12542" max="12542" width="8.140625" style="6" customWidth="1"/>
    <col min="12543" max="12543" width="14" style="6" customWidth="1"/>
    <col min="12544" max="12544" width="10.28515625" style="6" customWidth="1"/>
    <col min="12545" max="12545" width="4.85546875" style="6" customWidth="1"/>
    <col min="12546" max="12546" width="9.7109375" style="6" customWidth="1"/>
    <col min="12547" max="12547" width="9.5703125" style="6" customWidth="1"/>
    <col min="12548" max="12548" width="7.42578125" style="6" customWidth="1"/>
    <col min="12549" max="12549" width="9" style="6" customWidth="1"/>
    <col min="12550" max="12550" width="9.85546875" style="6" customWidth="1"/>
    <col min="12551" max="12551" width="10.42578125" style="6" customWidth="1"/>
    <col min="12552" max="12552" width="4.140625" style="6" customWidth="1"/>
    <col min="12553" max="12553" width="10.7109375" style="6" customWidth="1"/>
    <col min="12554" max="12554" width="9.28515625" style="6" customWidth="1"/>
    <col min="12555" max="12555" width="9" style="6" customWidth="1"/>
    <col min="12556" max="12556" width="8" style="6" customWidth="1"/>
    <col min="12557" max="12557" width="8.140625" style="6" customWidth="1"/>
    <col min="12558" max="12558" width="10.85546875" style="6" customWidth="1"/>
    <col min="12559" max="12560" width="11.7109375" style="6" bestFit="1" customWidth="1"/>
    <col min="12561" max="12561" width="11.5703125" style="6"/>
    <col min="12562" max="12563" width="11.7109375" style="6" bestFit="1" customWidth="1"/>
    <col min="12564" max="12565" width="11.5703125" style="6"/>
    <col min="12566" max="12566" width="11.7109375" style="6" bestFit="1" customWidth="1"/>
    <col min="12567" max="12790" width="11.5703125" style="6"/>
    <col min="12791" max="12791" width="2.42578125" style="6" customWidth="1"/>
    <col min="12792" max="12792" width="7.28515625" style="6" customWidth="1"/>
    <col min="12793" max="12793" width="5.28515625" style="6" customWidth="1"/>
    <col min="12794" max="12794" width="23.42578125" style="6" customWidth="1"/>
    <col min="12795" max="12795" width="9.42578125" style="6" customWidth="1"/>
    <col min="12796" max="12796" width="9.7109375" style="6" customWidth="1"/>
    <col min="12797" max="12797" width="7.5703125" style="6" customWidth="1"/>
    <col min="12798" max="12798" width="8.140625" style="6" customWidth="1"/>
    <col min="12799" max="12799" width="14" style="6" customWidth="1"/>
    <col min="12800" max="12800" width="10.28515625" style="6" customWidth="1"/>
    <col min="12801" max="12801" width="4.85546875" style="6" customWidth="1"/>
    <col min="12802" max="12802" width="9.7109375" style="6" customWidth="1"/>
    <col min="12803" max="12803" width="9.5703125" style="6" customWidth="1"/>
    <col min="12804" max="12804" width="7.42578125" style="6" customWidth="1"/>
    <col min="12805" max="12805" width="9" style="6" customWidth="1"/>
    <col min="12806" max="12806" width="9.85546875" style="6" customWidth="1"/>
    <col min="12807" max="12807" width="10.42578125" style="6" customWidth="1"/>
    <col min="12808" max="12808" width="4.140625" style="6" customWidth="1"/>
    <col min="12809" max="12809" width="10.7109375" style="6" customWidth="1"/>
    <col min="12810" max="12810" width="9.28515625" style="6" customWidth="1"/>
    <col min="12811" max="12811" width="9" style="6" customWidth="1"/>
    <col min="12812" max="12812" width="8" style="6" customWidth="1"/>
    <col min="12813" max="12813" width="8.140625" style="6" customWidth="1"/>
    <col min="12814" max="12814" width="10.85546875" style="6" customWidth="1"/>
    <col min="12815" max="12816" width="11.7109375" style="6" bestFit="1" customWidth="1"/>
    <col min="12817" max="12817" width="11.5703125" style="6"/>
    <col min="12818" max="12819" width="11.7109375" style="6" bestFit="1" customWidth="1"/>
    <col min="12820" max="12821" width="11.5703125" style="6"/>
    <col min="12822" max="12822" width="11.7109375" style="6" bestFit="1" customWidth="1"/>
    <col min="12823" max="13046" width="11.5703125" style="6"/>
    <col min="13047" max="13047" width="2.42578125" style="6" customWidth="1"/>
    <col min="13048" max="13048" width="7.28515625" style="6" customWidth="1"/>
    <col min="13049" max="13049" width="5.28515625" style="6" customWidth="1"/>
    <col min="13050" max="13050" width="23.42578125" style="6" customWidth="1"/>
    <col min="13051" max="13051" width="9.42578125" style="6" customWidth="1"/>
    <col min="13052" max="13052" width="9.7109375" style="6" customWidth="1"/>
    <col min="13053" max="13053" width="7.5703125" style="6" customWidth="1"/>
    <col min="13054" max="13054" width="8.140625" style="6" customWidth="1"/>
    <col min="13055" max="13055" width="14" style="6" customWidth="1"/>
    <col min="13056" max="13056" width="10.28515625" style="6" customWidth="1"/>
    <col min="13057" max="13057" width="4.85546875" style="6" customWidth="1"/>
    <col min="13058" max="13058" width="9.7109375" style="6" customWidth="1"/>
    <col min="13059" max="13059" width="9.5703125" style="6" customWidth="1"/>
    <col min="13060" max="13060" width="7.42578125" style="6" customWidth="1"/>
    <col min="13061" max="13061" width="9" style="6" customWidth="1"/>
    <col min="13062" max="13062" width="9.85546875" style="6" customWidth="1"/>
    <col min="13063" max="13063" width="10.42578125" style="6" customWidth="1"/>
    <col min="13064" max="13064" width="4.140625" style="6" customWidth="1"/>
    <col min="13065" max="13065" width="10.7109375" style="6" customWidth="1"/>
    <col min="13066" max="13066" width="9.28515625" style="6" customWidth="1"/>
    <col min="13067" max="13067" width="9" style="6" customWidth="1"/>
    <col min="13068" max="13068" width="8" style="6" customWidth="1"/>
    <col min="13069" max="13069" width="8.140625" style="6" customWidth="1"/>
    <col min="13070" max="13070" width="10.85546875" style="6" customWidth="1"/>
    <col min="13071" max="13072" width="11.7109375" style="6" bestFit="1" customWidth="1"/>
    <col min="13073" max="13073" width="11.5703125" style="6"/>
    <col min="13074" max="13075" width="11.7109375" style="6" bestFit="1" customWidth="1"/>
    <col min="13076" max="13077" width="11.5703125" style="6"/>
    <col min="13078" max="13078" width="11.7109375" style="6" bestFit="1" customWidth="1"/>
    <col min="13079" max="13302" width="11.5703125" style="6"/>
    <col min="13303" max="13303" width="2.42578125" style="6" customWidth="1"/>
    <col min="13304" max="13304" width="7.28515625" style="6" customWidth="1"/>
    <col min="13305" max="13305" width="5.28515625" style="6" customWidth="1"/>
    <col min="13306" max="13306" width="23.42578125" style="6" customWidth="1"/>
    <col min="13307" max="13307" width="9.42578125" style="6" customWidth="1"/>
    <col min="13308" max="13308" width="9.7109375" style="6" customWidth="1"/>
    <col min="13309" max="13309" width="7.5703125" style="6" customWidth="1"/>
    <col min="13310" max="13310" width="8.140625" style="6" customWidth="1"/>
    <col min="13311" max="13311" width="14" style="6" customWidth="1"/>
    <col min="13312" max="13312" width="10.28515625" style="6" customWidth="1"/>
    <col min="13313" max="13313" width="4.85546875" style="6" customWidth="1"/>
    <col min="13314" max="13314" width="9.7109375" style="6" customWidth="1"/>
    <col min="13315" max="13315" width="9.5703125" style="6" customWidth="1"/>
    <col min="13316" max="13316" width="7.42578125" style="6" customWidth="1"/>
    <col min="13317" max="13317" width="9" style="6" customWidth="1"/>
    <col min="13318" max="13318" width="9.85546875" style="6" customWidth="1"/>
    <col min="13319" max="13319" width="10.42578125" style="6" customWidth="1"/>
    <col min="13320" max="13320" width="4.140625" style="6" customWidth="1"/>
    <col min="13321" max="13321" width="10.7109375" style="6" customWidth="1"/>
    <col min="13322" max="13322" width="9.28515625" style="6" customWidth="1"/>
    <col min="13323" max="13323" width="9" style="6" customWidth="1"/>
    <col min="13324" max="13324" width="8" style="6" customWidth="1"/>
    <col min="13325" max="13325" width="8.140625" style="6" customWidth="1"/>
    <col min="13326" max="13326" width="10.85546875" style="6" customWidth="1"/>
    <col min="13327" max="13328" width="11.7109375" style="6" bestFit="1" customWidth="1"/>
    <col min="13329" max="13329" width="11.5703125" style="6"/>
    <col min="13330" max="13331" width="11.7109375" style="6" bestFit="1" customWidth="1"/>
    <col min="13332" max="13333" width="11.5703125" style="6"/>
    <col min="13334" max="13334" width="11.7109375" style="6" bestFit="1" customWidth="1"/>
    <col min="13335" max="13558" width="11.5703125" style="6"/>
    <col min="13559" max="13559" width="2.42578125" style="6" customWidth="1"/>
    <col min="13560" max="13560" width="7.28515625" style="6" customWidth="1"/>
    <col min="13561" max="13561" width="5.28515625" style="6" customWidth="1"/>
    <col min="13562" max="13562" width="23.42578125" style="6" customWidth="1"/>
    <col min="13563" max="13563" width="9.42578125" style="6" customWidth="1"/>
    <col min="13564" max="13564" width="9.7109375" style="6" customWidth="1"/>
    <col min="13565" max="13565" width="7.5703125" style="6" customWidth="1"/>
    <col min="13566" max="13566" width="8.140625" style="6" customWidth="1"/>
    <col min="13567" max="13567" width="14" style="6" customWidth="1"/>
    <col min="13568" max="13568" width="10.28515625" style="6" customWidth="1"/>
    <col min="13569" max="13569" width="4.85546875" style="6" customWidth="1"/>
    <col min="13570" max="13570" width="9.7109375" style="6" customWidth="1"/>
    <col min="13571" max="13571" width="9.5703125" style="6" customWidth="1"/>
    <col min="13572" max="13572" width="7.42578125" style="6" customWidth="1"/>
    <col min="13573" max="13573" width="9" style="6" customWidth="1"/>
    <col min="13574" max="13574" width="9.85546875" style="6" customWidth="1"/>
    <col min="13575" max="13575" width="10.42578125" style="6" customWidth="1"/>
    <col min="13576" max="13576" width="4.140625" style="6" customWidth="1"/>
    <col min="13577" max="13577" width="10.7109375" style="6" customWidth="1"/>
    <col min="13578" max="13578" width="9.28515625" style="6" customWidth="1"/>
    <col min="13579" max="13579" width="9" style="6" customWidth="1"/>
    <col min="13580" max="13580" width="8" style="6" customWidth="1"/>
    <col min="13581" max="13581" width="8.140625" style="6" customWidth="1"/>
    <col min="13582" max="13582" width="10.85546875" style="6" customWidth="1"/>
    <col min="13583" max="13584" width="11.7109375" style="6" bestFit="1" customWidth="1"/>
    <col min="13585" max="13585" width="11.5703125" style="6"/>
    <col min="13586" max="13587" width="11.7109375" style="6" bestFit="1" customWidth="1"/>
    <col min="13588" max="13589" width="11.5703125" style="6"/>
    <col min="13590" max="13590" width="11.7109375" style="6" bestFit="1" customWidth="1"/>
    <col min="13591" max="13814" width="11.5703125" style="6"/>
    <col min="13815" max="13815" width="2.42578125" style="6" customWidth="1"/>
    <col min="13816" max="13816" width="7.28515625" style="6" customWidth="1"/>
    <col min="13817" max="13817" width="5.28515625" style="6" customWidth="1"/>
    <col min="13818" max="13818" width="23.42578125" style="6" customWidth="1"/>
    <col min="13819" max="13819" width="9.42578125" style="6" customWidth="1"/>
    <col min="13820" max="13820" width="9.7109375" style="6" customWidth="1"/>
    <col min="13821" max="13821" width="7.5703125" style="6" customWidth="1"/>
    <col min="13822" max="13822" width="8.140625" style="6" customWidth="1"/>
    <col min="13823" max="13823" width="14" style="6" customWidth="1"/>
    <col min="13824" max="13824" width="10.28515625" style="6" customWidth="1"/>
    <col min="13825" max="13825" width="4.85546875" style="6" customWidth="1"/>
    <col min="13826" max="13826" width="9.7109375" style="6" customWidth="1"/>
    <col min="13827" max="13827" width="9.5703125" style="6" customWidth="1"/>
    <col min="13828" max="13828" width="7.42578125" style="6" customWidth="1"/>
    <col min="13829" max="13829" width="9" style="6" customWidth="1"/>
    <col min="13830" max="13830" width="9.85546875" style="6" customWidth="1"/>
    <col min="13831" max="13831" width="10.42578125" style="6" customWidth="1"/>
    <col min="13832" max="13832" width="4.140625" style="6" customWidth="1"/>
    <col min="13833" max="13833" width="10.7109375" style="6" customWidth="1"/>
    <col min="13834" max="13834" width="9.28515625" style="6" customWidth="1"/>
    <col min="13835" max="13835" width="9" style="6" customWidth="1"/>
    <col min="13836" max="13836" width="8" style="6" customWidth="1"/>
    <col min="13837" max="13837" width="8.140625" style="6" customWidth="1"/>
    <col min="13838" max="13838" width="10.85546875" style="6" customWidth="1"/>
    <col min="13839" max="13840" width="11.7109375" style="6" bestFit="1" customWidth="1"/>
    <col min="13841" max="13841" width="11.5703125" style="6"/>
    <col min="13842" max="13843" width="11.7109375" style="6" bestFit="1" customWidth="1"/>
    <col min="13844" max="13845" width="11.5703125" style="6"/>
    <col min="13846" max="13846" width="11.7109375" style="6" bestFit="1" customWidth="1"/>
    <col min="13847" max="14070" width="11.5703125" style="6"/>
    <col min="14071" max="14071" width="2.42578125" style="6" customWidth="1"/>
    <col min="14072" max="14072" width="7.28515625" style="6" customWidth="1"/>
    <col min="14073" max="14073" width="5.28515625" style="6" customWidth="1"/>
    <col min="14074" max="14074" width="23.42578125" style="6" customWidth="1"/>
    <col min="14075" max="14075" width="9.42578125" style="6" customWidth="1"/>
    <col min="14076" max="14076" width="9.7109375" style="6" customWidth="1"/>
    <col min="14077" max="14077" width="7.5703125" style="6" customWidth="1"/>
    <col min="14078" max="14078" width="8.140625" style="6" customWidth="1"/>
    <col min="14079" max="14079" width="14" style="6" customWidth="1"/>
    <col min="14080" max="14080" width="10.28515625" style="6" customWidth="1"/>
    <col min="14081" max="14081" width="4.85546875" style="6" customWidth="1"/>
    <col min="14082" max="14082" width="9.7109375" style="6" customWidth="1"/>
    <col min="14083" max="14083" width="9.5703125" style="6" customWidth="1"/>
    <col min="14084" max="14084" width="7.42578125" style="6" customWidth="1"/>
    <col min="14085" max="14085" width="9" style="6" customWidth="1"/>
    <col min="14086" max="14086" width="9.85546875" style="6" customWidth="1"/>
    <col min="14087" max="14087" width="10.42578125" style="6" customWidth="1"/>
    <col min="14088" max="14088" width="4.140625" style="6" customWidth="1"/>
    <col min="14089" max="14089" width="10.7109375" style="6" customWidth="1"/>
    <col min="14090" max="14090" width="9.28515625" style="6" customWidth="1"/>
    <col min="14091" max="14091" width="9" style="6" customWidth="1"/>
    <col min="14092" max="14092" width="8" style="6" customWidth="1"/>
    <col min="14093" max="14093" width="8.140625" style="6" customWidth="1"/>
    <col min="14094" max="14094" width="10.85546875" style="6" customWidth="1"/>
    <col min="14095" max="14096" width="11.7109375" style="6" bestFit="1" customWidth="1"/>
    <col min="14097" max="14097" width="11.5703125" style="6"/>
    <col min="14098" max="14099" width="11.7109375" style="6" bestFit="1" customWidth="1"/>
    <col min="14100" max="14101" width="11.5703125" style="6"/>
    <col min="14102" max="14102" width="11.7109375" style="6" bestFit="1" customWidth="1"/>
    <col min="14103" max="14326" width="11.5703125" style="6"/>
    <col min="14327" max="14327" width="2.42578125" style="6" customWidth="1"/>
    <col min="14328" max="14328" width="7.28515625" style="6" customWidth="1"/>
    <col min="14329" max="14329" width="5.28515625" style="6" customWidth="1"/>
    <col min="14330" max="14330" width="23.42578125" style="6" customWidth="1"/>
    <col min="14331" max="14331" width="9.42578125" style="6" customWidth="1"/>
    <col min="14332" max="14332" width="9.7109375" style="6" customWidth="1"/>
    <col min="14333" max="14333" width="7.5703125" style="6" customWidth="1"/>
    <col min="14334" max="14334" width="8.140625" style="6" customWidth="1"/>
    <col min="14335" max="14335" width="14" style="6" customWidth="1"/>
    <col min="14336" max="14336" width="10.28515625" style="6" customWidth="1"/>
    <col min="14337" max="14337" width="4.85546875" style="6" customWidth="1"/>
    <col min="14338" max="14338" width="9.7109375" style="6" customWidth="1"/>
    <col min="14339" max="14339" width="9.5703125" style="6" customWidth="1"/>
    <col min="14340" max="14340" width="7.42578125" style="6" customWidth="1"/>
    <col min="14341" max="14341" width="9" style="6" customWidth="1"/>
    <col min="14342" max="14342" width="9.85546875" style="6" customWidth="1"/>
    <col min="14343" max="14343" width="10.42578125" style="6" customWidth="1"/>
    <col min="14344" max="14344" width="4.140625" style="6" customWidth="1"/>
    <col min="14345" max="14345" width="10.7109375" style="6" customWidth="1"/>
    <col min="14346" max="14346" width="9.28515625" style="6" customWidth="1"/>
    <col min="14347" max="14347" width="9" style="6" customWidth="1"/>
    <col min="14348" max="14348" width="8" style="6" customWidth="1"/>
    <col min="14349" max="14349" width="8.140625" style="6" customWidth="1"/>
    <col min="14350" max="14350" width="10.85546875" style="6" customWidth="1"/>
    <col min="14351" max="14352" width="11.7109375" style="6" bestFit="1" customWidth="1"/>
    <col min="14353" max="14353" width="11.5703125" style="6"/>
    <col min="14354" max="14355" width="11.7109375" style="6" bestFit="1" customWidth="1"/>
    <col min="14356" max="14357" width="11.5703125" style="6"/>
    <col min="14358" max="14358" width="11.7109375" style="6" bestFit="1" customWidth="1"/>
    <col min="14359" max="14582" width="11.5703125" style="6"/>
    <col min="14583" max="14583" width="2.42578125" style="6" customWidth="1"/>
    <col min="14584" max="14584" width="7.28515625" style="6" customWidth="1"/>
    <col min="14585" max="14585" width="5.28515625" style="6" customWidth="1"/>
    <col min="14586" max="14586" width="23.42578125" style="6" customWidth="1"/>
    <col min="14587" max="14587" width="9.42578125" style="6" customWidth="1"/>
    <col min="14588" max="14588" width="9.7109375" style="6" customWidth="1"/>
    <col min="14589" max="14589" width="7.5703125" style="6" customWidth="1"/>
    <col min="14590" max="14590" width="8.140625" style="6" customWidth="1"/>
    <col min="14591" max="14591" width="14" style="6" customWidth="1"/>
    <col min="14592" max="14592" width="10.28515625" style="6" customWidth="1"/>
    <col min="14593" max="14593" width="4.85546875" style="6" customWidth="1"/>
    <col min="14594" max="14594" width="9.7109375" style="6" customWidth="1"/>
    <col min="14595" max="14595" width="9.5703125" style="6" customWidth="1"/>
    <col min="14596" max="14596" width="7.42578125" style="6" customWidth="1"/>
    <col min="14597" max="14597" width="9" style="6" customWidth="1"/>
    <col min="14598" max="14598" width="9.85546875" style="6" customWidth="1"/>
    <col min="14599" max="14599" width="10.42578125" style="6" customWidth="1"/>
    <col min="14600" max="14600" width="4.140625" style="6" customWidth="1"/>
    <col min="14601" max="14601" width="10.7109375" style="6" customWidth="1"/>
    <col min="14602" max="14602" width="9.28515625" style="6" customWidth="1"/>
    <col min="14603" max="14603" width="9" style="6" customWidth="1"/>
    <col min="14604" max="14604" width="8" style="6" customWidth="1"/>
    <col min="14605" max="14605" width="8.140625" style="6" customWidth="1"/>
    <col min="14606" max="14606" width="10.85546875" style="6" customWidth="1"/>
    <col min="14607" max="14608" width="11.7109375" style="6" bestFit="1" customWidth="1"/>
    <col min="14609" max="14609" width="11.5703125" style="6"/>
    <col min="14610" max="14611" width="11.7109375" style="6" bestFit="1" customWidth="1"/>
    <col min="14612" max="14613" width="11.5703125" style="6"/>
    <col min="14614" max="14614" width="11.7109375" style="6" bestFit="1" customWidth="1"/>
    <col min="14615" max="14838" width="11.5703125" style="6"/>
    <col min="14839" max="14839" width="2.42578125" style="6" customWidth="1"/>
    <col min="14840" max="14840" width="7.28515625" style="6" customWidth="1"/>
    <col min="14841" max="14841" width="5.28515625" style="6" customWidth="1"/>
    <col min="14842" max="14842" width="23.42578125" style="6" customWidth="1"/>
    <col min="14843" max="14843" width="9.42578125" style="6" customWidth="1"/>
    <col min="14844" max="14844" width="9.7109375" style="6" customWidth="1"/>
    <col min="14845" max="14845" width="7.5703125" style="6" customWidth="1"/>
    <col min="14846" max="14846" width="8.140625" style="6" customWidth="1"/>
    <col min="14847" max="14847" width="14" style="6" customWidth="1"/>
    <col min="14848" max="14848" width="10.28515625" style="6" customWidth="1"/>
    <col min="14849" max="14849" width="4.85546875" style="6" customWidth="1"/>
    <col min="14850" max="14850" width="9.7109375" style="6" customWidth="1"/>
    <col min="14851" max="14851" width="9.5703125" style="6" customWidth="1"/>
    <col min="14852" max="14852" width="7.42578125" style="6" customWidth="1"/>
    <col min="14853" max="14853" width="9" style="6" customWidth="1"/>
    <col min="14854" max="14854" width="9.85546875" style="6" customWidth="1"/>
    <col min="14855" max="14855" width="10.42578125" style="6" customWidth="1"/>
    <col min="14856" max="14856" width="4.140625" style="6" customWidth="1"/>
    <col min="14857" max="14857" width="10.7109375" style="6" customWidth="1"/>
    <col min="14858" max="14858" width="9.28515625" style="6" customWidth="1"/>
    <col min="14859" max="14859" width="9" style="6" customWidth="1"/>
    <col min="14860" max="14860" width="8" style="6" customWidth="1"/>
    <col min="14861" max="14861" width="8.140625" style="6" customWidth="1"/>
    <col min="14862" max="14862" width="10.85546875" style="6" customWidth="1"/>
    <col min="14863" max="14864" width="11.7109375" style="6" bestFit="1" customWidth="1"/>
    <col min="14865" max="14865" width="11.5703125" style="6"/>
    <col min="14866" max="14867" width="11.7109375" style="6" bestFit="1" customWidth="1"/>
    <col min="14868" max="14869" width="11.5703125" style="6"/>
    <col min="14870" max="14870" width="11.7109375" style="6" bestFit="1" customWidth="1"/>
    <col min="14871" max="15094" width="11.5703125" style="6"/>
    <col min="15095" max="15095" width="2.42578125" style="6" customWidth="1"/>
    <col min="15096" max="15096" width="7.28515625" style="6" customWidth="1"/>
    <col min="15097" max="15097" width="5.28515625" style="6" customWidth="1"/>
    <col min="15098" max="15098" width="23.42578125" style="6" customWidth="1"/>
    <col min="15099" max="15099" width="9.42578125" style="6" customWidth="1"/>
    <col min="15100" max="15100" width="9.7109375" style="6" customWidth="1"/>
    <col min="15101" max="15101" width="7.5703125" style="6" customWidth="1"/>
    <col min="15102" max="15102" width="8.140625" style="6" customWidth="1"/>
    <col min="15103" max="15103" width="14" style="6" customWidth="1"/>
    <col min="15104" max="15104" width="10.28515625" style="6" customWidth="1"/>
    <col min="15105" max="15105" width="4.85546875" style="6" customWidth="1"/>
    <col min="15106" max="15106" width="9.7109375" style="6" customWidth="1"/>
    <col min="15107" max="15107" width="9.5703125" style="6" customWidth="1"/>
    <col min="15108" max="15108" width="7.42578125" style="6" customWidth="1"/>
    <col min="15109" max="15109" width="9" style="6" customWidth="1"/>
    <col min="15110" max="15110" width="9.85546875" style="6" customWidth="1"/>
    <col min="15111" max="15111" width="10.42578125" style="6" customWidth="1"/>
    <col min="15112" max="15112" width="4.140625" style="6" customWidth="1"/>
    <col min="15113" max="15113" width="10.7109375" style="6" customWidth="1"/>
    <col min="15114" max="15114" width="9.28515625" style="6" customWidth="1"/>
    <col min="15115" max="15115" width="9" style="6" customWidth="1"/>
    <col min="15116" max="15116" width="8" style="6" customWidth="1"/>
    <col min="15117" max="15117" width="8.140625" style="6" customWidth="1"/>
    <col min="15118" max="15118" width="10.85546875" style="6" customWidth="1"/>
    <col min="15119" max="15120" width="11.7109375" style="6" bestFit="1" customWidth="1"/>
    <col min="15121" max="15121" width="11.5703125" style="6"/>
    <col min="15122" max="15123" width="11.7109375" style="6" bestFit="1" customWidth="1"/>
    <col min="15124" max="15125" width="11.5703125" style="6"/>
    <col min="15126" max="15126" width="11.7109375" style="6" bestFit="1" customWidth="1"/>
    <col min="15127" max="15350" width="11.5703125" style="6"/>
    <col min="15351" max="15351" width="2.42578125" style="6" customWidth="1"/>
    <col min="15352" max="15352" width="7.28515625" style="6" customWidth="1"/>
    <col min="15353" max="15353" width="5.28515625" style="6" customWidth="1"/>
    <col min="15354" max="15354" width="23.42578125" style="6" customWidth="1"/>
    <col min="15355" max="15355" width="9.42578125" style="6" customWidth="1"/>
    <col min="15356" max="15356" width="9.7109375" style="6" customWidth="1"/>
    <col min="15357" max="15357" width="7.5703125" style="6" customWidth="1"/>
    <col min="15358" max="15358" width="8.140625" style="6" customWidth="1"/>
    <col min="15359" max="15359" width="14" style="6" customWidth="1"/>
    <col min="15360" max="15360" width="10.28515625" style="6" customWidth="1"/>
    <col min="15361" max="15361" width="4.85546875" style="6" customWidth="1"/>
    <col min="15362" max="15362" width="9.7109375" style="6" customWidth="1"/>
    <col min="15363" max="15363" width="9.5703125" style="6" customWidth="1"/>
    <col min="15364" max="15364" width="7.42578125" style="6" customWidth="1"/>
    <col min="15365" max="15365" width="9" style="6" customWidth="1"/>
    <col min="15366" max="15366" width="9.85546875" style="6" customWidth="1"/>
    <col min="15367" max="15367" width="10.42578125" style="6" customWidth="1"/>
    <col min="15368" max="15368" width="4.140625" style="6" customWidth="1"/>
    <col min="15369" max="15369" width="10.7109375" style="6" customWidth="1"/>
    <col min="15370" max="15370" width="9.28515625" style="6" customWidth="1"/>
    <col min="15371" max="15371" width="9" style="6" customWidth="1"/>
    <col min="15372" max="15372" width="8" style="6" customWidth="1"/>
    <col min="15373" max="15373" width="8.140625" style="6" customWidth="1"/>
    <col min="15374" max="15374" width="10.85546875" style="6" customWidth="1"/>
    <col min="15375" max="15376" width="11.7109375" style="6" bestFit="1" customWidth="1"/>
    <col min="15377" max="15377" width="11.5703125" style="6"/>
    <col min="15378" max="15379" width="11.7109375" style="6" bestFit="1" customWidth="1"/>
    <col min="15380" max="15381" width="11.5703125" style="6"/>
    <col min="15382" max="15382" width="11.7109375" style="6" bestFit="1" customWidth="1"/>
    <col min="15383" max="15606" width="11.5703125" style="6"/>
    <col min="15607" max="15607" width="2.42578125" style="6" customWidth="1"/>
    <col min="15608" max="15608" width="7.28515625" style="6" customWidth="1"/>
    <col min="15609" max="15609" width="5.28515625" style="6" customWidth="1"/>
    <col min="15610" max="15610" width="23.42578125" style="6" customWidth="1"/>
    <col min="15611" max="15611" width="9.42578125" style="6" customWidth="1"/>
    <col min="15612" max="15612" width="9.7109375" style="6" customWidth="1"/>
    <col min="15613" max="15613" width="7.5703125" style="6" customWidth="1"/>
    <col min="15614" max="15614" width="8.140625" style="6" customWidth="1"/>
    <col min="15615" max="15615" width="14" style="6" customWidth="1"/>
    <col min="15616" max="15616" width="10.28515625" style="6" customWidth="1"/>
    <col min="15617" max="15617" width="4.85546875" style="6" customWidth="1"/>
    <col min="15618" max="15618" width="9.7109375" style="6" customWidth="1"/>
    <col min="15619" max="15619" width="9.5703125" style="6" customWidth="1"/>
    <col min="15620" max="15620" width="7.42578125" style="6" customWidth="1"/>
    <col min="15621" max="15621" width="9" style="6" customWidth="1"/>
    <col min="15622" max="15622" width="9.85546875" style="6" customWidth="1"/>
    <col min="15623" max="15623" width="10.42578125" style="6" customWidth="1"/>
    <col min="15624" max="15624" width="4.140625" style="6" customWidth="1"/>
    <col min="15625" max="15625" width="10.7109375" style="6" customWidth="1"/>
    <col min="15626" max="15626" width="9.28515625" style="6" customWidth="1"/>
    <col min="15627" max="15627" width="9" style="6" customWidth="1"/>
    <col min="15628" max="15628" width="8" style="6" customWidth="1"/>
    <col min="15629" max="15629" width="8.140625" style="6" customWidth="1"/>
    <col min="15630" max="15630" width="10.85546875" style="6" customWidth="1"/>
    <col min="15631" max="15632" width="11.7109375" style="6" bestFit="1" customWidth="1"/>
    <col min="15633" max="15633" width="11.5703125" style="6"/>
    <col min="15634" max="15635" width="11.7109375" style="6" bestFit="1" customWidth="1"/>
    <col min="15636" max="15637" width="11.5703125" style="6"/>
    <col min="15638" max="15638" width="11.7109375" style="6" bestFit="1" customWidth="1"/>
    <col min="15639" max="15862" width="11.5703125" style="6"/>
    <col min="15863" max="15863" width="2.42578125" style="6" customWidth="1"/>
    <col min="15864" max="15864" width="7.28515625" style="6" customWidth="1"/>
    <col min="15865" max="15865" width="5.28515625" style="6" customWidth="1"/>
    <col min="15866" max="15866" width="23.42578125" style="6" customWidth="1"/>
    <col min="15867" max="15867" width="9.42578125" style="6" customWidth="1"/>
    <col min="15868" max="15868" width="9.7109375" style="6" customWidth="1"/>
    <col min="15869" max="15869" width="7.5703125" style="6" customWidth="1"/>
    <col min="15870" max="15870" width="8.140625" style="6" customWidth="1"/>
    <col min="15871" max="15871" width="14" style="6" customWidth="1"/>
    <col min="15872" max="15872" width="10.28515625" style="6" customWidth="1"/>
    <col min="15873" max="15873" width="4.85546875" style="6" customWidth="1"/>
    <col min="15874" max="15874" width="9.7109375" style="6" customWidth="1"/>
    <col min="15875" max="15875" width="9.5703125" style="6" customWidth="1"/>
    <col min="15876" max="15876" width="7.42578125" style="6" customWidth="1"/>
    <col min="15877" max="15877" width="9" style="6" customWidth="1"/>
    <col min="15878" max="15878" width="9.85546875" style="6" customWidth="1"/>
    <col min="15879" max="15879" width="10.42578125" style="6" customWidth="1"/>
    <col min="15880" max="15880" width="4.140625" style="6" customWidth="1"/>
    <col min="15881" max="15881" width="10.7109375" style="6" customWidth="1"/>
    <col min="15882" max="15882" width="9.28515625" style="6" customWidth="1"/>
    <col min="15883" max="15883" width="9" style="6" customWidth="1"/>
    <col min="15884" max="15884" width="8" style="6" customWidth="1"/>
    <col min="15885" max="15885" width="8.140625" style="6" customWidth="1"/>
    <col min="15886" max="15886" width="10.85546875" style="6" customWidth="1"/>
    <col min="15887" max="15888" width="11.7109375" style="6" bestFit="1" customWidth="1"/>
    <col min="15889" max="15889" width="11.5703125" style="6"/>
    <col min="15890" max="15891" width="11.7109375" style="6" bestFit="1" customWidth="1"/>
    <col min="15892" max="15893" width="11.5703125" style="6"/>
    <col min="15894" max="15894" width="11.7109375" style="6" bestFit="1" customWidth="1"/>
    <col min="15895" max="16118" width="11.5703125" style="6"/>
    <col min="16119" max="16119" width="2.42578125" style="6" customWidth="1"/>
    <col min="16120" max="16120" width="7.28515625" style="6" customWidth="1"/>
    <col min="16121" max="16121" width="5.28515625" style="6" customWidth="1"/>
    <col min="16122" max="16122" width="23.42578125" style="6" customWidth="1"/>
    <col min="16123" max="16123" width="9.42578125" style="6" customWidth="1"/>
    <col min="16124" max="16124" width="9.7109375" style="6" customWidth="1"/>
    <col min="16125" max="16125" width="7.5703125" style="6" customWidth="1"/>
    <col min="16126" max="16126" width="8.140625" style="6" customWidth="1"/>
    <col min="16127" max="16127" width="14" style="6" customWidth="1"/>
    <col min="16128" max="16128" width="10.28515625" style="6" customWidth="1"/>
    <col min="16129" max="16129" width="4.85546875" style="6" customWidth="1"/>
    <col min="16130" max="16130" width="9.7109375" style="6" customWidth="1"/>
    <col min="16131" max="16131" width="9.5703125" style="6" customWidth="1"/>
    <col min="16132" max="16132" width="7.42578125" style="6" customWidth="1"/>
    <col min="16133" max="16133" width="9" style="6" customWidth="1"/>
    <col min="16134" max="16134" width="9.85546875" style="6" customWidth="1"/>
    <col min="16135" max="16135" width="10.42578125" style="6" customWidth="1"/>
    <col min="16136" max="16136" width="4.140625" style="6" customWidth="1"/>
    <col min="16137" max="16137" width="10.7109375" style="6" customWidth="1"/>
    <col min="16138" max="16138" width="9.28515625" style="6" customWidth="1"/>
    <col min="16139" max="16139" width="9" style="6" customWidth="1"/>
    <col min="16140" max="16140" width="8" style="6" customWidth="1"/>
    <col min="16141" max="16141" width="8.140625" style="6" customWidth="1"/>
    <col min="16142" max="16142" width="10.85546875" style="6" customWidth="1"/>
    <col min="16143" max="16144" width="11.7109375" style="6" bestFit="1" customWidth="1"/>
    <col min="16145" max="16145" width="11.5703125" style="6"/>
    <col min="16146" max="16147" width="11.7109375" style="6" bestFit="1" customWidth="1"/>
    <col min="16148" max="16149" width="11.5703125" style="6"/>
    <col min="16150" max="16150" width="11.7109375" style="6" bestFit="1" customWidth="1"/>
    <col min="16151" max="16384" width="11.5703125" style="6"/>
  </cols>
  <sheetData>
    <row r="1" spans="2:20" s="80" customFormat="1" ht="13.5" thickBot="1" x14ac:dyDescent="0.25">
      <c r="D1" s="79"/>
      <c r="E1" s="77"/>
      <c r="F1" s="78"/>
      <c r="G1" s="78"/>
      <c r="H1" s="77"/>
      <c r="I1" s="79"/>
      <c r="J1" s="79"/>
      <c r="K1" s="77"/>
      <c r="L1" s="79"/>
      <c r="M1" s="77"/>
      <c r="N1" s="78"/>
      <c r="O1" s="78"/>
      <c r="P1" s="77"/>
      <c r="Q1" s="79"/>
      <c r="R1" s="79"/>
      <c r="S1" s="77"/>
      <c r="T1" s="79"/>
    </row>
    <row r="2" spans="2:20" s="80" customFormat="1" ht="13.5" thickBot="1" x14ac:dyDescent="0.25">
      <c r="D2" s="83" t="s">
        <v>379</v>
      </c>
      <c r="E2" s="81"/>
      <c r="F2" s="82"/>
      <c r="G2" s="82"/>
      <c r="H2" s="82"/>
      <c r="I2" s="81"/>
      <c r="J2" s="81"/>
      <c r="K2" s="82"/>
      <c r="L2" s="82">
        <v>2019</v>
      </c>
      <c r="M2" s="81"/>
      <c r="N2" s="82"/>
      <c r="O2" s="82"/>
      <c r="P2" s="82"/>
      <c r="Q2" s="81"/>
      <c r="R2" s="81"/>
      <c r="S2" s="82"/>
      <c r="T2" s="82">
        <v>2018</v>
      </c>
    </row>
    <row r="3" spans="2:20" x14ac:dyDescent="0.15">
      <c r="D3" s="40"/>
      <c r="E3" s="7"/>
      <c r="M3" s="7"/>
    </row>
    <row r="4" spans="2:20" x14ac:dyDescent="0.15">
      <c r="B4" s="40" t="s">
        <v>2</v>
      </c>
      <c r="D4" s="84" t="s">
        <v>252</v>
      </c>
      <c r="E4" s="8"/>
      <c r="F4" s="9"/>
      <c r="G4" s="9"/>
      <c r="M4" s="8"/>
      <c r="N4" s="9"/>
      <c r="O4" s="9"/>
    </row>
    <row r="5" spans="2:20" x14ac:dyDescent="0.15">
      <c r="B5" s="60"/>
      <c r="C5" s="60"/>
      <c r="D5" s="40"/>
      <c r="E5" s="10"/>
      <c r="F5" s="5"/>
      <c r="G5" s="5"/>
      <c r="H5" s="5" t="s">
        <v>9</v>
      </c>
      <c r="I5" s="31"/>
      <c r="J5" s="31"/>
      <c r="K5" s="5"/>
      <c r="M5" s="10"/>
      <c r="N5" s="5"/>
      <c r="O5" s="5"/>
      <c r="P5" s="5" t="s">
        <v>9</v>
      </c>
      <c r="Q5" s="31"/>
      <c r="R5" s="31"/>
      <c r="S5" s="5"/>
    </row>
    <row r="6" spans="2:20" x14ac:dyDescent="0.15">
      <c r="B6" s="60" t="s">
        <v>4</v>
      </c>
      <c r="C6" s="60"/>
      <c r="D6" s="40" t="s">
        <v>5</v>
      </c>
      <c r="E6" s="10"/>
      <c r="F6" s="11" t="s">
        <v>9</v>
      </c>
      <c r="G6" s="11"/>
      <c r="H6" s="5"/>
      <c r="I6" s="31"/>
      <c r="J6" s="31"/>
      <c r="K6" s="5"/>
      <c r="M6" s="10"/>
      <c r="N6" s="11" t="s">
        <v>9</v>
      </c>
      <c r="O6" s="11"/>
      <c r="P6" s="5"/>
      <c r="Q6" s="31"/>
      <c r="R6" s="31"/>
      <c r="S6" s="5"/>
    </row>
    <row r="7" spans="2:20" x14ac:dyDescent="0.15">
      <c r="D7" s="35"/>
      <c r="E7" s="12">
        <v>2019</v>
      </c>
      <c r="F7" s="13"/>
      <c r="G7" s="13"/>
      <c r="H7" s="13"/>
      <c r="I7" s="8"/>
      <c r="J7" s="8"/>
      <c r="K7" s="11"/>
      <c r="M7" s="12">
        <v>2018</v>
      </c>
      <c r="N7" s="13"/>
      <c r="O7" s="13"/>
      <c r="P7" s="13"/>
      <c r="Q7" s="8"/>
      <c r="R7" s="8"/>
      <c r="S7" s="11"/>
    </row>
    <row r="8" spans="2:20" x14ac:dyDescent="0.15">
      <c r="B8" s="37" t="s">
        <v>6</v>
      </c>
      <c r="C8" s="37" t="s">
        <v>7</v>
      </c>
      <c r="D8" s="37" t="s">
        <v>8</v>
      </c>
      <c r="E8" s="14" t="s">
        <v>543</v>
      </c>
      <c r="F8" s="15" t="s">
        <v>599</v>
      </c>
      <c r="G8" s="15" t="s">
        <v>542</v>
      </c>
      <c r="H8" s="15" t="s">
        <v>253</v>
      </c>
      <c r="I8" s="15" t="s">
        <v>547</v>
      </c>
      <c r="J8" s="15" t="s">
        <v>548</v>
      </c>
      <c r="K8" s="15" t="s">
        <v>254</v>
      </c>
      <c r="L8" s="15" t="s">
        <v>255</v>
      </c>
      <c r="M8" s="14" t="s">
        <v>543</v>
      </c>
      <c r="N8" s="15" t="s">
        <v>599</v>
      </c>
      <c r="O8" s="15" t="s">
        <v>542</v>
      </c>
      <c r="P8" s="15" t="s">
        <v>253</v>
      </c>
      <c r="Q8" s="15" t="s">
        <v>547</v>
      </c>
      <c r="R8" s="15" t="s">
        <v>548</v>
      </c>
      <c r="S8" s="15" t="s">
        <v>254</v>
      </c>
      <c r="T8" s="15" t="s">
        <v>255</v>
      </c>
    </row>
    <row r="9" spans="2:20" x14ac:dyDescent="0.15">
      <c r="B9" s="3"/>
      <c r="C9" s="3"/>
      <c r="D9" s="29"/>
      <c r="E9" s="4"/>
      <c r="F9" s="4"/>
      <c r="G9" s="4"/>
      <c r="H9" s="4"/>
      <c r="I9" s="4"/>
      <c r="J9" s="4"/>
      <c r="K9" s="4"/>
      <c r="L9" s="5"/>
      <c r="M9" s="4"/>
      <c r="N9" s="4"/>
      <c r="O9" s="4"/>
      <c r="P9" s="4"/>
      <c r="Q9" s="4"/>
      <c r="R9" s="4"/>
      <c r="S9" s="4"/>
      <c r="T9" s="5"/>
    </row>
    <row r="10" spans="2:20" x14ac:dyDescent="0.15">
      <c r="B10" s="16"/>
      <c r="C10" s="17"/>
      <c r="D10" s="1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2:20" x14ac:dyDescent="0.15">
      <c r="B11" s="20"/>
      <c r="C11" s="21"/>
      <c r="D11" s="22"/>
      <c r="E11" s="52"/>
      <c r="F11" s="61"/>
      <c r="G11" s="61"/>
      <c r="H11" s="52"/>
      <c r="I11" s="52"/>
      <c r="J11" s="52"/>
      <c r="K11" s="52"/>
      <c r="L11" s="52" t="s">
        <v>9</v>
      </c>
      <c r="M11" s="52"/>
      <c r="N11" s="61"/>
      <c r="O11" s="61"/>
      <c r="P11" s="52"/>
      <c r="Q11" s="52"/>
      <c r="R11" s="52"/>
      <c r="S11" s="52"/>
      <c r="T11" s="52" t="s">
        <v>9</v>
      </c>
    </row>
    <row r="12" spans="2:20" x14ac:dyDescent="0.15">
      <c r="B12" s="20"/>
      <c r="C12" s="21"/>
      <c r="D12" s="23"/>
      <c r="E12" s="52"/>
      <c r="F12" s="52"/>
      <c r="G12" s="52"/>
      <c r="H12" s="52"/>
      <c r="I12" s="52"/>
      <c r="J12" s="52"/>
      <c r="K12" s="52"/>
      <c r="L12" s="52" t="s">
        <v>9</v>
      </c>
      <c r="M12" s="52"/>
      <c r="N12" s="52"/>
      <c r="O12" s="52"/>
      <c r="P12" s="52"/>
      <c r="Q12" s="52"/>
      <c r="R12" s="52"/>
      <c r="S12" s="52"/>
      <c r="T12" s="52" t="s">
        <v>9</v>
      </c>
    </row>
    <row r="13" spans="2:20" x14ac:dyDescent="0.15">
      <c r="B13" s="20"/>
      <c r="C13" s="21"/>
      <c r="D13" s="23"/>
      <c r="E13" s="52"/>
      <c r="F13" s="52"/>
      <c r="G13" s="52"/>
      <c r="H13" s="52"/>
      <c r="I13" s="52"/>
      <c r="J13" s="52"/>
      <c r="K13" s="52"/>
      <c r="L13" s="52" t="s">
        <v>9</v>
      </c>
      <c r="M13" s="52"/>
      <c r="N13" s="52"/>
      <c r="O13" s="52"/>
      <c r="P13" s="52"/>
      <c r="Q13" s="52"/>
      <c r="R13" s="52"/>
      <c r="S13" s="52"/>
      <c r="T13" s="52" t="s">
        <v>9</v>
      </c>
    </row>
    <row r="14" spans="2:20" x14ac:dyDescent="0.15">
      <c r="B14" s="20"/>
      <c r="C14" s="21"/>
      <c r="D14" s="23"/>
      <c r="E14" s="52"/>
      <c r="F14" s="52"/>
      <c r="G14" s="52"/>
      <c r="H14" s="52"/>
      <c r="I14" s="52"/>
      <c r="J14" s="52"/>
      <c r="K14" s="52"/>
      <c r="L14" s="52" t="s">
        <v>9</v>
      </c>
      <c r="M14" s="52"/>
      <c r="N14" s="52"/>
      <c r="O14" s="52"/>
      <c r="P14" s="52"/>
      <c r="Q14" s="52"/>
      <c r="R14" s="52"/>
      <c r="S14" s="52"/>
      <c r="T14" s="52" t="s">
        <v>9</v>
      </c>
    </row>
    <row r="15" spans="2:20" x14ac:dyDescent="0.15">
      <c r="B15" s="16"/>
      <c r="C15" s="24"/>
      <c r="D15" s="25" t="s">
        <v>14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</row>
    <row r="16" spans="2:20" x14ac:dyDescent="0.15">
      <c r="B16" s="26"/>
      <c r="C16" s="27"/>
      <c r="D16" s="28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2:20" x14ac:dyDescent="0.15">
      <c r="B17" s="29"/>
      <c r="C17" s="30"/>
      <c r="D17" s="31"/>
      <c r="E17" s="4"/>
      <c r="F17" s="4"/>
      <c r="G17" s="4"/>
      <c r="H17" s="73"/>
      <c r="I17" s="4"/>
      <c r="J17" s="4"/>
      <c r="K17" s="4"/>
      <c r="L17" s="4"/>
      <c r="M17" s="4"/>
      <c r="N17" s="4"/>
      <c r="O17" s="4"/>
      <c r="P17" s="73"/>
      <c r="Q17" s="4"/>
      <c r="R17" s="4"/>
      <c r="S17" s="4"/>
      <c r="T17" s="4"/>
    </row>
    <row r="18" spans="2:20" x14ac:dyDescent="0.15">
      <c r="B18" s="29"/>
      <c r="C18" s="29"/>
      <c r="D18" s="32"/>
      <c r="E18" s="4"/>
      <c r="F18" s="4"/>
      <c r="G18" s="4"/>
      <c r="H18" s="73"/>
      <c r="I18" s="4"/>
      <c r="J18" s="4"/>
      <c r="K18" s="4"/>
      <c r="L18" s="4"/>
      <c r="M18" s="4"/>
      <c r="N18" s="4"/>
      <c r="O18" s="4"/>
      <c r="P18" s="73"/>
      <c r="Q18" s="4"/>
      <c r="R18" s="4"/>
      <c r="S18" s="4"/>
      <c r="T18" s="4"/>
    </row>
    <row r="19" spans="2:20" x14ac:dyDescent="0.15">
      <c r="B19" s="29"/>
      <c r="C19" s="29"/>
      <c r="D19" s="32"/>
      <c r="E19" s="4"/>
      <c r="F19" s="4"/>
      <c r="G19" s="4"/>
      <c r="H19" s="73"/>
      <c r="I19" s="4"/>
      <c r="J19" s="4"/>
      <c r="K19" s="4"/>
      <c r="L19" s="4"/>
      <c r="M19" s="4"/>
      <c r="N19" s="4"/>
      <c r="O19" s="4"/>
      <c r="P19" s="73"/>
      <c r="Q19" s="4"/>
      <c r="R19" s="4"/>
      <c r="S19" s="4"/>
      <c r="T19" s="4"/>
    </row>
    <row r="20" spans="2:20" x14ac:dyDescent="0.15">
      <c r="B20" s="7" t="s">
        <v>15</v>
      </c>
      <c r="C20" s="7"/>
      <c r="D20" s="9" t="s">
        <v>16</v>
      </c>
      <c r="E20" s="9"/>
      <c r="F20" s="33"/>
      <c r="G20" s="33"/>
      <c r="H20" s="74"/>
      <c r="I20" s="4"/>
      <c r="J20" s="33"/>
      <c r="K20" s="33"/>
      <c r="L20" s="33"/>
      <c r="M20" s="9"/>
      <c r="N20" s="33"/>
      <c r="O20" s="33"/>
      <c r="P20" s="74"/>
      <c r="Q20" s="4"/>
      <c r="R20" s="33"/>
      <c r="S20" s="33"/>
      <c r="T20" s="33"/>
    </row>
    <row r="21" spans="2:20" x14ac:dyDescent="0.15">
      <c r="B21" s="35"/>
      <c r="C21" s="35"/>
      <c r="D21" s="36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2:20" x14ac:dyDescent="0.15">
      <c r="B22" s="35"/>
      <c r="C22" s="35"/>
      <c r="D22" s="36"/>
      <c r="E22" s="12">
        <f>E7</f>
        <v>2019</v>
      </c>
      <c r="F22" s="13"/>
      <c r="G22" s="13"/>
      <c r="H22" s="13"/>
      <c r="I22" s="8"/>
      <c r="J22" s="8"/>
      <c r="K22" s="11"/>
      <c r="L22" s="33"/>
      <c r="M22" s="12">
        <f>M7</f>
        <v>2018</v>
      </c>
      <c r="N22" s="13"/>
      <c r="O22" s="13"/>
      <c r="P22" s="13"/>
      <c r="Q22" s="8"/>
      <c r="R22" s="8"/>
      <c r="S22" s="11"/>
      <c r="T22" s="33"/>
    </row>
    <row r="23" spans="2:20" x14ac:dyDescent="0.15">
      <c r="B23" s="37" t="s">
        <v>6</v>
      </c>
      <c r="C23" s="37" t="s">
        <v>7</v>
      </c>
      <c r="D23" s="38" t="s">
        <v>8</v>
      </c>
      <c r="E23" s="14" t="s">
        <v>543</v>
      </c>
      <c r="F23" s="15" t="str">
        <f>F8</f>
        <v>EMMB</v>
      </c>
      <c r="G23" s="15" t="s">
        <v>542</v>
      </c>
      <c r="H23" s="15" t="s">
        <v>253</v>
      </c>
      <c r="I23" s="15" t="s">
        <v>547</v>
      </c>
      <c r="J23" s="15" t="s">
        <v>548</v>
      </c>
      <c r="K23" s="15" t="s">
        <v>254</v>
      </c>
      <c r="L23" s="15" t="s">
        <v>255</v>
      </c>
      <c r="M23" s="14" t="s">
        <v>543</v>
      </c>
      <c r="N23" s="15" t="str">
        <f>N8</f>
        <v>EMMB</v>
      </c>
      <c r="O23" s="15" t="s">
        <v>542</v>
      </c>
      <c r="P23" s="15" t="s">
        <v>253</v>
      </c>
      <c r="Q23" s="15" t="s">
        <v>547</v>
      </c>
      <c r="R23" s="15" t="s">
        <v>548</v>
      </c>
      <c r="S23" s="15" t="s">
        <v>254</v>
      </c>
      <c r="T23" s="15" t="s">
        <v>255</v>
      </c>
    </row>
    <row r="24" spans="2:20" x14ac:dyDescent="0.15">
      <c r="B24" s="29"/>
      <c r="C24" s="29"/>
      <c r="D24" s="3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2:20" x14ac:dyDescent="0.15">
      <c r="B25" s="16"/>
      <c r="C25" s="17"/>
      <c r="D25" s="18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2:20" x14ac:dyDescent="0.15">
      <c r="B26" s="20"/>
      <c r="C26" s="21"/>
      <c r="D26" s="23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x14ac:dyDescent="0.15">
      <c r="B27" s="20"/>
      <c r="C27" s="21"/>
      <c r="D27" s="23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x14ac:dyDescent="0.15">
      <c r="B28" s="20"/>
      <c r="C28" s="21"/>
      <c r="D28" s="23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x14ac:dyDescent="0.15">
      <c r="B29" s="21"/>
      <c r="C29" s="21"/>
      <c r="D29" s="23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x14ac:dyDescent="0.15">
      <c r="B30" s="37"/>
      <c r="C30" s="37"/>
      <c r="D30" s="38" t="s">
        <v>18</v>
      </c>
      <c r="E30" s="63">
        <v>0</v>
      </c>
      <c r="F30" s="63">
        <v>0</v>
      </c>
      <c r="G30" s="63"/>
      <c r="H30" s="63">
        <v>0</v>
      </c>
      <c r="I30" s="63">
        <v>0</v>
      </c>
      <c r="J30" s="63">
        <v>0</v>
      </c>
      <c r="K30" s="63"/>
      <c r="L30" s="63">
        <v>0</v>
      </c>
      <c r="M30" s="63">
        <v>0</v>
      </c>
      <c r="N30" s="63">
        <v>0</v>
      </c>
      <c r="O30" s="63"/>
      <c r="P30" s="63">
        <v>0</v>
      </c>
      <c r="Q30" s="63">
        <v>0</v>
      </c>
      <c r="R30" s="63">
        <v>0</v>
      </c>
      <c r="S30" s="63"/>
      <c r="T30" s="63">
        <v>0</v>
      </c>
    </row>
    <row r="31" spans="2:20" x14ac:dyDescent="0.15">
      <c r="B31" s="35"/>
      <c r="C31" s="35"/>
      <c r="D31" s="36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2:20" x14ac:dyDescent="0.15">
      <c r="B32" s="35"/>
      <c r="C32" s="35"/>
      <c r="D32" s="36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2:20" x14ac:dyDescent="0.15">
      <c r="B33" s="40" t="s">
        <v>19</v>
      </c>
      <c r="C33" s="7"/>
      <c r="D33" s="9" t="s">
        <v>20</v>
      </c>
      <c r="E33" s="9"/>
      <c r="F33" s="33"/>
      <c r="G33" s="33"/>
      <c r="H33" s="33"/>
      <c r="I33" s="33"/>
      <c r="J33" s="33"/>
      <c r="K33" s="33"/>
      <c r="L33" s="33"/>
      <c r="M33" s="9"/>
      <c r="N33" s="33"/>
      <c r="O33" s="33"/>
      <c r="P33" s="33"/>
      <c r="Q33" s="33"/>
      <c r="R33" s="33"/>
      <c r="S33" s="33"/>
      <c r="T33" s="33"/>
    </row>
    <row r="34" spans="2:20" x14ac:dyDescent="0.15">
      <c r="B34" s="35"/>
      <c r="C34" s="35"/>
      <c r="D34" s="36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2:20" x14ac:dyDescent="0.15">
      <c r="B35" s="35"/>
      <c r="C35" s="35"/>
      <c r="D35" s="36"/>
      <c r="E35" s="12">
        <f>E22</f>
        <v>2019</v>
      </c>
      <c r="F35" s="13"/>
      <c r="G35" s="13"/>
      <c r="H35" s="13"/>
      <c r="I35" s="8"/>
      <c r="J35" s="8"/>
      <c r="K35" s="11"/>
      <c r="L35" s="33"/>
      <c r="M35" s="12">
        <f>M22</f>
        <v>2018</v>
      </c>
      <c r="N35" s="13"/>
      <c r="O35" s="13"/>
      <c r="P35" s="13"/>
      <c r="Q35" s="8"/>
      <c r="R35" s="8"/>
      <c r="S35" s="11"/>
      <c r="T35" s="33"/>
    </row>
    <row r="36" spans="2:20" x14ac:dyDescent="0.15">
      <c r="B36" s="37" t="s">
        <v>6</v>
      </c>
      <c r="C36" s="37" t="s">
        <v>7</v>
      </c>
      <c r="D36" s="38" t="s">
        <v>8</v>
      </c>
      <c r="E36" s="14" t="s">
        <v>543</v>
      </c>
      <c r="F36" s="15" t="str">
        <f>F23</f>
        <v>EMMB</v>
      </c>
      <c r="G36" s="15" t="s">
        <v>542</v>
      </c>
      <c r="H36" s="15" t="s">
        <v>253</v>
      </c>
      <c r="I36" s="15" t="s">
        <v>547</v>
      </c>
      <c r="J36" s="15" t="s">
        <v>548</v>
      </c>
      <c r="K36" s="15" t="s">
        <v>254</v>
      </c>
      <c r="L36" s="15" t="s">
        <v>255</v>
      </c>
      <c r="M36" s="14" t="s">
        <v>543</v>
      </c>
      <c r="N36" s="15" t="str">
        <f>N23</f>
        <v>EMMB</v>
      </c>
      <c r="O36" s="15" t="s">
        <v>542</v>
      </c>
      <c r="P36" s="15" t="s">
        <v>253</v>
      </c>
      <c r="Q36" s="15" t="s">
        <v>547</v>
      </c>
      <c r="R36" s="15" t="s">
        <v>548</v>
      </c>
      <c r="S36" s="15" t="s">
        <v>254</v>
      </c>
      <c r="T36" s="15" t="s">
        <v>255</v>
      </c>
    </row>
    <row r="37" spans="2:20" x14ac:dyDescent="0.15">
      <c r="B37" s="29"/>
      <c r="C37" s="29"/>
      <c r="D37" s="3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0" x14ac:dyDescent="0.15">
      <c r="B38" s="16"/>
      <c r="C38" s="17"/>
      <c r="D38" s="18"/>
      <c r="E38" s="19"/>
      <c r="F38" s="19"/>
      <c r="G38" s="19"/>
      <c r="H38" s="19"/>
      <c r="I38" s="19"/>
      <c r="J38" s="19"/>
      <c r="K38" s="19"/>
      <c r="L38" s="19"/>
      <c r="M38" s="39"/>
      <c r="N38" s="39"/>
      <c r="O38" s="39"/>
      <c r="P38" s="39"/>
      <c r="Q38" s="39"/>
      <c r="R38" s="39"/>
      <c r="S38" s="39"/>
      <c r="T38" s="39"/>
    </row>
    <row r="39" spans="2:20" x14ac:dyDescent="0.15">
      <c r="B39" s="20" t="s">
        <v>256</v>
      </c>
      <c r="C39" s="21" t="s">
        <v>495</v>
      </c>
      <c r="D39" s="23" t="s">
        <v>257</v>
      </c>
      <c r="E39" s="92"/>
      <c r="F39" s="92"/>
      <c r="G39" s="92"/>
      <c r="H39" s="92">
        <v>40000</v>
      </c>
      <c r="I39" s="92"/>
      <c r="J39" s="92"/>
      <c r="K39" s="92"/>
      <c r="L39" s="92">
        <f t="shared" ref="L39:L50" si="0">SUM(E39:I39)</f>
        <v>40000</v>
      </c>
      <c r="M39" s="52"/>
      <c r="N39" s="52"/>
      <c r="O39" s="52"/>
      <c r="P39" s="52">
        <v>35000</v>
      </c>
      <c r="Q39" s="52"/>
      <c r="R39" s="52"/>
      <c r="S39" s="52"/>
      <c r="T39" s="52">
        <f t="shared" ref="T39:T50" si="1">SUM(M39:Q39)</f>
        <v>35000</v>
      </c>
    </row>
    <row r="40" spans="2:20" hidden="1" x14ac:dyDescent="0.15">
      <c r="B40" s="20"/>
      <c r="C40" s="21"/>
      <c r="D40" s="23"/>
      <c r="E40" s="92"/>
      <c r="F40" s="92"/>
      <c r="G40" s="92"/>
      <c r="H40" s="92"/>
      <c r="I40" s="92"/>
      <c r="J40" s="92"/>
      <c r="K40" s="92"/>
      <c r="L40" s="92">
        <f t="shared" si="0"/>
        <v>0</v>
      </c>
      <c r="M40" s="52"/>
      <c r="N40" s="52"/>
      <c r="O40" s="52"/>
      <c r="P40" s="52"/>
      <c r="Q40" s="52"/>
      <c r="R40" s="52"/>
      <c r="S40" s="52"/>
      <c r="T40" s="52">
        <f t="shared" si="1"/>
        <v>0</v>
      </c>
    </row>
    <row r="41" spans="2:20" x14ac:dyDescent="0.15">
      <c r="B41" s="20" t="s">
        <v>258</v>
      </c>
      <c r="C41" s="21" t="s">
        <v>496</v>
      </c>
      <c r="D41" s="23" t="s">
        <v>259</v>
      </c>
      <c r="E41" s="92"/>
      <c r="F41" s="92"/>
      <c r="G41" s="92"/>
      <c r="H41" s="92"/>
      <c r="I41" s="92"/>
      <c r="J41" s="92"/>
      <c r="K41" s="92"/>
      <c r="L41" s="92">
        <f t="shared" si="0"/>
        <v>0</v>
      </c>
      <c r="M41" s="52"/>
      <c r="N41" s="52"/>
      <c r="O41" s="52"/>
      <c r="P41" s="52"/>
      <c r="Q41" s="52"/>
      <c r="R41" s="52"/>
      <c r="S41" s="52"/>
      <c r="T41" s="52">
        <f t="shared" si="1"/>
        <v>0</v>
      </c>
    </row>
    <row r="42" spans="2:20" hidden="1" x14ac:dyDescent="0.15">
      <c r="B42" s="20"/>
      <c r="C42" s="21"/>
      <c r="D42" s="23"/>
      <c r="E42" s="92"/>
      <c r="F42" s="92"/>
      <c r="G42" s="92"/>
      <c r="H42" s="92"/>
      <c r="I42" s="92"/>
      <c r="J42" s="92"/>
      <c r="K42" s="92"/>
      <c r="L42" s="92">
        <f t="shared" si="0"/>
        <v>0</v>
      </c>
      <c r="M42" s="52"/>
      <c r="N42" s="52"/>
      <c r="O42" s="52"/>
      <c r="P42" s="52"/>
      <c r="Q42" s="52"/>
      <c r="R42" s="52"/>
      <c r="S42" s="52"/>
      <c r="T42" s="52">
        <f t="shared" si="1"/>
        <v>0</v>
      </c>
    </row>
    <row r="43" spans="2:20" hidden="1" x14ac:dyDescent="0.15">
      <c r="B43" s="20"/>
      <c r="C43" s="21"/>
      <c r="D43" s="23"/>
      <c r="E43" s="92"/>
      <c r="F43" s="92"/>
      <c r="G43" s="92"/>
      <c r="H43" s="92"/>
      <c r="I43" s="92"/>
      <c r="J43" s="92"/>
      <c r="K43" s="92"/>
      <c r="L43" s="92">
        <f t="shared" si="0"/>
        <v>0</v>
      </c>
      <c r="M43" s="52"/>
      <c r="N43" s="52"/>
      <c r="O43" s="52"/>
      <c r="P43" s="52"/>
      <c r="Q43" s="52"/>
      <c r="R43" s="52"/>
      <c r="S43" s="52"/>
      <c r="T43" s="52">
        <f t="shared" si="1"/>
        <v>0</v>
      </c>
    </row>
    <row r="44" spans="2:20" hidden="1" x14ac:dyDescent="0.15">
      <c r="B44" s="20"/>
      <c r="C44" s="21"/>
      <c r="D44" s="23"/>
      <c r="E44" s="92"/>
      <c r="F44" s="92"/>
      <c r="G44" s="92"/>
      <c r="H44" s="92"/>
      <c r="I44" s="92"/>
      <c r="J44" s="92"/>
      <c r="K44" s="92"/>
      <c r="L44" s="92">
        <f t="shared" si="0"/>
        <v>0</v>
      </c>
      <c r="M44" s="52"/>
      <c r="N44" s="52"/>
      <c r="O44" s="52"/>
      <c r="P44" s="52"/>
      <c r="Q44" s="52"/>
      <c r="R44" s="52"/>
      <c r="S44" s="52"/>
      <c r="T44" s="52">
        <f t="shared" si="1"/>
        <v>0</v>
      </c>
    </row>
    <row r="45" spans="2:20" x14ac:dyDescent="0.15">
      <c r="B45" s="20" t="s">
        <v>260</v>
      </c>
      <c r="C45" s="21" t="s">
        <v>497</v>
      </c>
      <c r="D45" s="23" t="s">
        <v>261</v>
      </c>
      <c r="E45" s="92"/>
      <c r="F45" s="92">
        <v>107500</v>
      </c>
      <c r="G45" s="92">
        <f>32500+2000+1500+2000+1500</f>
        <v>39500</v>
      </c>
      <c r="H45" s="92"/>
      <c r="I45" s="92"/>
      <c r="J45" s="92"/>
      <c r="K45" s="92"/>
      <c r="L45" s="92">
        <f t="shared" si="0"/>
        <v>147000</v>
      </c>
      <c r="M45" s="52"/>
      <c r="N45" s="52">
        <f>86500+10000+10000+(100*10)</f>
        <v>107500</v>
      </c>
      <c r="O45" s="52">
        <f>22700+1300+1300</f>
        <v>25300</v>
      </c>
      <c r="P45" s="52"/>
      <c r="Q45" s="52"/>
      <c r="R45" s="52"/>
      <c r="S45" s="52"/>
      <c r="T45" s="52">
        <f t="shared" si="1"/>
        <v>132800</v>
      </c>
    </row>
    <row r="46" spans="2:20" x14ac:dyDescent="0.15">
      <c r="B46" s="20" t="s">
        <v>262</v>
      </c>
      <c r="C46" s="21">
        <v>700</v>
      </c>
      <c r="D46" s="23" t="s">
        <v>378</v>
      </c>
      <c r="E46" s="92">
        <v>12000</v>
      </c>
      <c r="F46" s="92">
        <v>1000</v>
      </c>
      <c r="G46" s="92"/>
      <c r="H46" s="92"/>
      <c r="I46" s="91"/>
      <c r="J46" s="92"/>
      <c r="K46" s="92"/>
      <c r="L46" s="92">
        <f t="shared" si="0"/>
        <v>13000</v>
      </c>
      <c r="M46" s="52">
        <v>20000</v>
      </c>
      <c r="N46" s="52">
        <v>1000</v>
      </c>
      <c r="O46" s="52"/>
      <c r="P46" s="52"/>
      <c r="Q46" s="91">
        <v>3000</v>
      </c>
      <c r="R46" s="52"/>
      <c r="S46" s="52"/>
      <c r="T46" s="52">
        <f t="shared" si="1"/>
        <v>24000</v>
      </c>
    </row>
    <row r="47" spans="2:20" hidden="1" x14ac:dyDescent="0.15">
      <c r="B47" s="20"/>
      <c r="C47" s="21"/>
      <c r="D47" s="23"/>
      <c r="E47" s="92"/>
      <c r="F47" s="92"/>
      <c r="G47" s="92"/>
      <c r="H47" s="92"/>
      <c r="I47" s="92"/>
      <c r="J47" s="92"/>
      <c r="K47" s="92"/>
      <c r="L47" s="92">
        <f t="shared" si="0"/>
        <v>0</v>
      </c>
      <c r="M47" s="52"/>
      <c r="N47" s="52"/>
      <c r="O47" s="52"/>
      <c r="P47" s="52"/>
      <c r="Q47" s="52"/>
      <c r="R47" s="52"/>
      <c r="S47" s="52"/>
      <c r="T47" s="52">
        <f t="shared" si="1"/>
        <v>0</v>
      </c>
    </row>
    <row r="48" spans="2:20" hidden="1" x14ac:dyDescent="0.15">
      <c r="B48" s="20"/>
      <c r="C48" s="21"/>
      <c r="D48" s="23"/>
      <c r="E48" s="92"/>
      <c r="F48" s="92"/>
      <c r="G48" s="92"/>
      <c r="H48" s="92"/>
      <c r="I48" s="92"/>
      <c r="J48" s="92"/>
      <c r="K48" s="92"/>
      <c r="L48" s="92">
        <f t="shared" si="0"/>
        <v>0</v>
      </c>
      <c r="M48" s="52"/>
      <c r="N48" s="52"/>
      <c r="O48" s="52"/>
      <c r="P48" s="52"/>
      <c r="Q48" s="52"/>
      <c r="R48" s="52"/>
      <c r="S48" s="52"/>
      <c r="T48" s="52">
        <f t="shared" si="1"/>
        <v>0</v>
      </c>
    </row>
    <row r="49" spans="2:20" hidden="1" x14ac:dyDescent="0.15">
      <c r="B49" s="20" t="s">
        <v>263</v>
      </c>
      <c r="C49" s="21" t="s">
        <v>9</v>
      </c>
      <c r="D49" s="23" t="s">
        <v>264</v>
      </c>
      <c r="E49" s="92">
        <v>0</v>
      </c>
      <c r="F49" s="92">
        <v>0</v>
      </c>
      <c r="G49" s="92"/>
      <c r="H49" s="92">
        <v>0</v>
      </c>
      <c r="I49" s="92">
        <v>0</v>
      </c>
      <c r="J49" s="92">
        <v>0</v>
      </c>
      <c r="K49" s="92"/>
      <c r="L49" s="92">
        <f t="shared" si="0"/>
        <v>0</v>
      </c>
      <c r="M49" s="52">
        <v>0</v>
      </c>
      <c r="N49" s="52">
        <v>0</v>
      </c>
      <c r="O49" s="52"/>
      <c r="P49" s="52">
        <v>0</v>
      </c>
      <c r="Q49" s="52">
        <v>0</v>
      </c>
      <c r="R49" s="52">
        <v>0</v>
      </c>
      <c r="S49" s="52"/>
      <c r="T49" s="52">
        <f t="shared" si="1"/>
        <v>0</v>
      </c>
    </row>
    <row r="50" spans="2:20" hidden="1" x14ac:dyDescent="0.15">
      <c r="B50" s="20" t="s">
        <v>265</v>
      </c>
      <c r="C50" s="21">
        <v>778</v>
      </c>
      <c r="D50" s="23" t="s">
        <v>266</v>
      </c>
      <c r="E50" s="92"/>
      <c r="F50" s="92"/>
      <c r="G50" s="92"/>
      <c r="H50" s="92"/>
      <c r="I50" s="92"/>
      <c r="J50" s="92"/>
      <c r="K50" s="92"/>
      <c r="L50" s="92">
        <f t="shared" si="0"/>
        <v>0</v>
      </c>
      <c r="M50" s="52"/>
      <c r="N50" s="52"/>
      <c r="O50" s="52"/>
      <c r="P50" s="52"/>
      <c r="Q50" s="52"/>
      <c r="R50" s="52"/>
      <c r="S50" s="52"/>
      <c r="T50" s="52">
        <f t="shared" si="1"/>
        <v>0</v>
      </c>
    </row>
    <row r="51" spans="2:20" hidden="1" x14ac:dyDescent="0.15">
      <c r="B51" s="20"/>
      <c r="C51" s="21"/>
      <c r="D51" s="23"/>
      <c r="E51" s="92"/>
      <c r="F51" s="92" t="s">
        <v>9</v>
      </c>
      <c r="G51" s="92"/>
      <c r="H51" s="92"/>
      <c r="I51" s="92"/>
      <c r="J51" s="92"/>
      <c r="K51" s="92"/>
      <c r="L51" s="92"/>
      <c r="M51" s="52"/>
      <c r="N51" s="52" t="s">
        <v>9</v>
      </c>
      <c r="O51" s="52"/>
      <c r="P51" s="52"/>
      <c r="Q51" s="52"/>
      <c r="R51" s="52"/>
      <c r="S51" s="52"/>
      <c r="T51" s="52"/>
    </row>
    <row r="52" spans="2:20" hidden="1" x14ac:dyDescent="0.15">
      <c r="B52" s="20"/>
      <c r="C52" s="21"/>
      <c r="D52" s="23"/>
      <c r="E52" s="92"/>
      <c r="F52" s="92"/>
      <c r="G52" s="92"/>
      <c r="H52" s="92"/>
      <c r="I52" s="92"/>
      <c r="J52" s="92"/>
      <c r="K52" s="92"/>
      <c r="L52" s="92" t="s">
        <v>9</v>
      </c>
      <c r="M52" s="52"/>
      <c r="N52" s="52"/>
      <c r="O52" s="52"/>
      <c r="P52" s="52"/>
      <c r="Q52" s="52"/>
      <c r="R52" s="52"/>
      <c r="S52" s="52"/>
      <c r="T52" s="52" t="s">
        <v>9</v>
      </c>
    </row>
    <row r="53" spans="2:20" hidden="1" x14ac:dyDescent="0.15">
      <c r="B53" s="20"/>
      <c r="C53" s="21"/>
      <c r="D53" s="23"/>
      <c r="E53" s="92"/>
      <c r="F53" s="92"/>
      <c r="G53" s="92"/>
      <c r="H53" s="92"/>
      <c r="I53" s="92"/>
      <c r="J53" s="92"/>
      <c r="K53" s="92"/>
      <c r="L53" s="92" t="s">
        <v>9</v>
      </c>
      <c r="M53" s="52"/>
      <c r="N53" s="52"/>
      <c r="O53" s="52"/>
      <c r="P53" s="52"/>
      <c r="Q53" s="52"/>
      <c r="R53" s="52"/>
      <c r="S53" s="52"/>
      <c r="T53" s="52" t="s">
        <v>9</v>
      </c>
    </row>
    <row r="54" spans="2:20" hidden="1" x14ac:dyDescent="0.15">
      <c r="B54" s="20"/>
      <c r="C54" s="21"/>
      <c r="D54" s="23"/>
      <c r="E54" s="92"/>
      <c r="F54" s="92"/>
      <c r="G54" s="92"/>
      <c r="H54" s="92"/>
      <c r="I54" s="92"/>
      <c r="J54" s="92"/>
      <c r="K54" s="92"/>
      <c r="L54" s="92" t="s">
        <v>9</v>
      </c>
      <c r="M54" s="52"/>
      <c r="N54" s="52"/>
      <c r="O54" s="52"/>
      <c r="P54" s="52"/>
      <c r="Q54" s="52"/>
      <c r="R54" s="52"/>
      <c r="S54" s="52"/>
      <c r="T54" s="52" t="s">
        <v>9</v>
      </c>
    </row>
    <row r="55" spans="2:20" hidden="1" x14ac:dyDescent="0.15">
      <c r="B55" s="20"/>
      <c r="C55" s="21"/>
      <c r="D55" s="23"/>
      <c r="E55" s="92"/>
      <c r="F55" s="92"/>
      <c r="G55" s="92"/>
      <c r="H55" s="92"/>
      <c r="I55" s="92"/>
      <c r="J55" s="92"/>
      <c r="K55" s="92"/>
      <c r="L55" s="92" t="s">
        <v>9</v>
      </c>
      <c r="M55" s="52"/>
      <c r="N55" s="52"/>
      <c r="O55" s="52"/>
      <c r="P55" s="52"/>
      <c r="Q55" s="52"/>
      <c r="R55" s="52"/>
      <c r="S55" s="52"/>
      <c r="T55" s="52" t="s">
        <v>9</v>
      </c>
    </row>
    <row r="56" spans="2:20" hidden="1" x14ac:dyDescent="0.15">
      <c r="B56" s="20"/>
      <c r="C56" s="21"/>
      <c r="D56" s="23"/>
      <c r="E56" s="92"/>
      <c r="F56" s="92"/>
      <c r="G56" s="92"/>
      <c r="H56" s="92"/>
      <c r="I56" s="92"/>
      <c r="J56" s="92"/>
      <c r="K56" s="92"/>
      <c r="L56" s="92" t="s">
        <v>9</v>
      </c>
      <c r="M56" s="52"/>
      <c r="N56" s="52"/>
      <c r="O56" s="52"/>
      <c r="P56" s="52"/>
      <c r="Q56" s="52"/>
      <c r="R56" s="52"/>
      <c r="S56" s="52"/>
      <c r="T56" s="52" t="s">
        <v>9</v>
      </c>
    </row>
    <row r="57" spans="2:20" hidden="1" x14ac:dyDescent="0.15">
      <c r="B57" s="20"/>
      <c r="C57" s="21"/>
      <c r="D57" s="23"/>
      <c r="E57" s="92"/>
      <c r="F57" s="92"/>
      <c r="G57" s="92"/>
      <c r="H57" s="92"/>
      <c r="I57" s="92"/>
      <c r="J57" s="92"/>
      <c r="K57" s="92"/>
      <c r="L57" s="92" t="s">
        <v>9</v>
      </c>
      <c r="M57" s="52"/>
      <c r="N57" s="52"/>
      <c r="O57" s="52"/>
      <c r="P57" s="52"/>
      <c r="Q57" s="52"/>
      <c r="R57" s="52"/>
      <c r="S57" s="52"/>
      <c r="T57" s="52" t="s">
        <v>9</v>
      </c>
    </row>
    <row r="58" spans="2:20" hidden="1" x14ac:dyDescent="0.15">
      <c r="B58" s="20"/>
      <c r="C58" s="21"/>
      <c r="D58" s="23"/>
      <c r="E58" s="92" t="s">
        <v>9</v>
      </c>
      <c r="F58" s="92"/>
      <c r="G58" s="92"/>
      <c r="H58" s="92"/>
      <c r="I58" s="92"/>
      <c r="J58" s="92"/>
      <c r="K58" s="92"/>
      <c r="L58" s="92" t="s">
        <v>9</v>
      </c>
      <c r="M58" s="52" t="s">
        <v>9</v>
      </c>
      <c r="N58" s="52"/>
      <c r="O58" s="52"/>
      <c r="P58" s="52"/>
      <c r="Q58" s="52"/>
      <c r="R58" s="52"/>
      <c r="S58" s="52"/>
      <c r="T58" s="52" t="s">
        <v>9</v>
      </c>
    </row>
    <row r="59" spans="2:20" hidden="1" x14ac:dyDescent="0.15">
      <c r="B59" s="20"/>
      <c r="C59" s="21"/>
      <c r="D59" s="23"/>
      <c r="E59" s="92" t="s">
        <v>9</v>
      </c>
      <c r="F59" s="92"/>
      <c r="G59" s="92"/>
      <c r="H59" s="92"/>
      <c r="I59" s="92"/>
      <c r="J59" s="92"/>
      <c r="K59" s="92"/>
      <c r="L59" s="92" t="s">
        <v>9</v>
      </c>
      <c r="M59" s="52" t="s">
        <v>9</v>
      </c>
      <c r="N59" s="52"/>
      <c r="O59" s="52"/>
      <c r="P59" s="52"/>
      <c r="Q59" s="52"/>
      <c r="R59" s="52"/>
      <c r="S59" s="52"/>
      <c r="T59" s="52" t="s">
        <v>9</v>
      </c>
    </row>
    <row r="60" spans="2:20" hidden="1" x14ac:dyDescent="0.15">
      <c r="B60" s="20"/>
      <c r="C60" s="21"/>
      <c r="D60" s="23"/>
      <c r="E60" s="92" t="s">
        <v>9</v>
      </c>
      <c r="F60" s="92"/>
      <c r="G60" s="92"/>
      <c r="H60" s="92"/>
      <c r="I60" s="92"/>
      <c r="J60" s="92"/>
      <c r="K60" s="92"/>
      <c r="L60" s="92" t="s">
        <v>9</v>
      </c>
      <c r="M60" s="52" t="s">
        <v>9</v>
      </c>
      <c r="N60" s="52"/>
      <c r="O60" s="52"/>
      <c r="P60" s="52"/>
      <c r="Q60" s="52"/>
      <c r="R60" s="52"/>
      <c r="S60" s="52"/>
      <c r="T60" s="52" t="s">
        <v>9</v>
      </c>
    </row>
    <row r="61" spans="2:20" hidden="1" x14ac:dyDescent="0.15">
      <c r="B61" s="20"/>
      <c r="C61" s="21"/>
      <c r="D61" s="23"/>
      <c r="E61" s="92" t="s">
        <v>9</v>
      </c>
      <c r="F61" s="92"/>
      <c r="G61" s="92"/>
      <c r="H61" s="92"/>
      <c r="I61" s="92"/>
      <c r="J61" s="92"/>
      <c r="K61" s="92"/>
      <c r="L61" s="92" t="s">
        <v>9</v>
      </c>
      <c r="M61" s="52" t="s">
        <v>9</v>
      </c>
      <c r="N61" s="52"/>
      <c r="O61" s="52"/>
      <c r="P61" s="52"/>
      <c r="Q61" s="52"/>
      <c r="R61" s="52"/>
      <c r="S61" s="52"/>
      <c r="T61" s="52" t="s">
        <v>9</v>
      </c>
    </row>
    <row r="62" spans="2:20" hidden="1" x14ac:dyDescent="0.15">
      <c r="B62" s="20"/>
      <c r="C62" s="21"/>
      <c r="D62" s="23"/>
      <c r="E62" s="92" t="s">
        <v>9</v>
      </c>
      <c r="F62" s="92"/>
      <c r="G62" s="92"/>
      <c r="H62" s="92"/>
      <c r="I62" s="92"/>
      <c r="J62" s="92"/>
      <c r="K62" s="92"/>
      <c r="L62" s="92" t="s">
        <v>9</v>
      </c>
      <c r="M62" s="52" t="s">
        <v>9</v>
      </c>
      <c r="N62" s="52"/>
      <c r="O62" s="52"/>
      <c r="P62" s="52"/>
      <c r="Q62" s="52"/>
      <c r="R62" s="52"/>
      <c r="S62" s="52"/>
      <c r="T62" s="52" t="s">
        <v>9</v>
      </c>
    </row>
    <row r="63" spans="2:20" x14ac:dyDescent="0.15">
      <c r="B63" s="21"/>
      <c r="C63" s="21"/>
      <c r="D63" s="23"/>
      <c r="E63" s="52"/>
      <c r="F63" s="52"/>
      <c r="G63" s="52"/>
      <c r="H63" s="52"/>
      <c r="I63" s="52"/>
      <c r="J63" s="52"/>
      <c r="K63" s="52"/>
      <c r="L63" s="52" t="s">
        <v>9</v>
      </c>
      <c r="M63" s="52"/>
      <c r="N63" s="52"/>
      <c r="O63" s="52"/>
      <c r="P63" s="52"/>
      <c r="Q63" s="52"/>
      <c r="R63" s="52"/>
      <c r="S63" s="52"/>
      <c r="T63" s="52" t="s">
        <v>9</v>
      </c>
    </row>
    <row r="64" spans="2:20" x14ac:dyDescent="0.15">
      <c r="B64" s="37"/>
      <c r="C64" s="37"/>
      <c r="D64" s="38" t="s">
        <v>33</v>
      </c>
      <c r="E64" s="63">
        <f>SUM(E37:E63)</f>
        <v>12000</v>
      </c>
      <c r="F64" s="63">
        <f t="shared" ref="F64:K64" si="2">SUM(F39:F63)</f>
        <v>108500</v>
      </c>
      <c r="G64" s="63">
        <f t="shared" si="2"/>
        <v>39500</v>
      </c>
      <c r="H64" s="63">
        <f t="shared" si="2"/>
        <v>40000</v>
      </c>
      <c r="I64" s="63">
        <f t="shared" si="2"/>
        <v>0</v>
      </c>
      <c r="J64" s="63">
        <f t="shared" si="2"/>
        <v>0</v>
      </c>
      <c r="K64" s="63">
        <f t="shared" si="2"/>
        <v>0</v>
      </c>
      <c r="L64" s="63">
        <f>SUM(L39:L57)</f>
        <v>200000</v>
      </c>
      <c r="M64" s="63">
        <f>SUM(M37:M63)</f>
        <v>20000</v>
      </c>
      <c r="N64" s="63">
        <f t="shared" ref="N64:S64" si="3">SUM(N39:N63)</f>
        <v>108500</v>
      </c>
      <c r="O64" s="63">
        <f t="shared" si="3"/>
        <v>25300</v>
      </c>
      <c r="P64" s="63">
        <f t="shared" si="3"/>
        <v>35000</v>
      </c>
      <c r="Q64" s="63">
        <f t="shared" si="3"/>
        <v>3000</v>
      </c>
      <c r="R64" s="63">
        <f t="shared" si="3"/>
        <v>0</v>
      </c>
      <c r="S64" s="63">
        <f t="shared" si="3"/>
        <v>0</v>
      </c>
      <c r="T64" s="63">
        <f>SUM(T39:T57)</f>
        <v>191800</v>
      </c>
    </row>
    <row r="65" spans="2:20" x14ac:dyDescent="0.15">
      <c r="B65" s="35"/>
      <c r="C65" s="35"/>
      <c r="D65" s="36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2:20" x14ac:dyDescent="0.15">
      <c r="B66" s="35"/>
      <c r="C66" s="35"/>
      <c r="D66" s="36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2:20" x14ac:dyDescent="0.15">
      <c r="B67" s="35"/>
      <c r="C67" s="35"/>
      <c r="D67" s="89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2:20" x14ac:dyDescent="0.15">
      <c r="B68" s="35"/>
      <c r="C68" s="35"/>
      <c r="D68" s="36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2:20" x14ac:dyDescent="0.15">
      <c r="B69" s="29"/>
      <c r="C69" s="29"/>
      <c r="D69" s="32"/>
      <c r="E69" s="4"/>
      <c r="F69" s="4"/>
      <c r="G69" s="33"/>
      <c r="H69" s="4"/>
      <c r="I69" s="4"/>
      <c r="J69" s="4"/>
      <c r="K69" s="4"/>
      <c r="L69" s="4"/>
      <c r="M69" s="4"/>
      <c r="N69" s="4"/>
      <c r="O69" s="33"/>
      <c r="P69" s="4"/>
      <c r="Q69" s="4"/>
      <c r="R69" s="4"/>
      <c r="S69" s="4"/>
      <c r="T69" s="4"/>
    </row>
    <row r="70" spans="2:20" x14ac:dyDescent="0.15">
      <c r="B70" s="29"/>
      <c r="C70" s="29"/>
      <c r="D70" s="32"/>
      <c r="E70" s="4"/>
      <c r="F70" s="4"/>
      <c r="G70" s="33"/>
      <c r="H70" s="4"/>
      <c r="I70" s="4"/>
      <c r="J70" s="4"/>
      <c r="K70" s="4"/>
      <c r="L70" s="4"/>
      <c r="M70" s="4"/>
      <c r="N70" s="4"/>
      <c r="O70" s="33"/>
      <c r="P70" s="4"/>
      <c r="Q70" s="4"/>
      <c r="R70" s="4"/>
      <c r="S70" s="4"/>
      <c r="T70" s="4"/>
    </row>
    <row r="71" spans="2:20" x14ac:dyDescent="0.15">
      <c r="B71" s="29"/>
      <c r="C71" s="29"/>
      <c r="D71" s="3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2:20" x14ac:dyDescent="0.15">
      <c r="B72" s="31" t="s">
        <v>267</v>
      </c>
      <c r="C72" s="30"/>
      <c r="D72" s="9" t="s">
        <v>268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2:20" x14ac:dyDescent="0.15">
      <c r="B73" s="35"/>
      <c r="C73" s="35"/>
      <c r="D73" s="36"/>
      <c r="E73" s="33"/>
      <c r="F73" s="4"/>
      <c r="G73" s="4"/>
      <c r="H73" s="4"/>
      <c r="I73" s="4" t="s">
        <v>9</v>
      </c>
      <c r="J73" s="4" t="s">
        <v>9</v>
      </c>
      <c r="K73" s="4"/>
      <c r="L73" s="33"/>
      <c r="M73" s="33"/>
      <c r="N73" s="4"/>
      <c r="O73" s="4"/>
      <c r="P73" s="4"/>
      <c r="Q73" s="4" t="s">
        <v>9</v>
      </c>
      <c r="R73" s="4" t="s">
        <v>9</v>
      </c>
      <c r="S73" s="4"/>
      <c r="T73" s="33"/>
    </row>
    <row r="74" spans="2:20" x14ac:dyDescent="0.15">
      <c r="B74" s="35"/>
      <c r="C74" s="35"/>
      <c r="D74" s="36"/>
      <c r="E74" s="12">
        <f>E35</f>
        <v>2019</v>
      </c>
      <c r="F74" s="13"/>
      <c r="G74" s="13"/>
      <c r="H74" s="13"/>
      <c r="I74" s="8"/>
      <c r="J74" s="8"/>
      <c r="K74" s="11"/>
      <c r="L74" s="33"/>
      <c r="M74" s="12">
        <f>M35</f>
        <v>2018</v>
      </c>
      <c r="N74" s="13"/>
      <c r="O74" s="13"/>
      <c r="P74" s="13"/>
      <c r="Q74" s="8"/>
      <c r="R74" s="8"/>
      <c r="S74" s="11"/>
      <c r="T74" s="33"/>
    </row>
    <row r="75" spans="2:20" x14ac:dyDescent="0.15">
      <c r="B75" s="37" t="s">
        <v>6</v>
      </c>
      <c r="C75" s="37" t="s">
        <v>7</v>
      </c>
      <c r="D75" s="38" t="s">
        <v>8</v>
      </c>
      <c r="E75" s="14" t="s">
        <v>543</v>
      </c>
      <c r="F75" s="15" t="str">
        <f>F36</f>
        <v>EMMB</v>
      </c>
      <c r="G75" s="15" t="s">
        <v>542</v>
      </c>
      <c r="H75" s="15" t="s">
        <v>653</v>
      </c>
      <c r="I75" s="15" t="s">
        <v>547</v>
      </c>
      <c r="J75" s="15" t="s">
        <v>548</v>
      </c>
      <c r="K75" s="15" t="s">
        <v>254</v>
      </c>
      <c r="L75" s="15" t="s">
        <v>255</v>
      </c>
      <c r="M75" s="14" t="s">
        <v>543</v>
      </c>
      <c r="N75" s="15" t="str">
        <f>N36</f>
        <v>EMMB</v>
      </c>
      <c r="O75" s="15" t="s">
        <v>542</v>
      </c>
      <c r="P75" s="15" t="s">
        <v>253</v>
      </c>
      <c r="Q75" s="15" t="s">
        <v>547</v>
      </c>
      <c r="R75" s="15" t="s">
        <v>548</v>
      </c>
      <c r="S75" s="15" t="s">
        <v>254</v>
      </c>
      <c r="T75" s="15" t="s">
        <v>255</v>
      </c>
    </row>
    <row r="76" spans="2:20" x14ac:dyDescent="0.15">
      <c r="B76" s="29"/>
      <c r="C76" s="29"/>
      <c r="D76" s="3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2:20" x14ac:dyDescent="0.15">
      <c r="B77" s="16" t="s">
        <v>269</v>
      </c>
      <c r="C77" s="17">
        <v>740</v>
      </c>
      <c r="D77" s="19" t="s">
        <v>270</v>
      </c>
      <c r="E77" s="93">
        <f>833750-20000+10000</f>
        <v>823750</v>
      </c>
      <c r="F77" s="93">
        <v>128916</v>
      </c>
      <c r="G77" s="93">
        <v>52450</v>
      </c>
      <c r="H77" s="93">
        <v>13300</v>
      </c>
      <c r="I77" s="93">
        <v>90225</v>
      </c>
      <c r="J77" s="93">
        <v>7325</v>
      </c>
      <c r="K77" s="93">
        <v>41250</v>
      </c>
      <c r="L77" s="19">
        <f t="shared" ref="L77:L95" si="4">SUM(E77:K77)</f>
        <v>1157216</v>
      </c>
      <c r="M77" s="87">
        <f>770700+21700+20000</f>
        <v>812400</v>
      </c>
      <c r="N77" s="87">
        <v>126350</v>
      </c>
      <c r="O77" s="87">
        <v>75700</v>
      </c>
      <c r="P77" s="87">
        <v>5120</v>
      </c>
      <c r="Q77" s="87">
        <f>92625-3000</f>
        <v>89625</v>
      </c>
      <c r="R77" s="87">
        <v>11725</v>
      </c>
      <c r="S77" s="87">
        <v>41050</v>
      </c>
      <c r="T77" s="39">
        <f t="shared" ref="T77:T95" si="5">SUM(M77:S77)</f>
        <v>1161970</v>
      </c>
    </row>
    <row r="78" spans="2:20" hidden="1" x14ac:dyDescent="0.15">
      <c r="B78" s="20" t="s">
        <v>271</v>
      </c>
      <c r="C78" s="21">
        <v>740</v>
      </c>
      <c r="D78" s="23" t="s">
        <v>54</v>
      </c>
      <c r="E78" s="94"/>
      <c r="F78" s="94"/>
      <c r="G78" s="94"/>
      <c r="H78" s="94"/>
      <c r="I78" s="94">
        <v>0</v>
      </c>
      <c r="J78" s="94">
        <v>0</v>
      </c>
      <c r="K78" s="94"/>
      <c r="L78" s="92">
        <f t="shared" si="4"/>
        <v>0</v>
      </c>
      <c r="M78" s="88"/>
      <c r="N78" s="88"/>
      <c r="O78" s="88"/>
      <c r="P78" s="88"/>
      <c r="Q78" s="88">
        <v>0</v>
      </c>
      <c r="R78" s="88">
        <v>0</v>
      </c>
      <c r="S78" s="88"/>
      <c r="T78" s="52">
        <f t="shared" si="5"/>
        <v>0</v>
      </c>
    </row>
    <row r="79" spans="2:20" hidden="1" x14ac:dyDescent="0.15">
      <c r="B79" s="20" t="s">
        <v>272</v>
      </c>
      <c r="C79" s="21">
        <v>740</v>
      </c>
      <c r="D79" s="23" t="s">
        <v>359</v>
      </c>
      <c r="E79" s="94"/>
      <c r="F79" s="94"/>
      <c r="G79" s="94"/>
      <c r="H79" s="94"/>
      <c r="I79" s="94"/>
      <c r="J79" s="94"/>
      <c r="K79" s="94"/>
      <c r="L79" s="92">
        <f t="shared" si="4"/>
        <v>0</v>
      </c>
      <c r="M79" s="88"/>
      <c r="N79" s="88"/>
      <c r="O79" s="88"/>
      <c r="P79" s="88"/>
      <c r="Q79" s="88"/>
      <c r="R79" s="88"/>
      <c r="S79" s="88"/>
      <c r="T79" s="52">
        <f t="shared" si="5"/>
        <v>0</v>
      </c>
    </row>
    <row r="80" spans="2:20" hidden="1" x14ac:dyDescent="0.15">
      <c r="B80" s="20" t="s">
        <v>273</v>
      </c>
      <c r="C80" s="21">
        <v>740</v>
      </c>
      <c r="D80" s="23" t="s">
        <v>274</v>
      </c>
      <c r="E80" s="94"/>
      <c r="F80" s="94"/>
      <c r="G80" s="94"/>
      <c r="H80" s="94"/>
      <c r="I80" s="94"/>
      <c r="J80" s="94"/>
      <c r="K80" s="94"/>
      <c r="L80" s="92">
        <f t="shared" si="4"/>
        <v>0</v>
      </c>
      <c r="M80" s="88"/>
      <c r="N80" s="88"/>
      <c r="O80" s="88"/>
      <c r="P80" s="88"/>
      <c r="Q80" s="88"/>
      <c r="R80" s="88"/>
      <c r="S80" s="88"/>
      <c r="T80" s="52">
        <f t="shared" si="5"/>
        <v>0</v>
      </c>
    </row>
    <row r="81" spans="2:20" x14ac:dyDescent="0.15">
      <c r="B81" s="20"/>
      <c r="C81" s="21">
        <v>740</v>
      </c>
      <c r="D81" s="23" t="s">
        <v>531</v>
      </c>
      <c r="E81" s="94"/>
      <c r="F81" s="94">
        <v>22184</v>
      </c>
      <c r="G81" s="94"/>
      <c r="H81" s="94"/>
      <c r="I81" s="94"/>
      <c r="J81" s="94"/>
      <c r="K81" s="94"/>
      <c r="L81" s="92">
        <f t="shared" si="4"/>
        <v>22184</v>
      </c>
      <c r="M81" s="88"/>
      <c r="N81" s="88">
        <v>18800</v>
      </c>
      <c r="O81" s="88"/>
      <c r="P81" s="88"/>
      <c r="Q81" s="88"/>
      <c r="R81" s="88"/>
      <c r="S81" s="88"/>
      <c r="T81" s="52">
        <f t="shared" si="5"/>
        <v>18800</v>
      </c>
    </row>
    <row r="82" spans="2:20" x14ac:dyDescent="0.15">
      <c r="B82" s="20"/>
      <c r="C82" s="21">
        <v>740</v>
      </c>
      <c r="D82" s="23" t="s">
        <v>656</v>
      </c>
      <c r="E82" s="94"/>
      <c r="F82" s="94"/>
      <c r="G82" s="94">
        <v>5000</v>
      </c>
      <c r="H82" s="94"/>
      <c r="I82" s="94"/>
      <c r="J82" s="94"/>
      <c r="K82" s="94"/>
      <c r="L82" s="92">
        <f t="shared" si="4"/>
        <v>5000</v>
      </c>
      <c r="M82" s="88"/>
      <c r="N82" s="88"/>
      <c r="O82" s="88"/>
      <c r="P82" s="88"/>
      <c r="Q82" s="88"/>
      <c r="R82" s="88"/>
      <c r="S82" s="88"/>
      <c r="T82" s="52"/>
    </row>
    <row r="83" spans="2:20" x14ac:dyDescent="0.15">
      <c r="B83" s="20"/>
      <c r="C83" s="21">
        <v>740</v>
      </c>
      <c r="D83" s="23" t="s">
        <v>354</v>
      </c>
      <c r="E83" s="94"/>
      <c r="F83" s="94"/>
      <c r="G83" s="94">
        <v>36750</v>
      </c>
      <c r="H83" s="94"/>
      <c r="I83" s="94"/>
      <c r="J83" s="94"/>
      <c r="K83" s="94"/>
      <c r="L83" s="92">
        <f t="shared" si="4"/>
        <v>36750</v>
      </c>
      <c r="M83" s="88"/>
      <c r="N83" s="88"/>
      <c r="O83" s="88">
        <v>22750</v>
      </c>
      <c r="P83" s="88"/>
      <c r="Q83" s="88"/>
      <c r="R83" s="88"/>
      <c r="S83" s="88"/>
      <c r="T83" s="52">
        <f t="shared" si="5"/>
        <v>22750</v>
      </c>
    </row>
    <row r="84" spans="2:20" x14ac:dyDescent="0.15">
      <c r="B84" s="20"/>
      <c r="C84" s="21">
        <v>740</v>
      </c>
      <c r="D84" s="23" t="s">
        <v>343</v>
      </c>
      <c r="E84" s="94"/>
      <c r="F84" s="94"/>
      <c r="G84" s="94"/>
      <c r="H84" s="94"/>
      <c r="I84" s="94"/>
      <c r="J84" s="94"/>
      <c r="K84" s="94">
        <v>8500</v>
      </c>
      <c r="L84" s="92">
        <f t="shared" si="4"/>
        <v>8500</v>
      </c>
      <c r="M84" s="88"/>
      <c r="N84" s="88"/>
      <c r="O84" s="88"/>
      <c r="P84" s="88"/>
      <c r="Q84" s="88"/>
      <c r="R84" s="88"/>
      <c r="S84" s="88">
        <v>8500</v>
      </c>
      <c r="T84" s="52">
        <f t="shared" si="5"/>
        <v>8500</v>
      </c>
    </row>
    <row r="85" spans="2:20" x14ac:dyDescent="0.15">
      <c r="B85" s="20" t="s">
        <v>377</v>
      </c>
      <c r="C85" s="21">
        <v>740</v>
      </c>
      <c r="D85" s="23" t="s">
        <v>382</v>
      </c>
      <c r="E85" s="94"/>
      <c r="F85" s="94"/>
      <c r="G85" s="94"/>
      <c r="H85" s="94"/>
      <c r="I85" s="94"/>
      <c r="J85" s="94"/>
      <c r="K85" s="94">
        <v>2000</v>
      </c>
      <c r="L85" s="92">
        <f t="shared" si="4"/>
        <v>2000</v>
      </c>
      <c r="M85" s="88"/>
      <c r="N85" s="88"/>
      <c r="O85" s="88"/>
      <c r="P85" s="88"/>
      <c r="Q85" s="88">
        <v>1300</v>
      </c>
      <c r="R85" s="88"/>
      <c r="S85" s="88"/>
      <c r="T85" s="52">
        <f t="shared" si="5"/>
        <v>1300</v>
      </c>
    </row>
    <row r="86" spans="2:20" x14ac:dyDescent="0.15">
      <c r="B86" s="20" t="s">
        <v>275</v>
      </c>
      <c r="C86" s="21">
        <v>740</v>
      </c>
      <c r="D86" s="23" t="s">
        <v>381</v>
      </c>
      <c r="E86" s="94"/>
      <c r="F86" s="94">
        <v>2450</v>
      </c>
      <c r="G86" s="94"/>
      <c r="H86" s="94"/>
      <c r="I86" s="94"/>
      <c r="J86" s="94"/>
      <c r="K86" s="94"/>
      <c r="L86" s="92">
        <f t="shared" si="4"/>
        <v>2450</v>
      </c>
      <c r="M86" s="88"/>
      <c r="N86" s="88">
        <v>2450</v>
      </c>
      <c r="O86" s="88"/>
      <c r="P86" s="88"/>
      <c r="Q86" s="88"/>
      <c r="R86" s="88"/>
      <c r="S86" s="88"/>
      <c r="T86" s="52">
        <f t="shared" si="5"/>
        <v>2450</v>
      </c>
    </row>
    <row r="87" spans="2:20" hidden="1" x14ac:dyDescent="0.15">
      <c r="B87" s="20" t="s">
        <v>276</v>
      </c>
      <c r="C87" s="21"/>
      <c r="D87" s="23" t="s">
        <v>277</v>
      </c>
      <c r="E87" s="88"/>
      <c r="F87" s="88"/>
      <c r="G87" s="88"/>
      <c r="H87" s="88"/>
      <c r="I87" s="88">
        <v>0</v>
      </c>
      <c r="J87" s="88">
        <v>0</v>
      </c>
      <c r="K87" s="88"/>
      <c r="L87" s="52">
        <f t="shared" si="4"/>
        <v>0</v>
      </c>
      <c r="M87" s="88"/>
      <c r="N87" s="88"/>
      <c r="O87" s="88"/>
      <c r="P87" s="88"/>
      <c r="Q87" s="88">
        <v>0</v>
      </c>
      <c r="R87" s="88">
        <v>0</v>
      </c>
      <c r="S87" s="88"/>
      <c r="T87" s="52">
        <f t="shared" si="5"/>
        <v>0</v>
      </c>
    </row>
    <row r="88" spans="2:20" hidden="1" x14ac:dyDescent="0.15">
      <c r="B88" s="20" t="s">
        <v>278</v>
      </c>
      <c r="C88" s="21"/>
      <c r="D88" s="23" t="s">
        <v>279</v>
      </c>
      <c r="E88" s="88"/>
      <c r="F88" s="88"/>
      <c r="G88" s="88"/>
      <c r="H88" s="88"/>
      <c r="I88" s="88">
        <v>0</v>
      </c>
      <c r="J88" s="88">
        <v>0</v>
      </c>
      <c r="K88" s="88"/>
      <c r="L88" s="52">
        <f t="shared" si="4"/>
        <v>0</v>
      </c>
      <c r="M88" s="88"/>
      <c r="N88" s="88"/>
      <c r="O88" s="88"/>
      <c r="P88" s="88"/>
      <c r="Q88" s="88">
        <v>0</v>
      </c>
      <c r="R88" s="88">
        <v>0</v>
      </c>
      <c r="S88" s="88"/>
      <c r="T88" s="52">
        <f t="shared" si="5"/>
        <v>0</v>
      </c>
    </row>
    <row r="89" spans="2:20" hidden="1" x14ac:dyDescent="0.15">
      <c r="B89" s="20" t="s">
        <v>280</v>
      </c>
      <c r="C89" s="21"/>
      <c r="D89" s="23" t="s">
        <v>281</v>
      </c>
      <c r="E89" s="88"/>
      <c r="F89" s="88"/>
      <c r="G89" s="88"/>
      <c r="H89" s="88"/>
      <c r="I89" s="88">
        <v>0</v>
      </c>
      <c r="J89" s="88">
        <v>0</v>
      </c>
      <c r="K89" s="88"/>
      <c r="L89" s="52">
        <f t="shared" si="4"/>
        <v>0</v>
      </c>
      <c r="M89" s="88"/>
      <c r="N89" s="88"/>
      <c r="O89" s="88"/>
      <c r="P89" s="88"/>
      <c r="Q89" s="88">
        <v>0</v>
      </c>
      <c r="R89" s="88">
        <v>0</v>
      </c>
      <c r="S89" s="88"/>
      <c r="T89" s="52">
        <f t="shared" si="5"/>
        <v>0</v>
      </c>
    </row>
    <row r="90" spans="2:20" hidden="1" x14ac:dyDescent="0.15">
      <c r="B90" s="20"/>
      <c r="C90" s="21"/>
      <c r="D90" s="23"/>
      <c r="E90" s="88"/>
      <c r="F90" s="88"/>
      <c r="G90" s="88"/>
      <c r="H90" s="88"/>
      <c r="I90" s="88"/>
      <c r="J90" s="88"/>
      <c r="K90" s="88"/>
      <c r="L90" s="52">
        <f t="shared" si="4"/>
        <v>0</v>
      </c>
      <c r="M90" s="88"/>
      <c r="N90" s="88"/>
      <c r="O90" s="88"/>
      <c r="P90" s="88"/>
      <c r="Q90" s="88"/>
      <c r="R90" s="88"/>
      <c r="S90" s="88"/>
      <c r="T90" s="52">
        <f t="shared" si="5"/>
        <v>0</v>
      </c>
    </row>
    <row r="91" spans="2:20" hidden="1" x14ac:dyDescent="0.15">
      <c r="B91" s="20"/>
      <c r="C91" s="21"/>
      <c r="D91" s="23"/>
      <c r="E91" s="88"/>
      <c r="F91" s="88"/>
      <c r="G91" s="88"/>
      <c r="H91" s="88"/>
      <c r="I91" s="88"/>
      <c r="J91" s="88"/>
      <c r="K91" s="88"/>
      <c r="L91" s="52">
        <f t="shared" si="4"/>
        <v>0</v>
      </c>
      <c r="M91" s="88"/>
      <c r="N91" s="88"/>
      <c r="O91" s="88"/>
      <c r="P91" s="88"/>
      <c r="Q91" s="88"/>
      <c r="R91" s="88"/>
      <c r="S91" s="88"/>
      <c r="T91" s="52">
        <f t="shared" si="5"/>
        <v>0</v>
      </c>
    </row>
    <row r="92" spans="2:20" hidden="1" x14ac:dyDescent="0.15">
      <c r="B92" s="20"/>
      <c r="C92" s="21"/>
      <c r="D92" s="23"/>
      <c r="E92" s="88"/>
      <c r="F92" s="88"/>
      <c r="G92" s="88"/>
      <c r="H92" s="88"/>
      <c r="I92" s="88"/>
      <c r="J92" s="88"/>
      <c r="K92" s="88"/>
      <c r="L92" s="52">
        <f t="shared" si="4"/>
        <v>0</v>
      </c>
      <c r="M92" s="88"/>
      <c r="N92" s="88"/>
      <c r="O92" s="88"/>
      <c r="P92" s="88"/>
      <c r="Q92" s="88"/>
      <c r="R92" s="88"/>
      <c r="S92" s="88"/>
      <c r="T92" s="52">
        <f t="shared" si="5"/>
        <v>0</v>
      </c>
    </row>
    <row r="93" spans="2:20" hidden="1" x14ac:dyDescent="0.15">
      <c r="B93" s="20"/>
      <c r="C93" s="21"/>
      <c r="D93" s="23"/>
      <c r="E93" s="88"/>
      <c r="F93" s="88"/>
      <c r="G93" s="88"/>
      <c r="H93" s="88"/>
      <c r="I93" s="88"/>
      <c r="J93" s="88"/>
      <c r="K93" s="88"/>
      <c r="L93" s="52">
        <f t="shared" si="4"/>
        <v>0</v>
      </c>
      <c r="M93" s="88"/>
      <c r="N93" s="88"/>
      <c r="O93" s="88"/>
      <c r="P93" s="88"/>
      <c r="Q93" s="88"/>
      <c r="R93" s="88"/>
      <c r="S93" s="88"/>
      <c r="T93" s="52">
        <f t="shared" si="5"/>
        <v>0</v>
      </c>
    </row>
    <row r="94" spans="2:20" hidden="1" x14ac:dyDescent="0.15">
      <c r="B94" s="20"/>
      <c r="C94" s="21"/>
      <c r="D94" s="23"/>
      <c r="E94" s="88"/>
      <c r="F94" s="88"/>
      <c r="G94" s="88"/>
      <c r="H94" s="88"/>
      <c r="I94" s="88"/>
      <c r="J94" s="88"/>
      <c r="K94" s="88"/>
      <c r="L94" s="52">
        <f t="shared" si="4"/>
        <v>0</v>
      </c>
      <c r="M94" s="88"/>
      <c r="N94" s="88"/>
      <c r="O94" s="88"/>
      <c r="P94" s="88"/>
      <c r="Q94" s="88"/>
      <c r="R94" s="88"/>
      <c r="S94" s="88"/>
      <c r="T94" s="52">
        <f t="shared" si="5"/>
        <v>0</v>
      </c>
    </row>
    <row r="95" spans="2:20" hidden="1" x14ac:dyDescent="0.15">
      <c r="B95" s="20"/>
      <c r="C95" s="21"/>
      <c r="D95" s="23"/>
      <c r="E95" s="88"/>
      <c r="F95" s="88"/>
      <c r="G95" s="88"/>
      <c r="H95" s="88"/>
      <c r="I95" s="88"/>
      <c r="J95" s="88"/>
      <c r="K95" s="88"/>
      <c r="L95" s="52">
        <f t="shared" si="4"/>
        <v>0</v>
      </c>
      <c r="M95" s="88"/>
      <c r="N95" s="88"/>
      <c r="O95" s="88"/>
      <c r="P95" s="88"/>
      <c r="Q95" s="88"/>
      <c r="R95" s="88"/>
      <c r="S95" s="88"/>
      <c r="T95" s="52">
        <f t="shared" si="5"/>
        <v>0</v>
      </c>
    </row>
    <row r="96" spans="2:20" x14ac:dyDescent="0.15">
      <c r="B96" s="20"/>
      <c r="C96" s="21"/>
      <c r="D96" s="23"/>
      <c r="E96" s="88"/>
      <c r="F96" s="88"/>
      <c r="G96" s="88"/>
      <c r="H96" s="88"/>
      <c r="I96" s="88"/>
      <c r="J96" s="88"/>
      <c r="K96" s="88"/>
      <c r="L96" s="52"/>
      <c r="M96" s="88"/>
      <c r="N96" s="88"/>
      <c r="O96" s="88"/>
      <c r="P96" s="88"/>
      <c r="Q96" s="88"/>
      <c r="R96" s="88"/>
      <c r="S96" s="88"/>
      <c r="T96" s="52"/>
    </row>
    <row r="97" spans="2:20" x14ac:dyDescent="0.15">
      <c r="B97" s="41" t="s">
        <v>9</v>
      </c>
      <c r="C97" s="37"/>
      <c r="D97" s="38" t="s">
        <v>56</v>
      </c>
      <c r="E97" s="63">
        <f>SUM(E77:E96)</f>
        <v>823750</v>
      </c>
      <c r="F97" s="63">
        <f t="shared" ref="F97:J97" si="6">SUM(F77:F96)</f>
        <v>153550</v>
      </c>
      <c r="G97" s="63">
        <f t="shared" si="6"/>
        <v>94200</v>
      </c>
      <c r="H97" s="63">
        <f t="shared" si="6"/>
        <v>13300</v>
      </c>
      <c r="I97" s="63">
        <f t="shared" si="6"/>
        <v>90225</v>
      </c>
      <c r="J97" s="63">
        <f t="shared" si="6"/>
        <v>7325</v>
      </c>
      <c r="K97" s="63">
        <f>SUM(K77:K96)</f>
        <v>51750</v>
      </c>
      <c r="L97" s="63">
        <f>SUM(L77:L95)</f>
        <v>1234100</v>
      </c>
      <c r="M97" s="63">
        <f>SUM(M77:M96)</f>
        <v>812400</v>
      </c>
      <c r="N97" s="63">
        <f t="shared" ref="N97:R97" si="7">SUM(N77:N96)</f>
        <v>147600</v>
      </c>
      <c r="O97" s="63">
        <f t="shared" si="7"/>
        <v>98450</v>
      </c>
      <c r="P97" s="63">
        <f t="shared" si="7"/>
        <v>5120</v>
      </c>
      <c r="Q97" s="63">
        <f t="shared" si="7"/>
        <v>90925</v>
      </c>
      <c r="R97" s="63">
        <f t="shared" si="7"/>
        <v>11725</v>
      </c>
      <c r="S97" s="63">
        <f>SUM(S77:S96)</f>
        <v>49550</v>
      </c>
      <c r="T97" s="63">
        <f>SUM(T77:T95)</f>
        <v>1215770</v>
      </c>
    </row>
    <row r="98" spans="2:20" x14ac:dyDescent="0.15">
      <c r="B98" s="29"/>
      <c r="C98" s="29"/>
      <c r="D98" s="3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2:20" x14ac:dyDescent="0.15">
      <c r="B99" s="31" t="s">
        <v>57</v>
      </c>
      <c r="C99" s="30"/>
      <c r="D99" s="9" t="s">
        <v>58</v>
      </c>
      <c r="E99" s="9"/>
      <c r="F99" s="4"/>
      <c r="G99" s="4"/>
      <c r="H99" s="4"/>
      <c r="I99" s="4" t="s">
        <v>9</v>
      </c>
      <c r="J99" s="4" t="s">
        <v>9</v>
      </c>
      <c r="K99" s="4"/>
      <c r="L99" s="4"/>
      <c r="M99" s="9"/>
      <c r="N99" s="4"/>
      <c r="O99" s="4"/>
      <c r="P99" s="4"/>
      <c r="Q99" s="4" t="s">
        <v>9</v>
      </c>
      <c r="R99" s="4" t="s">
        <v>9</v>
      </c>
      <c r="S99" s="4"/>
      <c r="T99" s="4"/>
    </row>
    <row r="100" spans="2:20" x14ac:dyDescent="0.15">
      <c r="B100" s="29"/>
      <c r="C100" s="29"/>
      <c r="D100" s="32"/>
      <c r="E100" s="12">
        <f>E74</f>
        <v>2019</v>
      </c>
      <c r="F100" s="13"/>
      <c r="G100" s="13"/>
      <c r="H100" s="13"/>
      <c r="I100" s="8"/>
      <c r="J100" s="8"/>
      <c r="K100" s="11"/>
      <c r="L100" s="4"/>
      <c r="M100" s="12">
        <f>M74</f>
        <v>2018</v>
      </c>
      <c r="N100" s="13"/>
      <c r="O100" s="13"/>
      <c r="P100" s="13"/>
      <c r="Q100" s="8"/>
      <c r="R100" s="8"/>
      <c r="S100" s="11"/>
      <c r="T100" s="4"/>
    </row>
    <row r="101" spans="2:20" x14ac:dyDescent="0.15">
      <c r="B101" s="37" t="s">
        <v>6</v>
      </c>
      <c r="C101" s="37" t="s">
        <v>7</v>
      </c>
      <c r="D101" s="38" t="s">
        <v>8</v>
      </c>
      <c r="E101" s="14" t="s">
        <v>543</v>
      </c>
      <c r="F101" s="15" t="str">
        <f>F75</f>
        <v>EMMB</v>
      </c>
      <c r="G101" s="15" t="s">
        <v>542</v>
      </c>
      <c r="H101" s="15" t="s">
        <v>253</v>
      </c>
      <c r="I101" s="15" t="s">
        <v>547</v>
      </c>
      <c r="J101" s="15" t="s">
        <v>548</v>
      </c>
      <c r="K101" s="15" t="s">
        <v>254</v>
      </c>
      <c r="L101" s="15" t="s">
        <v>255</v>
      </c>
      <c r="M101" s="14" t="s">
        <v>543</v>
      </c>
      <c r="N101" s="15" t="str">
        <f>N75</f>
        <v>EMMB</v>
      </c>
      <c r="O101" s="15" t="s">
        <v>542</v>
      </c>
      <c r="P101" s="15" t="s">
        <v>253</v>
      </c>
      <c r="Q101" s="15" t="s">
        <v>547</v>
      </c>
      <c r="R101" s="15" t="s">
        <v>548</v>
      </c>
      <c r="S101" s="15" t="s">
        <v>254</v>
      </c>
      <c r="T101" s="15" t="s">
        <v>255</v>
      </c>
    </row>
    <row r="102" spans="2:20" x14ac:dyDescent="0.15">
      <c r="B102" s="29"/>
      <c r="C102" s="29"/>
      <c r="D102" s="3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2:20" x14ac:dyDescent="0.15">
      <c r="B103" s="16" t="s">
        <v>282</v>
      </c>
      <c r="C103" s="17">
        <v>769</v>
      </c>
      <c r="D103" s="18" t="s">
        <v>59</v>
      </c>
      <c r="E103" s="19">
        <v>50</v>
      </c>
      <c r="F103" s="19"/>
      <c r="G103" s="19"/>
      <c r="H103" s="19"/>
      <c r="I103" s="19"/>
      <c r="J103" s="19"/>
      <c r="K103" s="19"/>
      <c r="L103" s="39">
        <f>SUM(E103:K103)</f>
        <v>50</v>
      </c>
      <c r="M103" s="39">
        <v>50</v>
      </c>
      <c r="N103" s="39"/>
      <c r="O103" s="39"/>
      <c r="P103" s="39"/>
      <c r="Q103" s="39"/>
      <c r="R103" s="39"/>
      <c r="S103" s="39"/>
      <c r="T103" s="39">
        <f>SUM(M103:S103)</f>
        <v>50</v>
      </c>
    </row>
    <row r="104" spans="2:20" x14ac:dyDescent="0.15">
      <c r="B104" s="20" t="s">
        <v>283</v>
      </c>
      <c r="C104" s="21">
        <v>752</v>
      </c>
      <c r="D104" s="23" t="s">
        <v>60</v>
      </c>
      <c r="E104" s="92">
        <f>700*12</f>
        <v>8400</v>
      </c>
      <c r="F104" s="92"/>
      <c r="G104" s="92"/>
      <c r="H104" s="92">
        <f>1600+3300</f>
        <v>4900</v>
      </c>
      <c r="I104" s="92"/>
      <c r="J104" s="92">
        <v>200</v>
      </c>
      <c r="K104" s="92"/>
      <c r="L104" s="52">
        <f>SUM(E104:K104)</f>
        <v>13500</v>
      </c>
      <c r="M104" s="52">
        <f>700*12</f>
        <v>8400</v>
      </c>
      <c r="N104" s="52"/>
      <c r="O104" s="52"/>
      <c r="P104" s="52">
        <f>2100+3600</f>
        <v>5700</v>
      </c>
      <c r="Q104" s="52"/>
      <c r="R104" s="52"/>
      <c r="S104" s="52"/>
      <c r="T104" s="52">
        <f>SUM(M104:Q104)</f>
        <v>14100</v>
      </c>
    </row>
    <row r="105" spans="2:20" x14ac:dyDescent="0.15">
      <c r="B105" s="20"/>
      <c r="C105" s="21"/>
      <c r="D105" s="23"/>
      <c r="E105" s="92"/>
      <c r="F105" s="92"/>
      <c r="G105" s="92"/>
      <c r="H105" s="92"/>
      <c r="I105" s="92"/>
      <c r="J105" s="92"/>
      <c r="K105" s="92"/>
      <c r="L105" s="92"/>
      <c r="M105" s="52"/>
      <c r="N105" s="52"/>
      <c r="O105" s="52"/>
      <c r="P105" s="52"/>
      <c r="Q105" s="52"/>
      <c r="R105" s="52"/>
      <c r="S105" s="52"/>
      <c r="T105" s="52"/>
    </row>
    <row r="106" spans="2:20" x14ac:dyDescent="0.15">
      <c r="B106" s="41"/>
      <c r="C106" s="37"/>
      <c r="D106" s="38" t="s">
        <v>62</v>
      </c>
      <c r="E106" s="63">
        <f>SUM(E103:E105)</f>
        <v>8450</v>
      </c>
      <c r="F106" s="63">
        <f>SUM(F103:F105)</f>
        <v>0</v>
      </c>
      <c r="G106" s="63">
        <f>SUM(G103:G105)</f>
        <v>0</v>
      </c>
      <c r="H106" s="63">
        <f t="shared" ref="H106:J106" si="8">SUM(H103:H105)</f>
        <v>4900</v>
      </c>
      <c r="I106" s="63">
        <f t="shared" si="8"/>
        <v>0</v>
      </c>
      <c r="J106" s="63">
        <f t="shared" si="8"/>
        <v>200</v>
      </c>
      <c r="K106" s="63"/>
      <c r="L106" s="63">
        <f>SUM(L103:L105)</f>
        <v>13550</v>
      </c>
      <c r="M106" s="63">
        <f>SUM(M103:M105)</f>
        <v>8450</v>
      </c>
      <c r="N106" s="63">
        <f>SUM(N103:N105)</f>
        <v>0</v>
      </c>
      <c r="O106" s="63">
        <f>SUM(O103:O105)</f>
        <v>0</v>
      </c>
      <c r="P106" s="63">
        <f t="shared" ref="P106" si="9">SUM(P103:P105)</f>
        <v>5700</v>
      </c>
      <c r="Q106" s="63">
        <f t="shared" ref="Q106:R106" si="10">SUM(Q103:Q105)</f>
        <v>0</v>
      </c>
      <c r="R106" s="63">
        <f t="shared" si="10"/>
        <v>0</v>
      </c>
      <c r="S106" s="63"/>
      <c r="T106" s="63">
        <f>SUM(M106:Q106)</f>
        <v>14150</v>
      </c>
    </row>
    <row r="107" spans="2:20" x14ac:dyDescent="0.15">
      <c r="B107" s="29"/>
      <c r="C107" s="29"/>
      <c r="D107" s="3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2:20" x14ac:dyDescent="0.15">
      <c r="B108" s="31" t="s">
        <v>63</v>
      </c>
      <c r="C108" s="30"/>
      <c r="D108" s="9" t="s">
        <v>64</v>
      </c>
      <c r="E108" s="9"/>
      <c r="F108" s="5"/>
      <c r="G108" s="5"/>
      <c r="H108" s="5"/>
      <c r="I108" s="31"/>
      <c r="J108" s="31"/>
      <c r="K108" s="5"/>
      <c r="L108" s="4"/>
      <c r="M108" s="9"/>
      <c r="N108" s="5"/>
      <c r="O108" s="5"/>
      <c r="P108" s="5"/>
      <c r="Q108" s="31"/>
      <c r="R108" s="31"/>
      <c r="S108" s="5"/>
      <c r="T108" s="4"/>
    </row>
    <row r="109" spans="2:20" x14ac:dyDescent="0.15">
      <c r="B109" s="29"/>
      <c r="C109" s="29"/>
      <c r="D109" s="32"/>
      <c r="E109" s="12">
        <f>E100</f>
        <v>2019</v>
      </c>
      <c r="F109" s="13"/>
      <c r="G109" s="13"/>
      <c r="H109" s="13"/>
      <c r="I109" s="8"/>
      <c r="J109" s="8"/>
      <c r="K109" s="11"/>
      <c r="L109" s="4"/>
      <c r="M109" s="12">
        <f>M100</f>
        <v>2018</v>
      </c>
      <c r="N109" s="13"/>
      <c r="O109" s="13"/>
      <c r="P109" s="13"/>
      <c r="Q109" s="8"/>
      <c r="R109" s="8"/>
      <c r="S109" s="11"/>
      <c r="T109" s="4"/>
    </row>
    <row r="110" spans="2:20" x14ac:dyDescent="0.15">
      <c r="B110" s="37" t="s">
        <v>6</v>
      </c>
      <c r="C110" s="37" t="s">
        <v>7</v>
      </c>
      <c r="D110" s="38" t="s">
        <v>8</v>
      </c>
      <c r="E110" s="14" t="str">
        <f>E101</f>
        <v>Estructurals</v>
      </c>
      <c r="F110" s="14" t="str">
        <f t="shared" ref="F110:J110" si="11">F101</f>
        <v>EMMB</v>
      </c>
      <c r="G110" s="14" t="str">
        <f t="shared" si="11"/>
        <v>EB</v>
      </c>
      <c r="H110" s="14" t="str">
        <f t="shared" si="11"/>
        <v>Esports</v>
      </c>
      <c r="I110" s="14" t="str">
        <f t="shared" si="11"/>
        <v>Festes</v>
      </c>
      <c r="J110" s="14" t="str">
        <f t="shared" si="11"/>
        <v>Jovent</v>
      </c>
      <c r="K110" s="14" t="str">
        <f>K101</f>
        <v>Cultura</v>
      </c>
      <c r="L110" s="14" t="str">
        <f t="shared" ref="L110" si="12">L101</f>
        <v>DEFINITIU</v>
      </c>
      <c r="M110" s="14" t="str">
        <f>M101</f>
        <v>Estructurals</v>
      </c>
      <c r="N110" s="14" t="str">
        <f t="shared" ref="N110:R110" si="13">N101</f>
        <v>EMMB</v>
      </c>
      <c r="O110" s="14" t="str">
        <f t="shared" si="13"/>
        <v>EB</v>
      </c>
      <c r="P110" s="14" t="str">
        <f t="shared" si="13"/>
        <v>Esports</v>
      </c>
      <c r="Q110" s="14" t="str">
        <f t="shared" si="13"/>
        <v>Festes</v>
      </c>
      <c r="R110" s="14" t="str">
        <f t="shared" si="13"/>
        <v>Jovent</v>
      </c>
      <c r="S110" s="14" t="str">
        <f>S101</f>
        <v>Cultura</v>
      </c>
      <c r="T110" s="14" t="str">
        <f t="shared" ref="T110" si="14">T101</f>
        <v>DEFINITIU</v>
      </c>
    </row>
    <row r="111" spans="2:20" x14ac:dyDescent="0.15">
      <c r="B111" s="42"/>
      <c r="C111" s="42"/>
      <c r="D111" s="43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</row>
    <row r="112" spans="2:20" x14ac:dyDescent="0.15">
      <c r="B112" s="20"/>
      <c r="C112" s="21"/>
      <c r="D112" s="23"/>
      <c r="E112" s="39"/>
      <c r="F112" s="52"/>
      <c r="G112" s="52"/>
      <c r="H112" s="52"/>
      <c r="I112" s="52"/>
      <c r="J112" s="52"/>
      <c r="K112" s="52"/>
      <c r="L112" s="52"/>
      <c r="M112" s="39"/>
      <c r="N112" s="52"/>
      <c r="O112" s="52"/>
      <c r="P112" s="52"/>
      <c r="Q112" s="52"/>
      <c r="R112" s="52"/>
      <c r="S112" s="52"/>
      <c r="T112" s="52"/>
    </row>
    <row r="113" spans="2:20" x14ac:dyDescent="0.15">
      <c r="B113" s="21"/>
      <c r="C113" s="21"/>
      <c r="D113" s="23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</row>
    <row r="114" spans="2:20" x14ac:dyDescent="0.15">
      <c r="B114" s="37"/>
      <c r="C114" s="37"/>
      <c r="D114" s="38" t="s">
        <v>67</v>
      </c>
      <c r="E114" s="63">
        <v>0</v>
      </c>
      <c r="F114" s="63">
        <v>0</v>
      </c>
      <c r="G114" s="63"/>
      <c r="H114" s="63">
        <v>0</v>
      </c>
      <c r="I114" s="63">
        <v>0</v>
      </c>
      <c r="J114" s="63">
        <v>0</v>
      </c>
      <c r="K114" s="63"/>
      <c r="L114" s="63">
        <v>0</v>
      </c>
      <c r="M114" s="63">
        <v>0</v>
      </c>
      <c r="N114" s="63">
        <v>0</v>
      </c>
      <c r="O114" s="63"/>
      <c r="P114" s="63">
        <v>0</v>
      </c>
      <c r="Q114" s="63">
        <v>0</v>
      </c>
      <c r="R114" s="63">
        <v>0</v>
      </c>
      <c r="S114" s="63"/>
      <c r="T114" s="63">
        <v>0</v>
      </c>
    </row>
    <row r="115" spans="2:20" x14ac:dyDescent="0.15">
      <c r="B115" s="35"/>
      <c r="C115" s="35"/>
      <c r="D115" s="36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2:20" x14ac:dyDescent="0.15">
      <c r="B116" s="35"/>
      <c r="C116" s="35"/>
      <c r="D116" s="36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2:20" x14ac:dyDescent="0.15">
      <c r="B117" s="29"/>
      <c r="C117" s="29"/>
      <c r="D117" s="3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2:20" x14ac:dyDescent="0.15">
      <c r="B118" s="29"/>
      <c r="C118" s="29"/>
      <c r="D118" s="3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2:20" x14ac:dyDescent="0.15">
      <c r="B119" s="40" t="s">
        <v>68</v>
      </c>
      <c r="C119" s="7"/>
      <c r="D119" s="9" t="s">
        <v>69</v>
      </c>
      <c r="E119" s="9"/>
      <c r="F119" s="33"/>
      <c r="G119" s="33"/>
      <c r="H119" s="33"/>
      <c r="I119" s="33"/>
      <c r="J119" s="33"/>
      <c r="K119" s="33"/>
      <c r="L119" s="33"/>
      <c r="M119" s="9"/>
      <c r="N119" s="33"/>
      <c r="O119" s="33"/>
      <c r="P119" s="33"/>
      <c r="Q119" s="33"/>
      <c r="R119" s="33"/>
      <c r="S119" s="33"/>
      <c r="T119" s="33"/>
    </row>
    <row r="120" spans="2:20" x14ac:dyDescent="0.15">
      <c r="B120" s="35"/>
      <c r="C120" s="35"/>
      <c r="D120" s="36"/>
      <c r="E120" s="33"/>
      <c r="F120" s="4" t="s">
        <v>9</v>
      </c>
      <c r="G120" s="4"/>
      <c r="H120" s="4" t="s">
        <v>9</v>
      </c>
      <c r="I120" s="4"/>
      <c r="J120" s="4"/>
      <c r="K120" s="4"/>
      <c r="L120" s="33"/>
      <c r="M120" s="33"/>
      <c r="N120" s="4" t="s">
        <v>9</v>
      </c>
      <c r="O120" s="4"/>
      <c r="P120" s="4" t="s">
        <v>9</v>
      </c>
      <c r="Q120" s="4"/>
      <c r="R120" s="4"/>
      <c r="S120" s="4"/>
      <c r="T120" s="33"/>
    </row>
    <row r="121" spans="2:20" x14ac:dyDescent="0.15">
      <c r="B121" s="35"/>
      <c r="C121" s="35"/>
      <c r="D121" s="36"/>
      <c r="E121" s="12">
        <f>E109</f>
        <v>2019</v>
      </c>
      <c r="F121" s="13"/>
      <c r="G121" s="13"/>
      <c r="H121" s="13"/>
      <c r="I121" s="8"/>
      <c r="J121" s="8"/>
      <c r="K121" s="11"/>
      <c r="L121" s="33"/>
      <c r="M121" s="12">
        <f>M109</f>
        <v>2018</v>
      </c>
      <c r="N121" s="13"/>
      <c r="O121" s="13"/>
      <c r="P121" s="13"/>
      <c r="Q121" s="8"/>
      <c r="R121" s="8"/>
      <c r="S121" s="11"/>
      <c r="T121" s="33"/>
    </row>
    <row r="122" spans="2:20" x14ac:dyDescent="0.15">
      <c r="B122" s="37" t="s">
        <v>6</v>
      </c>
      <c r="C122" s="37" t="s">
        <v>7</v>
      </c>
      <c r="D122" s="38" t="s">
        <v>8</v>
      </c>
      <c r="E122" s="14" t="s">
        <v>543</v>
      </c>
      <c r="F122" s="14" t="str">
        <f>F110</f>
        <v>EMMB</v>
      </c>
      <c r="G122" s="15" t="s">
        <v>542</v>
      </c>
      <c r="H122" s="15" t="s">
        <v>253</v>
      </c>
      <c r="I122" s="15" t="s">
        <v>547</v>
      </c>
      <c r="J122" s="15" t="s">
        <v>548</v>
      </c>
      <c r="K122" s="15" t="s">
        <v>254</v>
      </c>
      <c r="L122" s="15" t="s">
        <v>255</v>
      </c>
      <c r="M122" s="14" t="s">
        <v>543</v>
      </c>
      <c r="N122" s="14" t="str">
        <f>N110</f>
        <v>EMMB</v>
      </c>
      <c r="O122" s="15" t="s">
        <v>542</v>
      </c>
      <c r="P122" s="15" t="s">
        <v>253</v>
      </c>
      <c r="Q122" s="15" t="s">
        <v>547</v>
      </c>
      <c r="R122" s="15" t="s">
        <v>548</v>
      </c>
      <c r="S122" s="15" t="s">
        <v>254</v>
      </c>
      <c r="T122" s="15" t="s">
        <v>255</v>
      </c>
    </row>
    <row r="123" spans="2:20" x14ac:dyDescent="0.15">
      <c r="B123" s="29"/>
      <c r="C123" s="29"/>
      <c r="D123" s="3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2:20" x14ac:dyDescent="0.15">
      <c r="B124" s="16" t="s">
        <v>9</v>
      </c>
      <c r="C124" s="17"/>
      <c r="D124" s="18" t="s">
        <v>9</v>
      </c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</row>
    <row r="125" spans="2:20" x14ac:dyDescent="0.15">
      <c r="B125" s="20"/>
      <c r="C125" s="21"/>
      <c r="D125" s="23"/>
      <c r="E125" s="52"/>
      <c r="F125" s="66"/>
      <c r="G125" s="66"/>
      <c r="H125" s="66"/>
      <c r="I125" s="66"/>
      <c r="J125" s="66"/>
      <c r="K125" s="66"/>
      <c r="L125" s="52"/>
      <c r="M125" s="52"/>
      <c r="N125" s="66"/>
      <c r="O125" s="66"/>
      <c r="P125" s="66"/>
      <c r="Q125" s="66"/>
      <c r="R125" s="66"/>
      <c r="S125" s="66"/>
      <c r="T125" s="52"/>
    </row>
    <row r="126" spans="2:20" x14ac:dyDescent="0.15">
      <c r="B126" s="20"/>
      <c r="C126" s="21"/>
      <c r="D126" s="23"/>
      <c r="E126" s="52"/>
      <c r="F126" s="66"/>
      <c r="G126" s="66"/>
      <c r="H126" s="52"/>
      <c r="I126" s="66"/>
      <c r="J126" s="66"/>
      <c r="K126" s="52"/>
      <c r="L126" s="52"/>
      <c r="M126" s="52"/>
      <c r="N126" s="66"/>
      <c r="O126" s="66"/>
      <c r="P126" s="52"/>
      <c r="Q126" s="66"/>
      <c r="R126" s="66"/>
      <c r="S126" s="52"/>
      <c r="T126" s="52"/>
    </row>
    <row r="127" spans="2:20" x14ac:dyDescent="0.15">
      <c r="B127" s="20"/>
      <c r="C127" s="21"/>
      <c r="D127" s="23"/>
      <c r="E127" s="52"/>
      <c r="F127" s="66"/>
      <c r="G127" s="66"/>
      <c r="H127" s="52"/>
      <c r="I127" s="66"/>
      <c r="J127" s="66"/>
      <c r="K127" s="52"/>
      <c r="L127" s="52"/>
      <c r="M127" s="52"/>
      <c r="N127" s="66"/>
      <c r="O127" s="66"/>
      <c r="P127" s="52"/>
      <c r="Q127" s="66"/>
      <c r="R127" s="66"/>
      <c r="S127" s="52"/>
      <c r="T127" s="52"/>
    </row>
    <row r="128" spans="2:20" x14ac:dyDescent="0.15">
      <c r="B128" s="20"/>
      <c r="C128" s="21"/>
      <c r="D128" s="23"/>
      <c r="E128" s="66"/>
      <c r="F128" s="66"/>
      <c r="G128" s="66"/>
      <c r="H128" s="52"/>
      <c r="I128" s="66"/>
      <c r="J128" s="66"/>
      <c r="K128" s="52"/>
      <c r="L128" s="52"/>
      <c r="M128" s="66"/>
      <c r="N128" s="66"/>
      <c r="O128" s="66"/>
      <c r="P128" s="52"/>
      <c r="Q128" s="66"/>
      <c r="R128" s="66"/>
      <c r="S128" s="52"/>
      <c r="T128" s="52"/>
    </row>
    <row r="129" spans="2:20" x14ac:dyDescent="0.15">
      <c r="B129" s="41"/>
      <c r="C129" s="37"/>
      <c r="D129" s="38" t="s">
        <v>82</v>
      </c>
      <c r="E129" s="86">
        <f>SUM(E125:E128)</f>
        <v>0</v>
      </c>
      <c r="F129" s="63">
        <v>0</v>
      </c>
      <c r="G129" s="63">
        <v>0</v>
      </c>
      <c r="H129" s="63">
        <v>0</v>
      </c>
      <c r="I129" s="63">
        <v>0</v>
      </c>
      <c r="J129" s="63">
        <v>0</v>
      </c>
      <c r="K129" s="63">
        <v>0</v>
      </c>
      <c r="L129" s="63">
        <f>SUM(L124:L128)</f>
        <v>0</v>
      </c>
      <c r="M129" s="86">
        <f>SUM(M125:M128)</f>
        <v>0</v>
      </c>
      <c r="N129" s="63">
        <v>0</v>
      </c>
      <c r="O129" s="63">
        <v>0</v>
      </c>
      <c r="P129" s="63">
        <v>0</v>
      </c>
      <c r="Q129" s="63">
        <v>0</v>
      </c>
      <c r="R129" s="63">
        <v>0</v>
      </c>
      <c r="S129" s="63">
        <v>0</v>
      </c>
      <c r="T129" s="63">
        <f>SUM(T124:T128)</f>
        <v>0</v>
      </c>
    </row>
    <row r="130" spans="2:20" x14ac:dyDescent="0.15">
      <c r="B130" s="29"/>
      <c r="C130" s="29"/>
      <c r="D130" s="3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2:20" x14ac:dyDescent="0.15">
      <c r="B131" s="29"/>
      <c r="C131" s="29"/>
      <c r="D131" s="3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2:20" x14ac:dyDescent="0.15">
      <c r="B132" s="31" t="s">
        <v>83</v>
      </c>
      <c r="C132" s="30"/>
      <c r="D132" s="44" t="s">
        <v>84</v>
      </c>
      <c r="E132" s="44"/>
      <c r="F132" s="4"/>
      <c r="G132" s="4"/>
      <c r="H132" s="4"/>
      <c r="I132" s="4"/>
      <c r="J132" s="4"/>
      <c r="K132" s="4"/>
      <c r="L132" s="4"/>
      <c r="M132" s="44"/>
      <c r="N132" s="4"/>
      <c r="O132" s="4"/>
      <c r="P132" s="4"/>
      <c r="Q132" s="4"/>
      <c r="R132" s="4"/>
      <c r="S132" s="4"/>
      <c r="T132" s="4"/>
    </row>
    <row r="133" spans="2:20" x14ac:dyDescent="0.15">
      <c r="B133" s="29"/>
      <c r="C133" s="29"/>
      <c r="D133" s="32"/>
      <c r="E133" s="12">
        <f>E121</f>
        <v>2019</v>
      </c>
      <c r="F133" s="13"/>
      <c r="G133" s="13"/>
      <c r="H133" s="13"/>
      <c r="I133" s="8"/>
      <c r="J133" s="8"/>
      <c r="K133" s="11"/>
      <c r="L133" s="4"/>
      <c r="M133" s="12">
        <f>M121</f>
        <v>2018</v>
      </c>
      <c r="N133" s="13"/>
      <c r="O133" s="13"/>
      <c r="P133" s="13"/>
      <c r="Q133" s="8"/>
      <c r="R133" s="8"/>
      <c r="S133" s="11"/>
      <c r="T133" s="4"/>
    </row>
    <row r="134" spans="2:20" x14ac:dyDescent="0.15">
      <c r="B134" s="37" t="s">
        <v>85</v>
      </c>
      <c r="C134" s="37" t="s">
        <v>7</v>
      </c>
      <c r="D134" s="38" t="s">
        <v>8</v>
      </c>
      <c r="E134" s="14" t="s">
        <v>543</v>
      </c>
      <c r="F134" s="14" t="str">
        <f>F122</f>
        <v>EMMB</v>
      </c>
      <c r="G134" s="15" t="s">
        <v>542</v>
      </c>
      <c r="H134" s="15" t="s">
        <v>253</v>
      </c>
      <c r="I134" s="15" t="s">
        <v>547</v>
      </c>
      <c r="J134" s="15" t="s">
        <v>548</v>
      </c>
      <c r="K134" s="15" t="s">
        <v>254</v>
      </c>
      <c r="L134" s="15" t="s">
        <v>255</v>
      </c>
      <c r="M134" s="14" t="s">
        <v>543</v>
      </c>
      <c r="N134" s="14" t="str">
        <f>N122</f>
        <v>EMMB</v>
      </c>
      <c r="O134" s="15" t="s">
        <v>542</v>
      </c>
      <c r="P134" s="15" t="s">
        <v>253</v>
      </c>
      <c r="Q134" s="15" t="s">
        <v>547</v>
      </c>
      <c r="R134" s="15" t="s">
        <v>548</v>
      </c>
      <c r="S134" s="15" t="s">
        <v>254</v>
      </c>
      <c r="T134" s="15" t="s">
        <v>255</v>
      </c>
    </row>
    <row r="135" spans="2:20" x14ac:dyDescent="0.15">
      <c r="B135" s="29"/>
      <c r="C135" s="29"/>
      <c r="D135" s="32"/>
      <c r="E135" s="45"/>
      <c r="F135" s="4"/>
      <c r="G135" s="4"/>
      <c r="H135" s="4"/>
      <c r="I135" s="4"/>
      <c r="J135" s="4"/>
      <c r="K135" s="4"/>
      <c r="L135" s="45"/>
      <c r="M135" s="45"/>
      <c r="N135" s="4"/>
      <c r="O135" s="4"/>
      <c r="P135" s="4"/>
      <c r="Q135" s="4"/>
      <c r="R135" s="4"/>
      <c r="S135" s="4"/>
      <c r="T135" s="45"/>
    </row>
    <row r="136" spans="2:20" x14ac:dyDescent="0.15">
      <c r="B136" s="46"/>
      <c r="C136" s="47">
        <v>55400</v>
      </c>
      <c r="D136" s="18" t="s">
        <v>86</v>
      </c>
      <c r="E136" s="39"/>
      <c r="F136" s="65"/>
      <c r="G136" s="65"/>
      <c r="H136" s="65"/>
      <c r="I136" s="65"/>
      <c r="J136" s="65"/>
      <c r="K136" s="65"/>
      <c r="L136" s="39"/>
      <c r="M136" s="39"/>
      <c r="N136" s="65"/>
      <c r="O136" s="65"/>
      <c r="P136" s="65"/>
      <c r="Q136" s="65"/>
      <c r="R136" s="65"/>
      <c r="S136" s="65"/>
      <c r="T136" s="39"/>
    </row>
    <row r="137" spans="2:20" x14ac:dyDescent="0.15">
      <c r="B137" s="20"/>
      <c r="C137" s="48"/>
      <c r="D137" s="23"/>
      <c r="E137" s="49"/>
      <c r="F137" s="66"/>
      <c r="G137" s="66"/>
      <c r="H137" s="66"/>
      <c r="I137" s="66"/>
      <c r="J137" s="66"/>
      <c r="K137" s="66"/>
      <c r="L137" s="66"/>
      <c r="M137" s="49"/>
      <c r="N137" s="66"/>
      <c r="O137" s="66"/>
      <c r="P137" s="66"/>
      <c r="Q137" s="66"/>
      <c r="R137" s="66"/>
      <c r="S137" s="66"/>
      <c r="T137" s="66"/>
    </row>
    <row r="138" spans="2:20" x14ac:dyDescent="0.15">
      <c r="B138" s="20"/>
      <c r="C138" s="48"/>
      <c r="D138" s="23"/>
      <c r="E138" s="49"/>
      <c r="F138" s="66"/>
      <c r="G138" s="66"/>
      <c r="H138" s="66"/>
      <c r="I138" s="66"/>
      <c r="J138" s="66"/>
      <c r="K138" s="66"/>
      <c r="L138" s="66" t="s">
        <v>9</v>
      </c>
      <c r="M138" s="49"/>
      <c r="N138" s="66"/>
      <c r="O138" s="66"/>
      <c r="P138" s="66"/>
      <c r="Q138" s="66"/>
      <c r="R138" s="66"/>
      <c r="S138" s="66"/>
      <c r="T138" s="66" t="s">
        <v>9</v>
      </c>
    </row>
    <row r="139" spans="2:20" x14ac:dyDescent="0.15">
      <c r="B139" s="20"/>
      <c r="C139" s="48"/>
      <c r="D139" s="23"/>
      <c r="E139" s="49"/>
      <c r="F139" s="66"/>
      <c r="G139" s="66"/>
      <c r="H139" s="66"/>
      <c r="I139" s="66"/>
      <c r="J139" s="66"/>
      <c r="K139" s="66"/>
      <c r="L139" s="66" t="s">
        <v>9</v>
      </c>
      <c r="M139" s="49"/>
      <c r="N139" s="66"/>
      <c r="O139" s="66"/>
      <c r="P139" s="66"/>
      <c r="Q139" s="66"/>
      <c r="R139" s="66"/>
      <c r="S139" s="66"/>
      <c r="T139" s="66" t="s">
        <v>9</v>
      </c>
    </row>
    <row r="140" spans="2:20" x14ac:dyDescent="0.15">
      <c r="B140" s="21"/>
      <c r="C140" s="48"/>
      <c r="D140" s="23"/>
      <c r="E140" s="49"/>
      <c r="F140" s="66"/>
      <c r="G140" s="66"/>
      <c r="H140" s="66"/>
      <c r="I140" s="66"/>
      <c r="J140" s="66"/>
      <c r="K140" s="66"/>
      <c r="L140" s="66" t="s">
        <v>9</v>
      </c>
      <c r="M140" s="49"/>
      <c r="N140" s="66"/>
      <c r="O140" s="66"/>
      <c r="P140" s="66"/>
      <c r="Q140" s="66"/>
      <c r="R140" s="66"/>
      <c r="S140" s="66"/>
      <c r="T140" s="66" t="s">
        <v>9</v>
      </c>
    </row>
    <row r="141" spans="2:20" x14ac:dyDescent="0.15">
      <c r="B141" s="37"/>
      <c r="C141" s="37"/>
      <c r="D141" s="38" t="s">
        <v>94</v>
      </c>
      <c r="E141" s="63">
        <v>0</v>
      </c>
      <c r="F141" s="63">
        <v>0</v>
      </c>
      <c r="G141" s="63">
        <v>0</v>
      </c>
      <c r="H141" s="63">
        <v>0</v>
      </c>
      <c r="I141" s="63">
        <v>0</v>
      </c>
      <c r="J141" s="63">
        <v>0</v>
      </c>
      <c r="K141" s="63">
        <v>0</v>
      </c>
      <c r="L141" s="63">
        <v>0</v>
      </c>
      <c r="M141" s="63">
        <v>0</v>
      </c>
      <c r="N141" s="63">
        <v>0</v>
      </c>
      <c r="O141" s="63">
        <v>0</v>
      </c>
      <c r="P141" s="63">
        <v>0</v>
      </c>
      <c r="Q141" s="63">
        <v>0</v>
      </c>
      <c r="R141" s="63">
        <v>0</v>
      </c>
      <c r="S141" s="63">
        <v>0</v>
      </c>
      <c r="T141" s="63">
        <v>0</v>
      </c>
    </row>
    <row r="142" spans="2:20" x14ac:dyDescent="0.15">
      <c r="B142" s="35"/>
      <c r="C142" s="35"/>
      <c r="D142" s="36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2:20" x14ac:dyDescent="0.15">
      <c r="B143" s="35"/>
      <c r="C143" s="35"/>
      <c r="D143" s="36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2:20" x14ac:dyDescent="0.15">
      <c r="B144" s="29"/>
      <c r="C144" s="29"/>
      <c r="D144" s="3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2:20" x14ac:dyDescent="0.15">
      <c r="B145" s="29"/>
      <c r="C145" s="29"/>
      <c r="D145" s="3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2:20" x14ac:dyDescent="0.15">
      <c r="B146" s="40" t="s">
        <v>95</v>
      </c>
      <c r="C146" s="7"/>
      <c r="D146" s="9" t="s">
        <v>96</v>
      </c>
      <c r="E146" s="9"/>
      <c r="F146" s="33"/>
      <c r="G146" s="33"/>
      <c r="H146" s="33"/>
      <c r="I146" s="33"/>
      <c r="J146" s="33"/>
      <c r="K146" s="33"/>
      <c r="L146" s="33"/>
      <c r="M146" s="9"/>
      <c r="N146" s="33"/>
      <c r="O146" s="33"/>
      <c r="P146" s="33"/>
      <c r="Q146" s="33"/>
      <c r="R146" s="33"/>
      <c r="S146" s="33"/>
      <c r="T146" s="33"/>
    </row>
    <row r="147" spans="2:20" x14ac:dyDescent="0.15">
      <c r="B147" s="35"/>
      <c r="C147" s="35"/>
      <c r="D147" s="36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2:20" x14ac:dyDescent="0.15">
      <c r="B148" s="35"/>
      <c r="C148" s="35"/>
      <c r="D148" s="36"/>
      <c r="E148" s="12">
        <f>E133</f>
        <v>2019</v>
      </c>
      <c r="F148" s="13"/>
      <c r="G148" s="13"/>
      <c r="H148" s="13"/>
      <c r="I148" s="8"/>
      <c r="J148" s="8"/>
      <c r="K148" s="11"/>
      <c r="L148" s="33"/>
      <c r="M148" s="12">
        <f>M133</f>
        <v>2018</v>
      </c>
      <c r="N148" s="13"/>
      <c r="O148" s="13"/>
      <c r="P148" s="13"/>
      <c r="Q148" s="8"/>
      <c r="R148" s="8"/>
      <c r="S148" s="11"/>
      <c r="T148" s="33"/>
    </row>
    <row r="149" spans="2:20" x14ac:dyDescent="0.15">
      <c r="B149" s="37" t="s">
        <v>6</v>
      </c>
      <c r="C149" s="37" t="s">
        <v>7</v>
      </c>
      <c r="D149" s="38" t="s">
        <v>8</v>
      </c>
      <c r="E149" s="14" t="s">
        <v>543</v>
      </c>
      <c r="F149" s="14" t="str">
        <f>F134</f>
        <v>EMMB</v>
      </c>
      <c r="G149" s="15" t="s">
        <v>542</v>
      </c>
      <c r="H149" s="15" t="s">
        <v>253</v>
      </c>
      <c r="I149" s="15" t="s">
        <v>547</v>
      </c>
      <c r="J149" s="15" t="s">
        <v>548</v>
      </c>
      <c r="K149" s="15" t="s">
        <v>254</v>
      </c>
      <c r="L149" s="15" t="s">
        <v>255</v>
      </c>
      <c r="M149" s="14" t="s">
        <v>543</v>
      </c>
      <c r="N149" s="14" t="str">
        <f>N134</f>
        <v>EMMB</v>
      </c>
      <c r="O149" s="15" t="s">
        <v>542</v>
      </c>
      <c r="P149" s="15" t="s">
        <v>253</v>
      </c>
      <c r="Q149" s="15" t="s">
        <v>547</v>
      </c>
      <c r="R149" s="15" t="s">
        <v>548</v>
      </c>
      <c r="S149" s="15" t="s">
        <v>254</v>
      </c>
      <c r="T149" s="15" t="s">
        <v>255</v>
      </c>
    </row>
    <row r="150" spans="2:20" x14ac:dyDescent="0.15">
      <c r="B150" s="29"/>
      <c r="C150" s="29"/>
      <c r="D150" s="3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2:20" x14ac:dyDescent="0.15">
      <c r="B151" s="16"/>
      <c r="C151" s="17"/>
      <c r="D151" s="18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</row>
    <row r="152" spans="2:20" x14ac:dyDescent="0.15">
      <c r="B152" s="20"/>
      <c r="C152" s="21"/>
      <c r="D152" s="23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</row>
    <row r="153" spans="2:20" x14ac:dyDescent="0.15">
      <c r="B153" s="20" t="s">
        <v>284</v>
      </c>
      <c r="C153" s="21">
        <v>170</v>
      </c>
      <c r="D153" s="23" t="s">
        <v>99</v>
      </c>
      <c r="E153" s="52"/>
      <c r="F153" s="52"/>
      <c r="G153" s="67"/>
      <c r="H153" s="67"/>
      <c r="I153" s="52"/>
      <c r="J153" s="52"/>
      <c r="K153" s="67"/>
      <c r="L153" s="52"/>
      <c r="M153" s="52"/>
      <c r="N153" s="52"/>
      <c r="O153" s="67"/>
      <c r="P153" s="67"/>
      <c r="Q153" s="52"/>
      <c r="R153" s="52"/>
      <c r="S153" s="67"/>
      <c r="T153" s="52"/>
    </row>
    <row r="154" spans="2:20" x14ac:dyDescent="0.15">
      <c r="B154" s="20"/>
      <c r="C154" s="21"/>
      <c r="D154" s="23"/>
      <c r="E154" s="66"/>
      <c r="F154" s="66"/>
      <c r="G154" s="66"/>
      <c r="H154" s="66"/>
      <c r="I154" s="66"/>
      <c r="J154" s="66"/>
      <c r="K154" s="66"/>
      <c r="L154" s="52"/>
      <c r="M154" s="66"/>
      <c r="N154" s="66"/>
      <c r="O154" s="66"/>
      <c r="P154" s="66"/>
      <c r="Q154" s="66"/>
      <c r="R154" s="66"/>
      <c r="S154" s="66"/>
      <c r="T154" s="52"/>
    </row>
    <row r="155" spans="2:20" x14ac:dyDescent="0.15">
      <c r="B155" s="41"/>
      <c r="C155" s="37"/>
      <c r="D155" s="38" t="s">
        <v>285</v>
      </c>
      <c r="E155" s="63">
        <v>0</v>
      </c>
      <c r="F155" s="63">
        <v>0</v>
      </c>
      <c r="G155" s="63">
        <v>0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  <c r="O155" s="63">
        <v>0</v>
      </c>
      <c r="P155" s="63">
        <v>0</v>
      </c>
      <c r="Q155" s="63">
        <v>0</v>
      </c>
      <c r="R155" s="63">
        <v>0</v>
      </c>
      <c r="S155" s="63">
        <v>0</v>
      </c>
      <c r="T155" s="63">
        <v>0</v>
      </c>
    </row>
    <row r="156" spans="2:20" x14ac:dyDescent="0.15">
      <c r="B156" s="29"/>
      <c r="C156" s="29"/>
      <c r="D156" s="32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2:20" x14ac:dyDescent="0.15">
      <c r="B157" s="29"/>
      <c r="C157" s="29"/>
      <c r="D157" s="32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2:20" x14ac:dyDescent="0.15">
      <c r="B158" s="29"/>
      <c r="C158" s="29"/>
      <c r="D158" s="32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2:20" x14ac:dyDescent="0.15">
      <c r="B159" s="29"/>
      <c r="C159" s="29"/>
      <c r="D159" s="32"/>
      <c r="E159" s="12">
        <f>E148</f>
        <v>2019</v>
      </c>
      <c r="F159" s="13"/>
      <c r="G159" s="13"/>
      <c r="H159" s="13"/>
      <c r="I159" s="8"/>
      <c r="J159" s="8"/>
      <c r="K159" s="11"/>
      <c r="L159" s="33"/>
      <c r="M159" s="12">
        <f>M148</f>
        <v>2018</v>
      </c>
      <c r="N159" s="13"/>
      <c r="O159" s="13"/>
      <c r="P159" s="13"/>
      <c r="Q159" s="8"/>
      <c r="R159" s="8"/>
      <c r="S159" s="11"/>
      <c r="T159" s="33"/>
    </row>
    <row r="160" spans="2:20" ht="9.75" thickBot="1" x14ac:dyDescent="0.2">
      <c r="B160" s="29"/>
      <c r="C160" s="29"/>
      <c r="D160" s="32"/>
      <c r="E160" s="14" t="s">
        <v>543</v>
      </c>
      <c r="F160" s="14" t="str">
        <f>F149</f>
        <v>EMMB</v>
      </c>
      <c r="G160" s="15" t="s">
        <v>542</v>
      </c>
      <c r="H160" s="15" t="s">
        <v>253</v>
      </c>
      <c r="I160" s="15" t="s">
        <v>547</v>
      </c>
      <c r="J160" s="15" t="s">
        <v>548</v>
      </c>
      <c r="K160" s="15" t="s">
        <v>254</v>
      </c>
      <c r="L160" s="15" t="s">
        <v>255</v>
      </c>
      <c r="M160" s="14" t="s">
        <v>543</v>
      </c>
      <c r="N160" s="14" t="str">
        <f>N149</f>
        <v>EMMB</v>
      </c>
      <c r="O160" s="15" t="s">
        <v>542</v>
      </c>
      <c r="P160" s="15" t="s">
        <v>253</v>
      </c>
      <c r="Q160" s="15" t="s">
        <v>547</v>
      </c>
      <c r="R160" s="15" t="s">
        <v>548</v>
      </c>
      <c r="S160" s="15" t="s">
        <v>254</v>
      </c>
      <c r="T160" s="15" t="s">
        <v>255</v>
      </c>
    </row>
    <row r="161" spans="2:20" ht="9.75" thickBot="1" x14ac:dyDescent="0.2">
      <c r="B161" s="31"/>
      <c r="C161" s="29"/>
      <c r="D161" s="50" t="s">
        <v>101</v>
      </c>
      <c r="E161" s="51">
        <f t="shared" ref="E161:K161" si="15">E15+E30+E64+E97+E106+E114+E129+E141+E155</f>
        <v>844200</v>
      </c>
      <c r="F161" s="51">
        <f t="shared" si="15"/>
        <v>262050</v>
      </c>
      <c r="G161" s="51">
        <f t="shared" si="15"/>
        <v>133700</v>
      </c>
      <c r="H161" s="51">
        <f t="shared" si="15"/>
        <v>58200</v>
      </c>
      <c r="I161" s="51">
        <f t="shared" si="15"/>
        <v>90225</v>
      </c>
      <c r="J161" s="51">
        <f t="shared" si="15"/>
        <v>7525</v>
      </c>
      <c r="K161" s="51">
        <f t="shared" si="15"/>
        <v>51750</v>
      </c>
      <c r="L161" s="51">
        <f>SUM(E161:K161)</f>
        <v>1447650</v>
      </c>
      <c r="M161" s="51">
        <f t="shared" ref="M161:S161" si="16">M15+M30+M64+M97+M106+M114+M129+M141+M155</f>
        <v>840850</v>
      </c>
      <c r="N161" s="51">
        <f t="shared" si="16"/>
        <v>256100</v>
      </c>
      <c r="O161" s="51">
        <f t="shared" si="16"/>
        <v>123750</v>
      </c>
      <c r="P161" s="51">
        <f t="shared" si="16"/>
        <v>45820</v>
      </c>
      <c r="Q161" s="51">
        <f t="shared" si="16"/>
        <v>93925</v>
      </c>
      <c r="R161" s="51">
        <f t="shared" si="16"/>
        <v>11725</v>
      </c>
      <c r="S161" s="51">
        <f t="shared" si="16"/>
        <v>49550</v>
      </c>
      <c r="T161" s="51">
        <f>SUM(M161:S161)</f>
        <v>1421720</v>
      </c>
    </row>
    <row r="162" spans="2:20" x14ac:dyDescent="0.15">
      <c r="B162" s="29"/>
      <c r="C162" s="29"/>
      <c r="D162" s="32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2:20" x14ac:dyDescent="0.15">
      <c r="B163" s="29"/>
      <c r="C163" s="29"/>
      <c r="D163" s="32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2:20" x14ac:dyDescent="0.15">
      <c r="B164" s="29"/>
      <c r="C164" s="29"/>
      <c r="D164" s="32"/>
      <c r="E164" s="33"/>
      <c r="F164" s="33"/>
      <c r="G164" s="33"/>
      <c r="H164" s="33"/>
      <c r="I164" s="33"/>
      <c r="J164" s="33"/>
      <c r="K164" s="33"/>
      <c r="L164" s="68"/>
      <c r="M164" s="33"/>
      <c r="N164" s="33"/>
      <c r="O164" s="33"/>
      <c r="P164" s="33"/>
      <c r="Q164" s="33"/>
      <c r="R164" s="33"/>
      <c r="S164" s="33"/>
      <c r="T164" s="68"/>
    </row>
    <row r="165" spans="2:20" x14ac:dyDescent="0.15">
      <c r="B165" s="35"/>
      <c r="C165" s="35"/>
      <c r="D165" s="40"/>
      <c r="E165" s="12"/>
      <c r="F165" s="33"/>
      <c r="G165" s="33"/>
      <c r="H165" s="33"/>
      <c r="I165" s="33"/>
      <c r="J165" s="33"/>
      <c r="K165" s="33"/>
      <c r="L165" s="33"/>
      <c r="M165" s="12"/>
      <c r="N165" s="33"/>
      <c r="O165" s="33"/>
      <c r="P165" s="33"/>
      <c r="Q165" s="33"/>
      <c r="R165" s="33"/>
      <c r="S165" s="33"/>
      <c r="T165" s="33"/>
    </row>
    <row r="166" spans="2:20" x14ac:dyDescent="0.15">
      <c r="B166" s="35"/>
      <c r="C166" s="35"/>
      <c r="D166" s="40"/>
      <c r="E166" s="12"/>
      <c r="F166" s="33"/>
      <c r="G166" s="33"/>
      <c r="H166" s="33"/>
      <c r="I166" s="33"/>
      <c r="J166" s="33"/>
      <c r="K166" s="33"/>
      <c r="L166" s="33"/>
      <c r="M166" s="12"/>
      <c r="N166" s="33"/>
      <c r="O166" s="33"/>
      <c r="P166" s="33"/>
      <c r="Q166" s="33"/>
      <c r="R166" s="33"/>
      <c r="S166" s="33"/>
      <c r="T166" s="33"/>
    </row>
    <row r="167" spans="2:20" x14ac:dyDescent="0.15">
      <c r="B167" s="35"/>
      <c r="C167" s="35"/>
      <c r="D167" s="40"/>
      <c r="E167" s="12"/>
      <c r="F167" s="33"/>
      <c r="G167" s="33"/>
      <c r="H167" s="33"/>
      <c r="I167" s="33"/>
      <c r="J167" s="33"/>
      <c r="K167" s="33"/>
      <c r="L167" s="33"/>
      <c r="M167" s="12"/>
      <c r="N167" s="33"/>
      <c r="O167" s="33"/>
      <c r="P167" s="33"/>
      <c r="Q167" s="33"/>
      <c r="R167" s="33"/>
      <c r="S167" s="33"/>
      <c r="T167" s="33"/>
    </row>
    <row r="168" spans="2:20" x14ac:dyDescent="0.15">
      <c r="B168" s="35"/>
      <c r="C168" s="35"/>
      <c r="D168" s="40"/>
      <c r="E168" s="12"/>
      <c r="F168" s="33"/>
      <c r="G168" s="33"/>
      <c r="H168" s="33"/>
      <c r="I168" s="33"/>
      <c r="J168" s="33"/>
      <c r="K168" s="33"/>
      <c r="L168" s="33"/>
      <c r="M168" s="12"/>
      <c r="N168" s="33"/>
      <c r="O168" s="33"/>
      <c r="P168" s="33"/>
      <c r="Q168" s="33"/>
      <c r="R168" s="33"/>
      <c r="S168" s="33"/>
      <c r="T168" s="33"/>
    </row>
    <row r="169" spans="2:20" x14ac:dyDescent="0.15">
      <c r="B169" s="35"/>
      <c r="C169" s="35"/>
      <c r="D169" s="40"/>
      <c r="E169" s="12"/>
      <c r="H169" s="33"/>
      <c r="I169" s="33"/>
      <c r="J169" s="33"/>
      <c r="K169" s="33"/>
      <c r="L169" s="33"/>
      <c r="M169" s="12"/>
      <c r="N169" s="33"/>
      <c r="O169" s="33"/>
      <c r="P169" s="33"/>
      <c r="Q169" s="33"/>
      <c r="R169" s="33"/>
      <c r="S169" s="33"/>
      <c r="T169" s="33"/>
    </row>
    <row r="170" spans="2:20" x14ac:dyDescent="0.15">
      <c r="B170" s="35"/>
      <c r="C170" s="35"/>
      <c r="D170" s="40"/>
      <c r="E170" s="12"/>
      <c r="F170" s="33"/>
      <c r="G170" s="33"/>
      <c r="H170" s="33"/>
      <c r="I170" s="33"/>
      <c r="J170" s="33"/>
      <c r="K170" s="33"/>
      <c r="L170" s="33"/>
      <c r="M170" s="12"/>
      <c r="N170" s="33"/>
      <c r="O170" s="33"/>
      <c r="P170" s="33"/>
      <c r="Q170" s="33"/>
      <c r="R170" s="33"/>
      <c r="S170" s="33"/>
      <c r="T170" s="33"/>
    </row>
    <row r="171" spans="2:20" x14ac:dyDescent="0.15">
      <c r="B171" s="40" t="s">
        <v>251</v>
      </c>
      <c r="C171" s="35"/>
      <c r="D171" s="40"/>
      <c r="E171" s="12"/>
      <c r="F171" s="74"/>
      <c r="G171" s="33"/>
      <c r="H171" s="33"/>
      <c r="I171" s="33"/>
      <c r="J171" s="33"/>
      <c r="K171" s="33"/>
      <c r="L171" s="33"/>
      <c r="M171" s="12"/>
      <c r="N171" s="33"/>
      <c r="O171" s="33"/>
      <c r="P171" s="33"/>
      <c r="Q171" s="33"/>
      <c r="R171" s="33"/>
      <c r="S171" s="33"/>
      <c r="T171" s="33"/>
    </row>
    <row r="172" spans="2:20" x14ac:dyDescent="0.15">
      <c r="B172" s="35"/>
      <c r="C172" s="35"/>
      <c r="D172" s="40"/>
      <c r="E172" s="12"/>
      <c r="F172" s="74"/>
      <c r="G172" s="33"/>
      <c r="H172" s="33"/>
      <c r="I172" s="33"/>
      <c r="J172" s="33"/>
      <c r="K172" s="33"/>
      <c r="L172" s="33"/>
      <c r="M172" s="12"/>
      <c r="N172" s="33"/>
      <c r="O172" s="33"/>
      <c r="P172" s="33"/>
      <c r="Q172" s="33"/>
      <c r="R172" s="33"/>
      <c r="S172" s="33"/>
      <c r="T172" s="33"/>
    </row>
    <row r="173" spans="2:20" x14ac:dyDescent="0.15">
      <c r="B173" s="40" t="s">
        <v>102</v>
      </c>
      <c r="C173" s="7"/>
      <c r="D173" s="33" t="s">
        <v>103</v>
      </c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2:20" x14ac:dyDescent="0.15">
      <c r="B174" s="35"/>
      <c r="C174" s="35"/>
      <c r="D174" s="36"/>
      <c r="E174" s="12">
        <f>E159</f>
        <v>2019</v>
      </c>
      <c r="F174" s="13"/>
      <c r="G174" s="13"/>
      <c r="H174" s="13"/>
      <c r="I174" s="8"/>
      <c r="J174" s="8"/>
      <c r="K174" s="11"/>
      <c r="L174" s="33"/>
      <c r="M174" s="12">
        <f>M159</f>
        <v>2018</v>
      </c>
      <c r="N174" s="13"/>
      <c r="O174" s="13"/>
      <c r="P174" s="13"/>
      <c r="Q174" s="8"/>
      <c r="R174" s="8"/>
      <c r="S174" s="11"/>
      <c r="T174" s="33"/>
    </row>
    <row r="175" spans="2:20" x14ac:dyDescent="0.15">
      <c r="B175" s="37" t="s">
        <v>6</v>
      </c>
      <c r="C175" s="37" t="s">
        <v>7</v>
      </c>
      <c r="D175" s="38" t="s">
        <v>8</v>
      </c>
      <c r="E175" s="14" t="s">
        <v>543</v>
      </c>
      <c r="F175" s="14" t="str">
        <f>F160</f>
        <v>EMMB</v>
      </c>
      <c r="G175" s="15" t="s">
        <v>542</v>
      </c>
      <c r="H175" s="15" t="s">
        <v>253</v>
      </c>
      <c r="I175" s="15" t="s">
        <v>547</v>
      </c>
      <c r="J175" s="15" t="s">
        <v>548</v>
      </c>
      <c r="K175" s="15" t="s">
        <v>254</v>
      </c>
      <c r="L175" s="15" t="s">
        <v>255</v>
      </c>
      <c r="M175" s="14" t="s">
        <v>543</v>
      </c>
      <c r="N175" s="14" t="str">
        <f>N160</f>
        <v>EMMB</v>
      </c>
      <c r="O175" s="15" t="s">
        <v>542</v>
      </c>
      <c r="P175" s="15" t="s">
        <v>253</v>
      </c>
      <c r="Q175" s="15" t="s">
        <v>547</v>
      </c>
      <c r="R175" s="15" t="s">
        <v>548</v>
      </c>
      <c r="S175" s="15" t="s">
        <v>254</v>
      </c>
      <c r="T175" s="15" t="s">
        <v>255</v>
      </c>
    </row>
    <row r="176" spans="2:20" x14ac:dyDescent="0.15">
      <c r="B176" s="29"/>
      <c r="C176" s="29"/>
      <c r="D176" s="3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2:20" x14ac:dyDescent="0.15">
      <c r="B177" s="16"/>
      <c r="C177" s="17"/>
      <c r="D177" s="18"/>
      <c r="E177" s="19"/>
      <c r="F177" s="19"/>
      <c r="G177" s="19"/>
      <c r="H177" s="19"/>
      <c r="I177" s="19"/>
      <c r="J177" s="19"/>
      <c r="K177" s="19"/>
      <c r="L177" s="19"/>
      <c r="M177" s="39"/>
      <c r="N177" s="39"/>
      <c r="O177" s="39"/>
      <c r="P177" s="39"/>
      <c r="Q177" s="39"/>
      <c r="R177" s="39"/>
      <c r="S177" s="39"/>
      <c r="T177" s="39"/>
    </row>
    <row r="178" spans="2:20" x14ac:dyDescent="0.15">
      <c r="B178" s="20" t="s">
        <v>286</v>
      </c>
      <c r="C178" s="21">
        <v>640</v>
      </c>
      <c r="D178" s="23" t="s">
        <v>287</v>
      </c>
      <c r="E178" s="92">
        <v>41000</v>
      </c>
      <c r="F178" s="92"/>
      <c r="G178" s="92"/>
      <c r="H178" s="92"/>
      <c r="I178" s="92"/>
      <c r="J178" s="92"/>
      <c r="K178" s="92"/>
      <c r="L178" s="92">
        <f t="shared" ref="L178:L192" si="17">SUM(E178:K178)</f>
        <v>41000</v>
      </c>
      <c r="M178" s="52">
        <v>38000</v>
      </c>
      <c r="N178" s="52"/>
      <c r="O178" s="52"/>
      <c r="P178" s="52"/>
      <c r="Q178" s="52"/>
      <c r="R178" s="52"/>
      <c r="S178" s="52"/>
      <c r="T178" s="52">
        <f t="shared" ref="T178:T192" si="18">SUM(M178:S178)</f>
        <v>38000</v>
      </c>
    </row>
    <row r="179" spans="2:20" x14ac:dyDescent="0.15">
      <c r="B179" s="20" t="s">
        <v>286</v>
      </c>
      <c r="C179" s="21">
        <v>640</v>
      </c>
      <c r="D179" s="23" t="s">
        <v>288</v>
      </c>
      <c r="E179" s="92">
        <v>71000</v>
      </c>
      <c r="F179" s="92"/>
      <c r="G179" s="92"/>
      <c r="H179" s="92"/>
      <c r="I179" s="92"/>
      <c r="J179" s="92"/>
      <c r="K179" s="92"/>
      <c r="L179" s="92">
        <f t="shared" si="17"/>
        <v>71000</v>
      </c>
      <c r="M179" s="52">
        <f>5000*14</f>
        <v>70000</v>
      </c>
      <c r="N179" s="52"/>
      <c r="O179" s="52"/>
      <c r="P179" s="52"/>
      <c r="Q179" s="52"/>
      <c r="R179" s="52"/>
      <c r="S179" s="52"/>
      <c r="T179" s="52">
        <f t="shared" si="18"/>
        <v>70000</v>
      </c>
    </row>
    <row r="180" spans="2:20" x14ac:dyDescent="0.15">
      <c r="B180" s="20" t="s">
        <v>286</v>
      </c>
      <c r="C180" s="21">
        <v>640</v>
      </c>
      <c r="D180" s="23" t="s">
        <v>606</v>
      </c>
      <c r="E180" s="92">
        <v>160000</v>
      </c>
      <c r="F180" s="92"/>
      <c r="G180" s="92"/>
      <c r="H180" s="92"/>
      <c r="I180" s="92"/>
      <c r="J180" s="92"/>
      <c r="K180" s="92"/>
      <c r="L180" s="92">
        <f t="shared" si="17"/>
        <v>160000</v>
      </c>
      <c r="M180" s="52">
        <f>(10000*14)+(1350*14)</f>
        <v>158900</v>
      </c>
      <c r="N180" s="52"/>
      <c r="O180" s="52"/>
      <c r="P180" s="52"/>
      <c r="Q180" s="52"/>
      <c r="R180" s="52"/>
      <c r="S180" s="52"/>
      <c r="T180" s="52">
        <f t="shared" si="18"/>
        <v>158900</v>
      </c>
    </row>
    <row r="181" spans="2:20" x14ac:dyDescent="0.15">
      <c r="B181" s="20" t="s">
        <v>286</v>
      </c>
      <c r="C181" s="21">
        <v>640</v>
      </c>
      <c r="D181" s="23" t="s">
        <v>607</v>
      </c>
      <c r="E181" s="92">
        <v>71000</v>
      </c>
      <c r="F181" s="92"/>
      <c r="G181" s="92"/>
      <c r="H181" s="92"/>
      <c r="I181" s="92"/>
      <c r="J181" s="92"/>
      <c r="K181" s="92"/>
      <c r="L181" s="92">
        <f t="shared" si="17"/>
        <v>71000</v>
      </c>
      <c r="M181" s="52">
        <f>5000*14</f>
        <v>70000</v>
      </c>
      <c r="N181" s="52"/>
      <c r="O181" s="52"/>
      <c r="P181" s="52"/>
      <c r="Q181" s="52"/>
      <c r="R181" s="52"/>
      <c r="S181" s="52"/>
      <c r="T181" s="52">
        <f t="shared" si="18"/>
        <v>70000</v>
      </c>
    </row>
    <row r="182" spans="2:20" x14ac:dyDescent="0.15">
      <c r="B182" s="20" t="s">
        <v>286</v>
      </c>
      <c r="C182" s="21">
        <v>640</v>
      </c>
      <c r="D182" s="23" t="s">
        <v>608</v>
      </c>
      <c r="E182" s="92">
        <f>700*14</f>
        <v>9800</v>
      </c>
      <c r="F182" s="92"/>
      <c r="G182" s="92"/>
      <c r="H182" s="92"/>
      <c r="I182" s="92"/>
      <c r="J182" s="92"/>
      <c r="K182" s="92"/>
      <c r="L182" s="92">
        <f t="shared" si="17"/>
        <v>9800</v>
      </c>
      <c r="M182" s="52">
        <f>700*14</f>
        <v>9800</v>
      </c>
      <c r="N182" s="52"/>
      <c r="O182" s="52"/>
      <c r="P182" s="52"/>
      <c r="Q182" s="52"/>
      <c r="R182" s="52"/>
      <c r="S182" s="52"/>
      <c r="T182" s="52">
        <f t="shared" si="18"/>
        <v>9800</v>
      </c>
    </row>
    <row r="183" spans="2:20" x14ac:dyDescent="0.15">
      <c r="B183" s="20" t="s">
        <v>286</v>
      </c>
      <c r="C183" s="21">
        <v>640</v>
      </c>
      <c r="D183" s="23" t="s">
        <v>289</v>
      </c>
      <c r="E183" s="92">
        <v>68000</v>
      </c>
      <c r="F183" s="92"/>
      <c r="G183" s="92"/>
      <c r="H183" s="92"/>
      <c r="I183" s="92"/>
      <c r="J183" s="92"/>
      <c r="K183" s="92"/>
      <c r="L183" s="92">
        <f t="shared" si="17"/>
        <v>68000</v>
      </c>
      <c r="M183" s="52">
        <v>66000</v>
      </c>
      <c r="N183" s="52"/>
      <c r="O183" s="52"/>
      <c r="P183" s="52"/>
      <c r="Q183" s="52"/>
      <c r="R183" s="52"/>
      <c r="S183" s="52"/>
      <c r="T183" s="52">
        <f t="shared" si="18"/>
        <v>66000</v>
      </c>
    </row>
    <row r="184" spans="2:20" x14ac:dyDescent="0.15">
      <c r="B184" s="20" t="s">
        <v>286</v>
      </c>
      <c r="C184" s="21">
        <v>640</v>
      </c>
      <c r="D184" s="23" t="s">
        <v>290</v>
      </c>
      <c r="E184" s="92">
        <v>50000</v>
      </c>
      <c r="F184" s="92"/>
      <c r="G184" s="92"/>
      <c r="H184" s="92"/>
      <c r="I184" s="92"/>
      <c r="J184" s="92"/>
      <c r="K184" s="92"/>
      <c r="L184" s="92">
        <f t="shared" si="17"/>
        <v>50000</v>
      </c>
      <c r="M184" s="52">
        <f>3300*14</f>
        <v>46200</v>
      </c>
      <c r="N184" s="52"/>
      <c r="O184" s="52"/>
      <c r="P184" s="52"/>
      <c r="Q184" s="52"/>
      <c r="R184" s="52"/>
      <c r="S184" s="52"/>
      <c r="T184" s="52">
        <f t="shared" si="18"/>
        <v>46200</v>
      </c>
    </row>
    <row r="185" spans="2:20" hidden="1" x14ac:dyDescent="0.15">
      <c r="B185" s="20" t="s">
        <v>286</v>
      </c>
      <c r="C185" s="21">
        <v>640</v>
      </c>
      <c r="D185" s="23" t="s">
        <v>501</v>
      </c>
      <c r="E185" s="92"/>
      <c r="F185" s="92"/>
      <c r="G185" s="92"/>
      <c r="H185" s="92"/>
      <c r="I185" s="92"/>
      <c r="J185" s="92"/>
      <c r="K185" s="92"/>
      <c r="L185" s="92">
        <f t="shared" si="17"/>
        <v>0</v>
      </c>
      <c r="M185" s="52"/>
      <c r="N185" s="52"/>
      <c r="O185" s="52"/>
      <c r="P185" s="52"/>
      <c r="Q185" s="52"/>
      <c r="R185" s="52"/>
      <c r="S185" s="52"/>
      <c r="T185" s="52">
        <f t="shared" si="18"/>
        <v>0</v>
      </c>
    </row>
    <row r="186" spans="2:20" x14ac:dyDescent="0.15">
      <c r="B186" s="20" t="s">
        <v>286</v>
      </c>
      <c r="C186" s="21">
        <v>640</v>
      </c>
      <c r="D186" s="23" t="s">
        <v>291</v>
      </c>
      <c r="E186" s="92"/>
      <c r="F186" s="92"/>
      <c r="G186" s="92"/>
      <c r="H186" s="92"/>
      <c r="I186" s="92"/>
      <c r="J186" s="92"/>
      <c r="K186" s="92">
        <v>23000</v>
      </c>
      <c r="L186" s="92">
        <f t="shared" si="17"/>
        <v>23000</v>
      </c>
      <c r="M186" s="52"/>
      <c r="N186" s="52"/>
      <c r="O186" s="52"/>
      <c r="P186" s="52"/>
      <c r="Q186" s="52"/>
      <c r="R186" s="52"/>
      <c r="S186" s="52">
        <f>1500*14</f>
        <v>21000</v>
      </c>
      <c r="T186" s="52">
        <f t="shared" si="18"/>
        <v>21000</v>
      </c>
    </row>
    <row r="187" spans="2:20" x14ac:dyDescent="0.15">
      <c r="B187" s="20" t="s">
        <v>286</v>
      </c>
      <c r="C187" s="21">
        <v>640</v>
      </c>
      <c r="D187" s="23" t="s">
        <v>292</v>
      </c>
      <c r="E187" s="92"/>
      <c r="F187" s="92"/>
      <c r="G187" s="92">
        <v>95000</v>
      </c>
      <c r="H187" s="92"/>
      <c r="I187" s="92"/>
      <c r="J187" s="92"/>
      <c r="K187" s="92"/>
      <c r="L187" s="92">
        <f t="shared" si="17"/>
        <v>95000</v>
      </c>
      <c r="M187" s="52"/>
      <c r="N187" s="52"/>
      <c r="O187" s="52">
        <f>(5600*14)+(1400*4)</f>
        <v>84000</v>
      </c>
      <c r="P187" s="52"/>
      <c r="Q187" s="52"/>
      <c r="R187" s="52"/>
      <c r="S187" s="52"/>
      <c r="T187" s="52">
        <f t="shared" si="18"/>
        <v>84000</v>
      </c>
    </row>
    <row r="188" spans="2:20" x14ac:dyDescent="0.15">
      <c r="B188" s="20" t="s">
        <v>286</v>
      </c>
      <c r="C188" s="21">
        <v>640</v>
      </c>
      <c r="D188" s="23" t="s">
        <v>293</v>
      </c>
      <c r="E188" s="92"/>
      <c r="F188" s="92">
        <v>181000</v>
      </c>
      <c r="G188" s="92"/>
      <c r="H188" s="92"/>
      <c r="I188" s="92"/>
      <c r="J188" s="92"/>
      <c r="K188" s="92"/>
      <c r="L188" s="92">
        <f t="shared" si="17"/>
        <v>181000</v>
      </c>
      <c r="M188" s="52"/>
      <c r="N188" s="52">
        <f>12500*14</f>
        <v>175000</v>
      </c>
      <c r="O188" s="52"/>
      <c r="P188" s="52"/>
      <c r="Q188" s="52"/>
      <c r="R188" s="52"/>
      <c r="S188" s="52"/>
      <c r="T188" s="52">
        <f t="shared" si="18"/>
        <v>175000</v>
      </c>
    </row>
    <row r="189" spans="2:20" x14ac:dyDescent="0.15">
      <c r="B189" s="20" t="s">
        <v>294</v>
      </c>
      <c r="C189" s="21">
        <v>640</v>
      </c>
      <c r="D189" s="23" t="s">
        <v>295</v>
      </c>
      <c r="E189" s="92"/>
      <c r="F189" s="92"/>
      <c r="G189" s="92"/>
      <c r="H189" s="92">
        <v>28500</v>
      </c>
      <c r="I189" s="92"/>
      <c r="J189" s="92"/>
      <c r="K189" s="92"/>
      <c r="L189" s="92">
        <f t="shared" si="17"/>
        <v>28500</v>
      </c>
      <c r="M189" s="52"/>
      <c r="N189" s="52"/>
      <c r="O189" s="52"/>
      <c r="P189" s="52">
        <v>28000</v>
      </c>
      <c r="Q189" s="52"/>
      <c r="R189" s="52"/>
      <c r="S189" s="52"/>
      <c r="T189" s="52">
        <f t="shared" si="18"/>
        <v>28000</v>
      </c>
    </row>
    <row r="190" spans="2:20" x14ac:dyDescent="0.15">
      <c r="B190" s="20" t="s">
        <v>296</v>
      </c>
      <c r="C190" s="21">
        <v>640</v>
      </c>
      <c r="D190" s="23" t="s">
        <v>137</v>
      </c>
      <c r="E190" s="92"/>
      <c r="F190" s="92"/>
      <c r="G190" s="92"/>
      <c r="H190" s="92"/>
      <c r="I190" s="92"/>
      <c r="J190" s="92"/>
      <c r="K190" s="92"/>
      <c r="L190" s="92">
        <f t="shared" si="17"/>
        <v>0</v>
      </c>
      <c r="M190" s="52"/>
      <c r="N190" s="52"/>
      <c r="O190" s="52"/>
      <c r="P190" s="52"/>
      <c r="Q190" s="52"/>
      <c r="R190" s="52"/>
      <c r="S190" s="52"/>
      <c r="T190" s="52">
        <f t="shared" si="18"/>
        <v>0</v>
      </c>
    </row>
    <row r="191" spans="2:20" x14ac:dyDescent="0.15">
      <c r="B191" s="20" t="s">
        <v>297</v>
      </c>
      <c r="C191" s="21">
        <v>642</v>
      </c>
      <c r="D191" s="23" t="s">
        <v>298</v>
      </c>
      <c r="E191" s="92">
        <v>153000</v>
      </c>
      <c r="F191" s="92">
        <v>62000</v>
      </c>
      <c r="G191" s="92">
        <v>30000</v>
      </c>
      <c r="H191" s="92">
        <v>9500</v>
      </c>
      <c r="I191" s="92"/>
      <c r="J191" s="92"/>
      <c r="K191" s="92">
        <v>7000</v>
      </c>
      <c r="L191" s="92">
        <f t="shared" si="17"/>
        <v>261500</v>
      </c>
      <c r="M191" s="52">
        <f>(1300*12)+(2000*12)+(2000*12)+(1300*12)+(6000*12)+(200*14)</f>
        <v>154000</v>
      </c>
      <c r="N191" s="52">
        <f>5100*12</f>
        <v>61200</v>
      </c>
      <c r="O191" s="52">
        <v>27500</v>
      </c>
      <c r="P191" s="52">
        <v>9800</v>
      </c>
      <c r="Q191" s="52"/>
      <c r="R191" s="52"/>
      <c r="S191" s="52">
        <f>600*12</f>
        <v>7200</v>
      </c>
      <c r="T191" s="52">
        <f t="shared" si="18"/>
        <v>259700</v>
      </c>
    </row>
    <row r="192" spans="2:20" x14ac:dyDescent="0.15">
      <c r="B192" s="20" t="s">
        <v>299</v>
      </c>
      <c r="C192" s="21">
        <v>644</v>
      </c>
      <c r="D192" s="23" t="s">
        <v>138</v>
      </c>
      <c r="E192" s="92">
        <f>500+3000</f>
        <v>3500</v>
      </c>
      <c r="F192" s="92">
        <v>1500</v>
      </c>
      <c r="G192" s="92">
        <v>1000</v>
      </c>
      <c r="H192" s="92"/>
      <c r="I192" s="92"/>
      <c r="J192" s="92"/>
      <c r="K192" s="92"/>
      <c r="L192" s="92">
        <f t="shared" si="17"/>
        <v>6000</v>
      </c>
      <c r="M192" s="52">
        <v>500</v>
      </c>
      <c r="N192" s="52">
        <v>1500</v>
      </c>
      <c r="O192" s="52">
        <v>1000</v>
      </c>
      <c r="P192" s="52"/>
      <c r="Q192" s="52"/>
      <c r="R192" s="52"/>
      <c r="S192" s="52"/>
      <c r="T192" s="52">
        <f t="shared" si="18"/>
        <v>3000</v>
      </c>
    </row>
    <row r="193" spans="1:20" x14ac:dyDescent="0.15">
      <c r="B193" s="21"/>
      <c r="C193" s="21"/>
      <c r="D193" s="23"/>
      <c r="E193" s="92"/>
      <c r="F193" s="92"/>
      <c r="G193" s="92"/>
      <c r="H193" s="92"/>
      <c r="I193" s="92"/>
      <c r="J193" s="92"/>
      <c r="K193" s="92"/>
      <c r="L193" s="92"/>
      <c r="M193" s="52"/>
      <c r="N193" s="52"/>
      <c r="O193" s="52"/>
      <c r="P193" s="52"/>
      <c r="Q193" s="52"/>
      <c r="R193" s="52"/>
      <c r="S193" s="52"/>
      <c r="T193" s="52"/>
    </row>
    <row r="194" spans="1:20" x14ac:dyDescent="0.15">
      <c r="B194" s="37"/>
      <c r="C194" s="37"/>
      <c r="D194" s="38"/>
      <c r="E194" s="63">
        <f t="shared" ref="E194:J194" si="19">SUM(E178:E192)</f>
        <v>627300</v>
      </c>
      <c r="F194" s="63">
        <f t="shared" si="19"/>
        <v>244500</v>
      </c>
      <c r="G194" s="63">
        <f t="shared" si="19"/>
        <v>126000</v>
      </c>
      <c r="H194" s="63">
        <f t="shared" si="19"/>
        <v>38000</v>
      </c>
      <c r="I194" s="63">
        <f t="shared" si="19"/>
        <v>0</v>
      </c>
      <c r="J194" s="63">
        <f t="shared" si="19"/>
        <v>0</v>
      </c>
      <c r="K194" s="63">
        <f>SUM(K178:K192)</f>
        <v>30000</v>
      </c>
      <c r="L194" s="63">
        <f t="shared" ref="L194" si="20">SUM(L178:L192)</f>
        <v>1065800</v>
      </c>
      <c r="M194" s="63">
        <f t="shared" ref="M194:R194" si="21">SUM(M178:M192)</f>
        <v>613400</v>
      </c>
      <c r="N194" s="63">
        <f t="shared" si="21"/>
        <v>237700</v>
      </c>
      <c r="O194" s="63">
        <f t="shared" si="21"/>
        <v>112500</v>
      </c>
      <c r="P194" s="63">
        <f t="shared" si="21"/>
        <v>37800</v>
      </c>
      <c r="Q194" s="63">
        <f t="shared" si="21"/>
        <v>0</v>
      </c>
      <c r="R194" s="63">
        <f t="shared" si="21"/>
        <v>0</v>
      </c>
      <c r="S194" s="63">
        <f>SUM(S178:S192)</f>
        <v>28200</v>
      </c>
      <c r="T194" s="63">
        <f t="shared" ref="T194" si="22">SUM(T178:T192)</f>
        <v>1029600</v>
      </c>
    </row>
    <row r="195" spans="1:20" x14ac:dyDescent="0.15">
      <c r="B195" s="35"/>
      <c r="C195" s="35"/>
      <c r="D195" s="36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x14ac:dyDescent="0.15">
      <c r="B196" s="35"/>
      <c r="C196" s="35"/>
      <c r="D196" s="89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x14ac:dyDescent="0.15">
      <c r="B197" s="35"/>
      <c r="C197" s="35"/>
      <c r="D197" s="89"/>
      <c r="E197" s="12"/>
      <c r="F197" s="33"/>
      <c r="G197" s="33"/>
      <c r="H197" s="33"/>
      <c r="I197" s="33"/>
      <c r="J197" s="33"/>
      <c r="K197" s="33"/>
      <c r="L197" s="33"/>
      <c r="M197" s="12"/>
      <c r="N197" s="33"/>
      <c r="O197" s="33"/>
      <c r="P197" s="33"/>
      <c r="Q197" s="33"/>
      <c r="R197" s="33"/>
      <c r="S197" s="33"/>
      <c r="T197" s="33"/>
    </row>
    <row r="198" spans="1:20" x14ac:dyDescent="0.15">
      <c r="B198" s="35"/>
      <c r="C198" s="35"/>
      <c r="D198" s="89"/>
      <c r="E198" s="12"/>
      <c r="F198" s="33"/>
      <c r="G198" s="33"/>
      <c r="H198" s="33"/>
      <c r="I198" s="33"/>
      <c r="J198" s="33"/>
      <c r="K198" s="33"/>
      <c r="L198" s="33"/>
      <c r="M198" s="12"/>
      <c r="N198" s="33"/>
      <c r="O198" s="33"/>
      <c r="P198" s="33"/>
      <c r="Q198" s="33"/>
      <c r="R198" s="33"/>
      <c r="S198" s="33"/>
      <c r="T198" s="33"/>
    </row>
    <row r="199" spans="1:20" x14ac:dyDescent="0.15">
      <c r="B199" s="35"/>
      <c r="C199" s="35"/>
      <c r="D199" s="90"/>
      <c r="E199" s="12"/>
      <c r="F199" s="33"/>
      <c r="G199" s="33"/>
      <c r="H199" s="33"/>
      <c r="I199" s="33"/>
      <c r="J199" s="33"/>
      <c r="K199" s="33"/>
      <c r="L199" s="33"/>
      <c r="M199" s="12"/>
      <c r="N199" s="33"/>
      <c r="O199" s="33"/>
      <c r="P199" s="33"/>
      <c r="Q199" s="33"/>
      <c r="R199" s="33"/>
      <c r="S199" s="33"/>
      <c r="T199" s="33"/>
    </row>
    <row r="200" spans="1:20" x14ac:dyDescent="0.15">
      <c r="B200" s="40" t="s">
        <v>139</v>
      </c>
      <c r="C200" s="7"/>
      <c r="D200" s="33" t="s">
        <v>140</v>
      </c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x14ac:dyDescent="0.15">
      <c r="B201" s="35"/>
      <c r="C201" s="35"/>
      <c r="D201" s="36"/>
      <c r="E201" s="12">
        <f>E174</f>
        <v>2019</v>
      </c>
      <c r="F201" s="13"/>
      <c r="G201" s="13"/>
      <c r="H201" s="13"/>
      <c r="I201" s="8"/>
      <c r="J201" s="8"/>
      <c r="K201" s="11"/>
      <c r="L201" s="33"/>
      <c r="M201" s="12">
        <f>M174</f>
        <v>2018</v>
      </c>
      <c r="N201" s="13"/>
      <c r="O201" s="13"/>
      <c r="P201" s="13"/>
      <c r="Q201" s="8"/>
      <c r="R201" s="8"/>
      <c r="S201" s="11"/>
      <c r="T201" s="33"/>
    </row>
    <row r="202" spans="1:20" x14ac:dyDescent="0.15">
      <c r="B202" s="37" t="s">
        <v>6</v>
      </c>
      <c r="C202" s="37" t="s">
        <v>7</v>
      </c>
      <c r="D202" s="38" t="s">
        <v>8</v>
      </c>
      <c r="E202" s="14" t="s">
        <v>543</v>
      </c>
      <c r="F202" s="14" t="str">
        <f>F175</f>
        <v>EMMB</v>
      </c>
      <c r="G202" s="15" t="s">
        <v>542</v>
      </c>
      <c r="H202" s="15" t="s">
        <v>253</v>
      </c>
      <c r="I202" s="15" t="s">
        <v>547</v>
      </c>
      <c r="J202" s="15" t="s">
        <v>548</v>
      </c>
      <c r="K202" s="15" t="s">
        <v>254</v>
      </c>
      <c r="L202" s="14" t="s">
        <v>255</v>
      </c>
      <c r="M202" s="14" t="s">
        <v>543</v>
      </c>
      <c r="N202" s="14" t="str">
        <f>N175</f>
        <v>EMMB</v>
      </c>
      <c r="O202" s="15" t="s">
        <v>542</v>
      </c>
      <c r="P202" s="15" t="s">
        <v>253</v>
      </c>
      <c r="Q202" s="15" t="s">
        <v>547</v>
      </c>
      <c r="R202" s="15" t="s">
        <v>548</v>
      </c>
      <c r="S202" s="15" t="s">
        <v>254</v>
      </c>
      <c r="T202" s="14" t="s">
        <v>255</v>
      </c>
    </row>
    <row r="203" spans="1:20" hidden="1" x14ac:dyDescent="0.15">
      <c r="B203" s="53"/>
      <c r="C203" s="53"/>
      <c r="D203" s="5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idden="1" x14ac:dyDescent="0.15">
      <c r="A204" s="35"/>
      <c r="B204" s="17" t="s">
        <v>300</v>
      </c>
      <c r="C204" s="29">
        <v>621</v>
      </c>
      <c r="D204" s="18" t="s">
        <v>301</v>
      </c>
      <c r="E204" s="69"/>
      <c r="F204" s="39"/>
      <c r="G204" s="39"/>
      <c r="H204" s="39"/>
      <c r="I204" s="39"/>
      <c r="J204" s="39"/>
      <c r="K204" s="39"/>
      <c r="L204" s="39" t="e">
        <f>#REF!+F204+H204+I204+#REF!</f>
        <v>#REF!</v>
      </c>
      <c r="M204" s="69"/>
      <c r="N204" s="39"/>
      <c r="O204" s="39"/>
      <c r="P204" s="39"/>
      <c r="Q204" s="39"/>
      <c r="R204" s="39"/>
      <c r="S204" s="39"/>
      <c r="T204" s="39" t="e">
        <f>#REF!+N204+P204+Q204+#REF!</f>
        <v>#REF!</v>
      </c>
    </row>
    <row r="205" spans="1:20" x14ac:dyDescent="0.15">
      <c r="B205" s="20" t="s">
        <v>307</v>
      </c>
      <c r="C205" s="21">
        <v>600</v>
      </c>
      <c r="D205" s="23" t="s">
        <v>498</v>
      </c>
      <c r="E205" s="92">
        <v>60000</v>
      </c>
      <c r="F205" s="92">
        <v>1500</v>
      </c>
      <c r="G205" s="92">
        <v>1000</v>
      </c>
      <c r="H205" s="92">
        <v>8000</v>
      </c>
      <c r="I205" s="92">
        <v>7000</v>
      </c>
      <c r="J205" s="92">
        <v>1000</v>
      </c>
      <c r="K205" s="92">
        <v>1000</v>
      </c>
      <c r="L205" s="92">
        <f>SUM(E205:K205)</f>
        <v>79500</v>
      </c>
      <c r="M205" s="52">
        <v>70000</v>
      </c>
      <c r="N205" s="52">
        <v>1500</v>
      </c>
      <c r="O205" s="52">
        <v>3000</v>
      </c>
      <c r="P205" s="52">
        <v>3500</v>
      </c>
      <c r="Q205" s="52">
        <v>6000</v>
      </c>
      <c r="R205" s="52">
        <v>2000</v>
      </c>
      <c r="S205" s="52">
        <v>1000</v>
      </c>
      <c r="T205" s="52">
        <f>SUM(M205:S205)</f>
        <v>87000</v>
      </c>
    </row>
    <row r="206" spans="1:20" x14ac:dyDescent="0.15">
      <c r="B206" s="20"/>
      <c r="C206" s="21">
        <v>600</v>
      </c>
      <c r="D206" s="23" t="s">
        <v>499</v>
      </c>
      <c r="E206" s="92">
        <v>15000</v>
      </c>
      <c r="F206" s="92">
        <v>1500</v>
      </c>
      <c r="G206" s="92">
        <v>1500</v>
      </c>
      <c r="H206" s="92">
        <v>1000</v>
      </c>
      <c r="I206" s="92">
        <v>500</v>
      </c>
      <c r="J206" s="92">
        <v>1500</v>
      </c>
      <c r="K206" s="92">
        <v>1000</v>
      </c>
      <c r="L206" s="92">
        <f t="shared" ref="L206:L234" si="23">SUM(E206:K206)</f>
        <v>22000</v>
      </c>
      <c r="M206" s="52">
        <v>20000</v>
      </c>
      <c r="N206" s="52">
        <v>1500</v>
      </c>
      <c r="O206" s="52">
        <v>3000</v>
      </c>
      <c r="P206" s="52">
        <v>1000</v>
      </c>
      <c r="Q206" s="52">
        <v>500</v>
      </c>
      <c r="R206" s="52">
        <v>1500</v>
      </c>
      <c r="S206" s="52">
        <v>1000</v>
      </c>
      <c r="T206" s="52">
        <f>SUM(M206:S206)</f>
        <v>28500</v>
      </c>
    </row>
    <row r="207" spans="1:20" x14ac:dyDescent="0.15">
      <c r="B207" s="20" t="s">
        <v>302</v>
      </c>
      <c r="C207" s="21">
        <v>621</v>
      </c>
      <c r="D207" s="23" t="s">
        <v>303</v>
      </c>
      <c r="E207" s="92">
        <v>19800</v>
      </c>
      <c r="F207" s="92"/>
      <c r="G207" s="92"/>
      <c r="H207" s="92"/>
      <c r="I207" s="92"/>
      <c r="J207" s="92"/>
      <c r="K207" s="92"/>
      <c r="L207" s="92">
        <f t="shared" si="23"/>
        <v>19800</v>
      </c>
      <c r="M207" s="52">
        <v>19800</v>
      </c>
      <c r="N207" s="52"/>
      <c r="O207" s="52"/>
      <c r="P207" s="52"/>
      <c r="Q207" s="52"/>
      <c r="R207" s="52"/>
      <c r="S207" s="52"/>
      <c r="T207" s="52">
        <f t="shared" ref="T207:T235" si="24">SUM(M207:S207)</f>
        <v>19800</v>
      </c>
    </row>
    <row r="208" spans="1:20" x14ac:dyDescent="0.15">
      <c r="B208" s="20" t="s">
        <v>304</v>
      </c>
      <c r="C208" s="21">
        <v>621</v>
      </c>
      <c r="D208" s="23" t="s">
        <v>143</v>
      </c>
      <c r="E208" s="92">
        <v>5000</v>
      </c>
      <c r="F208" s="92"/>
      <c r="G208" s="92"/>
      <c r="H208" s="92"/>
      <c r="I208" s="92">
        <v>11000</v>
      </c>
      <c r="J208" s="92">
        <v>2000</v>
      </c>
      <c r="K208" s="92">
        <v>1000</v>
      </c>
      <c r="L208" s="92">
        <f t="shared" si="23"/>
        <v>19000</v>
      </c>
      <c r="M208" s="52">
        <v>6500</v>
      </c>
      <c r="N208" s="52"/>
      <c r="O208" s="52"/>
      <c r="P208" s="52"/>
      <c r="Q208" s="52">
        <f>300+11000</f>
        <v>11300</v>
      </c>
      <c r="R208" s="52">
        <v>5000</v>
      </c>
      <c r="S208" s="52">
        <v>1000</v>
      </c>
      <c r="T208" s="52">
        <f t="shared" si="24"/>
        <v>23800</v>
      </c>
    </row>
    <row r="209" spans="1:20" hidden="1" x14ac:dyDescent="0.15">
      <c r="B209" s="20" t="s">
        <v>305</v>
      </c>
      <c r="C209" s="21">
        <v>621</v>
      </c>
      <c r="D209" s="23" t="s">
        <v>306</v>
      </c>
      <c r="E209" s="92"/>
      <c r="F209" s="92"/>
      <c r="G209" s="92"/>
      <c r="H209" s="92"/>
      <c r="I209" s="92"/>
      <c r="J209" s="92"/>
      <c r="K209" s="92"/>
      <c r="L209" s="92">
        <f t="shared" si="23"/>
        <v>0</v>
      </c>
      <c r="M209" s="52"/>
      <c r="N209" s="52"/>
      <c r="O209" s="52"/>
      <c r="P209" s="52"/>
      <c r="Q209" s="52"/>
      <c r="R209" s="52"/>
      <c r="S209" s="52"/>
      <c r="T209" s="52">
        <f t="shared" si="24"/>
        <v>0</v>
      </c>
    </row>
    <row r="210" spans="1:20" hidden="1" x14ac:dyDescent="0.15">
      <c r="B210" s="20" t="s">
        <v>308</v>
      </c>
      <c r="C210" s="21">
        <v>622</v>
      </c>
      <c r="D210" s="23" t="s">
        <v>309</v>
      </c>
      <c r="E210" s="92"/>
      <c r="F210" s="92"/>
      <c r="G210" s="92"/>
      <c r="H210" s="92"/>
      <c r="I210" s="92"/>
      <c r="J210" s="92"/>
      <c r="K210" s="92"/>
      <c r="L210" s="92">
        <f t="shared" si="23"/>
        <v>0</v>
      </c>
      <c r="M210" s="52"/>
      <c r="N210" s="52"/>
      <c r="O210" s="52"/>
      <c r="P210" s="52"/>
      <c r="Q210" s="52"/>
      <c r="R210" s="52"/>
      <c r="S210" s="52"/>
      <c r="T210" s="52">
        <f t="shared" si="24"/>
        <v>0</v>
      </c>
    </row>
    <row r="211" spans="1:20" x14ac:dyDescent="0.15">
      <c r="A211" s="35"/>
      <c r="B211" s="20" t="s">
        <v>310</v>
      </c>
      <c r="C211" s="21">
        <v>622</v>
      </c>
      <c r="D211" s="23" t="s">
        <v>150</v>
      </c>
      <c r="E211" s="92">
        <v>1500</v>
      </c>
      <c r="F211" s="92"/>
      <c r="G211" s="92"/>
      <c r="H211" s="92"/>
      <c r="I211" s="92"/>
      <c r="J211" s="92"/>
      <c r="K211" s="92"/>
      <c r="L211" s="92">
        <f t="shared" si="23"/>
        <v>1500</v>
      </c>
      <c r="M211" s="52">
        <v>1500</v>
      </c>
      <c r="N211" s="52"/>
      <c r="O211" s="52"/>
      <c r="P211" s="52"/>
      <c r="Q211" s="52"/>
      <c r="R211" s="52"/>
      <c r="S211" s="52"/>
      <c r="T211" s="52">
        <f t="shared" si="24"/>
        <v>1500</v>
      </c>
    </row>
    <row r="212" spans="1:20" x14ac:dyDescent="0.15">
      <c r="B212" s="20" t="s">
        <v>311</v>
      </c>
      <c r="C212" s="21">
        <v>622</v>
      </c>
      <c r="D212" s="23" t="s">
        <v>549</v>
      </c>
      <c r="E212" s="92">
        <f>5000+6500</f>
        <v>11500</v>
      </c>
      <c r="F212" s="92">
        <v>1000</v>
      </c>
      <c r="G212" s="92">
        <v>1000</v>
      </c>
      <c r="H212" s="92">
        <v>2000</v>
      </c>
      <c r="I212" s="92"/>
      <c r="J212" s="92"/>
      <c r="K212" s="92">
        <v>1000</v>
      </c>
      <c r="L212" s="92">
        <f t="shared" si="23"/>
        <v>16500</v>
      </c>
      <c r="M212" s="52">
        <v>7000</v>
      </c>
      <c r="N212" s="52"/>
      <c r="O212" s="52">
        <v>1000</v>
      </c>
      <c r="P212" s="52">
        <v>1000</v>
      </c>
      <c r="Q212" s="52"/>
      <c r="R212" s="52"/>
      <c r="S212" s="52">
        <v>1000</v>
      </c>
      <c r="T212" s="52">
        <f t="shared" si="24"/>
        <v>10000</v>
      </c>
    </row>
    <row r="213" spans="1:20" x14ac:dyDescent="0.15">
      <c r="B213" s="20" t="s">
        <v>312</v>
      </c>
      <c r="C213" s="21">
        <v>622</v>
      </c>
      <c r="D213" s="23" t="s">
        <v>156</v>
      </c>
      <c r="E213" s="92">
        <v>16000</v>
      </c>
      <c r="F213" s="92">
        <v>1000</v>
      </c>
      <c r="G213" s="92"/>
      <c r="H213" s="92"/>
      <c r="I213" s="92"/>
      <c r="J213" s="92"/>
      <c r="K213" s="92">
        <v>1000</v>
      </c>
      <c r="L213" s="92">
        <f t="shared" si="23"/>
        <v>18000</v>
      </c>
      <c r="M213" s="52">
        <v>10000</v>
      </c>
      <c r="N213" s="52">
        <v>2000</v>
      </c>
      <c r="O213" s="52"/>
      <c r="P213" s="52"/>
      <c r="Q213" s="52"/>
      <c r="R213" s="52"/>
      <c r="S213" s="52"/>
      <c r="T213" s="52">
        <f t="shared" si="24"/>
        <v>12000</v>
      </c>
    </row>
    <row r="214" spans="1:20" x14ac:dyDescent="0.15">
      <c r="B214" s="20" t="s">
        <v>313</v>
      </c>
      <c r="C214" s="21">
        <v>622</v>
      </c>
      <c r="D214" s="23" t="s">
        <v>157</v>
      </c>
      <c r="E214" s="92">
        <v>12000</v>
      </c>
      <c r="F214" s="92"/>
      <c r="G214" s="92"/>
      <c r="H214" s="92"/>
      <c r="I214" s="92"/>
      <c r="J214" s="92"/>
      <c r="K214" s="92"/>
      <c r="L214" s="92">
        <f t="shared" si="23"/>
        <v>12000</v>
      </c>
      <c r="M214" s="52">
        <v>11000</v>
      </c>
      <c r="N214" s="52"/>
      <c r="O214" s="52"/>
      <c r="P214" s="52"/>
      <c r="Q214" s="52"/>
      <c r="R214" s="52"/>
      <c r="S214" s="52"/>
      <c r="T214" s="52">
        <f t="shared" si="24"/>
        <v>11000</v>
      </c>
    </row>
    <row r="215" spans="1:20" x14ac:dyDescent="0.15">
      <c r="B215" s="20"/>
      <c r="C215" s="21">
        <v>622</v>
      </c>
      <c r="D215" s="23" t="s">
        <v>545</v>
      </c>
      <c r="E215" s="92">
        <v>1000</v>
      </c>
      <c r="F215" s="92">
        <v>1000</v>
      </c>
      <c r="G215" s="92">
        <v>1000</v>
      </c>
      <c r="H215" s="92"/>
      <c r="I215" s="92"/>
      <c r="J215" s="92"/>
      <c r="K215" s="92">
        <v>1000</v>
      </c>
      <c r="L215" s="92">
        <f t="shared" si="23"/>
        <v>4000</v>
      </c>
      <c r="M215" s="52">
        <v>1000</v>
      </c>
      <c r="N215" s="52">
        <v>1000</v>
      </c>
      <c r="O215" s="52">
        <v>1000</v>
      </c>
      <c r="P215" s="52"/>
      <c r="Q215" s="52"/>
      <c r="R215" s="52"/>
      <c r="S215" s="52">
        <v>1000</v>
      </c>
      <c r="T215" s="52">
        <f t="shared" si="24"/>
        <v>4000</v>
      </c>
    </row>
    <row r="216" spans="1:20" x14ac:dyDescent="0.15">
      <c r="B216" s="20" t="s">
        <v>314</v>
      </c>
      <c r="C216" s="21">
        <v>629</v>
      </c>
      <c r="D216" s="23" t="s">
        <v>159</v>
      </c>
      <c r="E216" s="92">
        <v>100</v>
      </c>
      <c r="F216" s="92">
        <v>300</v>
      </c>
      <c r="G216" s="92">
        <v>300</v>
      </c>
      <c r="H216" s="92"/>
      <c r="I216" s="92"/>
      <c r="J216" s="92"/>
      <c r="K216" s="92"/>
      <c r="L216" s="92">
        <f t="shared" si="23"/>
        <v>700</v>
      </c>
      <c r="M216" s="52"/>
      <c r="N216" s="52">
        <v>250</v>
      </c>
      <c r="O216" s="52">
        <v>250</v>
      </c>
      <c r="P216" s="52"/>
      <c r="Q216" s="52"/>
      <c r="R216" s="52"/>
      <c r="S216" s="52"/>
      <c r="T216" s="52">
        <f t="shared" si="24"/>
        <v>500</v>
      </c>
    </row>
    <row r="217" spans="1:20" x14ac:dyDescent="0.15">
      <c r="B217" s="20" t="s">
        <v>315</v>
      </c>
      <c r="C217" s="21">
        <v>629</v>
      </c>
      <c r="D217" s="23" t="s">
        <v>316</v>
      </c>
      <c r="E217" s="92"/>
      <c r="F217" s="92">
        <v>500</v>
      </c>
      <c r="G217" s="92"/>
      <c r="H217" s="92"/>
      <c r="I217" s="92">
        <v>1000</v>
      </c>
      <c r="J217" s="92"/>
      <c r="K217" s="92">
        <v>5000</v>
      </c>
      <c r="L217" s="92">
        <f t="shared" si="23"/>
        <v>6500</v>
      </c>
      <c r="M217" s="52"/>
      <c r="N217" s="52">
        <v>500</v>
      </c>
      <c r="O217" s="52"/>
      <c r="P217" s="52">
        <v>100</v>
      </c>
      <c r="Q217" s="60">
        <v>2700</v>
      </c>
      <c r="R217" s="52"/>
      <c r="S217" s="52">
        <v>5800</v>
      </c>
      <c r="T217" s="52">
        <f t="shared" si="24"/>
        <v>9100</v>
      </c>
    </row>
    <row r="218" spans="1:20" x14ac:dyDescent="0.15">
      <c r="B218" s="20" t="s">
        <v>317</v>
      </c>
      <c r="C218" s="21">
        <v>628</v>
      </c>
      <c r="D218" s="23" t="s">
        <v>162</v>
      </c>
      <c r="E218" s="92">
        <v>3600</v>
      </c>
      <c r="F218" s="92" t="s">
        <v>9</v>
      </c>
      <c r="G218" s="92"/>
      <c r="H218" s="92"/>
      <c r="I218" s="92">
        <v>200</v>
      </c>
      <c r="J218" s="92"/>
      <c r="K218" s="92"/>
      <c r="L218" s="92">
        <f t="shared" si="23"/>
        <v>3800</v>
      </c>
      <c r="M218" s="52">
        <v>3600</v>
      </c>
      <c r="N218" s="52" t="s">
        <v>9</v>
      </c>
      <c r="O218" s="52"/>
      <c r="P218" s="52"/>
      <c r="Q218" s="52">
        <v>200</v>
      </c>
      <c r="R218" s="52"/>
      <c r="S218" s="52"/>
      <c r="T218" s="52">
        <f t="shared" si="24"/>
        <v>3800</v>
      </c>
    </row>
    <row r="219" spans="1:20" x14ac:dyDescent="0.15">
      <c r="B219" s="20" t="s">
        <v>318</v>
      </c>
      <c r="C219" s="21">
        <v>628</v>
      </c>
      <c r="D219" s="23" t="s">
        <v>164</v>
      </c>
      <c r="E219" s="92">
        <v>500</v>
      </c>
      <c r="F219" s="92"/>
      <c r="G219" s="92"/>
      <c r="H219" s="92"/>
      <c r="I219" s="92"/>
      <c r="J219" s="92"/>
      <c r="K219" s="92"/>
      <c r="L219" s="92">
        <f t="shared" si="23"/>
        <v>500</v>
      </c>
      <c r="M219" s="52">
        <v>500</v>
      </c>
      <c r="N219" s="52"/>
      <c r="O219" s="52"/>
      <c r="P219" s="52">
        <v>500</v>
      </c>
      <c r="Q219" s="52"/>
      <c r="R219" s="52"/>
      <c r="S219" s="52"/>
      <c r="T219" s="52">
        <f t="shared" si="24"/>
        <v>1000</v>
      </c>
    </row>
    <row r="220" spans="1:20" x14ac:dyDescent="0.15">
      <c r="B220" s="20"/>
      <c r="C220" s="21">
        <v>628</v>
      </c>
      <c r="D220" s="23" t="s">
        <v>500</v>
      </c>
      <c r="E220" s="92">
        <v>100</v>
      </c>
      <c r="F220" s="92"/>
      <c r="G220" s="92"/>
      <c r="H220" s="92"/>
      <c r="I220" s="92"/>
      <c r="J220" s="92"/>
      <c r="K220" s="92"/>
      <c r="L220" s="92">
        <f t="shared" si="23"/>
        <v>100</v>
      </c>
      <c r="M220" s="52"/>
      <c r="N220" s="52"/>
      <c r="O220" s="52"/>
      <c r="P220" s="52">
        <v>700</v>
      </c>
      <c r="Q220" s="52"/>
      <c r="R220" s="52"/>
      <c r="S220" s="52"/>
      <c r="T220" s="52">
        <f t="shared" si="24"/>
        <v>700</v>
      </c>
    </row>
    <row r="221" spans="1:20" x14ac:dyDescent="0.15">
      <c r="B221" s="20" t="s">
        <v>319</v>
      </c>
      <c r="C221" s="21">
        <v>628</v>
      </c>
      <c r="D221" s="23" t="s">
        <v>165</v>
      </c>
      <c r="E221" s="92">
        <v>18000</v>
      </c>
      <c r="F221" s="92" t="s">
        <v>9</v>
      </c>
      <c r="G221" s="92"/>
      <c r="H221" s="92" t="s">
        <v>9</v>
      </c>
      <c r="I221" s="92"/>
      <c r="J221" s="92"/>
      <c r="K221" s="92"/>
      <c r="L221" s="92">
        <f t="shared" si="23"/>
        <v>18000</v>
      </c>
      <c r="M221" s="52">
        <v>15000</v>
      </c>
      <c r="N221" s="52" t="s">
        <v>9</v>
      </c>
      <c r="O221" s="52"/>
      <c r="P221" s="52" t="s">
        <v>9</v>
      </c>
      <c r="Q221" s="52"/>
      <c r="R221" s="52"/>
      <c r="S221" s="52"/>
      <c r="T221" s="52">
        <f t="shared" si="24"/>
        <v>15000</v>
      </c>
    </row>
    <row r="222" spans="1:20" x14ac:dyDescent="0.15">
      <c r="B222" s="20" t="s">
        <v>320</v>
      </c>
      <c r="C222" s="21">
        <v>628</v>
      </c>
      <c r="D222" s="23" t="s">
        <v>166</v>
      </c>
      <c r="E222" s="92">
        <v>2000</v>
      </c>
      <c r="F222" s="92"/>
      <c r="G222" s="92">
        <v>200</v>
      </c>
      <c r="H222" s="92"/>
      <c r="I222" s="92"/>
      <c r="J222" s="92"/>
      <c r="K222" s="92"/>
      <c r="L222" s="92">
        <f t="shared" si="23"/>
        <v>2200</v>
      </c>
      <c r="M222" s="52">
        <v>2000</v>
      </c>
      <c r="N222" s="52"/>
      <c r="O222" s="52">
        <v>200</v>
      </c>
      <c r="P222" s="52"/>
      <c r="Q222" s="52"/>
      <c r="R222" s="52"/>
      <c r="S222" s="52"/>
      <c r="T222" s="52">
        <f t="shared" si="24"/>
        <v>2200</v>
      </c>
    </row>
    <row r="223" spans="1:20" x14ac:dyDescent="0.15">
      <c r="B223" s="20" t="s">
        <v>321</v>
      </c>
      <c r="C223" s="21">
        <v>628</v>
      </c>
      <c r="D223" s="23" t="s">
        <v>167</v>
      </c>
      <c r="E223" s="92">
        <v>6000</v>
      </c>
      <c r="F223" s="92">
        <v>400</v>
      </c>
      <c r="G223" s="92">
        <v>800</v>
      </c>
      <c r="H223" s="92"/>
      <c r="I223" s="92">
        <v>500</v>
      </c>
      <c r="J223" s="92"/>
      <c r="K223" s="92">
        <v>150</v>
      </c>
      <c r="L223" s="92">
        <f t="shared" si="23"/>
        <v>7850</v>
      </c>
      <c r="M223" s="52">
        <v>6000</v>
      </c>
      <c r="N223" s="52">
        <v>400</v>
      </c>
      <c r="O223" s="52">
        <v>800</v>
      </c>
      <c r="P223" s="52"/>
      <c r="Q223" s="52">
        <v>200</v>
      </c>
      <c r="R223" s="52">
        <v>200</v>
      </c>
      <c r="S223" s="52">
        <v>150</v>
      </c>
      <c r="T223" s="52">
        <f t="shared" si="24"/>
        <v>7750</v>
      </c>
    </row>
    <row r="224" spans="1:20" hidden="1" x14ac:dyDescent="0.15">
      <c r="B224" s="20" t="s">
        <v>322</v>
      </c>
      <c r="C224" s="21">
        <v>629</v>
      </c>
      <c r="D224" s="23" t="s">
        <v>169</v>
      </c>
      <c r="E224" s="92">
        <v>0</v>
      </c>
      <c r="F224" s="92" t="s">
        <v>9</v>
      </c>
      <c r="G224" s="92"/>
      <c r="H224" s="92"/>
      <c r="I224" s="92">
        <v>0</v>
      </c>
      <c r="J224" s="92"/>
      <c r="K224" s="92"/>
      <c r="L224" s="92">
        <f t="shared" si="23"/>
        <v>0</v>
      </c>
      <c r="M224" s="52">
        <v>0</v>
      </c>
      <c r="N224" s="52" t="s">
        <v>9</v>
      </c>
      <c r="O224" s="52"/>
      <c r="P224" s="52"/>
      <c r="Q224" s="52">
        <v>0</v>
      </c>
      <c r="R224" s="52"/>
      <c r="S224" s="52"/>
      <c r="T224" s="52">
        <f t="shared" si="24"/>
        <v>0</v>
      </c>
    </row>
    <row r="225" spans="2:20" x14ac:dyDescent="0.15">
      <c r="B225" s="20" t="s">
        <v>323</v>
      </c>
      <c r="C225" s="21">
        <v>629</v>
      </c>
      <c r="D225" s="23" t="s">
        <v>550</v>
      </c>
      <c r="E225" s="92">
        <v>1500</v>
      </c>
      <c r="F225" s="92">
        <v>300</v>
      </c>
      <c r="G225" s="92">
        <v>200</v>
      </c>
      <c r="H225" s="92">
        <v>8000</v>
      </c>
      <c r="I225" s="92"/>
      <c r="J225" s="92"/>
      <c r="K225" s="92">
        <v>300</v>
      </c>
      <c r="L225" s="92">
        <f t="shared" si="23"/>
        <v>10300</v>
      </c>
      <c r="M225" s="52">
        <v>300</v>
      </c>
      <c r="N225" s="52">
        <v>300</v>
      </c>
      <c r="O225" s="52">
        <v>200</v>
      </c>
      <c r="P225" s="52"/>
      <c r="Q225" s="52"/>
      <c r="R225" s="52"/>
      <c r="S225" s="52">
        <v>300</v>
      </c>
      <c r="T225" s="52">
        <f t="shared" si="24"/>
        <v>1100</v>
      </c>
    </row>
    <row r="226" spans="2:20" x14ac:dyDescent="0.15">
      <c r="B226" s="20" t="s">
        <v>324</v>
      </c>
      <c r="C226" s="21">
        <v>625</v>
      </c>
      <c r="D226" s="23" t="s">
        <v>172</v>
      </c>
      <c r="E226" s="92">
        <v>11000</v>
      </c>
      <c r="F226" s="92">
        <v>2300</v>
      </c>
      <c r="G226" s="92">
        <v>400</v>
      </c>
      <c r="H226" s="92"/>
      <c r="I226" s="92" t="s">
        <v>9</v>
      </c>
      <c r="J226" s="92"/>
      <c r="K226" s="92">
        <v>150</v>
      </c>
      <c r="L226" s="92">
        <f t="shared" si="23"/>
        <v>13850</v>
      </c>
      <c r="M226" s="52">
        <v>11000</v>
      </c>
      <c r="N226" s="52">
        <v>2200</v>
      </c>
      <c r="O226" s="52">
        <v>300</v>
      </c>
      <c r="P226" s="52"/>
      <c r="Q226" s="52" t="s">
        <v>9</v>
      </c>
      <c r="R226" s="52"/>
      <c r="S226" s="52">
        <v>150</v>
      </c>
      <c r="T226" s="52">
        <f t="shared" si="24"/>
        <v>13650</v>
      </c>
    </row>
    <row r="227" spans="2:20" hidden="1" x14ac:dyDescent="0.15">
      <c r="B227" s="20"/>
      <c r="C227" s="21"/>
      <c r="D227" s="23"/>
      <c r="E227" s="92"/>
      <c r="F227" s="92"/>
      <c r="G227" s="92"/>
      <c r="H227" s="92"/>
      <c r="I227" s="92"/>
      <c r="J227" s="92"/>
      <c r="K227" s="92"/>
      <c r="L227" s="92">
        <f t="shared" si="23"/>
        <v>0</v>
      </c>
      <c r="M227" s="52"/>
      <c r="N227" s="52"/>
      <c r="O227" s="52"/>
      <c r="P227" s="52"/>
      <c r="Q227" s="52"/>
      <c r="R227" s="52"/>
      <c r="S227" s="52"/>
      <c r="T227" s="52">
        <f t="shared" si="24"/>
        <v>0</v>
      </c>
    </row>
    <row r="228" spans="2:20" x14ac:dyDescent="0.15">
      <c r="B228" s="20" t="s">
        <v>325</v>
      </c>
      <c r="C228" s="21">
        <v>623</v>
      </c>
      <c r="D228" s="23" t="s">
        <v>360</v>
      </c>
      <c r="E228" s="92">
        <v>15000</v>
      </c>
      <c r="F228" s="92">
        <v>1500</v>
      </c>
      <c r="G228" s="92">
        <v>1000</v>
      </c>
      <c r="H228" s="92"/>
      <c r="I228" s="92"/>
      <c r="J228" s="92"/>
      <c r="K228" s="92"/>
      <c r="L228" s="92">
        <f t="shared" si="23"/>
        <v>17500</v>
      </c>
      <c r="M228" s="52">
        <v>15000</v>
      </c>
      <c r="N228" s="52">
        <v>1500</v>
      </c>
      <c r="O228" s="52">
        <v>1000</v>
      </c>
      <c r="P228" s="52"/>
      <c r="Q228" s="52"/>
      <c r="R228" s="52"/>
      <c r="S228" s="52"/>
      <c r="T228" s="52">
        <f t="shared" si="24"/>
        <v>17500</v>
      </c>
    </row>
    <row r="229" spans="2:20" x14ac:dyDescent="0.15">
      <c r="B229" s="20" t="s">
        <v>326</v>
      </c>
      <c r="C229" s="21">
        <v>629</v>
      </c>
      <c r="D229" s="23" t="s">
        <v>502</v>
      </c>
      <c r="E229" s="92"/>
      <c r="F229" s="92"/>
      <c r="G229" s="92"/>
      <c r="H229" s="92">
        <v>1000</v>
      </c>
      <c r="I229" s="92"/>
      <c r="J229" s="92"/>
      <c r="K229" s="92"/>
      <c r="L229" s="92">
        <f t="shared" si="23"/>
        <v>1000</v>
      </c>
      <c r="M229" s="52"/>
      <c r="N229" s="52"/>
      <c r="O229" s="52"/>
      <c r="P229" s="52">
        <v>1000</v>
      </c>
      <c r="Q229" s="52"/>
      <c r="R229" s="52"/>
      <c r="S229" s="52"/>
      <c r="T229" s="52">
        <f t="shared" si="24"/>
        <v>1000</v>
      </c>
    </row>
    <row r="230" spans="2:20" x14ac:dyDescent="0.15">
      <c r="B230" s="20" t="s">
        <v>327</v>
      </c>
      <c r="C230" s="21">
        <v>623</v>
      </c>
      <c r="D230" s="23" t="s">
        <v>551</v>
      </c>
      <c r="E230" s="92">
        <v>1100</v>
      </c>
      <c r="F230" s="92">
        <v>100</v>
      </c>
      <c r="G230" s="92">
        <v>100</v>
      </c>
      <c r="H230" s="92">
        <v>100</v>
      </c>
      <c r="I230" s="92">
        <v>2000</v>
      </c>
      <c r="J230" s="92"/>
      <c r="K230" s="92">
        <v>100</v>
      </c>
      <c r="L230" s="92">
        <f t="shared" si="23"/>
        <v>3500</v>
      </c>
      <c r="M230" s="52">
        <v>1100</v>
      </c>
      <c r="N230" s="52">
        <v>100</v>
      </c>
      <c r="O230" s="52">
        <v>100</v>
      </c>
      <c r="P230" s="52">
        <v>100</v>
      </c>
      <c r="Q230" s="52"/>
      <c r="R230" s="52"/>
      <c r="S230" s="52">
        <v>100</v>
      </c>
      <c r="T230" s="52">
        <f t="shared" si="24"/>
        <v>1500</v>
      </c>
    </row>
    <row r="231" spans="2:20" x14ac:dyDescent="0.15">
      <c r="B231" s="20" t="s">
        <v>328</v>
      </c>
      <c r="C231" s="21">
        <v>629</v>
      </c>
      <c r="D231" s="23" t="s">
        <v>201</v>
      </c>
      <c r="E231" s="92">
        <v>1500</v>
      </c>
      <c r="F231" s="92">
        <v>50</v>
      </c>
      <c r="G231" s="92">
        <v>100</v>
      </c>
      <c r="H231" s="92"/>
      <c r="I231" s="92"/>
      <c r="J231" s="92"/>
      <c r="K231" s="92">
        <v>1000</v>
      </c>
      <c r="L231" s="92">
        <f t="shared" si="23"/>
        <v>2650</v>
      </c>
      <c r="M231" s="52">
        <v>2300</v>
      </c>
      <c r="N231" s="52">
        <v>500</v>
      </c>
      <c r="O231" s="52">
        <v>200</v>
      </c>
      <c r="P231" s="52"/>
      <c r="Q231" s="52"/>
      <c r="R231" s="52"/>
      <c r="S231" s="52">
        <v>800</v>
      </c>
      <c r="T231" s="52">
        <f t="shared" si="24"/>
        <v>3800</v>
      </c>
    </row>
    <row r="232" spans="2:20" x14ac:dyDescent="0.15">
      <c r="B232" s="20" t="s">
        <v>329</v>
      </c>
      <c r="C232" s="21">
        <v>627</v>
      </c>
      <c r="D232" s="23" t="s">
        <v>174</v>
      </c>
      <c r="E232" s="92">
        <v>500</v>
      </c>
      <c r="F232" s="92"/>
      <c r="G232" s="92"/>
      <c r="H232" s="92"/>
      <c r="I232" s="92" t="s">
        <v>9</v>
      </c>
      <c r="J232" s="92"/>
      <c r="K232" s="92"/>
      <c r="L232" s="92">
        <f t="shared" si="23"/>
        <v>500</v>
      </c>
      <c r="M232" s="52">
        <v>500</v>
      </c>
      <c r="N232" s="52"/>
      <c r="O232" s="52"/>
      <c r="P232" s="52"/>
      <c r="Q232" s="52" t="s">
        <v>9</v>
      </c>
      <c r="R232" s="52"/>
      <c r="S232" s="52"/>
      <c r="T232" s="52">
        <f t="shared" si="24"/>
        <v>500</v>
      </c>
    </row>
    <row r="233" spans="2:20" x14ac:dyDescent="0.15">
      <c r="B233" s="20" t="s">
        <v>330</v>
      </c>
      <c r="C233" s="21">
        <v>629</v>
      </c>
      <c r="D233" s="23" t="s">
        <v>187</v>
      </c>
      <c r="E233" s="92"/>
      <c r="F233" s="92">
        <v>6000</v>
      </c>
      <c r="G233" s="92"/>
      <c r="H233" s="92"/>
      <c r="I233" s="92"/>
      <c r="J233" s="92"/>
      <c r="K233" s="92">
        <v>6000</v>
      </c>
      <c r="L233" s="92">
        <f t="shared" si="23"/>
        <v>12000</v>
      </c>
      <c r="M233" s="52"/>
      <c r="N233" s="52">
        <v>6000</v>
      </c>
      <c r="O233" s="52"/>
      <c r="P233" s="52"/>
      <c r="Q233" s="52"/>
      <c r="R233" s="52"/>
      <c r="S233" s="52">
        <v>6000</v>
      </c>
      <c r="T233" s="52">
        <f t="shared" si="24"/>
        <v>12000</v>
      </c>
    </row>
    <row r="234" spans="2:20" x14ac:dyDescent="0.15">
      <c r="B234" s="20" t="s">
        <v>331</v>
      </c>
      <c r="C234" s="21">
        <v>629</v>
      </c>
      <c r="D234" s="23" t="s">
        <v>544</v>
      </c>
      <c r="E234" s="92"/>
      <c r="F234" s="92"/>
      <c r="G234" s="92"/>
      <c r="H234" s="92"/>
      <c r="I234" s="92">
        <v>68000</v>
      </c>
      <c r="J234" s="92">
        <v>3000</v>
      </c>
      <c r="K234" s="92">
        <f>1100+1900</f>
        <v>3000</v>
      </c>
      <c r="L234" s="92">
        <f t="shared" si="23"/>
        <v>74000</v>
      </c>
      <c r="M234" s="52"/>
      <c r="N234" s="52"/>
      <c r="O234" s="52"/>
      <c r="P234" s="52"/>
      <c r="Q234" s="52">
        <v>73000</v>
      </c>
      <c r="R234" s="52">
        <v>3000</v>
      </c>
      <c r="S234" s="52">
        <f>1100+1900</f>
        <v>3000</v>
      </c>
      <c r="T234" s="52">
        <f t="shared" si="24"/>
        <v>79000</v>
      </c>
    </row>
    <row r="235" spans="2:20" hidden="1" x14ac:dyDescent="0.15">
      <c r="B235" s="20" t="s">
        <v>332</v>
      </c>
      <c r="C235" s="21">
        <v>629</v>
      </c>
      <c r="D235" s="23" t="s">
        <v>546</v>
      </c>
      <c r="E235" s="52"/>
      <c r="F235" s="52"/>
      <c r="G235" s="52"/>
      <c r="H235" s="52"/>
      <c r="I235" s="52"/>
      <c r="J235" s="52"/>
      <c r="K235" s="52"/>
      <c r="L235" s="52">
        <f t="shared" ref="L235" si="25">SUM(E235:K235)</f>
        <v>0</v>
      </c>
      <c r="M235" s="52"/>
      <c r="N235" s="52"/>
      <c r="O235" s="52"/>
      <c r="P235" s="52"/>
      <c r="Q235" s="52"/>
      <c r="R235" s="52"/>
      <c r="S235" s="52"/>
      <c r="T235" s="52">
        <f t="shared" si="24"/>
        <v>0</v>
      </c>
    </row>
    <row r="236" spans="2:20" hidden="1" x14ac:dyDescent="0.15">
      <c r="B236" s="20"/>
      <c r="C236" s="21"/>
      <c r="D236" s="23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</row>
    <row r="237" spans="2:20" x14ac:dyDescent="0.15">
      <c r="B237" s="37"/>
      <c r="C237" s="37"/>
      <c r="D237" s="38" t="s">
        <v>18</v>
      </c>
      <c r="E237" s="63">
        <f>SUM(E204:E235)</f>
        <v>202700</v>
      </c>
      <c r="F237" s="63">
        <f>SUM(F205:F234)</f>
        <v>17450</v>
      </c>
      <c r="G237" s="63">
        <f t="shared" ref="G237:K237" si="26">SUM(G205:G234)</f>
        <v>7600</v>
      </c>
      <c r="H237" s="63">
        <f t="shared" si="26"/>
        <v>20100</v>
      </c>
      <c r="I237" s="63">
        <f t="shared" si="26"/>
        <v>90200</v>
      </c>
      <c r="J237" s="63">
        <f t="shared" si="26"/>
        <v>7500</v>
      </c>
      <c r="K237" s="63">
        <f t="shared" si="26"/>
        <v>21700</v>
      </c>
      <c r="L237" s="63">
        <f>SUM(L205:L234)</f>
        <v>367250</v>
      </c>
      <c r="M237" s="63">
        <f>SUM(M204:M235)</f>
        <v>204100</v>
      </c>
      <c r="N237" s="63">
        <f t="shared" ref="N237:S237" si="27">SUM(N204:N235)</f>
        <v>17750</v>
      </c>
      <c r="O237" s="63">
        <f t="shared" si="27"/>
        <v>11050</v>
      </c>
      <c r="P237" s="63">
        <f t="shared" si="27"/>
        <v>7900</v>
      </c>
      <c r="Q237" s="63">
        <f t="shared" si="27"/>
        <v>93900</v>
      </c>
      <c r="R237" s="63">
        <f t="shared" si="27"/>
        <v>11700</v>
      </c>
      <c r="S237" s="63">
        <f t="shared" si="27"/>
        <v>21300</v>
      </c>
      <c r="T237" s="63">
        <f>SUM(T205:T234)</f>
        <v>367700</v>
      </c>
    </row>
    <row r="238" spans="2:20" x14ac:dyDescent="0.15">
      <c r="B238" s="35"/>
      <c r="C238" s="35"/>
      <c r="D238" s="36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2:20" x14ac:dyDescent="0.15">
      <c r="B239" s="35"/>
      <c r="C239" s="35"/>
      <c r="D239" s="36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2:20" x14ac:dyDescent="0.15">
      <c r="B240" s="35"/>
      <c r="C240" s="35"/>
      <c r="D240" s="40"/>
      <c r="E240" s="12" t="s">
        <v>9</v>
      </c>
      <c r="F240" s="33"/>
      <c r="G240" s="33"/>
      <c r="H240" s="33"/>
      <c r="I240" s="33"/>
      <c r="J240" s="33"/>
      <c r="K240" s="33"/>
      <c r="L240" s="33"/>
      <c r="M240" s="12" t="s">
        <v>9</v>
      </c>
      <c r="N240" s="33"/>
      <c r="O240" s="33"/>
      <c r="P240" s="33"/>
      <c r="Q240" s="33"/>
      <c r="R240" s="33"/>
      <c r="S240" s="33"/>
      <c r="T240" s="33"/>
    </row>
    <row r="241" spans="2:20" x14ac:dyDescent="0.15">
      <c r="B241" s="35"/>
      <c r="C241" s="35"/>
      <c r="D241" s="40"/>
      <c r="E241" s="12"/>
      <c r="F241" s="33"/>
      <c r="G241" s="33"/>
      <c r="H241" s="33"/>
      <c r="J241" s="33"/>
      <c r="K241" s="33"/>
      <c r="L241" s="33"/>
      <c r="M241" s="12"/>
      <c r="N241" s="33"/>
      <c r="O241" s="33"/>
      <c r="P241" s="33"/>
      <c r="R241" s="33"/>
      <c r="S241" s="33"/>
      <c r="T241" s="33"/>
    </row>
    <row r="242" spans="2:20" x14ac:dyDescent="0.15">
      <c r="B242" s="40" t="s">
        <v>19</v>
      </c>
      <c r="C242" s="7"/>
      <c r="D242" s="33" t="s">
        <v>202</v>
      </c>
      <c r="E242" s="33"/>
      <c r="F242" s="33"/>
      <c r="G242" s="33"/>
      <c r="H242" s="33"/>
      <c r="J242" s="33"/>
      <c r="K242" s="33"/>
      <c r="L242" s="33"/>
      <c r="M242" s="33"/>
      <c r="N242" s="33"/>
      <c r="O242" s="33"/>
      <c r="P242" s="33"/>
      <c r="R242" s="33"/>
      <c r="S242" s="33"/>
      <c r="T242" s="33"/>
    </row>
    <row r="243" spans="2:20" x14ac:dyDescent="0.15">
      <c r="B243" s="35"/>
      <c r="C243" s="35"/>
      <c r="D243" s="36"/>
      <c r="E243" s="12">
        <f>E201</f>
        <v>2019</v>
      </c>
      <c r="F243" s="13"/>
      <c r="G243" s="13"/>
      <c r="H243" s="13"/>
      <c r="I243" s="8"/>
      <c r="J243" s="8"/>
      <c r="K243" s="11"/>
      <c r="L243" s="33"/>
      <c r="M243" s="12">
        <f>M201</f>
        <v>2018</v>
      </c>
      <c r="N243" s="13"/>
      <c r="O243" s="13"/>
      <c r="P243" s="13"/>
      <c r="Q243" s="8"/>
      <c r="R243" s="8"/>
      <c r="S243" s="11"/>
      <c r="T243" s="33"/>
    </row>
    <row r="244" spans="2:20" x14ac:dyDescent="0.15">
      <c r="B244" s="37" t="s">
        <v>6</v>
      </c>
      <c r="C244" s="37" t="s">
        <v>7</v>
      </c>
      <c r="D244" s="38" t="s">
        <v>8</v>
      </c>
      <c r="E244" s="14" t="str">
        <f>E202</f>
        <v>Estructurals</v>
      </c>
      <c r="F244" s="14" t="str">
        <f t="shared" ref="F244:K244" si="28">F202</f>
        <v>EMMB</v>
      </c>
      <c r="G244" s="14" t="str">
        <f t="shared" si="28"/>
        <v>EB</v>
      </c>
      <c r="H244" s="14" t="str">
        <f t="shared" si="28"/>
        <v>Esports</v>
      </c>
      <c r="I244" s="14" t="str">
        <f t="shared" si="28"/>
        <v>Festes</v>
      </c>
      <c r="J244" s="14" t="str">
        <f t="shared" si="28"/>
        <v>Jovent</v>
      </c>
      <c r="K244" s="14" t="str">
        <f t="shared" si="28"/>
        <v>Cultura</v>
      </c>
      <c r="L244" s="14" t="s">
        <v>255</v>
      </c>
      <c r="M244" s="14" t="str">
        <f>M202</f>
        <v>Estructurals</v>
      </c>
      <c r="N244" s="14" t="str">
        <f t="shared" ref="N244:S244" si="29">N202</f>
        <v>EMMB</v>
      </c>
      <c r="O244" s="14" t="str">
        <f t="shared" si="29"/>
        <v>EB</v>
      </c>
      <c r="P244" s="14" t="str">
        <f t="shared" si="29"/>
        <v>Esports</v>
      </c>
      <c r="Q244" s="14" t="str">
        <f t="shared" si="29"/>
        <v>Festes</v>
      </c>
      <c r="R244" s="14" t="str">
        <f t="shared" si="29"/>
        <v>Jovent</v>
      </c>
      <c r="S244" s="14" t="str">
        <f t="shared" si="29"/>
        <v>Cultura</v>
      </c>
      <c r="T244" s="14" t="s">
        <v>255</v>
      </c>
    </row>
    <row r="245" spans="2:20" x14ac:dyDescent="0.15">
      <c r="B245" s="41"/>
      <c r="C245" s="53"/>
      <c r="D245" s="54"/>
      <c r="E245" s="70"/>
      <c r="F245" s="70"/>
      <c r="G245" s="70"/>
      <c r="H245" s="70"/>
      <c r="I245" s="70"/>
      <c r="J245" s="70"/>
      <c r="K245" s="70"/>
      <c r="L245" s="71"/>
      <c r="M245" s="70"/>
      <c r="N245" s="70"/>
      <c r="O245" s="70"/>
      <c r="P245" s="70"/>
      <c r="Q245" s="70"/>
      <c r="R245" s="70"/>
      <c r="S245" s="70"/>
      <c r="T245" s="71"/>
    </row>
    <row r="246" spans="2:20" hidden="1" x14ac:dyDescent="0.15">
      <c r="B246" s="16" t="s">
        <v>203</v>
      </c>
      <c r="C246" s="17">
        <v>662</v>
      </c>
      <c r="D246" s="18" t="s">
        <v>204</v>
      </c>
      <c r="E246" s="39">
        <v>0</v>
      </c>
      <c r="F246" s="39"/>
      <c r="G246" s="39"/>
      <c r="H246" s="39"/>
      <c r="I246" s="39"/>
      <c r="J246" s="39"/>
      <c r="K246" s="39"/>
      <c r="L246" s="52">
        <v>0</v>
      </c>
      <c r="M246" s="39">
        <v>0</v>
      </c>
      <c r="N246" s="39"/>
      <c r="O246" s="39"/>
      <c r="P246" s="39"/>
      <c r="Q246" s="39"/>
      <c r="R246" s="39"/>
      <c r="S246" s="39"/>
      <c r="T246" s="52">
        <v>0</v>
      </c>
    </row>
    <row r="247" spans="2:20" x14ac:dyDescent="0.15">
      <c r="B247" s="20"/>
      <c r="C247" s="21"/>
      <c r="D247" s="23"/>
      <c r="E247" s="52"/>
      <c r="F247" s="52"/>
      <c r="G247" s="52"/>
      <c r="H247" s="52"/>
      <c r="I247" s="52"/>
      <c r="J247" s="52"/>
      <c r="K247" s="52"/>
      <c r="L247" s="52" t="s">
        <v>9</v>
      </c>
      <c r="M247" s="52"/>
      <c r="N247" s="52"/>
      <c r="O247" s="52"/>
      <c r="P247" s="52"/>
      <c r="Q247" s="52"/>
      <c r="R247" s="52"/>
      <c r="S247" s="52"/>
      <c r="T247" s="52" t="s">
        <v>9</v>
      </c>
    </row>
    <row r="248" spans="2:20" x14ac:dyDescent="0.15">
      <c r="B248" s="20" t="s">
        <v>333</v>
      </c>
      <c r="C248" s="21" t="s">
        <v>334</v>
      </c>
      <c r="D248" s="22" t="s">
        <v>335</v>
      </c>
      <c r="E248" s="92">
        <v>1200</v>
      </c>
      <c r="F248" s="95">
        <v>100</v>
      </c>
      <c r="G248" s="95">
        <v>100</v>
      </c>
      <c r="H248" s="92">
        <v>100</v>
      </c>
      <c r="I248" s="92">
        <v>25</v>
      </c>
      <c r="J248" s="92">
        <v>25</v>
      </c>
      <c r="K248" s="92">
        <v>50</v>
      </c>
      <c r="L248" s="92">
        <f>SUM(E248:K248)</f>
        <v>1600</v>
      </c>
      <c r="M248" s="52">
        <v>350</v>
      </c>
      <c r="N248" s="61">
        <v>650</v>
      </c>
      <c r="O248" s="61">
        <v>200</v>
      </c>
      <c r="P248" s="52">
        <v>120</v>
      </c>
      <c r="Q248" s="52">
        <v>25</v>
      </c>
      <c r="R248" s="52">
        <v>25</v>
      </c>
      <c r="S248" s="52">
        <v>50</v>
      </c>
      <c r="T248" s="52">
        <f>SUM(M248:S248)</f>
        <v>1420</v>
      </c>
    </row>
    <row r="249" spans="2:20" x14ac:dyDescent="0.15">
      <c r="B249" s="20"/>
      <c r="C249" s="21"/>
      <c r="D249" s="23"/>
      <c r="E249" s="92"/>
      <c r="F249" s="92"/>
      <c r="G249" s="92"/>
      <c r="H249" s="92"/>
      <c r="I249" s="92"/>
      <c r="J249" s="92"/>
      <c r="K249" s="92"/>
      <c r="L249" s="92"/>
      <c r="M249" s="52"/>
      <c r="N249" s="52"/>
      <c r="O249" s="52"/>
      <c r="P249" s="52"/>
      <c r="Q249" s="52"/>
      <c r="R249" s="52"/>
      <c r="S249" s="52"/>
      <c r="T249" s="52"/>
    </row>
    <row r="250" spans="2:20" x14ac:dyDescent="0.15">
      <c r="B250" s="20"/>
      <c r="C250" s="21"/>
      <c r="D250" s="23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</row>
    <row r="251" spans="2:20" x14ac:dyDescent="0.15">
      <c r="B251" s="20"/>
      <c r="C251" s="21"/>
      <c r="D251" s="23"/>
      <c r="E251" s="52"/>
      <c r="F251" s="52"/>
      <c r="G251" s="52"/>
      <c r="H251" s="52"/>
      <c r="I251" s="52"/>
      <c r="J251" s="52"/>
      <c r="K251" s="52"/>
      <c r="L251" s="72"/>
      <c r="M251" s="52"/>
      <c r="N251" s="52"/>
      <c r="O251" s="52"/>
      <c r="P251" s="52"/>
      <c r="Q251" s="52"/>
      <c r="R251" s="52"/>
      <c r="S251" s="52"/>
      <c r="T251" s="72"/>
    </row>
    <row r="252" spans="2:20" x14ac:dyDescent="0.15">
      <c r="B252" s="41"/>
      <c r="C252" s="37"/>
      <c r="D252" s="38" t="s">
        <v>209</v>
      </c>
      <c r="E252" s="63">
        <f>SUM(E248:E251)</f>
        <v>1200</v>
      </c>
      <c r="F252" s="63">
        <f>F248</f>
        <v>100</v>
      </c>
      <c r="G252" s="63">
        <f>G248</f>
        <v>100</v>
      </c>
      <c r="H252" s="63">
        <f>H248</f>
        <v>100</v>
      </c>
      <c r="I252" s="63">
        <f t="shared" ref="I252:J252" si="30">I248</f>
        <v>25</v>
      </c>
      <c r="J252" s="63">
        <f t="shared" si="30"/>
        <v>25</v>
      </c>
      <c r="K252" s="63">
        <f>K248</f>
        <v>50</v>
      </c>
      <c r="L252" s="63">
        <f>SUM(L248:L250)</f>
        <v>1600</v>
      </c>
      <c r="M252" s="63">
        <f>SUM(M248:M251)</f>
        <v>350</v>
      </c>
      <c r="N252" s="63">
        <f>N248</f>
        <v>650</v>
      </c>
      <c r="O252" s="63">
        <f>O248</f>
        <v>200</v>
      </c>
      <c r="P252" s="63">
        <f>P248</f>
        <v>120</v>
      </c>
      <c r="Q252" s="63">
        <f t="shared" ref="Q252:R252" si="31">Q248</f>
        <v>25</v>
      </c>
      <c r="R252" s="63">
        <f t="shared" si="31"/>
        <v>25</v>
      </c>
      <c r="S252" s="63">
        <f>S248</f>
        <v>50</v>
      </c>
      <c r="T252" s="63">
        <f>SUM(T248:T250)</f>
        <v>1420</v>
      </c>
    </row>
    <row r="253" spans="2:20" x14ac:dyDescent="0.15">
      <c r="B253" s="29"/>
      <c r="C253" s="29"/>
      <c r="D253" s="3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2:20" x14ac:dyDescent="0.15">
      <c r="B254" s="29"/>
      <c r="C254" s="29"/>
      <c r="D254" s="3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2:20" x14ac:dyDescent="0.15">
      <c r="B255" s="29"/>
      <c r="C255" s="29"/>
      <c r="D255" s="3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2:20" x14ac:dyDescent="0.15">
      <c r="B256" s="31" t="s">
        <v>34</v>
      </c>
      <c r="C256" s="30"/>
      <c r="D256" s="4" t="s">
        <v>35</v>
      </c>
      <c r="E256" s="4"/>
      <c r="F256" s="33"/>
      <c r="G256" s="33"/>
      <c r="H256" s="33"/>
      <c r="I256" s="33"/>
      <c r="J256" s="33"/>
      <c r="K256" s="33"/>
      <c r="L256" s="33"/>
      <c r="M256" s="4"/>
      <c r="N256" s="33"/>
      <c r="O256" s="33"/>
      <c r="P256" s="33"/>
      <c r="Q256" s="33"/>
      <c r="R256" s="33"/>
      <c r="S256" s="33"/>
      <c r="T256" s="33"/>
    </row>
    <row r="257" spans="2:20" x14ac:dyDescent="0.15">
      <c r="B257" s="29"/>
      <c r="C257" s="29"/>
      <c r="D257" s="32"/>
      <c r="E257" s="12">
        <f>E243</f>
        <v>2019</v>
      </c>
      <c r="F257" s="13"/>
      <c r="G257" s="13"/>
      <c r="H257" s="13"/>
      <c r="I257" s="8"/>
      <c r="J257" s="8"/>
      <c r="K257" s="11"/>
      <c r="L257" s="33"/>
      <c r="M257" s="12">
        <f>M243</f>
        <v>2018</v>
      </c>
      <c r="N257" s="13"/>
      <c r="O257" s="13"/>
      <c r="P257" s="13"/>
      <c r="Q257" s="8"/>
      <c r="R257" s="8"/>
      <c r="S257" s="11"/>
      <c r="T257" s="33"/>
    </row>
    <row r="258" spans="2:20" x14ac:dyDescent="0.15">
      <c r="B258" s="37" t="s">
        <v>6</v>
      </c>
      <c r="C258" s="37" t="s">
        <v>7</v>
      </c>
      <c r="D258" s="38" t="s">
        <v>8</v>
      </c>
      <c r="E258" s="14" t="str">
        <f>E244</f>
        <v>Estructurals</v>
      </c>
      <c r="F258" s="14" t="str">
        <f t="shared" ref="F258:J258" si="32">F244</f>
        <v>EMMB</v>
      </c>
      <c r="G258" s="14" t="str">
        <f t="shared" si="32"/>
        <v>EB</v>
      </c>
      <c r="H258" s="14" t="str">
        <f t="shared" si="32"/>
        <v>Esports</v>
      </c>
      <c r="I258" s="14" t="str">
        <f t="shared" si="32"/>
        <v>Festes</v>
      </c>
      <c r="J258" s="14" t="str">
        <f t="shared" si="32"/>
        <v>Jovent</v>
      </c>
      <c r="K258" s="14" t="str">
        <f>K244</f>
        <v>Cultura</v>
      </c>
      <c r="L258" s="14" t="s">
        <v>255</v>
      </c>
      <c r="M258" s="14" t="str">
        <f>M244</f>
        <v>Estructurals</v>
      </c>
      <c r="N258" s="14" t="str">
        <f t="shared" ref="N258:R258" si="33">N244</f>
        <v>EMMB</v>
      </c>
      <c r="O258" s="14" t="str">
        <f t="shared" si="33"/>
        <v>EB</v>
      </c>
      <c r="P258" s="14" t="str">
        <f t="shared" si="33"/>
        <v>Esports</v>
      </c>
      <c r="Q258" s="14" t="str">
        <f t="shared" si="33"/>
        <v>Festes</v>
      </c>
      <c r="R258" s="14" t="str">
        <f t="shared" si="33"/>
        <v>Jovent</v>
      </c>
      <c r="S258" s="14" t="str">
        <f>S244</f>
        <v>Cultura</v>
      </c>
      <c r="T258" s="14" t="s">
        <v>255</v>
      </c>
    </row>
    <row r="259" spans="2:20" x14ac:dyDescent="0.15">
      <c r="B259" s="53"/>
      <c r="C259" s="53"/>
      <c r="D259" s="5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</row>
    <row r="260" spans="2:20" x14ac:dyDescent="0.15">
      <c r="B260" s="20"/>
      <c r="C260" s="21"/>
      <c r="D260" s="23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</row>
    <row r="261" spans="2:20" x14ac:dyDescent="0.15">
      <c r="B261" s="20"/>
      <c r="C261" s="21"/>
      <c r="D261" s="23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</row>
    <row r="262" spans="2:20" x14ac:dyDescent="0.15">
      <c r="B262" s="20"/>
      <c r="C262" s="21"/>
      <c r="D262" s="23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</row>
    <row r="263" spans="2:20" x14ac:dyDescent="0.15">
      <c r="B263" s="20"/>
      <c r="C263" s="21"/>
      <c r="D263" s="23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</row>
    <row r="264" spans="2:20" x14ac:dyDescent="0.15">
      <c r="B264" s="21"/>
      <c r="C264" s="21"/>
      <c r="D264" s="23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</row>
    <row r="265" spans="2:20" x14ac:dyDescent="0.15">
      <c r="B265" s="37"/>
      <c r="C265" s="37"/>
      <c r="D265" s="38" t="s">
        <v>56</v>
      </c>
      <c r="E265" s="63">
        <f>E261</f>
        <v>0</v>
      </c>
      <c r="F265" s="63">
        <f t="shared" ref="F265:J265" si="34">F261</f>
        <v>0</v>
      </c>
      <c r="G265" s="63">
        <f t="shared" si="34"/>
        <v>0</v>
      </c>
      <c r="H265" s="63">
        <f t="shared" si="34"/>
        <v>0</v>
      </c>
      <c r="I265" s="63">
        <f t="shared" si="34"/>
        <v>0</v>
      </c>
      <c r="J265" s="63">
        <f t="shared" si="34"/>
        <v>0</v>
      </c>
      <c r="K265" s="63">
        <f>K261</f>
        <v>0</v>
      </c>
      <c r="L265" s="63">
        <v>0</v>
      </c>
      <c r="M265" s="63">
        <f>M261</f>
        <v>0</v>
      </c>
      <c r="N265" s="63">
        <f t="shared" ref="N265:R265" si="35">N261</f>
        <v>0</v>
      </c>
      <c r="O265" s="63">
        <f t="shared" si="35"/>
        <v>0</v>
      </c>
      <c r="P265" s="63">
        <f t="shared" si="35"/>
        <v>0</v>
      </c>
      <c r="Q265" s="63">
        <f t="shared" si="35"/>
        <v>0</v>
      </c>
      <c r="R265" s="63">
        <f t="shared" si="35"/>
        <v>0</v>
      </c>
      <c r="S265" s="63">
        <f>S261</f>
        <v>0</v>
      </c>
      <c r="T265" s="63">
        <v>0</v>
      </c>
    </row>
    <row r="266" spans="2:20" x14ac:dyDescent="0.15">
      <c r="B266" s="35"/>
      <c r="C266" s="35"/>
      <c r="D266" s="36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2:20" x14ac:dyDescent="0.15">
      <c r="B267" s="35"/>
      <c r="C267" s="35"/>
      <c r="D267" s="36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2:20" x14ac:dyDescent="0.15">
      <c r="B268" s="35"/>
      <c r="C268" s="35"/>
      <c r="D268" s="40"/>
      <c r="E268" s="12"/>
      <c r="F268" s="33"/>
      <c r="G268" s="33"/>
      <c r="H268" s="33"/>
      <c r="I268" s="33"/>
      <c r="J268" s="33"/>
      <c r="K268" s="33"/>
      <c r="L268" s="33"/>
      <c r="M268" s="12"/>
      <c r="N268" s="33"/>
      <c r="O268" s="33"/>
      <c r="P268" s="33"/>
      <c r="Q268" s="33"/>
      <c r="R268" s="33"/>
      <c r="S268" s="33"/>
      <c r="T268" s="33"/>
    </row>
    <row r="269" spans="2:20" x14ac:dyDescent="0.15">
      <c r="B269" s="35"/>
      <c r="C269" s="35"/>
      <c r="D269" s="40"/>
      <c r="E269" s="12"/>
      <c r="F269" s="33"/>
      <c r="G269" s="33"/>
      <c r="H269" s="33"/>
      <c r="I269" s="33"/>
      <c r="J269" s="33"/>
      <c r="K269" s="33"/>
      <c r="L269" s="33"/>
      <c r="M269" s="12"/>
      <c r="N269" s="33"/>
      <c r="O269" s="33"/>
      <c r="P269" s="33"/>
      <c r="Q269" s="33"/>
      <c r="R269" s="33"/>
      <c r="S269" s="33"/>
      <c r="T269" s="33"/>
    </row>
    <row r="270" spans="2:20" x14ac:dyDescent="0.15">
      <c r="B270" s="40" t="s">
        <v>63</v>
      </c>
      <c r="C270" s="7"/>
      <c r="D270" s="33" t="s">
        <v>232</v>
      </c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2:20" x14ac:dyDescent="0.15">
      <c r="B271" s="35"/>
      <c r="C271" s="35"/>
      <c r="D271" s="36"/>
      <c r="E271" s="12">
        <f>E257</f>
        <v>2019</v>
      </c>
      <c r="F271" s="13"/>
      <c r="G271" s="13"/>
      <c r="H271" s="13"/>
      <c r="I271" s="8"/>
      <c r="J271" s="8"/>
      <c r="K271" s="11"/>
      <c r="L271" s="33"/>
      <c r="M271" s="12">
        <f>M257</f>
        <v>2018</v>
      </c>
      <c r="N271" s="13"/>
      <c r="O271" s="13"/>
      <c r="P271" s="13"/>
      <c r="Q271" s="8"/>
      <c r="R271" s="8"/>
      <c r="S271" s="11"/>
      <c r="T271" s="33"/>
    </row>
    <row r="272" spans="2:20" x14ac:dyDescent="0.15">
      <c r="B272" s="37" t="s">
        <v>6</v>
      </c>
      <c r="C272" s="37" t="s">
        <v>7</v>
      </c>
      <c r="D272" s="38" t="s">
        <v>8</v>
      </c>
      <c r="E272" s="14" t="str">
        <f>E258</f>
        <v>Estructurals</v>
      </c>
      <c r="F272" s="14" t="str">
        <f t="shared" ref="F272:J272" si="36">F258</f>
        <v>EMMB</v>
      </c>
      <c r="G272" s="14" t="str">
        <f t="shared" si="36"/>
        <v>EB</v>
      </c>
      <c r="H272" s="14" t="str">
        <f t="shared" si="36"/>
        <v>Esports</v>
      </c>
      <c r="I272" s="14" t="str">
        <f t="shared" si="36"/>
        <v>Festes</v>
      </c>
      <c r="J272" s="14" t="str">
        <f t="shared" si="36"/>
        <v>Jovent</v>
      </c>
      <c r="K272" s="14" t="str">
        <f>K258</f>
        <v>Cultura</v>
      </c>
      <c r="L272" s="14" t="s">
        <v>255</v>
      </c>
      <c r="M272" s="14" t="str">
        <f>M258</f>
        <v>Estructurals</v>
      </c>
      <c r="N272" s="14" t="str">
        <f t="shared" ref="N272:R272" si="37">N258</f>
        <v>EMMB</v>
      </c>
      <c r="O272" s="14" t="str">
        <f t="shared" si="37"/>
        <v>EB</v>
      </c>
      <c r="P272" s="14" t="str">
        <f t="shared" si="37"/>
        <v>Esports</v>
      </c>
      <c r="Q272" s="14" t="str">
        <f t="shared" si="37"/>
        <v>Festes</v>
      </c>
      <c r="R272" s="14" t="str">
        <f t="shared" si="37"/>
        <v>Jovent</v>
      </c>
      <c r="S272" s="14" t="str">
        <f>S258</f>
        <v>Cultura</v>
      </c>
      <c r="T272" s="14" t="s">
        <v>255</v>
      </c>
    </row>
    <row r="273" spans="2:20" x14ac:dyDescent="0.15">
      <c r="B273" s="29"/>
      <c r="C273" s="29"/>
      <c r="D273" s="3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2:20" x14ac:dyDescent="0.15">
      <c r="B274" s="17" t="s">
        <v>9</v>
      </c>
      <c r="C274" s="17"/>
      <c r="D274" s="18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</row>
    <row r="275" spans="2:20" hidden="1" x14ac:dyDescent="0.15">
      <c r="B275" s="20" t="s">
        <v>336</v>
      </c>
      <c r="C275" s="21">
        <v>221</v>
      </c>
      <c r="D275" s="23" t="s">
        <v>337</v>
      </c>
      <c r="E275" s="52">
        <v>0</v>
      </c>
      <c r="F275" s="52">
        <v>0</v>
      </c>
      <c r="G275" s="52"/>
      <c r="H275" s="52">
        <v>0</v>
      </c>
      <c r="I275" s="52">
        <v>0</v>
      </c>
      <c r="J275" s="52">
        <v>0</v>
      </c>
      <c r="K275" s="52"/>
      <c r="L275" s="52">
        <v>0</v>
      </c>
      <c r="M275" s="52">
        <v>0</v>
      </c>
      <c r="N275" s="52">
        <v>0</v>
      </c>
      <c r="O275" s="52"/>
      <c r="P275" s="52">
        <v>0</v>
      </c>
      <c r="Q275" s="52">
        <v>0</v>
      </c>
      <c r="R275" s="52">
        <v>0</v>
      </c>
      <c r="S275" s="52"/>
      <c r="T275" s="52">
        <v>0</v>
      </c>
    </row>
    <row r="276" spans="2:20" hidden="1" x14ac:dyDescent="0.15">
      <c r="B276" s="20"/>
      <c r="C276" s="21"/>
      <c r="D276" s="23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</row>
    <row r="277" spans="2:20" hidden="1" x14ac:dyDescent="0.15">
      <c r="B277" s="20"/>
      <c r="C277" s="21"/>
      <c r="D277" s="23" t="s">
        <v>234</v>
      </c>
      <c r="E277" s="52">
        <v>0</v>
      </c>
      <c r="F277" s="52"/>
      <c r="G277" s="52"/>
      <c r="H277" s="52"/>
      <c r="I277" s="52"/>
      <c r="J277" s="52"/>
      <c r="K277" s="52"/>
      <c r="L277" s="52">
        <v>0</v>
      </c>
      <c r="M277" s="52">
        <v>0</v>
      </c>
      <c r="N277" s="52"/>
      <c r="O277" s="52"/>
      <c r="P277" s="52"/>
      <c r="Q277" s="52"/>
      <c r="R277" s="52"/>
      <c r="S277" s="52"/>
      <c r="T277" s="52">
        <v>0</v>
      </c>
    </row>
    <row r="278" spans="2:20" hidden="1" x14ac:dyDescent="0.15">
      <c r="B278" s="20" t="s">
        <v>338</v>
      </c>
      <c r="C278" s="21">
        <v>226</v>
      </c>
      <c r="D278" s="23" t="s">
        <v>236</v>
      </c>
      <c r="E278" s="52">
        <v>0</v>
      </c>
      <c r="F278" s="52">
        <v>0</v>
      </c>
      <c r="G278" s="52"/>
      <c r="H278" s="52">
        <v>0</v>
      </c>
      <c r="I278" s="52">
        <v>0</v>
      </c>
      <c r="J278" s="52">
        <v>0</v>
      </c>
      <c r="K278" s="52"/>
      <c r="L278" s="52">
        <v>0</v>
      </c>
      <c r="M278" s="52">
        <v>0</v>
      </c>
      <c r="N278" s="52">
        <v>0</v>
      </c>
      <c r="O278" s="52"/>
      <c r="P278" s="52">
        <v>0</v>
      </c>
      <c r="Q278" s="52">
        <v>0</v>
      </c>
      <c r="R278" s="52">
        <v>0</v>
      </c>
      <c r="S278" s="52"/>
      <c r="T278" s="52">
        <v>0</v>
      </c>
    </row>
    <row r="279" spans="2:20" hidden="1" x14ac:dyDescent="0.15">
      <c r="B279" s="20"/>
      <c r="C279" s="21"/>
      <c r="D279" s="23" t="s">
        <v>339</v>
      </c>
      <c r="E279" s="52"/>
      <c r="F279" s="52">
        <v>0</v>
      </c>
      <c r="G279" s="52"/>
      <c r="H279" s="52"/>
      <c r="I279" s="52"/>
      <c r="J279" s="52"/>
      <c r="K279" s="52"/>
      <c r="L279" s="52">
        <v>0</v>
      </c>
      <c r="M279" s="52"/>
      <c r="N279" s="52">
        <v>0</v>
      </c>
      <c r="O279" s="52"/>
      <c r="P279" s="52"/>
      <c r="Q279" s="52"/>
      <c r="R279" s="52"/>
      <c r="S279" s="52"/>
      <c r="T279" s="52">
        <v>0</v>
      </c>
    </row>
    <row r="280" spans="2:20" hidden="1" x14ac:dyDescent="0.15">
      <c r="B280" s="20"/>
      <c r="C280" s="21"/>
      <c r="D280" s="23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</row>
    <row r="281" spans="2:20" hidden="1" x14ac:dyDescent="0.15">
      <c r="B281" s="20"/>
      <c r="C281" s="21"/>
      <c r="D281" s="23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</row>
    <row r="282" spans="2:20" hidden="1" x14ac:dyDescent="0.15">
      <c r="B282" s="20"/>
      <c r="C282" s="21"/>
      <c r="D282" s="23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</row>
    <row r="283" spans="2:20" x14ac:dyDescent="0.15">
      <c r="B283" s="21" t="s">
        <v>688</v>
      </c>
      <c r="C283" s="21"/>
      <c r="D283" s="23" t="s">
        <v>677</v>
      </c>
      <c r="E283" s="92">
        <v>10000</v>
      </c>
      <c r="F283" s="92"/>
      <c r="G283" s="92"/>
      <c r="H283" s="92"/>
      <c r="I283" s="92"/>
      <c r="J283" s="92"/>
      <c r="K283" s="92"/>
      <c r="L283" s="92">
        <f>E283</f>
        <v>10000</v>
      </c>
      <c r="M283" s="52">
        <v>20000</v>
      </c>
      <c r="N283" s="52"/>
      <c r="O283" s="52"/>
      <c r="P283" s="52"/>
      <c r="Q283" s="52"/>
      <c r="R283" s="52"/>
      <c r="S283" s="52"/>
      <c r="T283" s="52">
        <f>M283</f>
        <v>20000</v>
      </c>
    </row>
    <row r="284" spans="2:20" x14ac:dyDescent="0.15">
      <c r="B284" s="21" t="s">
        <v>689</v>
      </c>
      <c r="C284" s="21"/>
      <c r="D284" s="23" t="s">
        <v>565</v>
      </c>
      <c r="E284" s="92">
        <v>3000</v>
      </c>
      <c r="F284" s="92"/>
      <c r="G284" s="92"/>
      <c r="H284" s="92"/>
      <c r="I284" s="92"/>
      <c r="J284" s="92"/>
      <c r="K284" s="92"/>
      <c r="L284" s="92">
        <f>SUM(E284:J284)</f>
        <v>3000</v>
      </c>
      <c r="M284" s="52">
        <v>3000</v>
      </c>
      <c r="N284" s="52"/>
      <c r="O284" s="52"/>
      <c r="P284" s="52"/>
      <c r="Q284" s="52"/>
      <c r="R284" s="52"/>
      <c r="S284" s="52"/>
      <c r="T284" s="52">
        <f>SUM(M284:R284)</f>
        <v>3000</v>
      </c>
    </row>
    <row r="285" spans="2:20" x14ac:dyDescent="0.15">
      <c r="B285" s="21"/>
      <c r="C285" s="21"/>
      <c r="D285" s="23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</row>
    <row r="286" spans="2:20" x14ac:dyDescent="0.15">
      <c r="B286" s="55"/>
      <c r="C286" s="55"/>
      <c r="D286" s="56"/>
      <c r="E286" s="72"/>
      <c r="F286" s="72"/>
      <c r="G286" s="72"/>
      <c r="H286" s="72"/>
      <c r="I286" s="72"/>
      <c r="J286" s="72"/>
      <c r="K286" s="72"/>
      <c r="L286" s="52" t="s">
        <v>9</v>
      </c>
      <c r="M286" s="72"/>
      <c r="N286" s="72"/>
      <c r="O286" s="72"/>
      <c r="P286" s="72"/>
      <c r="Q286" s="72"/>
      <c r="R286" s="72"/>
      <c r="S286" s="72"/>
      <c r="T286" s="52" t="s">
        <v>9</v>
      </c>
    </row>
    <row r="287" spans="2:20" x14ac:dyDescent="0.15">
      <c r="B287" s="41"/>
      <c r="C287" s="57"/>
      <c r="D287" s="38"/>
      <c r="E287" s="63">
        <f>SUM(E283:E286)</f>
        <v>13000</v>
      </c>
      <c r="F287" s="63">
        <v>0</v>
      </c>
      <c r="G287" s="63">
        <f t="shared" ref="G287:J287" si="38">SUM(G283:G286)</f>
        <v>0</v>
      </c>
      <c r="H287" s="63">
        <f t="shared" si="38"/>
        <v>0</v>
      </c>
      <c r="I287" s="63">
        <f t="shared" si="38"/>
        <v>0</v>
      </c>
      <c r="J287" s="63">
        <f t="shared" si="38"/>
        <v>0</v>
      </c>
      <c r="K287" s="63">
        <f>SUM(K283:K286)</f>
        <v>0</v>
      </c>
      <c r="L287" s="63">
        <f>SUM(L283:L285)</f>
        <v>13000</v>
      </c>
      <c r="M287" s="63">
        <f>SUM(M283:M286)</f>
        <v>23000</v>
      </c>
      <c r="N287" s="63">
        <v>0</v>
      </c>
      <c r="O287" s="63">
        <f t="shared" ref="O287:R287" si="39">SUM(O283:O286)</f>
        <v>0</v>
      </c>
      <c r="P287" s="63">
        <f t="shared" si="39"/>
        <v>0</v>
      </c>
      <c r="Q287" s="63">
        <f t="shared" si="39"/>
        <v>0</v>
      </c>
      <c r="R287" s="63">
        <f t="shared" si="39"/>
        <v>0</v>
      </c>
      <c r="S287" s="63">
        <f>SUM(S283:S286)</f>
        <v>0</v>
      </c>
      <c r="T287" s="63">
        <f>SUM(T283:T285)</f>
        <v>23000</v>
      </c>
    </row>
    <row r="288" spans="2:20" x14ac:dyDescent="0.15">
      <c r="B288" s="35"/>
      <c r="C288" s="35"/>
      <c r="D288" s="36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2:20" x14ac:dyDescent="0.15">
      <c r="B289" s="35"/>
      <c r="C289" s="35"/>
      <c r="D289" s="36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2:20" x14ac:dyDescent="0.15">
      <c r="B290" s="35"/>
      <c r="C290" s="35"/>
      <c r="D290" s="36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2:20" x14ac:dyDescent="0.15">
      <c r="B291" s="31" t="s">
        <v>68</v>
      </c>
      <c r="C291" s="30"/>
      <c r="D291" s="4" t="s">
        <v>239</v>
      </c>
      <c r="E291" s="4"/>
      <c r="F291" s="33"/>
      <c r="G291" s="33"/>
      <c r="H291" s="33"/>
      <c r="I291" s="33"/>
      <c r="J291" s="33"/>
      <c r="K291" s="33"/>
      <c r="L291" s="4"/>
      <c r="M291" s="4"/>
      <c r="N291" s="33"/>
      <c r="O291" s="33"/>
      <c r="P291" s="33"/>
      <c r="Q291" s="33"/>
      <c r="R291" s="33"/>
      <c r="S291" s="33"/>
      <c r="T291" s="4"/>
    </row>
    <row r="292" spans="2:20" x14ac:dyDescent="0.15">
      <c r="B292" s="29"/>
      <c r="C292" s="29"/>
      <c r="D292" s="32"/>
      <c r="E292" s="12">
        <f>E271</f>
        <v>2019</v>
      </c>
      <c r="F292" s="13"/>
      <c r="G292" s="13"/>
      <c r="H292" s="13"/>
      <c r="I292" s="8"/>
      <c r="J292" s="8"/>
      <c r="K292" s="11"/>
      <c r="L292" s="33"/>
      <c r="M292" s="12">
        <f>M271</f>
        <v>2018</v>
      </c>
      <c r="N292" s="13"/>
      <c r="O292" s="13"/>
      <c r="P292" s="13"/>
      <c r="Q292" s="8"/>
      <c r="R292" s="8"/>
      <c r="S292" s="11"/>
      <c r="T292" s="33"/>
    </row>
    <row r="293" spans="2:20" x14ac:dyDescent="0.15">
      <c r="B293" s="37" t="s">
        <v>6</v>
      </c>
      <c r="C293" s="37" t="s">
        <v>7</v>
      </c>
      <c r="D293" s="38" t="s">
        <v>8</v>
      </c>
      <c r="E293" s="14" t="str">
        <f>E272</f>
        <v>Estructurals</v>
      </c>
      <c r="F293" s="14" t="str">
        <f t="shared" ref="F293:J293" si="40">F272</f>
        <v>EMMB</v>
      </c>
      <c r="G293" s="14" t="str">
        <f t="shared" si="40"/>
        <v>EB</v>
      </c>
      <c r="H293" s="14" t="str">
        <f t="shared" si="40"/>
        <v>Esports</v>
      </c>
      <c r="I293" s="14" t="str">
        <f t="shared" si="40"/>
        <v>Festes</v>
      </c>
      <c r="J293" s="14" t="str">
        <f t="shared" si="40"/>
        <v>Jovent</v>
      </c>
      <c r="K293" s="14" t="str">
        <f>K272</f>
        <v>Cultura</v>
      </c>
      <c r="L293" s="14" t="s">
        <v>255</v>
      </c>
      <c r="M293" s="14" t="str">
        <f>M272</f>
        <v>Estructurals</v>
      </c>
      <c r="N293" s="14" t="str">
        <f t="shared" ref="N293:R293" si="41">N272</f>
        <v>EMMB</v>
      </c>
      <c r="O293" s="14" t="str">
        <f t="shared" si="41"/>
        <v>EB</v>
      </c>
      <c r="P293" s="14" t="str">
        <f t="shared" si="41"/>
        <v>Esports</v>
      </c>
      <c r="Q293" s="14" t="str">
        <f t="shared" si="41"/>
        <v>Festes</v>
      </c>
      <c r="R293" s="14" t="str">
        <f t="shared" si="41"/>
        <v>Jovent</v>
      </c>
      <c r="S293" s="14" t="str">
        <f>S272</f>
        <v>Cultura</v>
      </c>
      <c r="T293" s="14" t="s">
        <v>255</v>
      </c>
    </row>
    <row r="294" spans="2:20" x14ac:dyDescent="0.15">
      <c r="B294" s="29"/>
      <c r="C294" s="29"/>
      <c r="D294" s="3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2:20" x14ac:dyDescent="0.15">
      <c r="B295" s="16"/>
      <c r="C295" s="17"/>
      <c r="D295" s="18"/>
      <c r="E295" s="65"/>
      <c r="F295" s="65"/>
      <c r="G295" s="65"/>
      <c r="H295" s="65"/>
      <c r="I295" s="65"/>
      <c r="J295" s="65"/>
      <c r="K295" s="65"/>
      <c r="L295" s="39"/>
      <c r="M295" s="65"/>
      <c r="N295" s="65"/>
      <c r="O295" s="65"/>
      <c r="P295" s="65"/>
      <c r="Q295" s="65"/>
      <c r="R295" s="65"/>
      <c r="S295" s="65"/>
      <c r="T295" s="39"/>
    </row>
    <row r="296" spans="2:20" x14ac:dyDescent="0.15">
      <c r="B296" s="20"/>
      <c r="C296" s="21"/>
      <c r="D296" s="58"/>
      <c r="E296" s="66"/>
      <c r="F296" s="66"/>
      <c r="G296" s="66"/>
      <c r="H296" s="66"/>
      <c r="I296" s="66"/>
      <c r="J296" s="66"/>
      <c r="K296" s="66"/>
      <c r="L296" s="52"/>
      <c r="M296" s="66"/>
      <c r="N296" s="66"/>
      <c r="O296" s="66"/>
      <c r="P296" s="66"/>
      <c r="Q296" s="66"/>
      <c r="R296" s="66"/>
      <c r="S296" s="66"/>
      <c r="T296" s="52"/>
    </row>
    <row r="297" spans="2:20" x14ac:dyDescent="0.15">
      <c r="B297" s="20"/>
      <c r="C297" s="21"/>
      <c r="D297" s="23"/>
      <c r="E297" s="52"/>
      <c r="F297" s="52"/>
      <c r="G297" s="52"/>
      <c r="H297" s="66"/>
      <c r="I297" s="66"/>
      <c r="J297" s="66"/>
      <c r="K297" s="66"/>
      <c r="L297" s="52"/>
      <c r="M297" s="52"/>
      <c r="N297" s="52"/>
      <c r="O297" s="52"/>
      <c r="P297" s="66"/>
      <c r="Q297" s="66"/>
      <c r="R297" s="66"/>
      <c r="S297" s="66"/>
      <c r="T297" s="52"/>
    </row>
    <row r="298" spans="2:20" x14ac:dyDescent="0.15">
      <c r="B298" s="20"/>
      <c r="C298" s="21"/>
      <c r="D298" s="23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</row>
    <row r="299" spans="2:20" x14ac:dyDescent="0.15">
      <c r="B299" s="20"/>
      <c r="C299" s="21"/>
      <c r="D299" s="23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</row>
    <row r="300" spans="2:20" x14ac:dyDescent="0.15">
      <c r="B300" s="21"/>
      <c r="C300" s="21"/>
      <c r="D300" s="23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</row>
    <row r="301" spans="2:20" x14ac:dyDescent="0.15">
      <c r="B301" s="37"/>
      <c r="C301" s="37"/>
      <c r="D301" s="38" t="s">
        <v>240</v>
      </c>
      <c r="E301" s="63">
        <v>0</v>
      </c>
      <c r="F301" s="63">
        <v>0</v>
      </c>
      <c r="G301" s="63">
        <f>F301</f>
        <v>0</v>
      </c>
      <c r="H301" s="63">
        <v>0</v>
      </c>
      <c r="I301" s="63">
        <v>0</v>
      </c>
      <c r="J301" s="63">
        <v>0</v>
      </c>
      <c r="K301" s="63">
        <v>0</v>
      </c>
      <c r="L301" s="63">
        <v>0</v>
      </c>
      <c r="M301" s="63">
        <v>0</v>
      </c>
      <c r="N301" s="63">
        <v>0</v>
      </c>
      <c r="O301" s="63">
        <f>N301</f>
        <v>0</v>
      </c>
      <c r="P301" s="63">
        <v>0</v>
      </c>
      <c r="Q301" s="63">
        <v>0</v>
      </c>
      <c r="R301" s="63">
        <v>0</v>
      </c>
      <c r="S301" s="63">
        <v>0</v>
      </c>
      <c r="T301" s="63">
        <v>0</v>
      </c>
    </row>
    <row r="302" spans="2:20" x14ac:dyDescent="0.15">
      <c r="B302" s="35"/>
      <c r="C302" s="35"/>
      <c r="D302" s="36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2:20" x14ac:dyDescent="0.15">
      <c r="B303" s="35"/>
      <c r="C303" s="35"/>
      <c r="D303" s="36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2:20" x14ac:dyDescent="0.15">
      <c r="B304" s="35"/>
      <c r="C304" s="35"/>
      <c r="D304" s="40"/>
      <c r="E304" s="12"/>
      <c r="F304" s="33"/>
      <c r="G304" s="33"/>
      <c r="H304" s="33"/>
      <c r="I304" s="33"/>
      <c r="J304" s="33"/>
      <c r="K304" s="33"/>
      <c r="L304" s="33"/>
      <c r="M304" s="12"/>
      <c r="N304" s="33"/>
      <c r="O304" s="33"/>
      <c r="P304" s="33"/>
      <c r="Q304" s="33"/>
      <c r="R304" s="33"/>
      <c r="S304" s="33"/>
      <c r="T304" s="33"/>
    </row>
    <row r="305" spans="2:20" x14ac:dyDescent="0.15">
      <c r="B305" s="35"/>
      <c r="C305" s="35"/>
      <c r="D305" s="40"/>
      <c r="E305" s="12"/>
      <c r="F305" s="33"/>
      <c r="G305" s="33"/>
      <c r="H305" s="33"/>
      <c r="I305" s="33"/>
      <c r="J305" s="33"/>
      <c r="K305" s="33"/>
      <c r="L305" s="33"/>
      <c r="M305" s="12"/>
      <c r="N305" s="33"/>
      <c r="O305" s="33"/>
      <c r="P305" s="33"/>
      <c r="Q305" s="33"/>
      <c r="R305" s="33"/>
      <c r="S305" s="33"/>
      <c r="T305" s="33"/>
    </row>
    <row r="306" spans="2:20" x14ac:dyDescent="0.15">
      <c r="B306" s="40" t="s">
        <v>95</v>
      </c>
      <c r="C306" s="7"/>
      <c r="D306" s="33" t="s">
        <v>241</v>
      </c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2:20" x14ac:dyDescent="0.15">
      <c r="B307" s="35"/>
      <c r="C307" s="35"/>
      <c r="D307" s="36"/>
      <c r="E307" s="12">
        <f>E292</f>
        <v>2019</v>
      </c>
      <c r="F307" s="13"/>
      <c r="G307" s="13"/>
      <c r="H307" s="13"/>
      <c r="I307" s="8"/>
      <c r="J307" s="8"/>
      <c r="K307" s="11"/>
      <c r="L307" s="33"/>
      <c r="M307" s="12">
        <f>M292</f>
        <v>2018</v>
      </c>
      <c r="N307" s="13"/>
      <c r="O307" s="13"/>
      <c r="P307" s="13"/>
      <c r="Q307" s="8"/>
      <c r="R307" s="8"/>
      <c r="S307" s="11"/>
      <c r="T307" s="33"/>
    </row>
    <row r="308" spans="2:20" x14ac:dyDescent="0.15">
      <c r="B308" s="37" t="s">
        <v>6</v>
      </c>
      <c r="C308" s="37" t="s">
        <v>7</v>
      </c>
      <c r="D308" s="38" t="s">
        <v>8</v>
      </c>
      <c r="E308" s="14" t="str">
        <f>E293</f>
        <v>Estructurals</v>
      </c>
      <c r="F308" s="14" t="str">
        <f t="shared" ref="F308:J308" si="42">F293</f>
        <v>EMMB</v>
      </c>
      <c r="G308" s="14" t="str">
        <f t="shared" si="42"/>
        <v>EB</v>
      </c>
      <c r="H308" s="14" t="str">
        <f t="shared" si="42"/>
        <v>Esports</v>
      </c>
      <c r="I308" s="14" t="str">
        <f t="shared" si="42"/>
        <v>Festes</v>
      </c>
      <c r="J308" s="14" t="str">
        <f t="shared" si="42"/>
        <v>Jovent</v>
      </c>
      <c r="K308" s="14" t="str">
        <f>K293</f>
        <v>Cultura</v>
      </c>
      <c r="L308" s="14" t="s">
        <v>255</v>
      </c>
      <c r="M308" s="14" t="str">
        <f>M293</f>
        <v>Estructurals</v>
      </c>
      <c r="N308" s="14" t="str">
        <f t="shared" ref="N308:R308" si="43">N293</f>
        <v>EMMB</v>
      </c>
      <c r="O308" s="14" t="str">
        <f t="shared" si="43"/>
        <v>EB</v>
      </c>
      <c r="P308" s="14" t="str">
        <f t="shared" si="43"/>
        <v>Esports</v>
      </c>
      <c r="Q308" s="14" t="str">
        <f t="shared" si="43"/>
        <v>Festes</v>
      </c>
      <c r="R308" s="14" t="str">
        <f t="shared" si="43"/>
        <v>Jovent</v>
      </c>
      <c r="S308" s="14" t="str">
        <f>S293</f>
        <v>Cultura</v>
      </c>
      <c r="T308" s="14" t="s">
        <v>255</v>
      </c>
    </row>
    <row r="309" spans="2:20" x14ac:dyDescent="0.15">
      <c r="B309" s="29"/>
      <c r="C309" s="29"/>
      <c r="D309" s="3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2:20" x14ac:dyDescent="0.15">
      <c r="B310" s="16"/>
      <c r="C310" s="17"/>
      <c r="D310" s="18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2:20" hidden="1" x14ac:dyDescent="0.15">
      <c r="B311" s="20"/>
      <c r="C311" s="21"/>
      <c r="D311" s="23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</row>
    <row r="312" spans="2:20" hidden="1" x14ac:dyDescent="0.15">
      <c r="B312" s="20"/>
      <c r="C312" s="21"/>
      <c r="D312" s="23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</row>
    <row r="313" spans="2:20" hidden="1" x14ac:dyDescent="0.15">
      <c r="B313" s="20"/>
      <c r="C313" s="21"/>
      <c r="D313" s="23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</row>
    <row r="314" spans="2:20" hidden="1" x14ac:dyDescent="0.15">
      <c r="B314" s="20"/>
      <c r="C314" s="21"/>
      <c r="D314" s="23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</row>
    <row r="315" spans="2:20" x14ac:dyDescent="0.15">
      <c r="B315" s="20"/>
      <c r="C315" s="21"/>
      <c r="D315" s="23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</row>
    <row r="316" spans="2:20" x14ac:dyDescent="0.15">
      <c r="B316" s="20"/>
      <c r="C316" s="21"/>
      <c r="D316" s="23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</row>
    <row r="317" spans="2:20" x14ac:dyDescent="0.15">
      <c r="B317" s="20"/>
      <c r="C317" s="21"/>
      <c r="D317" s="23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</row>
    <row r="318" spans="2:20" x14ac:dyDescent="0.15">
      <c r="B318" s="21"/>
      <c r="C318" s="21"/>
      <c r="D318" s="23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</row>
    <row r="319" spans="2:20" x14ac:dyDescent="0.15">
      <c r="B319" s="37"/>
      <c r="C319" s="37"/>
      <c r="D319" s="38" t="s">
        <v>247</v>
      </c>
      <c r="E319" s="63">
        <v>0</v>
      </c>
      <c r="F319" s="63">
        <v>0</v>
      </c>
      <c r="G319" s="63">
        <v>0</v>
      </c>
      <c r="H319" s="63">
        <v>0</v>
      </c>
      <c r="I319" s="63">
        <v>0</v>
      </c>
      <c r="J319" s="63">
        <v>0</v>
      </c>
      <c r="K319" s="63"/>
      <c r="L319" s="63">
        <v>0</v>
      </c>
      <c r="M319" s="63">
        <v>0</v>
      </c>
      <c r="N319" s="63">
        <v>0</v>
      </c>
      <c r="O319" s="63">
        <v>0</v>
      </c>
      <c r="P319" s="63">
        <v>0</v>
      </c>
      <c r="Q319" s="63">
        <v>0</v>
      </c>
      <c r="R319" s="63">
        <v>0</v>
      </c>
      <c r="S319" s="63"/>
      <c r="T319" s="63">
        <v>0</v>
      </c>
    </row>
    <row r="320" spans="2:20" x14ac:dyDescent="0.15">
      <c r="B320" s="35"/>
      <c r="C320" s="35"/>
      <c r="D320" s="36"/>
      <c r="E320" s="33"/>
      <c r="F320" s="5"/>
      <c r="G320" s="5"/>
      <c r="H320" s="5"/>
      <c r="I320" s="31"/>
      <c r="J320" s="31"/>
      <c r="K320" s="5"/>
      <c r="L320" s="33"/>
      <c r="M320" s="33"/>
      <c r="N320" s="5"/>
      <c r="O320" s="5"/>
      <c r="P320" s="5"/>
      <c r="Q320" s="31"/>
      <c r="R320" s="31"/>
      <c r="S320" s="5"/>
      <c r="T320" s="33"/>
    </row>
    <row r="321" spans="2:20" x14ac:dyDescent="0.15">
      <c r="D321" s="36"/>
      <c r="E321" s="12">
        <f>E307</f>
        <v>2019</v>
      </c>
      <c r="F321" s="13"/>
      <c r="G321" s="13"/>
      <c r="H321" s="13"/>
      <c r="I321" s="8"/>
      <c r="J321" s="8"/>
      <c r="K321" s="11"/>
      <c r="L321" s="33"/>
      <c r="M321" s="12">
        <f>M307</f>
        <v>2018</v>
      </c>
      <c r="N321" s="13"/>
      <c r="O321" s="13"/>
      <c r="P321" s="13"/>
      <c r="Q321" s="8"/>
      <c r="R321" s="8"/>
      <c r="S321" s="11"/>
      <c r="T321" s="33"/>
    </row>
    <row r="322" spans="2:20" ht="9.75" thickBot="1" x14ac:dyDescent="0.2">
      <c r="D322" s="36"/>
      <c r="E322" s="14" t="str">
        <f>E308</f>
        <v>Estructurals</v>
      </c>
      <c r="F322" s="14" t="str">
        <f t="shared" ref="F322:J322" si="44">F308</f>
        <v>EMMB</v>
      </c>
      <c r="G322" s="14" t="str">
        <f t="shared" si="44"/>
        <v>EB</v>
      </c>
      <c r="H322" s="14" t="str">
        <f t="shared" si="44"/>
        <v>Esports</v>
      </c>
      <c r="I322" s="14" t="str">
        <f t="shared" si="44"/>
        <v>Festes</v>
      </c>
      <c r="J322" s="14" t="str">
        <f t="shared" si="44"/>
        <v>Jovent</v>
      </c>
      <c r="K322" s="14" t="str">
        <f>K308</f>
        <v>Cultura</v>
      </c>
      <c r="L322" s="14" t="s">
        <v>255</v>
      </c>
      <c r="M322" s="14" t="str">
        <f>M308</f>
        <v>Estructurals</v>
      </c>
      <c r="N322" s="14" t="str">
        <f t="shared" ref="N322:R322" si="45">N308</f>
        <v>EMMB</v>
      </c>
      <c r="O322" s="14" t="str">
        <f t="shared" si="45"/>
        <v>EB</v>
      </c>
      <c r="P322" s="14" t="str">
        <f t="shared" si="45"/>
        <v>Esports</v>
      </c>
      <c r="Q322" s="14" t="str">
        <f t="shared" si="45"/>
        <v>Festes</v>
      </c>
      <c r="R322" s="14" t="str">
        <f t="shared" si="45"/>
        <v>Jovent</v>
      </c>
      <c r="S322" s="14" t="str">
        <f>S308</f>
        <v>Cultura</v>
      </c>
      <c r="T322" s="14" t="s">
        <v>255</v>
      </c>
    </row>
    <row r="323" spans="2:20" ht="9.75" thickBot="1" x14ac:dyDescent="0.2">
      <c r="B323" s="5"/>
      <c r="C323" s="3"/>
      <c r="D323" s="59" t="s">
        <v>248</v>
      </c>
      <c r="E323" s="51">
        <f t="shared" ref="E323:T323" si="46">E194+E237+E252+E265+E287+E301+E319</f>
        <v>844200</v>
      </c>
      <c r="F323" s="51">
        <f t="shared" si="46"/>
        <v>262050</v>
      </c>
      <c r="G323" s="51">
        <f t="shared" si="46"/>
        <v>133700</v>
      </c>
      <c r="H323" s="51">
        <f t="shared" si="46"/>
        <v>58200</v>
      </c>
      <c r="I323" s="51">
        <f t="shared" si="46"/>
        <v>90225</v>
      </c>
      <c r="J323" s="51">
        <f t="shared" si="46"/>
        <v>7525</v>
      </c>
      <c r="K323" s="51">
        <f t="shared" si="46"/>
        <v>51750</v>
      </c>
      <c r="L323" s="51">
        <f t="shared" si="46"/>
        <v>1447650</v>
      </c>
      <c r="M323" s="51">
        <f t="shared" si="46"/>
        <v>840850</v>
      </c>
      <c r="N323" s="51">
        <f t="shared" si="46"/>
        <v>256100</v>
      </c>
      <c r="O323" s="51">
        <f t="shared" si="46"/>
        <v>123750</v>
      </c>
      <c r="P323" s="51">
        <f t="shared" si="46"/>
        <v>45820</v>
      </c>
      <c r="Q323" s="51">
        <f t="shared" si="46"/>
        <v>93925</v>
      </c>
      <c r="R323" s="51">
        <f t="shared" si="46"/>
        <v>11725</v>
      </c>
      <c r="S323" s="51">
        <f t="shared" si="46"/>
        <v>49550</v>
      </c>
      <c r="T323" s="51">
        <f t="shared" si="46"/>
        <v>1421720</v>
      </c>
    </row>
    <row r="324" spans="2:20" x14ac:dyDescent="0.15">
      <c r="B324" s="5"/>
      <c r="C324" s="3"/>
      <c r="D324" s="5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</row>
    <row r="325" spans="2:20" x14ac:dyDescent="0.15">
      <c r="B325" s="5"/>
      <c r="C325" s="3"/>
      <c r="D325" s="5" t="s">
        <v>340</v>
      </c>
      <c r="E325" s="73">
        <f t="shared" ref="E325:T325" si="47">E323-E161</f>
        <v>0</v>
      </c>
      <c r="F325" s="73">
        <f t="shared" si="47"/>
        <v>0</v>
      </c>
      <c r="G325" s="73">
        <f t="shared" si="47"/>
        <v>0</v>
      </c>
      <c r="H325" s="73">
        <f t="shared" si="47"/>
        <v>0</v>
      </c>
      <c r="I325" s="73">
        <f t="shared" si="47"/>
        <v>0</v>
      </c>
      <c r="J325" s="73">
        <f t="shared" si="47"/>
        <v>0</v>
      </c>
      <c r="K325" s="73">
        <f t="shared" si="47"/>
        <v>0</v>
      </c>
      <c r="L325" s="73">
        <f t="shared" si="47"/>
        <v>0</v>
      </c>
      <c r="M325" s="73">
        <f t="shared" si="47"/>
        <v>0</v>
      </c>
      <c r="N325" s="73">
        <f t="shared" si="47"/>
        <v>0</v>
      </c>
      <c r="O325" s="73">
        <f t="shared" si="47"/>
        <v>0</v>
      </c>
      <c r="P325" s="73">
        <f t="shared" si="47"/>
        <v>0</v>
      </c>
      <c r="Q325" s="73">
        <f t="shared" si="47"/>
        <v>0</v>
      </c>
      <c r="R325" s="73">
        <f t="shared" si="47"/>
        <v>0</v>
      </c>
      <c r="S325" s="73">
        <f t="shared" si="47"/>
        <v>0</v>
      </c>
      <c r="T325" s="73">
        <f t="shared" si="47"/>
        <v>0</v>
      </c>
    </row>
    <row r="326" spans="2:20" x14ac:dyDescent="0.15">
      <c r="B326" s="5"/>
      <c r="C326" s="3"/>
      <c r="D326" s="3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</row>
    <row r="327" spans="2:20" ht="9.75" thickBot="1" x14ac:dyDescent="0.2">
      <c r="E327" s="75" t="s">
        <v>2</v>
      </c>
      <c r="F327" s="74"/>
      <c r="G327" s="74"/>
      <c r="H327" s="74"/>
      <c r="I327" s="74"/>
      <c r="J327" s="74"/>
      <c r="K327" s="74"/>
      <c r="L327" s="75" t="s">
        <v>251</v>
      </c>
      <c r="M327" s="75" t="s">
        <v>2</v>
      </c>
      <c r="N327" s="74"/>
      <c r="O327" s="74"/>
      <c r="P327" s="74"/>
      <c r="Q327" s="74"/>
      <c r="R327" s="74"/>
      <c r="S327" s="74"/>
      <c r="T327" s="75" t="s">
        <v>251</v>
      </c>
    </row>
    <row r="328" spans="2:20" ht="9.75" thickBot="1" x14ac:dyDescent="0.2">
      <c r="D328" s="34" t="s">
        <v>249</v>
      </c>
      <c r="E328" s="51">
        <f>L161</f>
        <v>1447650</v>
      </c>
      <c r="F328" s="33"/>
      <c r="G328" s="33"/>
      <c r="H328" s="33"/>
      <c r="I328" s="74"/>
      <c r="J328" s="74"/>
      <c r="K328" s="33"/>
      <c r="L328" s="51">
        <f>L323</f>
        <v>1447650</v>
      </c>
      <c r="M328" s="51">
        <f>T161</f>
        <v>1421720</v>
      </c>
      <c r="N328" s="33"/>
      <c r="O328" s="33"/>
      <c r="P328" s="33"/>
      <c r="Q328" s="74"/>
      <c r="R328" s="74"/>
      <c r="S328" s="33"/>
      <c r="T328" s="51">
        <f>T323</f>
        <v>1421720</v>
      </c>
    </row>
    <row r="329" spans="2:20" x14ac:dyDescent="0.15"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2:20" x14ac:dyDescent="0.15">
      <c r="D330" s="6" t="s">
        <v>250</v>
      </c>
      <c r="E330" s="33"/>
      <c r="F330" s="33"/>
      <c r="G330" s="33"/>
      <c r="H330" s="12"/>
      <c r="I330" s="12"/>
      <c r="J330" s="12"/>
      <c r="K330" s="12"/>
      <c r="L330" s="76">
        <f>L328-E328</f>
        <v>0</v>
      </c>
      <c r="M330" s="33"/>
      <c r="N330" s="33"/>
      <c r="O330" s="33"/>
      <c r="P330" s="12"/>
      <c r="Q330" s="12"/>
      <c r="R330" s="12"/>
      <c r="S330" s="12"/>
      <c r="T330" s="76">
        <f>T328-M328</f>
        <v>0</v>
      </c>
    </row>
    <row r="346" spans="5:13" x14ac:dyDescent="0.15">
      <c r="E346" s="60" t="s">
        <v>9</v>
      </c>
      <c r="M346" s="60" t="s">
        <v>9</v>
      </c>
    </row>
    <row r="468" spans="2:2" x14ac:dyDescent="0.15">
      <c r="B468" s="6" t="s">
        <v>537</v>
      </c>
    </row>
    <row r="483" spans="2:2" x14ac:dyDescent="0.15">
      <c r="B483" s="6" t="s">
        <v>538</v>
      </c>
    </row>
    <row r="504" spans="2:2" x14ac:dyDescent="0.15">
      <c r="B504" s="6" t="s">
        <v>532</v>
      </c>
    </row>
    <row r="516" spans="2:2" x14ac:dyDescent="0.15">
      <c r="B516" s="6" t="s">
        <v>533</v>
      </c>
    </row>
    <row r="517" spans="2:2" x14ac:dyDescent="0.15">
      <c r="B517" s="6" t="s">
        <v>534</v>
      </c>
    </row>
    <row r="637" spans="2:2" x14ac:dyDescent="0.15">
      <c r="B637" s="6" t="s">
        <v>535</v>
      </c>
    </row>
    <row r="639" spans="2:2" x14ac:dyDescent="0.15">
      <c r="B639" s="6" t="s">
        <v>536</v>
      </c>
    </row>
    <row r="646" spans="5:13" x14ac:dyDescent="0.15">
      <c r="E646" s="60">
        <v>57400</v>
      </c>
      <c r="M646" s="60">
        <v>57400</v>
      </c>
    </row>
    <row r="648" spans="5:13" x14ac:dyDescent="0.15">
      <c r="E648" s="60">
        <v>278500</v>
      </c>
      <c r="M648" s="60">
        <v>278500</v>
      </c>
    </row>
    <row r="788" spans="4:4" x14ac:dyDescent="0.15">
      <c r="D788" s="6">
        <f>37500+25343.42+25343.42+25343.42+25343.42+13250+13250+13250+13250+13000+13000+13000+13000+11550+11550+11550+11550+12309.44+12314.05+12318.67+12323.29+4357.28+4365.45+4373.63+4381.83</f>
        <v>356817.32</v>
      </c>
    </row>
  </sheetData>
  <printOptions horizontalCentered="1" verticalCentered="1"/>
  <pageMargins left="0" right="0" top="0" bottom="0" header="0.31496062992125984" footer="0.31496062992125984"/>
  <pageSetup paperSize="9" scale="65" fitToHeight="0" orientation="landscape" r:id="rId1"/>
  <headerFooter alignWithMargins="0">
    <oddFooter>&amp;LComptabilitat&amp;CPágina &amp;P&amp;R&amp;D</oddFooter>
  </headerFooter>
  <rowBreaks count="4" manualBreakCount="4">
    <brk id="69" max="16383" man="1"/>
    <brk id="117" max="16383" man="1"/>
    <brk id="166" max="16383" man="1"/>
    <brk id="2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pressupost 2019 arees</vt:lpstr>
      <vt:lpstr>AJB</vt:lpstr>
      <vt:lpstr>BSM</vt:lpstr>
      <vt:lpstr>AJB!Área_de_impresión</vt:lpstr>
      <vt:lpstr>BSM!Área_de_impresión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pier_ros</dc:creator>
  <cp:lastModifiedBy>Enric Escola i Valls</cp:lastModifiedBy>
  <cp:lastPrinted>2018-12-24T10:41:13Z</cp:lastPrinted>
  <dcterms:created xsi:type="dcterms:W3CDTF">2013-01-08T16:06:12Z</dcterms:created>
  <dcterms:modified xsi:type="dcterms:W3CDTF">2018-12-24T10:58:13Z</dcterms:modified>
</cp:coreProperties>
</file>