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aj\Secretaria\intervenció\pressupost\pressupost 2019\"/>
    </mc:Choice>
  </mc:AlternateContent>
  <xr:revisionPtr revIDLastSave="0" documentId="13_ncr:1_{C1D4351E-780F-40CB-9E1F-F6EF9836BA4D}" xr6:coauthVersionLast="40" xr6:coauthVersionMax="40" xr10:uidLastSave="{00000000-0000-0000-0000-000000000000}"/>
  <bookViews>
    <workbookView xWindow="0" yWindow="0" windowWidth="20490" windowHeight="6105" xr2:uid="{00000000-000D-0000-FFFF-FFFF00000000}"/>
  </bookViews>
  <sheets>
    <sheet name="AJB" sheetId="1" r:id="rId1"/>
  </sheets>
  <definedNames>
    <definedName name="_xlnm._FilterDatabase" localSheetId="0" hidden="1">AJB!$B$430:$F$443</definedName>
    <definedName name="_xlnm.Print_Area" localSheetId="0">AJB!$A$1:$F$507</definedName>
    <definedName name="Z_33512457_050A_473A_81FF_338042950B00_.wvu.PrintArea" localSheetId="0" hidden="1">AJB!$B$1:$F$498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3" i="1" l="1"/>
  <c r="E176" i="1"/>
  <c r="E84" i="1" l="1"/>
  <c r="E352" i="1" l="1"/>
  <c r="F176" i="1"/>
  <c r="E453" i="1"/>
  <c r="E448" i="1"/>
  <c r="E447" i="1"/>
  <c r="E443" i="1"/>
  <c r="E347" i="1"/>
  <c r="E405" i="1" l="1"/>
  <c r="E404" i="1"/>
  <c r="E102" i="1" l="1"/>
  <c r="E348" i="1"/>
  <c r="E263" i="1"/>
  <c r="E262" i="1"/>
  <c r="E261" i="1"/>
  <c r="E260" i="1"/>
  <c r="E275" i="1"/>
  <c r="E253" i="1"/>
  <c r="E252" i="1"/>
  <c r="E243" i="1"/>
  <c r="D369" i="1"/>
  <c r="E369" i="1" s="1"/>
  <c r="E474" i="1" l="1"/>
  <c r="E497" i="1" l="1"/>
  <c r="E477" i="1"/>
  <c r="E455" i="1"/>
  <c r="E416" i="1"/>
  <c r="E406" i="1"/>
  <c r="E407" i="1" s="1"/>
  <c r="E381" i="1"/>
  <c r="E360" i="1"/>
  <c r="E303" i="1"/>
  <c r="E255" i="1"/>
  <c r="E251" i="1"/>
  <c r="E246" i="1"/>
  <c r="E242" i="1"/>
  <c r="E218" i="1"/>
  <c r="E146" i="1"/>
  <c r="E131" i="1"/>
  <c r="E130" i="1"/>
  <c r="E110" i="1"/>
  <c r="E121" i="1" s="1"/>
  <c r="E48" i="1"/>
  <c r="E40" i="1"/>
  <c r="E56" i="1" s="1"/>
  <c r="E99" i="1" s="1"/>
  <c r="E126" i="1" s="1"/>
  <c r="E140" i="1" s="1"/>
  <c r="E160" i="1" s="1"/>
  <c r="E180" i="1" s="1"/>
  <c r="E206" i="1" s="1"/>
  <c r="E32" i="1"/>
  <c r="E137" i="1" l="1"/>
  <c r="E224" i="1" s="1"/>
  <c r="E366" i="1"/>
  <c r="E285" i="1"/>
  <c r="E223" i="1"/>
  <c r="E236" i="1"/>
  <c r="E293" i="1"/>
  <c r="E372" i="1" s="1"/>
  <c r="E385" i="1" s="1"/>
  <c r="E410" i="1" s="1"/>
  <c r="E421" i="1" s="1"/>
  <c r="E459" i="1" s="1"/>
  <c r="F497" i="1"/>
  <c r="F477" i="1"/>
  <c r="F453" i="1"/>
  <c r="F455" i="1" s="1"/>
  <c r="F416" i="1"/>
  <c r="F406" i="1"/>
  <c r="F407" i="1" s="1"/>
  <c r="F381" i="1"/>
  <c r="F360" i="1"/>
  <c r="F348" i="1"/>
  <c r="F324" i="1"/>
  <c r="F303" i="1"/>
  <c r="F274" i="1"/>
  <c r="F272" i="1"/>
  <c r="F261" i="1"/>
  <c r="F255" i="1"/>
  <c r="F251" i="1"/>
  <c r="F246" i="1"/>
  <c r="F245" i="1"/>
  <c r="F242" i="1" s="1"/>
  <c r="F238" i="1"/>
  <c r="F218" i="1"/>
  <c r="F146" i="1"/>
  <c r="F131" i="1"/>
  <c r="F130" i="1"/>
  <c r="F110" i="1"/>
  <c r="F121" i="1" s="1"/>
  <c r="F84" i="1"/>
  <c r="F48" i="1"/>
  <c r="F40" i="1"/>
  <c r="F56" i="1" s="1"/>
  <c r="F99" i="1" s="1"/>
  <c r="F126" i="1" s="1"/>
  <c r="F140" i="1" s="1"/>
  <c r="F160" i="1" s="1"/>
  <c r="F180" i="1" s="1"/>
  <c r="F206" i="1" s="1"/>
  <c r="F32" i="1"/>
  <c r="E501" i="1" l="1"/>
  <c r="E504" i="1" s="1"/>
  <c r="E506" i="1" s="1"/>
  <c r="E487" i="1"/>
  <c r="E469" i="1"/>
  <c r="F137" i="1"/>
  <c r="F224" i="1" s="1"/>
  <c r="F504" i="1" s="1"/>
  <c r="F506" i="1" s="1"/>
  <c r="F285" i="1"/>
  <c r="F366" i="1"/>
  <c r="F293" i="1"/>
  <c r="F372" i="1" s="1"/>
  <c r="F385" i="1" s="1"/>
  <c r="F410" i="1" s="1"/>
  <c r="F421" i="1" s="1"/>
  <c r="F459" i="1" s="1"/>
  <c r="F487" i="1" s="1"/>
  <c r="F236" i="1"/>
  <c r="F223" i="1"/>
  <c r="F501" i="1" l="1"/>
  <c r="F469" i="1"/>
</calcChain>
</file>

<file path=xl/sharedStrings.xml><?xml version="1.0" encoding="utf-8"?>
<sst xmlns="http://schemas.openxmlformats.org/spreadsheetml/2006/main" count="539" uniqueCount="464">
  <si>
    <t>PROPOSTA</t>
  </si>
  <si>
    <t>PRESSUPOST AJUNTAMENT DE BELLPUIG</t>
  </si>
  <si>
    <t>INGRESSOS</t>
  </si>
  <si>
    <t>APROVAT EL PLE ……. DE …………</t>
  </si>
  <si>
    <t>CAP. I.</t>
  </si>
  <si>
    <t>IMPOSTOS DIRECTES</t>
  </si>
  <si>
    <t>PARTIDA</t>
  </si>
  <si>
    <t>P.G.C.</t>
  </si>
  <si>
    <t>CONCEPTE</t>
  </si>
  <si>
    <t xml:space="preserve"> </t>
  </si>
  <si>
    <t>Immobles Urbans</t>
  </si>
  <si>
    <t>Impost s/Vehicles</t>
  </si>
  <si>
    <t>Imp. s/V.Terrenys</t>
  </si>
  <si>
    <t>IAE. Emp. i mobils</t>
  </si>
  <si>
    <t>TOTAL CAP.  I.</t>
  </si>
  <si>
    <t>CAP. II.</t>
  </si>
  <si>
    <t>IMPOSTOS INDIRECTES</t>
  </si>
  <si>
    <t>Impost s/ Construccions</t>
  </si>
  <si>
    <t>TOTAL CAP.  II</t>
  </si>
  <si>
    <t>CAP. III.</t>
  </si>
  <si>
    <t>TAXES I ALTR. INGRESSOS</t>
  </si>
  <si>
    <t>Clavegueram</t>
  </si>
  <si>
    <t>Recoll. d'Escombreries</t>
  </si>
  <si>
    <t>Conserv. Cementiri - Venda de ninxols</t>
  </si>
  <si>
    <t>LLicencies d'Obertura</t>
  </si>
  <si>
    <t>Bascula Publica</t>
  </si>
  <si>
    <t>Taxa ocupació firants i mercat setmanal</t>
  </si>
  <si>
    <t>Taxa ocupació terrenys obres</t>
  </si>
  <si>
    <t>Recarrecs de constrenyiment</t>
  </si>
  <si>
    <t>Quotes urbanístiques</t>
  </si>
  <si>
    <t>TOTAL CAP.   III.</t>
  </si>
  <si>
    <t>CAP. IV</t>
  </si>
  <si>
    <t>TRANSF. CORRENTS</t>
  </si>
  <si>
    <t>Participació Tributs de l'Estat</t>
  </si>
  <si>
    <t>F.N.C.M. Generalitat</t>
  </si>
  <si>
    <t>Sub. Justicia Jutjat (Funcionament)</t>
  </si>
  <si>
    <t>Generalitat, PUOSC manteniment</t>
  </si>
  <si>
    <t>Motocròs, gestió adminis. i mante.</t>
  </si>
  <si>
    <t>Diputacio Programa Nereu</t>
  </si>
  <si>
    <t>Diputacio promoció economica</t>
  </si>
  <si>
    <t>Diputacio PUOSC subministraments</t>
  </si>
  <si>
    <t>TOTAL CAP.   IV</t>
  </si>
  <si>
    <t>CAP. V.</t>
  </si>
  <si>
    <t>INGRES. PATRIMONIALS</t>
  </si>
  <si>
    <t>Aprofitaments Especials Salt del Molí</t>
  </si>
  <si>
    <t>TOTAL CAP.   V</t>
  </si>
  <si>
    <t>CAP. VI</t>
  </si>
  <si>
    <t>ALIENACIO INVERS. REALS</t>
  </si>
  <si>
    <t>200 00</t>
  </si>
  <si>
    <t>Venda de Solars</t>
  </si>
  <si>
    <t>TOTAL CAP.    VI.</t>
  </si>
  <si>
    <t>CAP. VII</t>
  </si>
  <si>
    <t>TRANSF. DE CAPITAL.</t>
  </si>
  <si>
    <t>Diputació, Subvencions altres inversions</t>
  </si>
  <si>
    <t>TOTAL CAP.   VII</t>
  </si>
  <si>
    <t>CAP. VIII</t>
  </si>
  <si>
    <t>ACTIUS FINANCERS</t>
  </si>
  <si>
    <t>870 00</t>
  </si>
  <si>
    <t>Romanent Inicial</t>
  </si>
  <si>
    <t>Exp. 1</t>
  </si>
  <si>
    <t>Incorp. Romanent</t>
  </si>
  <si>
    <t>Exp.2</t>
  </si>
  <si>
    <t>Incorporació de crèdit</t>
  </si>
  <si>
    <t>Exp. 6</t>
  </si>
  <si>
    <t>Incorporacio de Roman.</t>
  </si>
  <si>
    <t>TOTAL CAP.   VIII</t>
  </si>
  <si>
    <t>CAP. IX</t>
  </si>
  <si>
    <t>PASSIUS FINANCERS.</t>
  </si>
  <si>
    <t>Bestretes Diputacio  (varis)</t>
  </si>
  <si>
    <t>Prest.C.Term.F.Sect.Pub</t>
  </si>
  <si>
    <t>Prest.LL.Term.F.Sect.Pub.</t>
  </si>
  <si>
    <t>Prest.LL.Term. Sect.Pub.</t>
  </si>
  <si>
    <t>TOTAL INGRESSOS</t>
  </si>
  <si>
    <t>CAP. I</t>
  </si>
  <si>
    <t>DESPESES DE PERSONAL</t>
  </si>
  <si>
    <t>912-10700</t>
  </si>
  <si>
    <t>912-10000</t>
  </si>
  <si>
    <t>Remuneracions Cárrecs Electes</t>
  </si>
  <si>
    <t>912-11000</t>
  </si>
  <si>
    <t>Remuneracions personal eventuals</t>
  </si>
  <si>
    <t xml:space="preserve">920-120 </t>
  </si>
  <si>
    <t>Retrib.Basiq.Personal funcionari administració</t>
  </si>
  <si>
    <t>920-12000</t>
  </si>
  <si>
    <t>Personal funcionari administració grup A</t>
  </si>
  <si>
    <t>920-12003</t>
  </si>
  <si>
    <t>Personal funcionari administració grup C1</t>
  </si>
  <si>
    <t>920-12006</t>
  </si>
  <si>
    <t>Personal funcionari administració triennis</t>
  </si>
  <si>
    <t>Retrib.Basiq.Personal funcionari policia local</t>
  </si>
  <si>
    <t>Personal funcionari policia local grup C2</t>
  </si>
  <si>
    <t>Personal funcionari policia local grup E</t>
  </si>
  <si>
    <t>Personal funcionari policia local triennis</t>
  </si>
  <si>
    <t xml:space="preserve">920-121 </t>
  </si>
  <si>
    <t>Retrib. Complements . Funcionari administració</t>
  </si>
  <si>
    <t>920-12100</t>
  </si>
  <si>
    <t>Personal funcionari administració complement de destí</t>
  </si>
  <si>
    <t>920-12101</t>
  </si>
  <si>
    <t>Personal funcionari administració complement específic</t>
  </si>
  <si>
    <t>920-12103</t>
  </si>
  <si>
    <t>Personal funcionari administració Altres complements</t>
  </si>
  <si>
    <t>Retrib. Complements .policia local</t>
  </si>
  <si>
    <t>Personal funcionari policia local complement de destí</t>
  </si>
  <si>
    <t>Personal funcionari policia local complement específic</t>
  </si>
  <si>
    <t>Personal funcionari  policia local Altres complements</t>
  </si>
  <si>
    <t>920-130 00</t>
  </si>
  <si>
    <t>Retrib. Altre Personal</t>
  </si>
  <si>
    <t>920-143 00</t>
  </si>
  <si>
    <t>920-150 01</t>
  </si>
  <si>
    <t>Incentius al Rendiment, personal laboral</t>
  </si>
  <si>
    <t>Formació i perf. del personal</t>
  </si>
  <si>
    <t>CAP. II</t>
  </si>
  <si>
    <t>BENS COR. I SERVEIS.</t>
  </si>
  <si>
    <t>Lloguer terrenys (parquing)</t>
  </si>
  <si>
    <t>LLoguer d'Edificis</t>
  </si>
  <si>
    <t>LLoguer Maquin. I altres / Renting</t>
  </si>
  <si>
    <t>Manten. Infraestruct en general</t>
  </si>
  <si>
    <t>454-210 01</t>
  </si>
  <si>
    <t>Manten. Bens Naturals  (Camins)</t>
  </si>
  <si>
    <t>171-210 02</t>
  </si>
  <si>
    <t>Mant. Infraestructura de jardineria</t>
  </si>
  <si>
    <t>165-210 03</t>
  </si>
  <si>
    <t>Manteniment infrastructures enllumenat</t>
  </si>
  <si>
    <t>161-210 04</t>
  </si>
  <si>
    <t>Manteniment infrastructures de carrers</t>
  </si>
  <si>
    <t>920-212 00</t>
  </si>
  <si>
    <t>Repar Maquinaria</t>
  </si>
  <si>
    <t>920-220 00</t>
  </si>
  <si>
    <t>Material Oficina</t>
  </si>
  <si>
    <t>920-220 01</t>
  </si>
  <si>
    <t>165-221 00</t>
  </si>
  <si>
    <t>161-221 01</t>
  </si>
  <si>
    <t>Subministre d'Aigua</t>
  </si>
  <si>
    <t>Subministre Vestuari</t>
  </si>
  <si>
    <t>920-222 00</t>
  </si>
  <si>
    <t>Comunicac. Telefon</t>
  </si>
  <si>
    <t>920-222 01</t>
  </si>
  <si>
    <t>Comunicac. Postals</t>
  </si>
  <si>
    <t>Assegurances General</t>
  </si>
  <si>
    <t>912-226 01</t>
  </si>
  <si>
    <t>Atencions Protocolaries</t>
  </si>
  <si>
    <t>920-226 02</t>
  </si>
  <si>
    <t>Publicitat-Propaganda</t>
  </si>
  <si>
    <t>920-226 03</t>
  </si>
  <si>
    <t>920-226 04</t>
  </si>
  <si>
    <t>Serveis assessoria comptable</t>
  </si>
  <si>
    <t>920-226 05</t>
  </si>
  <si>
    <t>Manteniment i assessorament informàtic</t>
  </si>
  <si>
    <t>920-226 06</t>
  </si>
  <si>
    <t>Altres serveis jurídics i indemnitzacions</t>
  </si>
  <si>
    <t>920-226 07</t>
  </si>
  <si>
    <t>Servei prevenció riscos laborals</t>
  </si>
  <si>
    <t>Festes Populars,  FM.</t>
  </si>
  <si>
    <t>Activitats Culturals</t>
  </si>
  <si>
    <t>Activitats Comerç i Turisme</t>
  </si>
  <si>
    <t>Activitats Acció Social i la Dona</t>
  </si>
  <si>
    <t>Activitats Mediambient</t>
  </si>
  <si>
    <t>Activitats participació ciutadana</t>
  </si>
  <si>
    <t>Activitats Biblioteca municipal</t>
  </si>
  <si>
    <t>Neteja.(Esc+Res+Sean)</t>
  </si>
  <si>
    <t>150-227 06</t>
  </si>
  <si>
    <t>932-227 08</t>
  </si>
  <si>
    <t>Serv. Recaptacio. Diput.</t>
  </si>
  <si>
    <t>912-231 00</t>
  </si>
  <si>
    <t>INTERESSOS DE DIPOSITS</t>
  </si>
  <si>
    <t>011-310 00</t>
  </si>
  <si>
    <t>Interessos préstecs</t>
  </si>
  <si>
    <t>Altres despeses financeres i interessos a curt termini</t>
  </si>
  <si>
    <t>011-359 00</t>
  </si>
  <si>
    <t>Altres despeses financeres</t>
  </si>
  <si>
    <t>(Comissions bancàries, manteniment,  etc)</t>
  </si>
  <si>
    <t>TOTAL CAP.   III</t>
  </si>
  <si>
    <t>941-451 00</t>
  </si>
  <si>
    <t>943-468 00</t>
  </si>
  <si>
    <t>Transf. Entitats Locals - EMD Seana</t>
  </si>
  <si>
    <t>231-480 00</t>
  </si>
  <si>
    <t>334-480 04</t>
  </si>
  <si>
    <t>Transf. a Ent. Culturals</t>
  </si>
  <si>
    <t>341-480 05</t>
  </si>
  <si>
    <t>Transf. a Entitats esportives</t>
  </si>
  <si>
    <t>334-480 07</t>
  </si>
  <si>
    <t>Transf.  a Fundació Perelló</t>
  </si>
  <si>
    <t>Transf.  a  Parroquia de Sant Nicolau</t>
  </si>
  <si>
    <t>337-480 09</t>
  </si>
  <si>
    <t>INVERSIONS REALS</t>
  </si>
  <si>
    <t>Maquinaria i Utillatge</t>
  </si>
  <si>
    <t>TRANSF. DE CAPITAL</t>
  </si>
  <si>
    <t>TOTAL CAP. VII</t>
  </si>
  <si>
    <t>PRESTECS.</t>
  </si>
  <si>
    <t>011-911 00</t>
  </si>
  <si>
    <t>Prest.LL.Term. Sect.Pub</t>
  </si>
  <si>
    <t>011-912 00</t>
  </si>
  <si>
    <t>011-913 00</t>
  </si>
  <si>
    <t>Prest.LL.Term. F.Sect.Pub</t>
  </si>
  <si>
    <t>TOTAL CAP. IX</t>
  </si>
  <si>
    <t>TOTAL DESPESES</t>
  </si>
  <si>
    <t>PREST. DEFINITIU.</t>
  </si>
  <si>
    <t>COMPROVACIÓ DE NIVELLACIO DE PRESSUPOST.</t>
  </si>
  <si>
    <t>Ingrès Vedat de Caça</t>
  </si>
  <si>
    <t>Diputació, Allotjament temporers</t>
  </si>
  <si>
    <t>Bices</t>
  </si>
  <si>
    <t>TOTAL CAP. I</t>
  </si>
  <si>
    <t>Material informàtic no inventariable</t>
  </si>
  <si>
    <t>Publicació en diaris oficials</t>
  </si>
  <si>
    <t>338-226 99</t>
  </si>
  <si>
    <t>011-319 00</t>
  </si>
  <si>
    <t>943-468 01</t>
  </si>
  <si>
    <t>Transf. Entitats Locals - EMD Seana (Vedat de caça)</t>
  </si>
  <si>
    <t>151-627 02</t>
  </si>
  <si>
    <t>Altres subvencions Diputació i I.E.I. (oferta cultural, etc)</t>
  </si>
  <si>
    <t>Recanvis de maquinària, utillatge i elements de transport</t>
  </si>
  <si>
    <t>Transf.  Bellpuig Serveis Municipals</t>
  </si>
  <si>
    <t>Secret. Gral. Esport -Millores Circuit de Motocròs</t>
  </si>
  <si>
    <t>Redacció projectes tècnics</t>
  </si>
  <si>
    <t>Taxa serveis allotjament</t>
  </si>
  <si>
    <t>Interessos de Dipòsits</t>
  </si>
  <si>
    <t>Transports (Autocars ATM)</t>
  </si>
  <si>
    <t xml:space="preserve">TRANSF. CORRENTS  </t>
  </si>
  <si>
    <t>TOTAL CAP.   VI</t>
  </si>
  <si>
    <t>CAP. V</t>
  </si>
  <si>
    <t>FONS DE CONTINGÈNCIA I ALTRES IMPREVISTOS</t>
  </si>
  <si>
    <t>Fons de contingència Art.31 LO02/2012</t>
  </si>
  <si>
    <t>Altres ingressos diversos</t>
  </si>
  <si>
    <t>Dietes personal</t>
  </si>
  <si>
    <t>Locomoció personal</t>
  </si>
  <si>
    <t>912-230 00</t>
  </si>
  <si>
    <t>Indemnitzacions grups polítics</t>
  </si>
  <si>
    <t>132-12004</t>
  </si>
  <si>
    <t>132-12005</t>
  </si>
  <si>
    <t>132-12006</t>
  </si>
  <si>
    <t xml:space="preserve">132-120 </t>
  </si>
  <si>
    <t>132-12100</t>
  </si>
  <si>
    <t>132-12101</t>
  </si>
  <si>
    <t>132-12103</t>
  </si>
  <si>
    <t xml:space="preserve">132-121 </t>
  </si>
  <si>
    <t>920-162 00</t>
  </si>
  <si>
    <t>920-160 00</t>
  </si>
  <si>
    <t>132-160 00</t>
  </si>
  <si>
    <t>432-131 00</t>
  </si>
  <si>
    <t>330-130 00</t>
  </si>
  <si>
    <t>330-160 00</t>
  </si>
  <si>
    <t>Laboral temporal oficina turisme</t>
  </si>
  <si>
    <t>Laboral temporal alberg i altres</t>
  </si>
  <si>
    <t>439-131 00</t>
  </si>
  <si>
    <t>Retrib. Pers. Laboral Fixe Cultura</t>
  </si>
  <si>
    <t>Retrib. Pers. Laboral Fixe ad general</t>
  </si>
  <si>
    <t>150-130 00</t>
  </si>
  <si>
    <t>Retrib. Pers. Laboral Fixe urbanisme</t>
  </si>
  <si>
    <t>341-131 00</t>
  </si>
  <si>
    <t>Laboral temporal P Nereu</t>
  </si>
  <si>
    <t>150-160 00</t>
  </si>
  <si>
    <t>132-150 00</t>
  </si>
  <si>
    <t>341-160 00</t>
  </si>
  <si>
    <t>432-160 00</t>
  </si>
  <si>
    <t>439-160 00</t>
  </si>
  <si>
    <t>133-200 00</t>
  </si>
  <si>
    <t>231-202 00</t>
  </si>
  <si>
    <t>160-210 04</t>
  </si>
  <si>
    <t>Manteniment infrastructures clavegueram</t>
  </si>
  <si>
    <t>Manteniment infrastructures aigua</t>
  </si>
  <si>
    <t>1532-210 05</t>
  </si>
  <si>
    <t>Conserv. d'Edificis Ajuntament</t>
  </si>
  <si>
    <t>Conserv. d'Edificis cultura</t>
  </si>
  <si>
    <t>Conserv. d'Edificis esports</t>
  </si>
  <si>
    <t>Energia Electrica (enll.públic)</t>
  </si>
  <si>
    <t>321-221 00</t>
  </si>
  <si>
    <t>Energia Electrica (educació)</t>
  </si>
  <si>
    <t>Energia Electrica (cultura)</t>
  </si>
  <si>
    <t>340-221 00</t>
  </si>
  <si>
    <t>Energia Electrica (esports)</t>
  </si>
  <si>
    <t>920-221 00</t>
  </si>
  <si>
    <t>Energia Electrica (Ajuntament)</t>
  </si>
  <si>
    <t>340-221 02</t>
  </si>
  <si>
    <t>321-221 02</t>
  </si>
  <si>
    <t>Gas (cultura)</t>
  </si>
  <si>
    <t>Gas (esports)</t>
  </si>
  <si>
    <t>Gas (educació)</t>
  </si>
  <si>
    <t>132-221 03</t>
  </si>
  <si>
    <t>132-221 04</t>
  </si>
  <si>
    <t>920-221 10</t>
  </si>
  <si>
    <t>Product. Neteja (Ajuntament)</t>
  </si>
  <si>
    <t>920-224 00</t>
  </si>
  <si>
    <t>Activitats Esportives i P.Nereu</t>
  </si>
  <si>
    <t>1621-227 00</t>
  </si>
  <si>
    <t>920-230 20</t>
  </si>
  <si>
    <t>920-231 20</t>
  </si>
  <si>
    <t>341-480 12</t>
  </si>
  <si>
    <t>341-480 13</t>
  </si>
  <si>
    <t>Transf.  Entitats Joventut, Educació i Lleure</t>
  </si>
  <si>
    <t>Aportacions grups polítics</t>
  </si>
  <si>
    <t>912-480 14</t>
  </si>
  <si>
    <t>Quota Patron. S. S.  Policia Local</t>
  </si>
  <si>
    <t>Quota Patron. S. S. Personal Laboral Cultura</t>
  </si>
  <si>
    <t>Quota Patron. S. S. P Nereu</t>
  </si>
  <si>
    <t>Quota Patron. S. S. Turisme</t>
  </si>
  <si>
    <t>Quota Patron. S. S. Alberg i altres</t>
  </si>
  <si>
    <t>Quota Patron. S. S.  Administracio General</t>
  </si>
  <si>
    <t>929-50001</t>
  </si>
  <si>
    <t>160-637 04</t>
  </si>
  <si>
    <t>333-221 00</t>
  </si>
  <si>
    <t>333-221 02</t>
  </si>
  <si>
    <t>334-226 09</t>
  </si>
  <si>
    <t>341-226 09</t>
  </si>
  <si>
    <t>439-226 99</t>
  </si>
  <si>
    <t>231-226 99</t>
  </si>
  <si>
    <t>170-226 99</t>
  </si>
  <si>
    <t>924-226 99</t>
  </si>
  <si>
    <t>3321-226 09</t>
  </si>
  <si>
    <t>943-449 00</t>
  </si>
  <si>
    <t xml:space="preserve">920-221 11 </t>
  </si>
  <si>
    <t>920-220 02</t>
  </si>
  <si>
    <t>Ingressos deixalleria/ Servei de tractament de residus</t>
  </si>
  <si>
    <t>Taxa per entrada de vehicles/Guals</t>
  </si>
  <si>
    <t>Contribucions Especials per l' execució d' obres</t>
  </si>
  <si>
    <t>Multes per infraccions de l' Ordenança de circulació</t>
  </si>
  <si>
    <t>Arrendaments de finques urbanes</t>
  </si>
  <si>
    <t>Participació Ingressos Bruts GAS</t>
  </si>
  <si>
    <t>Participació Ingressos Bruts TELEFONIA</t>
  </si>
  <si>
    <t>Quota Patron. S. S.  Càrrecs electes</t>
  </si>
  <si>
    <t>Rep., manteniment i conservació vehicles</t>
  </si>
  <si>
    <t xml:space="preserve">Carburant Vehicles </t>
  </si>
  <si>
    <t>Atenc.Benef/Socials i Assist. A families</t>
  </si>
  <si>
    <t>Subvencions d'inst. s/f lucre (obra social)</t>
  </si>
  <si>
    <t>Locomoció òrgans de govern/càrrecs electes</t>
  </si>
  <si>
    <t>Taxa per expedició de documents (fotocòpies)</t>
  </si>
  <si>
    <t>Altres rendes de béns immobles (compensació despeses teatre)</t>
  </si>
  <si>
    <t>Mobiliari, Casal Carme Serra</t>
  </si>
  <si>
    <t>153-210 00</t>
  </si>
  <si>
    <t>Treballs arquitectes i altres serveis tècnics</t>
  </si>
  <si>
    <t>920-47200</t>
  </si>
  <si>
    <t>Retrib. Pers. Laboral Fixe Biblioteca</t>
  </si>
  <si>
    <t>Quota Patron. S. S. Personal Laboral Biblioteca</t>
  </si>
  <si>
    <t>333-625 01</t>
  </si>
  <si>
    <t>912-160 00</t>
  </si>
  <si>
    <t>333-212 00</t>
  </si>
  <si>
    <t>342-212 00</t>
  </si>
  <si>
    <t>941-453 90</t>
  </si>
  <si>
    <t xml:space="preserve">Transf. Circuit Motocros </t>
  </si>
  <si>
    <t>920-626 00</t>
  </si>
  <si>
    <t>1532-203 00</t>
  </si>
  <si>
    <t>1532-213 00</t>
  </si>
  <si>
    <t>1532-214 00</t>
  </si>
  <si>
    <t>1532-623 00</t>
  </si>
  <si>
    <t>3321-130 00</t>
  </si>
  <si>
    <t>3321-160 00</t>
  </si>
  <si>
    <t>Tributs estatals Canon CHE</t>
  </si>
  <si>
    <t>(POLISSA CREDIT)</t>
  </si>
  <si>
    <t>419-230 00</t>
  </si>
  <si>
    <t>VARIACIONS D'ACTIUS FINANCERS</t>
  </si>
  <si>
    <t>TOTAL CAP. VIII</t>
  </si>
  <si>
    <t>Diputació, Conservació Camins</t>
  </si>
  <si>
    <t>Premsa, revistes llibres i altres publicacions</t>
  </si>
  <si>
    <t>Dietes de càrrecs electes</t>
  </si>
  <si>
    <t>Dietes taula Llotja</t>
  </si>
  <si>
    <t>Transf. A Associacio Alba</t>
  </si>
  <si>
    <t>Transf. A Acudam</t>
  </si>
  <si>
    <t>Transf. A Caritas Parroquial</t>
  </si>
  <si>
    <t>172-610 03</t>
  </si>
  <si>
    <t>Adquisició finca rústega</t>
  </si>
  <si>
    <t>Manteniment consultoris, Conveni Salut</t>
  </si>
  <si>
    <t>920- 625 02</t>
  </si>
  <si>
    <t>342-622 16</t>
  </si>
  <si>
    <t>Millora edificis i altres construccions (Cultura)</t>
  </si>
  <si>
    <t>321-622 21</t>
  </si>
  <si>
    <t>Millora edificis i altres construccions (Educació)</t>
  </si>
  <si>
    <t>419- 641 00</t>
  </si>
  <si>
    <t>Aplicacions i programes informàtics (Llotja)</t>
  </si>
  <si>
    <t>920-641 00</t>
  </si>
  <si>
    <t xml:space="preserve">Aplicacions i programes informàtics </t>
  </si>
  <si>
    <t>Equipaments informàtics</t>
  </si>
  <si>
    <t>161-637 07</t>
  </si>
  <si>
    <t>Ingressos per serveis Llotja</t>
  </si>
  <si>
    <t>419-212 00</t>
  </si>
  <si>
    <t>419-221 00</t>
  </si>
  <si>
    <t>419-221 02</t>
  </si>
  <si>
    <t>Gas (Llotja)</t>
  </si>
  <si>
    <t>419-222 00</t>
  </si>
  <si>
    <t>Comunicac. Telefon (Llotja)</t>
  </si>
  <si>
    <t>419-227 09</t>
  </si>
  <si>
    <t>Llotja-Projecte Moncun i altres</t>
  </si>
  <si>
    <t>Mobiliari Ajuntament i Altres Serveis</t>
  </si>
  <si>
    <t>Millora edificis i altres construccions (Esports)</t>
  </si>
  <si>
    <t>419-206 01</t>
  </si>
  <si>
    <t xml:space="preserve">Millores Poliesportiu Municipal </t>
  </si>
  <si>
    <t>Activitats Promoció Salut</t>
  </si>
  <si>
    <t>Lloguer equips/Renting  Llotja</t>
  </si>
  <si>
    <t>Generalitat, Aportació Consorci Llotja (Funcionament)</t>
  </si>
  <si>
    <t>Diputació, Aportació Consorci Llotja (Funcionament)</t>
  </si>
  <si>
    <t>Immobles Rústica</t>
  </si>
  <si>
    <t>312-226 99</t>
  </si>
  <si>
    <t>Incentius al Rendiment, funcionaris policia local</t>
  </si>
  <si>
    <t>Transf. a Congiac</t>
  </si>
  <si>
    <t>Altres ingressos: Canon reciclatge Agencia Residus Catalunya</t>
  </si>
  <si>
    <t>Altres ingressos: Acció cultural</t>
  </si>
  <si>
    <t>Bonificacions fiscals (Reduïr preu pagat consumidor)</t>
  </si>
  <si>
    <t>Dietes i quilometratge Llotja</t>
  </si>
  <si>
    <t>920-20300</t>
  </si>
  <si>
    <t>LLoguer Maquin. I altres / Renting copiadores</t>
  </si>
  <si>
    <t>419-231 00</t>
  </si>
  <si>
    <t>Consell Comarcal, Subvencions culturals</t>
  </si>
  <si>
    <t>161-46703</t>
  </si>
  <si>
    <t>Taxa Llicència Urbanística</t>
  </si>
  <si>
    <t>Taxa Serveis Esportius Pavelló</t>
  </si>
  <si>
    <t>Altres ingressos: Acció social</t>
  </si>
  <si>
    <t>Generalitat, RenovacióMobiliari Biblioteca</t>
  </si>
  <si>
    <t>Mobiliari Biblioteca</t>
  </si>
  <si>
    <t xml:space="preserve">Diputació, Subvenció Millores voreres </t>
  </si>
  <si>
    <t>Diputació, Subvenció Pla Reforç Municipal</t>
  </si>
  <si>
    <t>Conserv. d'Edificis Llotja/Alberg</t>
  </si>
  <si>
    <t>Energia Electrica (Llotja/Alberg)</t>
  </si>
  <si>
    <t>419-221 10</t>
  </si>
  <si>
    <t>Product. Neteja (Llotja/Alberg)</t>
  </si>
  <si>
    <t>Obra Pavimentació carrers municipals</t>
  </si>
  <si>
    <t>1532-619 03</t>
  </si>
  <si>
    <t>342-639 01</t>
  </si>
  <si>
    <t>Millores instal.lacions esportives</t>
  </si>
  <si>
    <t>160-225 00</t>
  </si>
  <si>
    <t>454-619 04</t>
  </si>
  <si>
    <t>Reforma camins accés Circuit Motocròs</t>
  </si>
  <si>
    <t>920-622 22</t>
  </si>
  <si>
    <t>Millora edificis i altres construccions (Ponent Actiu)</t>
  </si>
  <si>
    <t>337-625 06</t>
  </si>
  <si>
    <t>231-480 06</t>
  </si>
  <si>
    <t>231-480 08</t>
  </si>
  <si>
    <t>231-480 10</t>
  </si>
  <si>
    <t>231-480 11</t>
  </si>
  <si>
    <t>Parc Infantil</t>
  </si>
  <si>
    <t>3321-625 05</t>
  </si>
  <si>
    <t>Generalitat, Soc Programa Garantia Juvenil 2018</t>
  </si>
  <si>
    <t>321-212 00</t>
  </si>
  <si>
    <t>Conserv. d'Edificis educació</t>
  </si>
  <si>
    <t>Quota Patron. S. S. Personal Urbanisme</t>
  </si>
  <si>
    <t>Millores instal.lacions aigua (Bombes ETAP)</t>
  </si>
  <si>
    <t>Participació Ingressos Bruts ELECTRIQUES</t>
  </si>
  <si>
    <t>Diputació, Camins Motocròs</t>
  </si>
  <si>
    <t>Diputació, Tancaments pavelló</t>
  </si>
  <si>
    <t>Diputació, Bombes ETAP</t>
  </si>
  <si>
    <t>Diputació, millores sala sociocultural i lavabos EMMB</t>
  </si>
  <si>
    <t>Transf. a Entitats esportives CB Bellpuig (activitats ordinàries i Torneig)</t>
  </si>
  <si>
    <t>Transf. a Entitats esportives CF Bellpuig(activitats ordinàries i Torneig)</t>
  </si>
  <si>
    <t>Millores il.luminació exterior (FEDER)</t>
  </si>
  <si>
    <t>Adquisició finca rústega Pantà</t>
  </si>
  <si>
    <t>321-632 14</t>
  </si>
  <si>
    <t>920-632 16</t>
  </si>
  <si>
    <t>419-632 17</t>
  </si>
  <si>
    <t>Arranjaments vies públiques (Urgell-Bormio i Pl Dipòsit)</t>
  </si>
  <si>
    <t>161-610 04</t>
  </si>
  <si>
    <t>342-610 05</t>
  </si>
  <si>
    <t>342-632 15</t>
  </si>
  <si>
    <t>Arranjament Camp Futbol Pl. Remei Niubo</t>
  </si>
  <si>
    <t>Millora edificis i altres construccions (Llotja i Alberg)</t>
  </si>
  <si>
    <t>333-632 18</t>
  </si>
  <si>
    <t>Millores clavegueram (Col.lector zona industrial i altres)</t>
  </si>
  <si>
    <t>342-625 07</t>
  </si>
  <si>
    <t>Mobiliari Poliesportiu (Tatami)</t>
  </si>
  <si>
    <t>Diputació, Col.lectors Sanejament Zona industrial</t>
  </si>
  <si>
    <t>Unió Europea, Instal.lacions wifi municipals WiFi4EU</t>
  </si>
  <si>
    <t>150-227 09</t>
  </si>
  <si>
    <t>Treballs realitzats per altres empreses: Obres seguretat immobles</t>
  </si>
  <si>
    <t>Altres ingressos: Treballs seguretat immobles</t>
  </si>
  <si>
    <t>321-625 08</t>
  </si>
  <si>
    <t>Mobiliari (Escola Bressol)</t>
  </si>
  <si>
    <t>1532-631 01</t>
  </si>
  <si>
    <t>941-872 00</t>
  </si>
  <si>
    <t>165-62704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</si>
</sst>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MS Sans Serif"/>
    </font>
    <font>
      <sz val="13.5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b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7"/>
      <name val="MS Serif"/>
      <family val="1"/>
    </font>
    <font>
      <sz val="10"/>
      <name val="MS Serif"/>
      <family val="1"/>
    </font>
    <font>
      <sz val="12"/>
      <name val="MS Serif"/>
      <family val="1"/>
    </font>
    <font>
      <b/>
      <sz val="7"/>
      <name val="MS Serif"/>
      <family val="1"/>
    </font>
    <font>
      <sz val="8.5"/>
      <name val="MS Serif"/>
      <family val="1"/>
    </font>
    <font>
      <b/>
      <sz val="8.5"/>
      <name val="MS Serif"/>
      <family val="1"/>
    </font>
    <font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MS Sans Serif"/>
      <family val="2"/>
    </font>
    <font>
      <sz val="7"/>
      <color rgb="FFFF0000"/>
      <name val="MS Serif"/>
      <family val="1"/>
    </font>
    <font>
      <sz val="12"/>
      <color rgb="FFFF0000"/>
      <name val="MS Serif"/>
      <family val="1"/>
    </font>
    <font>
      <sz val="10"/>
      <color theme="2" tint="-0.749992370372631"/>
      <name val="MS Sans Serif"/>
      <family val="2"/>
    </font>
    <font>
      <sz val="7"/>
      <color theme="2" tint="-0.749992370372631"/>
      <name val="MS Serif"/>
      <family val="1"/>
    </font>
    <font>
      <sz val="12"/>
      <color theme="2" tint="-0.749992370372631"/>
      <name val="MS Serif"/>
      <family val="1"/>
    </font>
    <font>
      <b/>
      <sz val="10"/>
      <color theme="2" tint="-0.749992370372631"/>
      <name val="MS Sans Serif"/>
      <family val="2"/>
    </font>
    <font>
      <b/>
      <sz val="12"/>
      <color rgb="FFFF0000"/>
      <name val="MS Sans Serif"/>
      <family val="2"/>
    </font>
    <font>
      <b/>
      <sz val="10"/>
      <name val="MS Sans Serif"/>
    </font>
    <font>
      <sz val="10"/>
      <color rgb="FFFF0000"/>
      <name val="MS Serif"/>
      <family val="1"/>
    </font>
    <font>
      <sz val="16"/>
      <color rgb="FFFF0000"/>
      <name val="MS Serif"/>
      <family val="1"/>
    </font>
    <font>
      <sz val="10"/>
      <color theme="1"/>
      <name val="MS Sans Serif"/>
      <family val="2"/>
    </font>
    <font>
      <b/>
      <sz val="10"/>
      <color rgb="FFFF0000"/>
      <name val="MS Sans Serif"/>
      <family val="2"/>
    </font>
    <font>
      <sz val="10"/>
      <color theme="1"/>
      <name val="MS Sans Serif"/>
    </font>
    <font>
      <sz val="13.5"/>
      <color theme="1"/>
      <name val="MS Sans Serif"/>
      <family val="2"/>
    </font>
    <font>
      <b/>
      <sz val="10"/>
      <color theme="1"/>
      <name val="MS Sans Serif"/>
      <family val="2"/>
    </font>
    <font>
      <b/>
      <sz val="14"/>
      <color theme="1"/>
      <name val="MS Sans Serif"/>
      <family val="2"/>
    </font>
    <font>
      <b/>
      <sz val="8.5"/>
      <color theme="1"/>
      <name val="MS Sans Serif"/>
      <family val="2"/>
    </font>
    <font>
      <b/>
      <sz val="12"/>
      <color theme="1"/>
      <name val="MS Sans Serif"/>
      <family val="2"/>
    </font>
    <font>
      <sz val="7"/>
      <color theme="1"/>
      <name val="MS Serif"/>
      <family val="1"/>
    </font>
    <font>
      <sz val="12"/>
      <color theme="1"/>
      <name val="MS Serif"/>
      <family val="1"/>
    </font>
    <font>
      <sz val="10"/>
      <color theme="1"/>
      <name val="MS Serif"/>
      <family val="1"/>
    </font>
    <font>
      <b/>
      <sz val="7"/>
      <color theme="1"/>
      <name val="MS Serif"/>
      <family val="1"/>
    </font>
    <font>
      <sz val="10"/>
      <color theme="1"/>
      <name val="Arial"/>
      <family val="2"/>
    </font>
    <font>
      <b/>
      <sz val="8.5"/>
      <color theme="1"/>
      <name val="MS Serif"/>
      <family val="1"/>
    </font>
    <font>
      <sz val="8.5"/>
      <color theme="1"/>
      <name val="MS Sans Serif"/>
      <family val="2"/>
    </font>
    <font>
      <sz val="8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7" fillId="0" borderId="0"/>
  </cellStyleXfs>
  <cellXfs count="194">
    <xf numFmtId="0" fontId="0" fillId="0" borderId="0" xfId="0"/>
    <xf numFmtId="0" fontId="5" fillId="0" borderId="2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/>
    </xf>
    <xf numFmtId="4" fontId="9" fillId="0" borderId="9" xfId="0" applyNumberFormat="1" applyFont="1" applyFill="1" applyBorder="1"/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/>
    </xf>
    <xf numFmtId="4" fontId="9" fillId="0" borderId="11" xfId="0" applyNumberFormat="1" applyFont="1" applyFill="1" applyBorder="1"/>
    <xf numFmtId="0" fontId="9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4" fontId="9" fillId="0" borderId="8" xfId="0" applyNumberFormat="1" applyFont="1" applyFill="1" applyBorder="1"/>
    <xf numFmtId="4" fontId="9" fillId="0" borderId="4" xfId="0" applyNumberFormat="1" applyFont="1" applyFill="1" applyBorder="1"/>
    <xf numFmtId="0" fontId="9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4" fontId="9" fillId="0" borderId="5" xfId="0" applyNumberFormat="1" applyFont="1" applyFill="1" applyBorder="1"/>
    <xf numFmtId="0" fontId="5" fillId="0" borderId="0" xfId="0" applyFont="1" applyFill="1" applyAlignment="1">
      <alignment horizontal="left"/>
    </xf>
    <xf numFmtId="0" fontId="9" fillId="0" borderId="5" xfId="0" applyFont="1" applyFill="1" applyBorder="1" applyAlignment="1">
      <alignment horizontal="center"/>
    </xf>
    <xf numFmtId="4" fontId="9" fillId="0" borderId="10" xfId="0" applyNumberFormat="1" applyFont="1" applyFill="1" applyBorder="1"/>
    <xf numFmtId="0" fontId="9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left"/>
    </xf>
    <xf numFmtId="16" fontId="10" fillId="0" borderId="11" xfId="0" applyNumberFormat="1" applyFont="1" applyFill="1" applyBorder="1" applyAlignment="1">
      <alignment horizontal="center"/>
    </xf>
    <xf numFmtId="0" fontId="10" fillId="0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3" fontId="13" fillId="0" borderId="0" xfId="0" applyNumberFormat="1" applyFont="1" applyFill="1"/>
    <xf numFmtId="0" fontId="14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/>
    </xf>
    <xf numFmtId="4" fontId="7" fillId="0" borderId="11" xfId="0" applyNumberFormat="1" applyFont="1" applyFill="1" applyBorder="1"/>
    <xf numFmtId="4" fontId="12" fillId="0" borderId="11" xfId="0" applyNumberFormat="1" applyFont="1" applyFill="1" applyBorder="1" applyAlignment="1">
      <alignment horizontal="left"/>
    </xf>
    <xf numFmtId="0" fontId="9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9" fillId="0" borderId="0" xfId="0" applyFont="1" applyFill="1"/>
    <xf numFmtId="0" fontId="0" fillId="0" borderId="0" xfId="0" applyFill="1" applyAlignment="1">
      <alignment horizontal="left"/>
    </xf>
    <xf numFmtId="0" fontId="5" fillId="0" borderId="0" xfId="0" applyFont="1" applyFill="1" applyBorder="1"/>
    <xf numFmtId="0" fontId="0" fillId="0" borderId="0" xfId="0" applyFill="1"/>
    <xf numFmtId="0" fontId="7" fillId="0" borderId="0" xfId="0" applyFont="1" applyFill="1"/>
    <xf numFmtId="0" fontId="5" fillId="0" borderId="2" xfId="0" applyFont="1" applyFill="1" applyBorder="1"/>
    <xf numFmtId="4" fontId="0" fillId="0" borderId="0" xfId="0" applyNumberFormat="1" applyFill="1"/>
    <xf numFmtId="0" fontId="5" fillId="0" borderId="0" xfId="0" applyFont="1" applyFill="1"/>
    <xf numFmtId="0" fontId="13" fillId="0" borderId="4" xfId="0" applyFont="1" applyFill="1" applyBorder="1" applyAlignment="1">
      <alignment horizontal="left"/>
    </xf>
    <xf numFmtId="4" fontId="8" fillId="0" borderId="11" xfId="0" applyNumberFormat="1" applyFont="1" applyFill="1" applyBorder="1"/>
    <xf numFmtId="4" fontId="9" fillId="0" borderId="2" xfId="0" applyNumberFormat="1" applyFont="1" applyFill="1" applyBorder="1"/>
    <xf numFmtId="4" fontId="8" fillId="0" borderId="0" xfId="0" applyNumberFormat="1" applyFont="1" applyFill="1" applyAlignment="1">
      <alignment horizontal="center"/>
    </xf>
    <xf numFmtId="4" fontId="9" fillId="0" borderId="15" xfId="0" applyNumberFormat="1" applyFont="1" applyFill="1" applyBorder="1"/>
    <xf numFmtId="4" fontId="0" fillId="0" borderId="11" xfId="0" applyNumberFormat="1" applyFont="1" applyFill="1" applyBorder="1"/>
    <xf numFmtId="4" fontId="0" fillId="0" borderId="9" xfId="0" applyNumberFormat="1" applyFont="1" applyFill="1" applyBorder="1"/>
    <xf numFmtId="4" fontId="0" fillId="0" borderId="10" xfId="0" applyNumberFormat="1" applyFont="1" applyFill="1" applyBorder="1"/>
    <xf numFmtId="4" fontId="18" fillId="0" borderId="9" xfId="0" applyNumberFormat="1" applyFont="1" applyFill="1" applyBorder="1"/>
    <xf numFmtId="4" fontId="18" fillId="0" borderId="11" xfId="0" applyNumberFormat="1" applyFont="1" applyFill="1" applyBorder="1"/>
    <xf numFmtId="4" fontId="0" fillId="0" borderId="8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right"/>
    </xf>
    <xf numFmtId="4" fontId="15" fillId="0" borderId="11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9" fillId="0" borderId="11" xfId="0" applyFont="1" applyFill="1" applyBorder="1" applyAlignment="1">
      <alignment horizontal="center"/>
    </xf>
    <xf numFmtId="4" fontId="13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2" fillId="0" borderId="11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left"/>
    </xf>
    <xf numFmtId="4" fontId="21" fillId="0" borderId="11" xfId="0" applyNumberFormat="1" applyFont="1" applyFill="1" applyBorder="1"/>
    <xf numFmtId="0" fontId="24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0" borderId="1" xfId="0" applyFont="1" applyFill="1" applyBorder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left"/>
    </xf>
    <xf numFmtId="0" fontId="27" fillId="0" borderId="11" xfId="0" applyFont="1" applyFill="1" applyBorder="1" applyAlignment="1">
      <alignment horizontal="left"/>
    </xf>
    <xf numFmtId="14" fontId="10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4" fontId="10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/>
    <xf numFmtId="4" fontId="29" fillId="0" borderId="11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/>
    </xf>
    <xf numFmtId="3" fontId="5" fillId="0" borderId="12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25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0" xfId="0" applyFont="1" applyFill="1"/>
    <xf numFmtId="14" fontId="10" fillId="0" borderId="0" xfId="0" applyNumberFormat="1" applyFont="1" applyFill="1"/>
    <xf numFmtId="0" fontId="0" fillId="0" borderId="8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7" fillId="0" borderId="10" xfId="0" applyFont="1" applyFill="1" applyBorder="1"/>
    <xf numFmtId="0" fontId="0" fillId="0" borderId="16" xfId="0" applyFill="1" applyBorder="1"/>
    <xf numFmtId="3" fontId="5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0" borderId="0" xfId="0" applyFont="1" applyFill="1"/>
    <xf numFmtId="0" fontId="11" fillId="0" borderId="0" xfId="0" applyFont="1" applyFill="1" applyBorder="1" applyAlignment="1">
      <alignment horizontal="left"/>
    </xf>
    <xf numFmtId="0" fontId="21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0" fontId="32" fillId="0" borderId="1" xfId="0" applyFont="1" applyFill="1" applyBorder="1"/>
    <xf numFmtId="0" fontId="33" fillId="0" borderId="3" xfId="0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3" fontId="33" fillId="0" borderId="0" xfId="0" applyNumberFormat="1" applyFont="1" applyFill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39" fillId="0" borderId="11" xfId="0" applyFont="1" applyFill="1" applyBorder="1" applyAlignment="1">
      <alignment horizontal="left"/>
    </xf>
    <xf numFmtId="0" fontId="37" fillId="0" borderId="11" xfId="0" applyFont="1" applyFill="1" applyBorder="1" applyAlignment="1">
      <alignment horizontal="left"/>
    </xf>
    <xf numFmtId="4" fontId="29" fillId="0" borderId="8" xfId="0" applyNumberFormat="1" applyFont="1" applyFill="1" applyBorder="1"/>
    <xf numFmtId="0" fontId="40" fillId="0" borderId="12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37" fillId="0" borderId="5" xfId="0" applyFont="1" applyFill="1" applyBorder="1" applyAlignment="1">
      <alignment horizontal="left"/>
    </xf>
    <xf numFmtId="0" fontId="37" fillId="0" borderId="9" xfId="0" applyFont="1" applyFill="1" applyBorder="1" applyAlignment="1">
      <alignment horizontal="left"/>
    </xf>
    <xf numFmtId="4" fontId="29" fillId="0" borderId="5" xfId="0" applyNumberFormat="1" applyFont="1" applyFill="1" applyBorder="1"/>
    <xf numFmtId="0" fontId="37" fillId="0" borderId="0" xfId="0" applyFont="1" applyFill="1" applyAlignment="1">
      <alignment horizontal="left"/>
    </xf>
    <xf numFmtId="0" fontId="38" fillId="0" borderId="9" xfId="0" applyFont="1" applyFill="1" applyBorder="1" applyAlignment="1">
      <alignment horizontal="left"/>
    </xf>
    <xf numFmtId="0" fontId="38" fillId="0" borderId="11" xfId="0" applyFont="1" applyFill="1" applyBorder="1" applyAlignment="1">
      <alignment horizontal="left"/>
    </xf>
    <xf numFmtId="4" fontId="29" fillId="0" borderId="4" xfId="0" applyNumberFormat="1" applyFont="1" applyFill="1" applyBorder="1"/>
    <xf numFmtId="0" fontId="37" fillId="0" borderId="4" xfId="0" applyFont="1" applyFill="1" applyBorder="1" applyAlignment="1">
      <alignment horizontal="left"/>
    </xf>
    <xf numFmtId="0" fontId="37" fillId="0" borderId="7" xfId="0" applyFont="1" applyFill="1" applyBorder="1" applyAlignment="1">
      <alignment horizontal="left"/>
    </xf>
    <xf numFmtId="0" fontId="31" fillId="0" borderId="0" xfId="0" applyFont="1" applyFill="1"/>
    <xf numFmtId="0" fontId="38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left"/>
    </xf>
    <xf numFmtId="0" fontId="38" fillId="0" borderId="14" xfId="0" applyFont="1" applyFill="1" applyBorder="1" applyAlignment="1">
      <alignment horizontal="left"/>
    </xf>
    <xf numFmtId="0" fontId="40" fillId="0" borderId="4" xfId="0" applyFont="1" applyFill="1" applyBorder="1" applyAlignment="1">
      <alignment horizontal="left"/>
    </xf>
    <xf numFmtId="4" fontId="29" fillId="0" borderId="10" xfId="0" applyNumberFormat="1" applyFont="1" applyFill="1" applyBorder="1"/>
    <xf numFmtId="0" fontId="37" fillId="0" borderId="10" xfId="0" applyFont="1" applyFill="1" applyBorder="1" applyAlignment="1">
      <alignment horizontal="left"/>
    </xf>
    <xf numFmtId="3" fontId="33" fillId="0" borderId="12" xfId="0" applyNumberFormat="1" applyFont="1" applyFill="1" applyBorder="1" applyAlignment="1">
      <alignment horizontal="center"/>
    </xf>
    <xf numFmtId="4" fontId="41" fillId="0" borderId="2" xfId="0" applyNumberFormat="1" applyFont="1" applyFill="1" applyBorder="1" applyAlignment="1">
      <alignment horizontal="right"/>
    </xf>
    <xf numFmtId="0" fontId="40" fillId="0" borderId="0" xfId="0" applyFont="1" applyFill="1" applyAlignment="1">
      <alignment horizontal="left"/>
    </xf>
    <xf numFmtId="4" fontId="42" fillId="0" borderId="11" xfId="0" applyNumberFormat="1" applyFont="1" applyFill="1" applyBorder="1" applyAlignment="1">
      <alignment horizontal="right"/>
    </xf>
    <xf numFmtId="4" fontId="43" fillId="0" borderId="11" xfId="0" applyNumberFormat="1" applyFont="1" applyFill="1" applyBorder="1"/>
    <xf numFmtId="4" fontId="35" fillId="0" borderId="11" xfId="0" applyNumberFormat="1" applyFont="1" applyFill="1" applyBorder="1"/>
    <xf numFmtId="4" fontId="37" fillId="0" borderId="0" xfId="0" applyNumberFormat="1" applyFont="1" applyFill="1" applyAlignment="1">
      <alignment horizontal="left"/>
    </xf>
    <xf numFmtId="4" fontId="31" fillId="0" borderId="11" xfId="0" applyNumberFormat="1" applyFont="1" applyFill="1" applyBorder="1"/>
    <xf numFmtId="4" fontId="40" fillId="0" borderId="0" xfId="0" applyNumberFormat="1" applyFont="1" applyFill="1" applyAlignment="1">
      <alignment horizontal="left"/>
    </xf>
    <xf numFmtId="4" fontId="37" fillId="0" borderId="0" xfId="0" applyNumberFormat="1" applyFont="1" applyFill="1" applyBorder="1" applyAlignment="1">
      <alignment horizontal="left"/>
    </xf>
    <xf numFmtId="0" fontId="40" fillId="0" borderId="5" xfId="0" applyFont="1" applyFill="1" applyBorder="1" applyAlignment="1">
      <alignment horizontal="left"/>
    </xf>
    <xf numFmtId="3" fontId="40" fillId="0" borderId="0" xfId="0" applyNumberFormat="1" applyFont="1" applyFill="1"/>
    <xf numFmtId="0" fontId="44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1" fillId="0" borderId="12" xfId="0" applyFont="1" applyFill="1" applyBorder="1" applyAlignment="1">
      <alignment horizontal="left"/>
    </xf>
    <xf numFmtId="4" fontId="29" fillId="0" borderId="2" xfId="0" applyNumberFormat="1" applyFont="1" applyFill="1" applyBorder="1"/>
    <xf numFmtId="0" fontId="31" fillId="0" borderId="16" xfId="0" applyFont="1" applyFill="1" applyBorder="1"/>
    <xf numFmtId="4" fontId="43" fillId="0" borderId="0" xfId="0" applyNumberFormat="1" applyFont="1" applyFill="1" applyAlignment="1">
      <alignment horizontal="center"/>
    </xf>
    <xf numFmtId="4" fontId="29" fillId="0" borderId="15" xfId="0" applyNumberFormat="1" applyFont="1" applyFill="1" applyBorder="1"/>
    <xf numFmtId="4" fontId="31" fillId="0" borderId="0" xfId="0" applyNumberFormat="1" applyFont="1" applyFill="1"/>
    <xf numFmtId="4" fontId="31" fillId="0" borderId="9" xfId="0" applyNumberFormat="1" applyFont="1" applyFill="1" applyBorder="1"/>
    <xf numFmtId="4" fontId="31" fillId="0" borderId="8" xfId="0" applyNumberFormat="1" applyFont="1" applyFill="1" applyBorder="1"/>
    <xf numFmtId="4" fontId="31" fillId="0" borderId="10" xfId="0" applyNumberFormat="1" applyFont="1" applyFill="1" applyBorder="1"/>
    <xf numFmtId="4" fontId="10" fillId="0" borderId="0" xfId="0" applyNumberFormat="1" applyFont="1" applyFill="1" applyAlignment="1">
      <alignment horizontal="left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9"/>
  <sheetViews>
    <sheetView tabSelected="1" view="pageBreakPreview" topLeftCell="A484" zoomScale="85" zoomScaleNormal="100" zoomScaleSheetLayoutView="85" workbookViewId="0">
      <selection activeCell="D522" sqref="D522"/>
    </sheetView>
  </sheetViews>
  <sheetFormatPr baseColWidth="10" defaultColWidth="11.42578125" defaultRowHeight="12.75" x14ac:dyDescent="0.2"/>
  <cols>
    <col min="1" max="1" width="1.42578125" style="63" customWidth="1"/>
    <col min="2" max="2" width="16.5703125" style="63" customWidth="1"/>
    <col min="3" max="3" width="11.5703125" style="63" customWidth="1"/>
    <col min="4" max="4" width="67.7109375" style="63" customWidth="1"/>
    <col min="5" max="5" width="18.85546875" style="163" customWidth="1"/>
    <col min="6" max="6" width="18.85546875" style="63" customWidth="1"/>
    <col min="7" max="16384" width="11.42578125" style="63"/>
  </cols>
  <sheetData>
    <row r="1" spans="2:6" ht="20.25" thickBot="1" x14ac:dyDescent="0.4">
      <c r="D1" s="100" t="s">
        <v>0</v>
      </c>
      <c r="E1" s="139"/>
      <c r="F1" s="100"/>
    </row>
    <row r="2" spans="2:6" ht="13.5" thickBot="1" x14ac:dyDescent="0.25">
      <c r="B2" s="112"/>
      <c r="C2" s="112"/>
      <c r="D2" s="1" t="s">
        <v>1</v>
      </c>
      <c r="E2" s="140"/>
      <c r="F2" s="79"/>
    </row>
    <row r="3" spans="2:6" ht="19.5" x14ac:dyDescent="0.35">
      <c r="B3" s="112"/>
      <c r="C3" s="112"/>
      <c r="D3" s="101"/>
      <c r="E3" s="141"/>
      <c r="F3" s="101"/>
    </row>
    <row r="4" spans="2:6" ht="19.5" x14ac:dyDescent="0.35">
      <c r="B4" s="101" t="s">
        <v>2</v>
      </c>
      <c r="C4" s="112"/>
      <c r="D4" s="102" t="s">
        <v>3</v>
      </c>
      <c r="E4" s="142"/>
      <c r="F4" s="102"/>
    </row>
    <row r="5" spans="2:6" ht="15.75" x14ac:dyDescent="0.25">
      <c r="B5" s="113"/>
      <c r="C5" s="113"/>
      <c r="D5" s="103"/>
      <c r="E5" s="143"/>
      <c r="F5" s="103"/>
    </row>
    <row r="6" spans="2:6" ht="15.75" x14ac:dyDescent="0.25">
      <c r="B6" s="113" t="s">
        <v>4</v>
      </c>
      <c r="C6" s="113"/>
      <c r="D6" s="103" t="s">
        <v>5</v>
      </c>
      <c r="E6" s="143"/>
      <c r="F6" s="103"/>
    </row>
    <row r="7" spans="2:6" x14ac:dyDescent="0.2">
      <c r="B7" s="112"/>
      <c r="C7" s="112"/>
      <c r="D7" s="114"/>
      <c r="E7" s="144">
        <v>2019</v>
      </c>
      <c r="F7" s="130">
        <v>2018</v>
      </c>
    </row>
    <row r="8" spans="2:6" x14ac:dyDescent="0.2">
      <c r="B8" s="28" t="s">
        <v>6</v>
      </c>
      <c r="C8" s="29" t="s">
        <v>7</v>
      </c>
      <c r="D8" s="29" t="s">
        <v>8</v>
      </c>
      <c r="E8" s="145"/>
      <c r="F8" s="104"/>
    </row>
    <row r="9" spans="2:6" x14ac:dyDescent="0.2">
      <c r="B9" s="115"/>
      <c r="C9" s="116"/>
      <c r="D9" s="22"/>
      <c r="E9" s="146"/>
      <c r="F9" s="22"/>
    </row>
    <row r="10" spans="2:6" ht="15.75" x14ac:dyDescent="0.25">
      <c r="B10" s="131">
        <v>11200</v>
      </c>
      <c r="C10" s="2"/>
      <c r="D10" s="3" t="s">
        <v>387</v>
      </c>
      <c r="E10" s="190">
        <v>122500</v>
      </c>
      <c r="F10" s="4">
        <v>140000</v>
      </c>
    </row>
    <row r="11" spans="2:6" ht="15.75" x14ac:dyDescent="0.25">
      <c r="B11" s="5" t="s">
        <v>9</v>
      </c>
      <c r="C11" s="6"/>
      <c r="D11" s="7"/>
      <c r="E11" s="147"/>
      <c r="F11" s="7"/>
    </row>
    <row r="12" spans="2:6" ht="15.75" x14ac:dyDescent="0.25">
      <c r="B12" s="99">
        <v>11300</v>
      </c>
      <c r="C12" s="6"/>
      <c r="D12" s="7" t="s">
        <v>10</v>
      </c>
      <c r="E12" s="177">
        <v>1150000</v>
      </c>
      <c r="F12" s="8">
        <v>1150000</v>
      </c>
    </row>
    <row r="13" spans="2:6" ht="15.75" x14ac:dyDescent="0.25">
      <c r="B13" s="99"/>
      <c r="C13" s="6"/>
      <c r="D13" s="7"/>
      <c r="E13" s="117"/>
      <c r="F13" s="8"/>
    </row>
    <row r="14" spans="2:6" ht="15.75" x14ac:dyDescent="0.25">
      <c r="B14" s="99">
        <v>11400</v>
      </c>
      <c r="C14" s="6"/>
      <c r="D14" s="7" t="s">
        <v>199</v>
      </c>
      <c r="E14" s="177">
        <v>675</v>
      </c>
      <c r="F14" s="8">
        <v>675</v>
      </c>
    </row>
    <row r="15" spans="2:6" ht="15.75" x14ac:dyDescent="0.25">
      <c r="B15" s="99" t="s">
        <v>9</v>
      </c>
      <c r="C15" s="6"/>
      <c r="D15" s="7"/>
      <c r="E15" s="117"/>
      <c r="F15" s="8"/>
    </row>
    <row r="16" spans="2:6" ht="15.75" x14ac:dyDescent="0.25">
      <c r="B16" s="99">
        <v>11500</v>
      </c>
      <c r="C16" s="6"/>
      <c r="D16" s="7" t="s">
        <v>11</v>
      </c>
      <c r="E16" s="177">
        <v>385000</v>
      </c>
      <c r="F16" s="8">
        <v>382000</v>
      </c>
    </row>
    <row r="17" spans="2:6" ht="15.75" x14ac:dyDescent="0.25">
      <c r="B17" s="5" t="s">
        <v>9</v>
      </c>
      <c r="C17" s="6"/>
      <c r="D17" s="7"/>
      <c r="E17" s="117"/>
      <c r="F17" s="8"/>
    </row>
    <row r="18" spans="2:6" ht="15.75" x14ac:dyDescent="0.25">
      <c r="B18" s="9"/>
      <c r="C18" s="6"/>
      <c r="D18" s="7"/>
      <c r="E18" s="117"/>
      <c r="F18" s="8"/>
    </row>
    <row r="19" spans="2:6" ht="15.75" x14ac:dyDescent="0.25">
      <c r="B19" s="99">
        <v>11600</v>
      </c>
      <c r="C19" s="6"/>
      <c r="D19" s="7" t="s">
        <v>12</v>
      </c>
      <c r="E19" s="177">
        <v>14000</v>
      </c>
      <c r="F19" s="8">
        <v>13000</v>
      </c>
    </row>
    <row r="20" spans="2:6" ht="15.75" x14ac:dyDescent="0.25">
      <c r="B20" s="5" t="s">
        <v>9</v>
      </c>
      <c r="C20" s="6"/>
      <c r="D20" s="7"/>
      <c r="E20" s="117"/>
      <c r="F20" s="8"/>
    </row>
    <row r="21" spans="2:6" ht="15.75" x14ac:dyDescent="0.25">
      <c r="B21" s="9"/>
      <c r="C21" s="6"/>
      <c r="D21" s="7"/>
      <c r="E21" s="117"/>
      <c r="F21" s="8"/>
    </row>
    <row r="22" spans="2:6" ht="15.75" x14ac:dyDescent="0.25">
      <c r="B22" s="99">
        <v>13000</v>
      </c>
      <c r="C22" s="6"/>
      <c r="D22" s="7" t="s">
        <v>13</v>
      </c>
      <c r="E22" s="177">
        <v>140000</v>
      </c>
      <c r="F22" s="8">
        <v>125000</v>
      </c>
    </row>
    <row r="23" spans="2:6" ht="15.75" x14ac:dyDescent="0.25">
      <c r="B23" s="5" t="s">
        <v>9</v>
      </c>
      <c r="C23" s="6"/>
      <c r="D23" s="7"/>
      <c r="E23" s="147"/>
      <c r="F23" s="7"/>
    </row>
    <row r="24" spans="2:6" x14ac:dyDescent="0.2">
      <c r="B24" s="9"/>
      <c r="C24" s="6"/>
      <c r="D24" s="10"/>
      <c r="E24" s="149"/>
      <c r="F24" s="10"/>
    </row>
    <row r="25" spans="2:6" x14ac:dyDescent="0.2">
      <c r="B25" s="9"/>
      <c r="C25" s="6"/>
      <c r="D25" s="10"/>
      <c r="E25" s="149"/>
      <c r="F25" s="10"/>
    </row>
    <row r="26" spans="2:6" x14ac:dyDescent="0.2">
      <c r="B26" s="9"/>
      <c r="C26" s="6"/>
      <c r="D26" s="10"/>
      <c r="E26" s="149"/>
      <c r="F26" s="10"/>
    </row>
    <row r="27" spans="2:6" x14ac:dyDescent="0.2">
      <c r="B27" s="9"/>
      <c r="C27" s="6"/>
      <c r="D27" s="10"/>
      <c r="E27" s="149"/>
      <c r="F27" s="10"/>
    </row>
    <row r="28" spans="2:6" x14ac:dyDescent="0.2">
      <c r="B28" s="9"/>
      <c r="C28" s="6"/>
      <c r="D28" s="10"/>
      <c r="E28" s="149"/>
      <c r="F28" s="10"/>
    </row>
    <row r="29" spans="2:6" x14ac:dyDescent="0.2">
      <c r="B29" s="9"/>
      <c r="C29" s="6"/>
      <c r="D29" s="10"/>
      <c r="E29" s="149"/>
      <c r="F29" s="10"/>
    </row>
    <row r="30" spans="2:6" x14ac:dyDescent="0.2">
      <c r="B30" s="9"/>
      <c r="C30" s="6"/>
      <c r="D30" s="10"/>
      <c r="E30" s="149"/>
      <c r="F30" s="10"/>
    </row>
    <row r="31" spans="2:6" x14ac:dyDescent="0.2">
      <c r="B31" s="9"/>
      <c r="C31" s="6"/>
      <c r="D31" s="10"/>
      <c r="E31" s="149"/>
      <c r="F31" s="10"/>
    </row>
    <row r="32" spans="2:6" x14ac:dyDescent="0.2">
      <c r="B32" s="11"/>
      <c r="C32" s="12"/>
      <c r="D32" s="13" t="s">
        <v>14</v>
      </c>
      <c r="E32" s="150">
        <f>SUM(E10:E22)</f>
        <v>1812175</v>
      </c>
      <c r="F32" s="14">
        <f>SUM(F10:F22)</f>
        <v>1810675</v>
      </c>
    </row>
    <row r="33" spans="2:6" x14ac:dyDescent="0.2">
      <c r="B33" s="16"/>
      <c r="C33" s="17"/>
      <c r="D33" s="18"/>
      <c r="E33" s="151"/>
      <c r="F33" s="18"/>
    </row>
    <row r="34" spans="2:6" x14ac:dyDescent="0.2">
      <c r="B34" s="19"/>
      <c r="C34" s="20"/>
      <c r="D34" s="21"/>
      <c r="E34" s="152"/>
      <c r="F34" s="21"/>
    </row>
    <row r="35" spans="2:6" x14ac:dyDescent="0.2">
      <c r="B35" s="19"/>
      <c r="C35" s="22"/>
      <c r="D35" s="23"/>
      <c r="E35" s="153"/>
      <c r="F35" s="23"/>
    </row>
    <row r="36" spans="2:6" x14ac:dyDescent="0.2">
      <c r="B36" s="19"/>
      <c r="C36" s="22"/>
      <c r="D36" s="23"/>
      <c r="E36" s="153"/>
      <c r="F36" s="23"/>
    </row>
    <row r="37" spans="2:6" x14ac:dyDescent="0.2">
      <c r="B37" s="19"/>
      <c r="C37" s="22"/>
      <c r="D37" s="23"/>
      <c r="E37" s="153"/>
      <c r="F37" s="23"/>
    </row>
    <row r="38" spans="2:6" ht="15.75" x14ac:dyDescent="0.25">
      <c r="B38" s="113" t="s">
        <v>15</v>
      </c>
      <c r="C38" s="113"/>
      <c r="D38" s="103" t="s">
        <v>16</v>
      </c>
      <c r="E38" s="143"/>
      <c r="F38" s="103"/>
    </row>
    <row r="39" spans="2:6" ht="15.75" x14ac:dyDescent="0.25">
      <c r="B39" s="113"/>
      <c r="C39" s="113"/>
      <c r="D39" s="103"/>
      <c r="E39" s="143"/>
      <c r="F39" s="103"/>
    </row>
    <row r="40" spans="2:6" x14ac:dyDescent="0.2">
      <c r="B40" s="25"/>
      <c r="C40" s="26"/>
      <c r="D40" s="27"/>
      <c r="E40" s="144">
        <f>E7</f>
        <v>2019</v>
      </c>
      <c r="F40" s="130">
        <f>F7</f>
        <v>2018</v>
      </c>
    </row>
    <row r="41" spans="2:6" x14ac:dyDescent="0.2">
      <c r="B41" s="28" t="s">
        <v>6</v>
      </c>
      <c r="C41" s="29" t="s">
        <v>7</v>
      </c>
      <c r="D41" s="30" t="s">
        <v>8</v>
      </c>
      <c r="E41" s="154"/>
      <c r="F41" s="80"/>
    </row>
    <row r="42" spans="2:6" x14ac:dyDescent="0.2">
      <c r="B42" s="19"/>
      <c r="C42" s="22"/>
      <c r="D42" s="23"/>
      <c r="E42" s="153"/>
      <c r="F42" s="23"/>
    </row>
    <row r="43" spans="2:6" x14ac:dyDescent="0.2">
      <c r="B43" s="11"/>
      <c r="C43" s="2"/>
      <c r="D43" s="31"/>
      <c r="E43" s="155"/>
      <c r="F43" s="31"/>
    </row>
    <row r="44" spans="2:6" ht="15.75" x14ac:dyDescent="0.25">
      <c r="B44" s="99">
        <v>29000</v>
      </c>
      <c r="C44" s="6" t="s">
        <v>9</v>
      </c>
      <c r="D44" s="7" t="s">
        <v>17</v>
      </c>
      <c r="E44" s="177">
        <v>50000</v>
      </c>
      <c r="F44" s="73">
        <v>50000</v>
      </c>
    </row>
    <row r="45" spans="2:6" x14ac:dyDescent="0.2">
      <c r="B45" s="9"/>
      <c r="C45" s="6"/>
      <c r="D45" s="10"/>
      <c r="E45" s="149"/>
      <c r="F45" s="10"/>
    </row>
    <row r="46" spans="2:6" x14ac:dyDescent="0.2">
      <c r="B46" s="9"/>
      <c r="C46" s="6"/>
      <c r="D46" s="10"/>
      <c r="E46" s="149"/>
      <c r="F46" s="10"/>
    </row>
    <row r="47" spans="2:6" x14ac:dyDescent="0.2">
      <c r="B47" s="33"/>
      <c r="C47" s="6"/>
      <c r="D47" s="10"/>
      <c r="E47" s="149"/>
      <c r="F47" s="10"/>
    </row>
    <row r="48" spans="2:6" x14ac:dyDescent="0.2">
      <c r="B48" s="28"/>
      <c r="C48" s="29"/>
      <c r="D48" s="68" t="s">
        <v>18</v>
      </c>
      <c r="E48" s="156">
        <f>E44</f>
        <v>50000</v>
      </c>
      <c r="F48" s="34">
        <f>F44</f>
        <v>50000</v>
      </c>
    </row>
    <row r="49" spans="2:6" x14ac:dyDescent="0.2">
      <c r="B49" s="25"/>
      <c r="C49" s="26"/>
      <c r="D49" s="27"/>
      <c r="E49" s="157"/>
      <c r="F49" s="27"/>
    </row>
    <row r="50" spans="2:6" x14ac:dyDescent="0.2">
      <c r="B50" s="25"/>
      <c r="C50" s="26"/>
      <c r="D50" s="27"/>
      <c r="E50" s="157"/>
      <c r="F50" s="27"/>
    </row>
    <row r="51" spans="2:6" x14ac:dyDescent="0.2">
      <c r="B51" s="25"/>
      <c r="C51" s="26"/>
      <c r="D51" s="27"/>
      <c r="E51" s="157"/>
      <c r="F51" s="27"/>
    </row>
    <row r="52" spans="2:6" x14ac:dyDescent="0.2">
      <c r="B52" s="19"/>
      <c r="C52" s="22"/>
      <c r="D52" s="23"/>
      <c r="E52" s="153"/>
      <c r="F52" s="23"/>
    </row>
    <row r="53" spans="2:6" x14ac:dyDescent="0.2">
      <c r="B53" s="19"/>
      <c r="C53" s="22"/>
      <c r="D53" s="23"/>
      <c r="E53" s="153"/>
      <c r="F53" s="23"/>
    </row>
    <row r="54" spans="2:6" ht="15.75" x14ac:dyDescent="0.25">
      <c r="B54" s="113" t="s">
        <v>19</v>
      </c>
      <c r="C54" s="113"/>
      <c r="D54" s="103" t="s">
        <v>20</v>
      </c>
      <c r="E54" s="143"/>
      <c r="F54" s="103"/>
    </row>
    <row r="55" spans="2:6" x14ac:dyDescent="0.2">
      <c r="B55" s="25"/>
      <c r="C55" s="26"/>
      <c r="D55" s="27"/>
      <c r="E55" s="157"/>
      <c r="F55" s="27"/>
    </row>
    <row r="56" spans="2:6" x14ac:dyDescent="0.2">
      <c r="B56" s="25"/>
      <c r="C56" s="26"/>
      <c r="D56" s="27"/>
      <c r="E56" s="144">
        <f>E40</f>
        <v>2019</v>
      </c>
      <c r="F56" s="130">
        <f>F40</f>
        <v>2018</v>
      </c>
    </row>
    <row r="57" spans="2:6" x14ac:dyDescent="0.2">
      <c r="B57" s="28" t="s">
        <v>6</v>
      </c>
      <c r="C57" s="29" t="s">
        <v>7</v>
      </c>
      <c r="D57" s="30" t="s">
        <v>8</v>
      </c>
      <c r="E57" s="154"/>
      <c r="F57" s="80"/>
    </row>
    <row r="58" spans="2:6" ht="15.75" x14ac:dyDescent="0.25">
      <c r="B58" s="99">
        <v>30100</v>
      </c>
      <c r="C58" s="6"/>
      <c r="D58" s="32" t="s">
        <v>21</v>
      </c>
      <c r="E58" s="177">
        <v>39000</v>
      </c>
      <c r="F58" s="73">
        <v>39000</v>
      </c>
    </row>
    <row r="59" spans="2:6" ht="15.75" x14ac:dyDescent="0.25">
      <c r="B59" s="99">
        <v>30200</v>
      </c>
      <c r="C59" s="6"/>
      <c r="D59" s="32" t="s">
        <v>22</v>
      </c>
      <c r="E59" s="177">
        <v>233000</v>
      </c>
      <c r="F59" s="73">
        <v>227000</v>
      </c>
    </row>
    <row r="60" spans="2:6" ht="15.75" x14ac:dyDescent="0.25">
      <c r="B60" s="99">
        <v>30300</v>
      </c>
      <c r="C60" s="6"/>
      <c r="D60" s="32" t="s">
        <v>310</v>
      </c>
      <c r="E60" s="177">
        <v>2000</v>
      </c>
      <c r="F60" s="73">
        <v>2000</v>
      </c>
    </row>
    <row r="61" spans="2:6" ht="15.75" x14ac:dyDescent="0.25">
      <c r="B61" s="99">
        <v>30901</v>
      </c>
      <c r="C61" s="6"/>
      <c r="D61" s="32" t="s">
        <v>23</v>
      </c>
      <c r="E61" s="177">
        <v>15000</v>
      </c>
      <c r="F61" s="73">
        <v>13000</v>
      </c>
    </row>
    <row r="62" spans="2:6" ht="15.75" x14ac:dyDescent="0.25">
      <c r="B62" s="99">
        <v>31300</v>
      </c>
      <c r="C62" s="6"/>
      <c r="D62" s="32" t="s">
        <v>401</v>
      </c>
      <c r="E62" s="177">
        <v>110000</v>
      </c>
      <c r="F62" s="73">
        <v>60000</v>
      </c>
    </row>
    <row r="63" spans="2:6" ht="15.75" x14ac:dyDescent="0.25">
      <c r="B63" s="99">
        <v>32100</v>
      </c>
      <c r="C63" s="6"/>
      <c r="D63" s="32" t="s">
        <v>24</v>
      </c>
      <c r="E63" s="177">
        <v>3000</v>
      </c>
      <c r="F63" s="73">
        <v>3000</v>
      </c>
    </row>
    <row r="64" spans="2:6" ht="15.75" x14ac:dyDescent="0.25">
      <c r="B64" s="99">
        <v>32101</v>
      </c>
      <c r="C64" s="6"/>
      <c r="D64" s="32" t="s">
        <v>400</v>
      </c>
      <c r="E64" s="177">
        <v>6000</v>
      </c>
      <c r="F64" s="73">
        <v>5000</v>
      </c>
    </row>
    <row r="65" spans="2:6" ht="15.75" x14ac:dyDescent="0.25">
      <c r="B65" s="99">
        <v>32500</v>
      </c>
      <c r="C65" s="6"/>
      <c r="D65" s="32" t="s">
        <v>323</v>
      </c>
      <c r="E65" s="177">
        <v>1000</v>
      </c>
      <c r="F65" s="73">
        <v>1000</v>
      </c>
    </row>
    <row r="66" spans="2:6" ht="15.75" x14ac:dyDescent="0.25">
      <c r="B66" s="99">
        <v>32900</v>
      </c>
      <c r="C66" s="6"/>
      <c r="D66" s="32" t="s">
        <v>213</v>
      </c>
      <c r="E66" s="177">
        <v>12000</v>
      </c>
      <c r="F66" s="73">
        <v>11500</v>
      </c>
    </row>
    <row r="67" spans="2:6" ht="15.75" x14ac:dyDescent="0.25">
      <c r="B67" s="99">
        <v>32901</v>
      </c>
      <c r="C67" s="6"/>
      <c r="D67" s="32" t="s">
        <v>25</v>
      </c>
      <c r="E67" s="177">
        <v>6000</v>
      </c>
      <c r="F67" s="73">
        <v>7100</v>
      </c>
    </row>
    <row r="68" spans="2:6" ht="15.75" x14ac:dyDescent="0.25">
      <c r="B68" s="99">
        <v>33100</v>
      </c>
      <c r="C68" s="6"/>
      <c r="D68" s="32" t="s">
        <v>311</v>
      </c>
      <c r="E68" s="177">
        <v>19000</v>
      </c>
      <c r="F68" s="73">
        <v>18000</v>
      </c>
    </row>
    <row r="69" spans="2:6" ht="15.75" x14ac:dyDescent="0.25">
      <c r="B69" s="99">
        <v>33200</v>
      </c>
      <c r="C69" s="6"/>
      <c r="D69" s="32" t="s">
        <v>315</v>
      </c>
      <c r="E69" s="177">
        <v>16500</v>
      </c>
      <c r="F69" s="73">
        <v>16000</v>
      </c>
    </row>
    <row r="70" spans="2:6" ht="15.75" x14ac:dyDescent="0.25">
      <c r="B70" s="99">
        <v>33201</v>
      </c>
      <c r="C70" s="6"/>
      <c r="D70" s="32" t="s">
        <v>432</v>
      </c>
      <c r="E70" s="177">
        <v>73000</v>
      </c>
      <c r="F70" s="73">
        <v>72800</v>
      </c>
    </row>
    <row r="71" spans="2:6" ht="15.75" x14ac:dyDescent="0.25">
      <c r="B71" s="99">
        <v>33800</v>
      </c>
      <c r="C71" s="6"/>
      <c r="D71" s="32" t="s">
        <v>316</v>
      </c>
      <c r="E71" s="177">
        <v>19000</v>
      </c>
      <c r="F71" s="73">
        <v>16000</v>
      </c>
    </row>
    <row r="72" spans="2:6" ht="15.75" x14ac:dyDescent="0.25">
      <c r="B72" s="99">
        <v>33900</v>
      </c>
      <c r="C72" s="6"/>
      <c r="D72" s="32" t="s">
        <v>26</v>
      </c>
      <c r="E72" s="177">
        <v>10000</v>
      </c>
      <c r="F72" s="73">
        <v>15000</v>
      </c>
    </row>
    <row r="73" spans="2:6" ht="15.75" x14ac:dyDescent="0.25">
      <c r="B73" s="99">
        <v>33901</v>
      </c>
      <c r="C73" s="6"/>
      <c r="D73" s="32" t="s">
        <v>27</v>
      </c>
      <c r="E73" s="177">
        <v>5000</v>
      </c>
      <c r="F73" s="73">
        <v>5000</v>
      </c>
    </row>
    <row r="74" spans="2:6" ht="15.75" x14ac:dyDescent="0.25">
      <c r="B74" s="99">
        <v>34900</v>
      </c>
      <c r="C74" s="6"/>
      <c r="D74" s="32" t="s">
        <v>370</v>
      </c>
      <c r="E74" s="177">
        <v>6000</v>
      </c>
      <c r="F74" s="73">
        <v>6500</v>
      </c>
    </row>
    <row r="75" spans="2:6" ht="15.75" x14ac:dyDescent="0.25">
      <c r="B75" s="99">
        <v>35000</v>
      </c>
      <c r="C75" s="6"/>
      <c r="D75" s="32" t="s">
        <v>312</v>
      </c>
      <c r="E75" s="177">
        <v>1000</v>
      </c>
      <c r="F75" s="73">
        <v>1000</v>
      </c>
    </row>
    <row r="76" spans="2:6" ht="15.75" x14ac:dyDescent="0.25">
      <c r="B76" s="99">
        <v>39120</v>
      </c>
      <c r="C76" s="6"/>
      <c r="D76" s="32" t="s">
        <v>313</v>
      </c>
      <c r="E76" s="177">
        <v>2000</v>
      </c>
      <c r="F76" s="73">
        <v>1500</v>
      </c>
    </row>
    <row r="77" spans="2:6" ht="15.75" x14ac:dyDescent="0.25">
      <c r="B77" s="99">
        <v>39200</v>
      </c>
      <c r="C77" s="6"/>
      <c r="D77" s="32" t="s">
        <v>28</v>
      </c>
      <c r="E77" s="177">
        <v>30000</v>
      </c>
      <c r="F77" s="73">
        <v>33000</v>
      </c>
    </row>
    <row r="78" spans="2:6" ht="15.75" x14ac:dyDescent="0.25">
      <c r="B78" s="99">
        <v>39610</v>
      </c>
      <c r="C78" s="6"/>
      <c r="D78" s="32" t="s">
        <v>29</v>
      </c>
      <c r="E78" s="177">
        <v>1000</v>
      </c>
      <c r="F78" s="73">
        <v>1000</v>
      </c>
    </row>
    <row r="79" spans="2:6" ht="15.75" x14ac:dyDescent="0.25">
      <c r="B79" s="99">
        <v>39900</v>
      </c>
      <c r="C79" s="89"/>
      <c r="D79" s="32" t="s">
        <v>221</v>
      </c>
      <c r="E79" s="177">
        <v>1000</v>
      </c>
      <c r="F79" s="73">
        <v>1000</v>
      </c>
    </row>
    <row r="80" spans="2:6" ht="15.75" x14ac:dyDescent="0.25">
      <c r="B80" s="99">
        <v>39901</v>
      </c>
      <c r="C80" s="6"/>
      <c r="D80" s="32" t="s">
        <v>391</v>
      </c>
      <c r="E80" s="177">
        <v>25000</v>
      </c>
      <c r="F80" s="8">
        <v>25000</v>
      </c>
    </row>
    <row r="81" spans="2:6" ht="15.75" x14ac:dyDescent="0.25">
      <c r="B81" s="105">
        <v>39902</v>
      </c>
      <c r="C81" s="6"/>
      <c r="D81" s="32" t="s">
        <v>402</v>
      </c>
      <c r="E81" s="177">
        <v>3000</v>
      </c>
      <c r="F81" s="73">
        <v>1400</v>
      </c>
    </row>
    <row r="82" spans="2:6" ht="15.75" x14ac:dyDescent="0.25">
      <c r="B82" s="99">
        <v>39905</v>
      </c>
      <c r="C82" s="6"/>
      <c r="D82" s="32" t="s">
        <v>392</v>
      </c>
      <c r="E82" s="177">
        <v>6000</v>
      </c>
      <c r="F82" s="8">
        <v>6000</v>
      </c>
    </row>
    <row r="83" spans="2:6" ht="15.75" x14ac:dyDescent="0.25">
      <c r="B83" s="99">
        <v>39906</v>
      </c>
      <c r="C83" s="6"/>
      <c r="D83" s="32" t="s">
        <v>458</v>
      </c>
      <c r="E83" s="177">
        <v>15000</v>
      </c>
      <c r="F83" s="8">
        <v>0</v>
      </c>
    </row>
    <row r="84" spans="2:6" x14ac:dyDescent="0.2">
      <c r="B84" s="28"/>
      <c r="C84" s="29"/>
      <c r="D84" s="68" t="s">
        <v>30</v>
      </c>
      <c r="E84" s="160">
        <f>SUM(E58:E83)</f>
        <v>659500</v>
      </c>
      <c r="F84" s="15">
        <f>SUM(F58:F82)</f>
        <v>587800</v>
      </c>
    </row>
    <row r="85" spans="2:6" x14ac:dyDescent="0.2">
      <c r="B85" s="25"/>
      <c r="C85" s="26"/>
      <c r="D85" s="27"/>
      <c r="E85" s="157"/>
      <c r="F85" s="27"/>
    </row>
    <row r="86" spans="2:6" x14ac:dyDescent="0.2">
      <c r="B86" s="25"/>
      <c r="C86" s="26"/>
      <c r="D86" s="27"/>
      <c r="E86" s="157"/>
      <c r="F86" s="193"/>
    </row>
    <row r="87" spans="2:6" x14ac:dyDescent="0.2">
      <c r="B87" s="86"/>
      <c r="C87" s="26"/>
      <c r="D87" s="27"/>
      <c r="E87" s="157"/>
      <c r="F87" s="27"/>
    </row>
    <row r="88" spans="2:6" x14ac:dyDescent="0.2">
      <c r="B88" s="86"/>
      <c r="C88" s="26"/>
      <c r="D88" s="27"/>
      <c r="E88" s="157"/>
      <c r="F88" s="27"/>
    </row>
    <row r="89" spans="2:6" x14ac:dyDescent="0.2">
      <c r="B89" s="27"/>
      <c r="C89" s="27"/>
      <c r="D89" s="23"/>
      <c r="E89" s="153"/>
      <c r="F89" s="23"/>
    </row>
    <row r="90" spans="2:6" x14ac:dyDescent="0.2">
      <c r="B90" s="87"/>
      <c r="C90" s="22"/>
      <c r="D90" s="23"/>
      <c r="E90" s="153"/>
      <c r="F90" s="23"/>
    </row>
    <row r="91" spans="2:6" x14ac:dyDescent="0.2">
      <c r="B91" s="87"/>
      <c r="C91" s="22"/>
      <c r="D91" s="23"/>
      <c r="E91" s="153"/>
      <c r="F91" s="23"/>
    </row>
    <row r="92" spans="2:6" x14ac:dyDescent="0.2">
      <c r="B92" s="87"/>
      <c r="C92" s="22"/>
      <c r="D92" s="23"/>
      <c r="E92" s="153"/>
      <c r="F92" s="23"/>
    </row>
    <row r="93" spans="2:6" x14ac:dyDescent="0.2">
      <c r="B93" s="88"/>
      <c r="C93" s="22"/>
      <c r="D93" s="23"/>
      <c r="E93" s="153"/>
      <c r="F93" s="23"/>
    </row>
    <row r="94" spans="2:6" x14ac:dyDescent="0.2">
      <c r="B94" s="88"/>
      <c r="C94" s="22"/>
      <c r="D94" s="23"/>
      <c r="E94" s="153"/>
      <c r="F94" s="23"/>
    </row>
    <row r="95" spans="2:6" x14ac:dyDescent="0.2">
      <c r="B95" s="88"/>
      <c r="C95" s="22"/>
      <c r="D95" s="23"/>
      <c r="E95" s="153"/>
      <c r="F95" s="23"/>
    </row>
    <row r="96" spans="2:6" x14ac:dyDescent="0.2">
      <c r="B96" s="88"/>
      <c r="C96" s="22"/>
      <c r="D96" s="23"/>
      <c r="E96" s="153"/>
      <c r="F96" s="23"/>
    </row>
    <row r="97" spans="2:6" ht="15.75" x14ac:dyDescent="0.25">
      <c r="B97" s="113" t="s">
        <v>31</v>
      </c>
      <c r="C97" s="113"/>
      <c r="D97" s="103" t="s">
        <v>32</v>
      </c>
      <c r="E97" s="143"/>
      <c r="F97" s="103"/>
    </row>
    <row r="98" spans="2:6" x14ac:dyDescent="0.2">
      <c r="B98" s="25"/>
      <c r="C98" s="26"/>
      <c r="D98" s="27"/>
      <c r="E98" s="157"/>
      <c r="F98" s="27"/>
    </row>
    <row r="99" spans="2:6" x14ac:dyDescent="0.2">
      <c r="B99" s="25"/>
      <c r="C99" s="26"/>
      <c r="D99" s="27"/>
      <c r="E99" s="144">
        <f>E56</f>
        <v>2019</v>
      </c>
      <c r="F99" s="130">
        <f>F56</f>
        <v>2018</v>
      </c>
    </row>
    <row r="100" spans="2:6" x14ac:dyDescent="0.2">
      <c r="B100" s="28" t="s">
        <v>6</v>
      </c>
      <c r="C100" s="29" t="s">
        <v>7</v>
      </c>
      <c r="D100" s="30" t="s">
        <v>8</v>
      </c>
      <c r="E100" s="161"/>
      <c r="F100" s="30"/>
    </row>
    <row r="101" spans="2:6" x14ac:dyDescent="0.2">
      <c r="B101" s="19"/>
      <c r="C101" s="22"/>
      <c r="D101" s="23"/>
      <c r="E101" s="153"/>
      <c r="F101" s="23"/>
    </row>
    <row r="102" spans="2:6" ht="15.75" x14ac:dyDescent="0.25">
      <c r="B102" s="132">
        <v>42000</v>
      </c>
      <c r="C102" s="2"/>
      <c r="D102" s="3" t="s">
        <v>33</v>
      </c>
      <c r="E102" s="190">
        <f>1160000</f>
        <v>1160000</v>
      </c>
      <c r="F102" s="76">
        <v>1005000</v>
      </c>
    </row>
    <row r="103" spans="2:6" ht="15.75" x14ac:dyDescent="0.25">
      <c r="B103" s="99">
        <v>45000</v>
      </c>
      <c r="C103" s="6"/>
      <c r="D103" s="32" t="s">
        <v>34</v>
      </c>
      <c r="E103" s="177">
        <v>96300</v>
      </c>
      <c r="F103" s="77">
        <v>96300</v>
      </c>
    </row>
    <row r="104" spans="2:6" ht="15.75" x14ac:dyDescent="0.25">
      <c r="B104" s="99">
        <v>45060</v>
      </c>
      <c r="C104" s="6"/>
      <c r="D104" s="32" t="s">
        <v>358</v>
      </c>
      <c r="E104" s="117">
        <v>1900</v>
      </c>
      <c r="F104" s="77">
        <v>1900</v>
      </c>
    </row>
    <row r="105" spans="2:6" ht="15.75" x14ac:dyDescent="0.25">
      <c r="B105" s="99">
        <v>45091</v>
      </c>
      <c r="C105" s="6"/>
      <c r="D105" s="32" t="s">
        <v>35</v>
      </c>
      <c r="E105" s="117">
        <v>3250</v>
      </c>
      <c r="F105" s="77">
        <v>3250</v>
      </c>
    </row>
    <row r="106" spans="2:6" ht="15.75" x14ac:dyDescent="0.25">
      <c r="B106" s="99">
        <v>45092</v>
      </c>
      <c r="C106" s="6"/>
      <c r="D106" s="32" t="s">
        <v>36</v>
      </c>
      <c r="E106" s="117">
        <v>37600</v>
      </c>
      <c r="F106" s="77">
        <v>37600</v>
      </c>
    </row>
    <row r="107" spans="2:6" ht="15.75" x14ac:dyDescent="0.25">
      <c r="B107" s="99">
        <v>45094</v>
      </c>
      <c r="C107" s="6"/>
      <c r="D107" s="32" t="s">
        <v>385</v>
      </c>
      <c r="E107" s="117">
        <v>0</v>
      </c>
      <c r="F107" s="77">
        <v>14850</v>
      </c>
    </row>
    <row r="108" spans="2:6" ht="15.75" x14ac:dyDescent="0.25">
      <c r="B108" s="99">
        <v>45095</v>
      </c>
      <c r="C108" s="6"/>
      <c r="D108" s="32" t="s">
        <v>427</v>
      </c>
      <c r="E108" s="177">
        <v>7300</v>
      </c>
      <c r="F108" s="77">
        <v>0</v>
      </c>
    </row>
    <row r="109" spans="2:6" ht="15.75" x14ac:dyDescent="0.25">
      <c r="B109" s="99">
        <v>45300</v>
      </c>
      <c r="C109" s="6"/>
      <c r="D109" s="32" t="s">
        <v>37</v>
      </c>
      <c r="E109" s="177">
        <v>24900</v>
      </c>
      <c r="F109" s="77">
        <v>24900</v>
      </c>
    </row>
    <row r="110" spans="2:6" ht="15.75" x14ac:dyDescent="0.25">
      <c r="B110" s="99">
        <v>46100</v>
      </c>
      <c r="C110" s="6"/>
      <c r="D110" s="32" t="s">
        <v>208</v>
      </c>
      <c r="E110" s="117">
        <f>1000+1500</f>
        <v>2500</v>
      </c>
      <c r="F110" s="77">
        <f>1000+1500</f>
        <v>2500</v>
      </c>
    </row>
    <row r="111" spans="2:6" ht="15.75" x14ac:dyDescent="0.25">
      <c r="B111" s="99">
        <v>46103</v>
      </c>
      <c r="C111" s="6"/>
      <c r="D111" s="32" t="s">
        <v>38</v>
      </c>
      <c r="E111" s="117">
        <v>10000</v>
      </c>
      <c r="F111" s="77">
        <v>7000</v>
      </c>
    </row>
    <row r="112" spans="2:6" ht="15.75" x14ac:dyDescent="0.25">
      <c r="B112" s="99">
        <v>46104</v>
      </c>
      <c r="C112" s="6"/>
      <c r="D112" s="32" t="s">
        <v>39</v>
      </c>
      <c r="E112" s="117">
        <v>1600</v>
      </c>
      <c r="F112" s="77">
        <v>1500</v>
      </c>
    </row>
    <row r="113" spans="2:6" ht="15.75" x14ac:dyDescent="0.25">
      <c r="B113" s="99">
        <v>46105</v>
      </c>
      <c r="C113" s="6"/>
      <c r="D113" s="32" t="s">
        <v>40</v>
      </c>
      <c r="E113" s="117">
        <v>9910</v>
      </c>
      <c r="F113" s="77">
        <v>9910</v>
      </c>
    </row>
    <row r="114" spans="2:6" ht="15.75" x14ac:dyDescent="0.25">
      <c r="B114" s="99">
        <v>46106</v>
      </c>
      <c r="C114" s="6"/>
      <c r="D114" s="32" t="s">
        <v>198</v>
      </c>
      <c r="E114" s="117">
        <v>4350</v>
      </c>
      <c r="F114" s="77">
        <v>4350</v>
      </c>
    </row>
    <row r="115" spans="2:6" ht="15.75" x14ac:dyDescent="0.25">
      <c r="B115" s="99">
        <v>46107</v>
      </c>
      <c r="C115" s="6"/>
      <c r="D115" s="32" t="s">
        <v>349</v>
      </c>
      <c r="E115" s="117">
        <v>4350</v>
      </c>
      <c r="F115" s="77">
        <v>4350</v>
      </c>
    </row>
    <row r="116" spans="2:6" ht="15.75" x14ac:dyDescent="0.25">
      <c r="B116" s="99">
        <v>46109</v>
      </c>
      <c r="C116" s="6"/>
      <c r="D116" s="32" t="s">
        <v>386</v>
      </c>
      <c r="E116" s="117">
        <v>14850</v>
      </c>
      <c r="F116" s="77">
        <v>14850</v>
      </c>
    </row>
    <row r="117" spans="2:6" ht="15.75" x14ac:dyDescent="0.25">
      <c r="B117" s="99">
        <v>48000</v>
      </c>
      <c r="C117" s="6">
        <v>767</v>
      </c>
      <c r="D117" s="32" t="s">
        <v>321</v>
      </c>
      <c r="E117" s="117">
        <v>1000</v>
      </c>
      <c r="F117" s="77">
        <v>1000</v>
      </c>
    </row>
    <row r="118" spans="2:6" ht="15.75" x14ac:dyDescent="0.25">
      <c r="B118" s="99">
        <v>46500</v>
      </c>
      <c r="C118" s="6"/>
      <c r="D118" s="32" t="s">
        <v>398</v>
      </c>
      <c r="E118" s="177">
        <v>1200</v>
      </c>
      <c r="F118" s="77">
        <v>1200</v>
      </c>
    </row>
    <row r="119" spans="2:6" ht="15.75" x14ac:dyDescent="0.25">
      <c r="B119" s="99"/>
      <c r="C119" s="6"/>
      <c r="D119" s="32"/>
      <c r="E119" s="159"/>
      <c r="F119" s="32"/>
    </row>
    <row r="120" spans="2:6" x14ac:dyDescent="0.2">
      <c r="B120" s="9"/>
      <c r="C120" s="6"/>
      <c r="D120" s="107"/>
      <c r="E120" s="148"/>
      <c r="F120" s="107"/>
    </row>
    <row r="121" spans="2:6" x14ac:dyDescent="0.2">
      <c r="B121" s="36" t="s">
        <v>9</v>
      </c>
      <c r="C121" s="29"/>
      <c r="D121" s="68" t="s">
        <v>41</v>
      </c>
      <c r="E121" s="160">
        <f>SUM(E102:E120)</f>
        <v>1381010</v>
      </c>
      <c r="F121" s="15">
        <f>SUM(F102:F120)</f>
        <v>1230460</v>
      </c>
    </row>
    <row r="122" spans="2:6" x14ac:dyDescent="0.2">
      <c r="B122" s="87"/>
      <c r="C122" s="22"/>
      <c r="D122" s="21"/>
      <c r="E122" s="152"/>
      <c r="F122" s="21"/>
    </row>
    <row r="123" spans="2:6" x14ac:dyDescent="0.2">
      <c r="B123" s="19"/>
      <c r="C123" s="22"/>
      <c r="D123" s="21"/>
      <c r="E123" s="152"/>
      <c r="F123" s="21"/>
    </row>
    <row r="124" spans="2:6" x14ac:dyDescent="0.2">
      <c r="B124" s="19"/>
      <c r="C124" s="22"/>
      <c r="D124" s="23"/>
      <c r="E124" s="153"/>
      <c r="F124" s="23"/>
    </row>
    <row r="125" spans="2:6" ht="15.75" x14ac:dyDescent="0.25">
      <c r="B125" s="113" t="s">
        <v>42</v>
      </c>
      <c r="C125" s="113"/>
      <c r="D125" s="103" t="s">
        <v>43</v>
      </c>
      <c r="E125" s="143"/>
      <c r="F125" s="103"/>
    </row>
    <row r="126" spans="2:6" x14ac:dyDescent="0.2">
      <c r="B126" s="19"/>
      <c r="C126" s="22"/>
      <c r="D126" s="23"/>
      <c r="E126" s="144">
        <f>E99</f>
        <v>2019</v>
      </c>
      <c r="F126" s="130">
        <f>F99</f>
        <v>2018</v>
      </c>
    </row>
    <row r="127" spans="2:6" x14ac:dyDescent="0.2">
      <c r="B127" s="28" t="s">
        <v>6</v>
      </c>
      <c r="C127" s="29" t="s">
        <v>7</v>
      </c>
      <c r="D127" s="30" t="s">
        <v>8</v>
      </c>
      <c r="E127" s="154"/>
      <c r="F127" s="80"/>
    </row>
    <row r="128" spans="2:6" x14ac:dyDescent="0.2">
      <c r="B128" s="19"/>
      <c r="C128" s="22"/>
      <c r="D128" s="23"/>
      <c r="E128" s="153"/>
      <c r="F128" s="23"/>
    </row>
    <row r="129" spans="2:6" ht="15.75" x14ac:dyDescent="0.25">
      <c r="B129" s="132">
        <v>52000</v>
      </c>
      <c r="C129" s="2"/>
      <c r="D129" s="3" t="s">
        <v>214</v>
      </c>
      <c r="E129" s="190">
        <v>50</v>
      </c>
      <c r="F129" s="76">
        <v>50</v>
      </c>
    </row>
    <row r="130" spans="2:6" ht="15.75" x14ac:dyDescent="0.25">
      <c r="B130" s="99">
        <v>54100</v>
      </c>
      <c r="C130" s="6"/>
      <c r="D130" s="32" t="s">
        <v>314</v>
      </c>
      <c r="E130" s="177">
        <f>1650*12</f>
        <v>19800</v>
      </c>
      <c r="F130" s="77">
        <f>1650*12</f>
        <v>19800</v>
      </c>
    </row>
    <row r="131" spans="2:6" ht="15.75" x14ac:dyDescent="0.25">
      <c r="B131" s="99">
        <v>54900</v>
      </c>
      <c r="C131" s="6"/>
      <c r="D131" s="32" t="s">
        <v>324</v>
      </c>
      <c r="E131" s="177">
        <f>250*12</f>
        <v>3000</v>
      </c>
      <c r="F131" s="77">
        <f>250*12</f>
        <v>3000</v>
      </c>
    </row>
    <row r="132" spans="2:6" ht="15.75" x14ac:dyDescent="0.25">
      <c r="B132" s="99">
        <v>55000</v>
      </c>
      <c r="C132" s="6"/>
      <c r="D132" s="32" t="s">
        <v>44</v>
      </c>
      <c r="E132" s="177">
        <v>100</v>
      </c>
      <c r="F132" s="77">
        <v>100</v>
      </c>
    </row>
    <row r="133" spans="2:6" ht="15.75" x14ac:dyDescent="0.25">
      <c r="B133" s="99">
        <v>55901</v>
      </c>
      <c r="C133" s="6"/>
      <c r="D133" s="32" t="s">
        <v>197</v>
      </c>
      <c r="E133" s="177">
        <v>10500</v>
      </c>
      <c r="F133" s="77">
        <v>10500</v>
      </c>
    </row>
    <row r="134" spans="2:6" ht="15.75" x14ac:dyDescent="0.25">
      <c r="B134" s="9"/>
      <c r="C134" s="6"/>
      <c r="D134" s="32"/>
      <c r="E134" s="147"/>
      <c r="F134" s="7"/>
    </row>
    <row r="135" spans="2:6" ht="15.75" x14ac:dyDescent="0.25">
      <c r="B135" s="9"/>
      <c r="C135" s="6"/>
      <c r="D135" s="32"/>
      <c r="E135" s="147"/>
      <c r="F135" s="7"/>
    </row>
    <row r="136" spans="2:6" ht="15.75" x14ac:dyDescent="0.25">
      <c r="B136" s="9"/>
      <c r="C136" s="6"/>
      <c r="D136" s="32"/>
      <c r="E136" s="147"/>
      <c r="F136" s="7"/>
    </row>
    <row r="137" spans="2:6" x14ac:dyDescent="0.2">
      <c r="B137" s="36"/>
      <c r="C137" s="29"/>
      <c r="D137" s="68" t="s">
        <v>45</v>
      </c>
      <c r="E137" s="156">
        <f>SUM(E129:E133)</f>
        <v>33450</v>
      </c>
      <c r="F137" s="34">
        <f>SUM(F129:F133)</f>
        <v>33450</v>
      </c>
    </row>
    <row r="138" spans="2:6" x14ac:dyDescent="0.2">
      <c r="B138" s="19"/>
      <c r="C138" s="22"/>
      <c r="D138" s="23"/>
      <c r="E138" s="153"/>
      <c r="F138" s="23"/>
    </row>
    <row r="139" spans="2:6" ht="15.75" x14ac:dyDescent="0.25">
      <c r="B139" s="113" t="s">
        <v>46</v>
      </c>
      <c r="C139" s="113"/>
      <c r="D139" s="103" t="s">
        <v>47</v>
      </c>
      <c r="E139" s="143"/>
      <c r="F139" s="103"/>
    </row>
    <row r="140" spans="2:6" x14ac:dyDescent="0.2">
      <c r="B140" s="19"/>
      <c r="C140" s="22"/>
      <c r="D140" s="23"/>
      <c r="E140" s="144">
        <f>E126</f>
        <v>2019</v>
      </c>
      <c r="F140" s="130">
        <f>F126</f>
        <v>2018</v>
      </c>
    </row>
    <row r="141" spans="2:6" x14ac:dyDescent="0.2">
      <c r="B141" s="28" t="s">
        <v>6</v>
      </c>
      <c r="C141" s="29" t="s">
        <v>7</v>
      </c>
      <c r="D141" s="30" t="s">
        <v>8</v>
      </c>
      <c r="E141" s="154"/>
      <c r="F141" s="80"/>
    </row>
    <row r="142" spans="2:6" x14ac:dyDescent="0.2">
      <c r="B142" s="38"/>
      <c r="C142" s="39"/>
      <c r="D142" s="40"/>
      <c r="E142" s="162"/>
      <c r="F142" s="40"/>
    </row>
    <row r="143" spans="2:6" ht="15.75" x14ac:dyDescent="0.25">
      <c r="B143" s="99">
        <v>60000</v>
      </c>
      <c r="C143" s="6" t="s">
        <v>48</v>
      </c>
      <c r="D143" s="32" t="s">
        <v>49</v>
      </c>
      <c r="E143" s="117">
        <v>70000</v>
      </c>
      <c r="F143" s="8">
        <v>0</v>
      </c>
    </row>
    <row r="144" spans="2:6" ht="9.75" customHeight="1" x14ac:dyDescent="0.2">
      <c r="B144" s="9"/>
      <c r="C144" s="6"/>
      <c r="D144" s="10"/>
      <c r="E144" s="149"/>
      <c r="F144" s="10"/>
    </row>
    <row r="145" spans="2:6" x14ac:dyDescent="0.2">
      <c r="B145" s="33"/>
      <c r="C145" s="6"/>
      <c r="D145" s="10"/>
      <c r="E145" s="149"/>
      <c r="F145" s="10"/>
    </row>
    <row r="146" spans="2:6" x14ac:dyDescent="0.2">
      <c r="B146" s="28"/>
      <c r="C146" s="29"/>
      <c r="D146" s="68" t="s">
        <v>50</v>
      </c>
      <c r="E146" s="156">
        <f t="shared" ref="E146" si="0">SUM(E143:E145)</f>
        <v>70000</v>
      </c>
      <c r="F146" s="34">
        <f t="shared" ref="F146" si="1">SUM(F143:F145)</f>
        <v>0</v>
      </c>
    </row>
    <row r="147" spans="2:6" x14ac:dyDescent="0.2">
      <c r="B147" s="25"/>
      <c r="C147" s="26"/>
      <c r="D147" s="27"/>
      <c r="E147" s="157"/>
      <c r="F147" s="27"/>
    </row>
    <row r="148" spans="2:6" ht="15.75" x14ac:dyDescent="0.25">
      <c r="D148" s="94"/>
    </row>
    <row r="150" spans="2:6" s="133" customFormat="1" ht="15.75" x14ac:dyDescent="0.25">
      <c r="B150" s="92"/>
      <c r="C150" s="93"/>
      <c r="D150" s="94"/>
      <c r="E150" s="164"/>
      <c r="F150" s="94"/>
    </row>
    <row r="151" spans="2:6" x14ac:dyDescent="0.2">
      <c r="B151" s="19"/>
      <c r="C151" s="22"/>
      <c r="D151" s="134"/>
      <c r="E151" s="165"/>
      <c r="F151" s="134"/>
    </row>
    <row r="152" spans="2:6" x14ac:dyDescent="0.2">
      <c r="B152" s="19"/>
      <c r="C152" s="22"/>
      <c r="D152" s="134"/>
      <c r="E152" s="165"/>
      <c r="F152" s="134"/>
    </row>
    <row r="153" spans="2:6" x14ac:dyDescent="0.2">
      <c r="B153" s="19"/>
      <c r="C153" s="22"/>
      <c r="D153" s="23"/>
      <c r="E153" s="153"/>
      <c r="F153" s="23"/>
    </row>
    <row r="154" spans="2:6" x14ac:dyDescent="0.2">
      <c r="B154" s="19"/>
      <c r="C154" s="22"/>
      <c r="D154" s="23"/>
      <c r="E154" s="153"/>
      <c r="F154" s="23"/>
    </row>
    <row r="155" spans="2:6" x14ac:dyDescent="0.2">
      <c r="B155" s="19"/>
      <c r="C155" s="22"/>
      <c r="D155" s="23"/>
      <c r="E155" s="153"/>
      <c r="F155" s="23"/>
    </row>
    <row r="156" spans="2:6" x14ac:dyDescent="0.2">
      <c r="B156" s="19"/>
      <c r="C156" s="22"/>
      <c r="D156" s="23"/>
      <c r="E156" s="153"/>
      <c r="F156" s="23"/>
    </row>
    <row r="157" spans="2:6" x14ac:dyDescent="0.2">
      <c r="B157" s="19"/>
      <c r="C157" s="22"/>
      <c r="D157" s="23"/>
      <c r="E157" s="153"/>
      <c r="F157" s="23"/>
    </row>
    <row r="158" spans="2:6" ht="15.75" x14ac:dyDescent="0.25">
      <c r="B158" s="113" t="s">
        <v>51</v>
      </c>
      <c r="C158" s="113"/>
      <c r="D158" s="103" t="s">
        <v>52</v>
      </c>
      <c r="E158" s="143"/>
      <c r="F158" s="103"/>
    </row>
    <row r="159" spans="2:6" ht="15.75" x14ac:dyDescent="0.25">
      <c r="B159" s="113"/>
      <c r="C159" s="113"/>
      <c r="D159" s="103"/>
      <c r="E159" s="143"/>
      <c r="F159" s="103"/>
    </row>
    <row r="160" spans="2:6" x14ac:dyDescent="0.2">
      <c r="B160" s="25"/>
      <c r="C160" s="26"/>
      <c r="D160" s="27"/>
      <c r="E160" s="144">
        <f>E140</f>
        <v>2019</v>
      </c>
      <c r="F160" s="130">
        <f>F140</f>
        <v>2018</v>
      </c>
    </row>
    <row r="161" spans="2:6" x14ac:dyDescent="0.2">
      <c r="B161" s="28" t="s">
        <v>6</v>
      </c>
      <c r="C161" s="29" t="s">
        <v>7</v>
      </c>
      <c r="D161" s="30" t="s">
        <v>8</v>
      </c>
      <c r="E161" s="154"/>
      <c r="F161" s="80"/>
    </row>
    <row r="162" spans="2:6" x14ac:dyDescent="0.2">
      <c r="B162" s="19"/>
      <c r="C162" s="22"/>
      <c r="D162" s="23"/>
      <c r="E162" s="153"/>
      <c r="F162" s="23"/>
    </row>
    <row r="163" spans="2:6" x14ac:dyDescent="0.2">
      <c r="B163" s="11" t="s">
        <v>9</v>
      </c>
      <c r="C163" s="2"/>
      <c r="D163" s="31" t="s">
        <v>9</v>
      </c>
      <c r="E163" s="155"/>
      <c r="F163" s="31"/>
    </row>
    <row r="164" spans="2:6" s="135" customFormat="1" ht="15.75" x14ac:dyDescent="0.25">
      <c r="B164" s="98">
        <v>75086</v>
      </c>
      <c r="C164" s="95"/>
      <c r="D164" s="96" t="s">
        <v>211</v>
      </c>
      <c r="E164" s="117">
        <v>20932</v>
      </c>
      <c r="F164" s="97">
        <v>23275</v>
      </c>
    </row>
    <row r="165" spans="2:6" s="135" customFormat="1" ht="15.75" x14ac:dyDescent="0.25">
      <c r="B165" s="98">
        <v>75089</v>
      </c>
      <c r="C165" s="95"/>
      <c r="D165" s="96" t="s">
        <v>403</v>
      </c>
      <c r="E165" s="117">
        <v>0</v>
      </c>
      <c r="F165" s="97">
        <v>4368</v>
      </c>
    </row>
    <row r="166" spans="2:6" s="135" customFormat="1" ht="15.75" x14ac:dyDescent="0.25">
      <c r="B166" s="98">
        <v>76113</v>
      </c>
      <c r="C166" s="95"/>
      <c r="D166" s="96" t="s">
        <v>53</v>
      </c>
      <c r="E166" s="117">
        <v>15000</v>
      </c>
      <c r="F166" s="117">
        <v>30000</v>
      </c>
    </row>
    <row r="167" spans="2:6" s="135" customFormat="1" ht="15.75" x14ac:dyDescent="0.25">
      <c r="B167" s="98">
        <v>76138</v>
      </c>
      <c r="C167" s="95"/>
      <c r="D167" s="96" t="s">
        <v>405</v>
      </c>
      <c r="E167" s="117">
        <v>0</v>
      </c>
      <c r="F167" s="97">
        <v>40000</v>
      </c>
    </row>
    <row r="168" spans="2:6" s="135" customFormat="1" ht="15.75" x14ac:dyDescent="0.25">
      <c r="B168" s="98">
        <v>76139</v>
      </c>
      <c r="C168" s="95"/>
      <c r="D168" s="96" t="s">
        <v>406</v>
      </c>
      <c r="E168" s="117">
        <v>124088</v>
      </c>
      <c r="F168" s="97">
        <v>124088</v>
      </c>
    </row>
    <row r="169" spans="2:6" ht="15.75" x14ac:dyDescent="0.25">
      <c r="B169" s="98">
        <v>76140</v>
      </c>
      <c r="C169" s="6"/>
      <c r="D169" s="96" t="s">
        <v>433</v>
      </c>
      <c r="E169" s="117">
        <v>0</v>
      </c>
      <c r="F169" s="97">
        <v>30000</v>
      </c>
    </row>
    <row r="170" spans="2:6" ht="15.75" x14ac:dyDescent="0.25">
      <c r="B170" s="98">
        <v>76141</v>
      </c>
      <c r="C170" s="6"/>
      <c r="D170" s="96" t="s">
        <v>434</v>
      </c>
      <c r="E170" s="117">
        <v>0</v>
      </c>
      <c r="F170" s="97">
        <v>25000</v>
      </c>
    </row>
    <row r="171" spans="2:6" ht="15.75" x14ac:dyDescent="0.25">
      <c r="B171" s="98">
        <v>76142</v>
      </c>
      <c r="C171" s="6"/>
      <c r="D171" s="96" t="s">
        <v>435</v>
      </c>
      <c r="E171" s="117">
        <v>25000</v>
      </c>
      <c r="F171" s="97">
        <v>0</v>
      </c>
    </row>
    <row r="172" spans="2:6" ht="15.75" x14ac:dyDescent="0.25">
      <c r="B172" s="138">
        <v>76143</v>
      </c>
      <c r="C172" s="6"/>
      <c r="D172" s="96" t="s">
        <v>454</v>
      </c>
      <c r="E172" s="117">
        <v>40000</v>
      </c>
      <c r="F172" s="97">
        <v>0</v>
      </c>
    </row>
    <row r="173" spans="2:6" ht="15.75" x14ac:dyDescent="0.25">
      <c r="B173" s="138">
        <v>76144</v>
      </c>
      <c r="C173" s="6"/>
      <c r="D173" s="96" t="s">
        <v>436</v>
      </c>
      <c r="E173" s="117">
        <v>11840</v>
      </c>
      <c r="F173" s="97">
        <v>0</v>
      </c>
    </row>
    <row r="174" spans="2:6" ht="15.75" x14ac:dyDescent="0.25">
      <c r="B174" s="138">
        <v>79701</v>
      </c>
      <c r="C174" s="6"/>
      <c r="D174" s="96" t="s">
        <v>455</v>
      </c>
      <c r="E174" s="117">
        <v>15000</v>
      </c>
      <c r="F174" s="97">
        <v>0</v>
      </c>
    </row>
    <row r="175" spans="2:6" ht="15.75" x14ac:dyDescent="0.25">
      <c r="B175" s="138"/>
      <c r="C175" s="6"/>
      <c r="D175" s="96"/>
      <c r="E175" s="117"/>
      <c r="F175" s="97"/>
    </row>
    <row r="176" spans="2:6" x14ac:dyDescent="0.2">
      <c r="B176" s="36"/>
      <c r="C176" s="29"/>
      <c r="D176" s="68" t="s">
        <v>54</v>
      </c>
      <c r="E176" s="160">
        <f>SUM(E164:E175)</f>
        <v>251860</v>
      </c>
      <c r="F176" s="15">
        <f>SUM(F164:F174)</f>
        <v>276731</v>
      </c>
    </row>
    <row r="177" spans="2:6" ht="15.75" x14ac:dyDescent="0.25">
      <c r="B177" s="19"/>
      <c r="C177" s="22"/>
      <c r="D177" s="111"/>
      <c r="E177" s="153"/>
      <c r="F177" s="23"/>
    </row>
    <row r="178" spans="2:6" ht="15.75" x14ac:dyDescent="0.25">
      <c r="B178" s="19"/>
      <c r="C178" s="22"/>
      <c r="D178" s="111"/>
      <c r="E178" s="153"/>
      <c r="F178" s="23"/>
    </row>
    <row r="179" spans="2:6" ht="15.75" x14ac:dyDescent="0.25">
      <c r="B179" s="113" t="s">
        <v>55</v>
      </c>
      <c r="C179" s="113"/>
      <c r="D179" s="103" t="s">
        <v>56</v>
      </c>
      <c r="E179" s="143"/>
      <c r="F179" s="103"/>
    </row>
    <row r="180" spans="2:6" x14ac:dyDescent="0.2">
      <c r="B180" s="19"/>
      <c r="C180" s="22"/>
      <c r="D180" s="23"/>
      <c r="E180" s="144">
        <f>E160</f>
        <v>2019</v>
      </c>
      <c r="F180" s="130">
        <f>F160</f>
        <v>2018</v>
      </c>
    </row>
    <row r="181" spans="2:6" x14ac:dyDescent="0.2">
      <c r="B181" s="28" t="s">
        <v>57</v>
      </c>
      <c r="C181" s="29" t="s">
        <v>7</v>
      </c>
      <c r="D181" s="30" t="s">
        <v>8</v>
      </c>
      <c r="E181" s="154"/>
      <c r="F181" s="80"/>
    </row>
    <row r="182" spans="2:6" x14ac:dyDescent="0.2">
      <c r="B182" s="19"/>
      <c r="C182" s="22"/>
      <c r="D182" s="23"/>
      <c r="E182" s="153"/>
      <c r="F182" s="23"/>
    </row>
    <row r="183" spans="2:6" ht="15.75" x14ac:dyDescent="0.25">
      <c r="B183" s="41"/>
      <c r="C183" s="42">
        <v>55400</v>
      </c>
      <c r="D183" s="43" t="s">
        <v>58</v>
      </c>
      <c r="E183" s="166"/>
      <c r="F183" s="43"/>
    </row>
    <row r="184" spans="2:6" ht="15.75" x14ac:dyDescent="0.25">
      <c r="B184" s="9" t="s">
        <v>59</v>
      </c>
      <c r="C184" s="44"/>
      <c r="D184" s="32" t="s">
        <v>60</v>
      </c>
      <c r="E184" s="159"/>
      <c r="F184" s="32"/>
    </row>
    <row r="185" spans="2:6" ht="15.75" x14ac:dyDescent="0.25">
      <c r="B185" s="9"/>
      <c r="C185" s="44"/>
      <c r="D185" s="32"/>
      <c r="E185" s="159"/>
      <c r="F185" s="32"/>
    </row>
    <row r="186" spans="2:6" ht="15.75" x14ac:dyDescent="0.25">
      <c r="B186" s="9"/>
      <c r="C186" s="44"/>
      <c r="D186" s="32"/>
      <c r="E186" s="159"/>
      <c r="F186" s="32"/>
    </row>
    <row r="187" spans="2:6" ht="15.75" x14ac:dyDescent="0.25">
      <c r="B187" s="9" t="s">
        <v>61</v>
      </c>
      <c r="C187" s="45">
        <v>87002</v>
      </c>
      <c r="D187" s="32" t="s">
        <v>62</v>
      </c>
      <c r="E187" s="159"/>
      <c r="F187" s="32"/>
    </row>
    <row r="188" spans="2:6" ht="15.75" x14ac:dyDescent="0.25">
      <c r="B188" s="9"/>
      <c r="C188" s="44"/>
      <c r="D188" s="32" t="s">
        <v>9</v>
      </c>
      <c r="E188" s="159"/>
      <c r="F188" s="32"/>
    </row>
    <row r="189" spans="2:6" ht="15.75" x14ac:dyDescent="0.25">
      <c r="B189" s="9"/>
      <c r="C189" s="44"/>
      <c r="D189" s="32"/>
      <c r="E189" s="159"/>
      <c r="F189" s="32"/>
    </row>
    <row r="190" spans="2:6" ht="15.75" x14ac:dyDescent="0.25">
      <c r="B190" s="9" t="s">
        <v>63</v>
      </c>
      <c r="C190" s="44"/>
      <c r="D190" s="32" t="s">
        <v>64</v>
      </c>
      <c r="E190" s="159"/>
      <c r="F190" s="32"/>
    </row>
    <row r="191" spans="2:6" x14ac:dyDescent="0.2">
      <c r="B191" s="33"/>
      <c r="C191" s="44"/>
      <c r="D191" s="10"/>
      <c r="E191" s="149"/>
      <c r="F191" s="10"/>
    </row>
    <row r="192" spans="2:6" x14ac:dyDescent="0.2">
      <c r="B192" s="28"/>
      <c r="C192" s="29"/>
      <c r="D192" s="68" t="s">
        <v>65</v>
      </c>
      <c r="E192" s="167"/>
      <c r="F192" s="68"/>
    </row>
    <row r="193" spans="2:6" x14ac:dyDescent="0.2">
      <c r="B193" s="25"/>
      <c r="C193" s="26"/>
      <c r="D193" s="27"/>
      <c r="E193" s="157"/>
      <c r="F193" s="27"/>
    </row>
    <row r="194" spans="2:6" x14ac:dyDescent="0.2">
      <c r="B194" s="25"/>
      <c r="C194" s="26"/>
      <c r="D194" s="27"/>
      <c r="E194" s="157"/>
      <c r="F194" s="27"/>
    </row>
    <row r="195" spans="2:6" x14ac:dyDescent="0.2">
      <c r="B195" s="25"/>
      <c r="C195" s="26"/>
      <c r="D195" s="27"/>
      <c r="E195" s="157"/>
      <c r="F195" s="27"/>
    </row>
    <row r="196" spans="2:6" x14ac:dyDescent="0.2">
      <c r="B196" s="19"/>
      <c r="C196" s="22"/>
      <c r="D196" s="23"/>
      <c r="E196" s="153"/>
      <c r="F196" s="23"/>
    </row>
    <row r="197" spans="2:6" x14ac:dyDescent="0.2">
      <c r="B197" s="19"/>
      <c r="C197" s="22"/>
      <c r="D197" s="23"/>
      <c r="E197" s="153"/>
      <c r="F197" s="23"/>
    </row>
    <row r="198" spans="2:6" x14ac:dyDescent="0.2">
      <c r="B198" s="19"/>
      <c r="C198" s="22"/>
      <c r="D198" s="23"/>
      <c r="E198" s="153"/>
      <c r="F198" s="23"/>
    </row>
    <row r="199" spans="2:6" x14ac:dyDescent="0.2">
      <c r="B199" s="19"/>
      <c r="C199" s="22"/>
      <c r="D199" s="23"/>
      <c r="E199" s="153"/>
      <c r="F199" s="23"/>
    </row>
    <row r="200" spans="2:6" x14ac:dyDescent="0.2">
      <c r="B200" s="19"/>
      <c r="C200" s="22"/>
      <c r="D200" s="23"/>
      <c r="E200" s="153"/>
      <c r="F200" s="23"/>
    </row>
    <row r="201" spans="2:6" x14ac:dyDescent="0.2">
      <c r="B201" s="19"/>
      <c r="C201" s="22"/>
      <c r="D201" s="23"/>
      <c r="E201" s="153"/>
      <c r="F201" s="23"/>
    </row>
    <row r="202" spans="2:6" x14ac:dyDescent="0.2">
      <c r="B202" s="19"/>
      <c r="C202" s="22"/>
      <c r="D202" s="23"/>
      <c r="E202" s="153"/>
      <c r="F202" s="23"/>
    </row>
    <row r="203" spans="2:6" x14ac:dyDescent="0.2">
      <c r="B203" s="19"/>
      <c r="C203" s="22"/>
      <c r="D203" s="23"/>
      <c r="E203" s="153"/>
      <c r="F203" s="23"/>
    </row>
    <row r="204" spans="2:6" ht="15.75" x14ac:dyDescent="0.25">
      <c r="B204" s="113" t="s">
        <v>66</v>
      </c>
      <c r="C204" s="113"/>
      <c r="D204" s="103" t="s">
        <v>67</v>
      </c>
      <c r="E204" s="143"/>
      <c r="F204" s="103"/>
    </row>
    <row r="205" spans="2:6" x14ac:dyDescent="0.2">
      <c r="B205" s="25"/>
      <c r="C205" s="26"/>
      <c r="D205" s="27"/>
      <c r="E205" s="157"/>
      <c r="F205" s="27"/>
    </row>
    <row r="206" spans="2:6" x14ac:dyDescent="0.2">
      <c r="B206" s="25"/>
      <c r="C206" s="26"/>
      <c r="D206" s="27"/>
      <c r="E206" s="144">
        <f>E180</f>
        <v>2019</v>
      </c>
      <c r="F206" s="130">
        <f>F180</f>
        <v>2018</v>
      </c>
    </row>
    <row r="207" spans="2:6" x14ac:dyDescent="0.2">
      <c r="B207" s="28" t="s">
        <v>6</v>
      </c>
      <c r="C207" s="29" t="s">
        <v>7</v>
      </c>
      <c r="D207" s="30" t="s">
        <v>8</v>
      </c>
      <c r="E207" s="154"/>
      <c r="F207" s="80"/>
    </row>
    <row r="208" spans="2:6" x14ac:dyDescent="0.2">
      <c r="B208" s="19"/>
      <c r="C208" s="22"/>
      <c r="D208" s="23"/>
      <c r="E208" s="153"/>
      <c r="F208" s="23"/>
    </row>
    <row r="209" spans="2:6" ht="15.75" x14ac:dyDescent="0.25">
      <c r="B209" s="11"/>
      <c r="C209" s="2">
        <v>1600</v>
      </c>
      <c r="D209" s="3" t="s">
        <v>68</v>
      </c>
      <c r="E209" s="150">
        <v>0</v>
      </c>
      <c r="F209" s="14">
        <v>0</v>
      </c>
    </row>
    <row r="210" spans="2:6" ht="15.75" x14ac:dyDescent="0.25">
      <c r="B210" s="9"/>
      <c r="C210" s="6"/>
      <c r="D210" s="32"/>
      <c r="E210" s="147"/>
      <c r="F210" s="7"/>
    </row>
    <row r="211" spans="2:6" ht="15.75" x14ac:dyDescent="0.25">
      <c r="B211" s="9"/>
      <c r="C211" s="6">
        <v>170</v>
      </c>
      <c r="D211" s="32" t="s">
        <v>69</v>
      </c>
      <c r="E211" s="168">
        <v>0</v>
      </c>
      <c r="F211" s="37">
        <v>0</v>
      </c>
    </row>
    <row r="212" spans="2:6" ht="15.75" x14ac:dyDescent="0.25">
      <c r="B212" s="9"/>
      <c r="C212" s="6"/>
      <c r="D212" s="32"/>
      <c r="E212" s="147"/>
      <c r="F212" s="7"/>
    </row>
    <row r="213" spans="2:6" ht="15.75" x14ac:dyDescent="0.25">
      <c r="B213" s="99">
        <v>91300</v>
      </c>
      <c r="C213" s="6">
        <v>170</v>
      </c>
      <c r="D213" s="32" t="s">
        <v>70</v>
      </c>
      <c r="E213" s="168">
        <f>255000</f>
        <v>255000</v>
      </c>
      <c r="F213" s="37">
        <v>330000</v>
      </c>
    </row>
    <row r="214" spans="2:6" ht="15.75" x14ac:dyDescent="0.25">
      <c r="B214" s="9"/>
      <c r="C214" s="6"/>
      <c r="D214" s="32"/>
      <c r="E214" s="147"/>
      <c r="F214" s="7"/>
    </row>
    <row r="215" spans="2:6" ht="15.75" customHeight="1" x14ac:dyDescent="0.25">
      <c r="B215" s="9"/>
      <c r="C215" s="6">
        <v>1600</v>
      </c>
      <c r="D215" s="32" t="s">
        <v>71</v>
      </c>
      <c r="E215" s="168">
        <v>0</v>
      </c>
      <c r="F215" s="37">
        <v>0</v>
      </c>
    </row>
    <row r="216" spans="2:6" x14ac:dyDescent="0.2">
      <c r="B216" s="9"/>
      <c r="C216" s="6"/>
      <c r="D216" s="10"/>
      <c r="E216" s="169"/>
      <c r="F216" s="82"/>
    </row>
    <row r="217" spans="2:6" x14ac:dyDescent="0.2">
      <c r="B217" s="9"/>
      <c r="C217" s="6"/>
      <c r="D217" s="10"/>
      <c r="E217" s="169"/>
      <c r="F217" s="82"/>
    </row>
    <row r="218" spans="2:6" x14ac:dyDescent="0.2">
      <c r="B218" s="36"/>
      <c r="C218" s="29"/>
      <c r="D218" s="68" t="s">
        <v>54</v>
      </c>
      <c r="E218" s="156">
        <f>SUM(E209:E215)</f>
        <v>255000</v>
      </c>
      <c r="F218" s="34">
        <f>SUM(F209:F215)</f>
        <v>330000</v>
      </c>
    </row>
    <row r="219" spans="2:6" x14ac:dyDescent="0.2">
      <c r="B219" s="19"/>
      <c r="C219" s="22"/>
      <c r="D219" s="23"/>
      <c r="E219" s="153"/>
      <c r="F219" s="23"/>
    </row>
    <row r="220" spans="2:6" x14ac:dyDescent="0.2">
      <c r="B220" s="19"/>
      <c r="C220" s="22"/>
      <c r="D220" s="23"/>
      <c r="E220" s="153"/>
      <c r="F220" s="23"/>
    </row>
    <row r="221" spans="2:6" x14ac:dyDescent="0.2">
      <c r="B221" s="19"/>
      <c r="C221" s="22"/>
      <c r="D221" s="23"/>
      <c r="E221" s="153"/>
      <c r="F221" s="23"/>
    </row>
    <row r="222" spans="2:6" x14ac:dyDescent="0.2">
      <c r="B222" s="19"/>
      <c r="C222" s="22"/>
      <c r="D222" s="23"/>
      <c r="E222" s="153"/>
      <c r="F222" s="23"/>
    </row>
    <row r="223" spans="2:6" ht="13.5" thickBot="1" x14ac:dyDescent="0.25">
      <c r="B223" s="19"/>
      <c r="C223" s="118"/>
      <c r="D223" s="119"/>
      <c r="E223" s="170">
        <f>E206</f>
        <v>2019</v>
      </c>
      <c r="F223" s="120">
        <f>F206</f>
        <v>2018</v>
      </c>
    </row>
    <row r="224" spans="2:6" ht="13.5" thickBot="1" x14ac:dyDescent="0.25">
      <c r="B224" s="46"/>
      <c r="C224" s="5"/>
      <c r="D224" s="21" t="s">
        <v>72</v>
      </c>
      <c r="E224" s="171">
        <f>E32+E48+E84+E121+E137+E146+E176+E192+E218</f>
        <v>4512995</v>
      </c>
      <c r="F224" s="84">
        <f>F32+F48+F84+F121+F137+F146+F176+F192+F218</f>
        <v>4319116</v>
      </c>
    </row>
    <row r="225" spans="2:6" x14ac:dyDescent="0.2">
      <c r="B225" s="19"/>
      <c r="C225" s="121"/>
      <c r="D225" s="40"/>
      <c r="E225" s="162"/>
      <c r="F225" s="40"/>
    </row>
    <row r="226" spans="2:6" x14ac:dyDescent="0.2">
      <c r="B226" s="19"/>
      <c r="C226" s="22"/>
      <c r="D226" s="23"/>
      <c r="E226" s="153"/>
      <c r="F226" s="23"/>
    </row>
    <row r="227" spans="2:6" x14ac:dyDescent="0.2">
      <c r="B227" s="19"/>
      <c r="C227" s="22"/>
      <c r="D227" s="23"/>
      <c r="E227" s="153"/>
      <c r="F227" s="23"/>
    </row>
    <row r="228" spans="2:6" x14ac:dyDescent="0.2">
      <c r="B228" s="25"/>
      <c r="C228" s="26"/>
      <c r="D228" s="47"/>
      <c r="E228" s="172"/>
      <c r="F228" s="47"/>
    </row>
    <row r="229" spans="2:6" x14ac:dyDescent="0.2">
      <c r="B229" s="25"/>
      <c r="C229" s="26"/>
      <c r="D229" s="47"/>
      <c r="E229" s="172"/>
      <c r="F229" s="47"/>
    </row>
    <row r="230" spans="2:6" x14ac:dyDescent="0.2">
      <c r="B230" s="25"/>
      <c r="C230" s="26"/>
      <c r="D230" s="47"/>
      <c r="E230" s="172"/>
      <c r="F230" s="47"/>
    </row>
    <row r="231" spans="2:6" x14ac:dyDescent="0.2">
      <c r="B231" s="25"/>
      <c r="C231" s="26"/>
      <c r="D231" s="47"/>
      <c r="E231" s="172"/>
      <c r="F231" s="47"/>
    </row>
    <row r="232" spans="2:6" x14ac:dyDescent="0.2">
      <c r="B232" s="25"/>
      <c r="C232" s="26"/>
      <c r="D232" s="47"/>
      <c r="E232" s="172"/>
      <c r="F232" s="47"/>
    </row>
    <row r="233" spans="2:6" x14ac:dyDescent="0.2">
      <c r="B233" s="25"/>
      <c r="C233" s="26"/>
      <c r="D233" s="47"/>
      <c r="E233" s="172"/>
      <c r="F233" s="47"/>
    </row>
    <row r="234" spans="2:6" x14ac:dyDescent="0.2">
      <c r="B234" s="25"/>
      <c r="C234" s="26"/>
      <c r="D234" s="47"/>
      <c r="E234" s="172"/>
      <c r="F234" s="47"/>
    </row>
    <row r="235" spans="2:6" ht="15.75" x14ac:dyDescent="0.25">
      <c r="B235" s="113" t="s">
        <v>73</v>
      </c>
      <c r="C235" s="113"/>
      <c r="D235" s="103" t="s">
        <v>74</v>
      </c>
      <c r="E235" s="143"/>
      <c r="F235" s="103"/>
    </row>
    <row r="236" spans="2:6" ht="15.75" x14ac:dyDescent="0.25">
      <c r="B236" s="113"/>
      <c r="C236" s="113"/>
      <c r="D236" s="122"/>
      <c r="E236" s="144">
        <f>E206</f>
        <v>2019</v>
      </c>
      <c r="F236" s="130">
        <f>F206</f>
        <v>2018</v>
      </c>
    </row>
    <row r="237" spans="2:6" x14ac:dyDescent="0.2">
      <c r="B237" s="28" t="s">
        <v>6</v>
      </c>
      <c r="C237" s="29" t="s">
        <v>7</v>
      </c>
      <c r="D237" s="30" t="s">
        <v>8</v>
      </c>
      <c r="E237" s="154"/>
      <c r="F237" s="80"/>
    </row>
    <row r="238" spans="2:6" ht="15.75" x14ac:dyDescent="0.25">
      <c r="B238" s="99" t="s">
        <v>76</v>
      </c>
      <c r="C238" s="49">
        <v>640</v>
      </c>
      <c r="D238" s="32" t="s">
        <v>77</v>
      </c>
      <c r="E238" s="177">
        <v>51200</v>
      </c>
      <c r="F238" s="8">
        <f>(46000*1.01)+2500+1040</f>
        <v>50000</v>
      </c>
    </row>
    <row r="239" spans="2:6" ht="15.75" x14ac:dyDescent="0.25">
      <c r="B239" s="99" t="s">
        <v>75</v>
      </c>
      <c r="C239" s="49">
        <v>640</v>
      </c>
      <c r="D239" s="32" t="s">
        <v>225</v>
      </c>
      <c r="E239" s="117">
        <v>0</v>
      </c>
      <c r="F239" s="8">
        <v>0</v>
      </c>
    </row>
    <row r="240" spans="2:6" ht="15.75" x14ac:dyDescent="0.25">
      <c r="B240" s="99" t="s">
        <v>78</v>
      </c>
      <c r="C240" s="49">
        <v>640</v>
      </c>
      <c r="D240" s="32" t="s">
        <v>79</v>
      </c>
      <c r="E240" s="117">
        <v>0</v>
      </c>
      <c r="F240" s="8">
        <v>0</v>
      </c>
    </row>
    <row r="241" spans="2:6" ht="15.75" x14ac:dyDescent="0.25">
      <c r="B241" s="9"/>
      <c r="C241" s="49"/>
      <c r="D241" s="32"/>
      <c r="E241" s="159"/>
      <c r="F241" s="32"/>
    </row>
    <row r="242" spans="2:6" ht="15.75" x14ac:dyDescent="0.25">
      <c r="B242" s="83" t="s">
        <v>80</v>
      </c>
      <c r="C242" s="49">
        <v>640</v>
      </c>
      <c r="D242" s="32" t="s">
        <v>81</v>
      </c>
      <c r="E242" s="117">
        <f t="shared" ref="E242:F242" si="2">SUM(E243:E245)</f>
        <v>78900</v>
      </c>
      <c r="F242" s="8">
        <f t="shared" si="2"/>
        <v>64860</v>
      </c>
    </row>
    <row r="243" spans="2:6" x14ac:dyDescent="0.2">
      <c r="B243" s="136" t="s">
        <v>82</v>
      </c>
      <c r="C243" s="50"/>
      <c r="D243" s="51" t="s">
        <v>83</v>
      </c>
      <c r="E243" s="175">
        <f>32000+11500</f>
        <v>43500</v>
      </c>
      <c r="F243" s="52">
        <v>30400</v>
      </c>
    </row>
    <row r="244" spans="2:6" x14ac:dyDescent="0.2">
      <c r="B244" s="136" t="s">
        <v>84</v>
      </c>
      <c r="C244" s="50"/>
      <c r="D244" s="51" t="s">
        <v>85</v>
      </c>
      <c r="E244" s="175">
        <v>21700</v>
      </c>
      <c r="F244" s="52">
        <v>21200</v>
      </c>
    </row>
    <row r="245" spans="2:6" x14ac:dyDescent="0.2">
      <c r="B245" s="136" t="s">
        <v>86</v>
      </c>
      <c r="C245" s="50"/>
      <c r="D245" s="51" t="s">
        <v>87</v>
      </c>
      <c r="E245" s="175">
        <v>13700</v>
      </c>
      <c r="F245" s="52">
        <f>12000+(90*14)</f>
        <v>13260</v>
      </c>
    </row>
    <row r="246" spans="2:6" ht="15.75" x14ac:dyDescent="0.25">
      <c r="B246" s="83" t="s">
        <v>229</v>
      </c>
      <c r="C246" s="49"/>
      <c r="D246" s="32" t="s">
        <v>88</v>
      </c>
      <c r="E246" s="117">
        <f t="shared" ref="E246" si="3">SUM(E247:E249)</f>
        <v>33000</v>
      </c>
      <c r="F246" s="8">
        <f t="shared" ref="F246" si="4">SUM(F247:F249)</f>
        <v>32100</v>
      </c>
    </row>
    <row r="247" spans="2:6" x14ac:dyDescent="0.2">
      <c r="B247" s="136" t="s">
        <v>226</v>
      </c>
      <c r="C247" s="50"/>
      <c r="D247" s="51" t="s">
        <v>89</v>
      </c>
      <c r="E247" s="173">
        <v>9000</v>
      </c>
      <c r="F247" s="85">
        <v>8700</v>
      </c>
    </row>
    <row r="248" spans="2:6" x14ac:dyDescent="0.2">
      <c r="B248" s="136" t="s">
        <v>227</v>
      </c>
      <c r="C248" s="50"/>
      <c r="D248" s="51" t="s">
        <v>90</v>
      </c>
      <c r="E248" s="173">
        <v>20300</v>
      </c>
      <c r="F248" s="85">
        <v>19800</v>
      </c>
    </row>
    <row r="249" spans="2:6" x14ac:dyDescent="0.2">
      <c r="B249" s="136" t="s">
        <v>228</v>
      </c>
      <c r="C249" s="50"/>
      <c r="D249" s="51" t="s">
        <v>91</v>
      </c>
      <c r="E249" s="173">
        <v>3700</v>
      </c>
      <c r="F249" s="85">
        <v>3600</v>
      </c>
    </row>
    <row r="250" spans="2:6" ht="15.75" x14ac:dyDescent="0.25">
      <c r="B250" s="83"/>
      <c r="C250" s="49"/>
      <c r="D250" s="32"/>
      <c r="E250" s="173"/>
      <c r="F250" s="85"/>
    </row>
    <row r="251" spans="2:6" ht="15.75" x14ac:dyDescent="0.25">
      <c r="B251" s="83" t="s">
        <v>92</v>
      </c>
      <c r="C251" s="49">
        <v>640</v>
      </c>
      <c r="D251" s="32" t="s">
        <v>93</v>
      </c>
      <c r="E251" s="117">
        <f t="shared" ref="E251" si="5">SUM(E252:E254)</f>
        <v>141900</v>
      </c>
      <c r="F251" s="8">
        <f t="shared" ref="F251" si="6">SUM(F252:F254)</f>
        <v>105600</v>
      </c>
    </row>
    <row r="252" spans="2:6" x14ac:dyDescent="0.2">
      <c r="B252" s="136" t="s">
        <v>94</v>
      </c>
      <c r="C252" s="50"/>
      <c r="D252" s="51" t="s">
        <v>95</v>
      </c>
      <c r="E252" s="173">
        <f>31000+9000</f>
        <v>40000</v>
      </c>
      <c r="F252" s="85">
        <v>30300</v>
      </c>
    </row>
    <row r="253" spans="2:6" x14ac:dyDescent="0.2">
      <c r="B253" s="136" t="s">
        <v>96</v>
      </c>
      <c r="C253" s="50"/>
      <c r="D253" s="51" t="s">
        <v>97</v>
      </c>
      <c r="E253" s="173">
        <f>25900+24000</f>
        <v>49900</v>
      </c>
      <c r="F253" s="85">
        <v>25300</v>
      </c>
    </row>
    <row r="254" spans="2:6" x14ac:dyDescent="0.2">
      <c r="B254" s="136" t="s">
        <v>98</v>
      </c>
      <c r="C254" s="50"/>
      <c r="D254" s="51" t="s">
        <v>99</v>
      </c>
      <c r="E254" s="173">
        <v>52000</v>
      </c>
      <c r="F254" s="85">
        <v>50000</v>
      </c>
    </row>
    <row r="255" spans="2:6" ht="15.75" x14ac:dyDescent="0.25">
      <c r="B255" s="83" t="s">
        <v>233</v>
      </c>
      <c r="C255" s="49"/>
      <c r="D255" s="32" t="s">
        <v>100</v>
      </c>
      <c r="E255" s="174">
        <f t="shared" ref="E255" si="7">SUM(E256:E258)</f>
        <v>53000</v>
      </c>
      <c r="F255" s="69">
        <f t="shared" ref="F255" si="8">SUM(F256:F258)</f>
        <v>51710</v>
      </c>
    </row>
    <row r="256" spans="2:6" x14ac:dyDescent="0.2">
      <c r="B256" s="136" t="s">
        <v>230</v>
      </c>
      <c r="C256" s="50"/>
      <c r="D256" s="51" t="s">
        <v>101</v>
      </c>
      <c r="E256" s="175">
        <v>16400</v>
      </c>
      <c r="F256" s="52">
        <v>16000</v>
      </c>
    </row>
    <row r="257" spans="2:6" x14ac:dyDescent="0.2">
      <c r="B257" s="136" t="s">
        <v>231</v>
      </c>
      <c r="C257" s="50"/>
      <c r="D257" s="51" t="s">
        <v>102</v>
      </c>
      <c r="E257" s="175">
        <v>19600</v>
      </c>
      <c r="F257" s="52">
        <v>19110</v>
      </c>
    </row>
    <row r="258" spans="2:6" x14ac:dyDescent="0.2">
      <c r="B258" s="136" t="s">
        <v>232</v>
      </c>
      <c r="C258" s="50"/>
      <c r="D258" s="51" t="s">
        <v>103</v>
      </c>
      <c r="E258" s="175">
        <v>17000</v>
      </c>
      <c r="F258" s="52">
        <v>16600</v>
      </c>
    </row>
    <row r="259" spans="2:6" ht="15.75" x14ac:dyDescent="0.25">
      <c r="B259" s="83"/>
      <c r="C259" s="49"/>
      <c r="D259" s="32"/>
      <c r="E259" s="175"/>
      <c r="F259" s="52"/>
    </row>
    <row r="260" spans="2:6" ht="15.75" x14ac:dyDescent="0.25">
      <c r="B260" s="99" t="s">
        <v>245</v>
      </c>
      <c r="C260" s="49">
        <v>640</v>
      </c>
      <c r="D260" s="32" t="s">
        <v>246</v>
      </c>
      <c r="E260" s="117">
        <f>29700+1200</f>
        <v>30900</v>
      </c>
      <c r="F260" s="8">
        <v>29000</v>
      </c>
    </row>
    <row r="261" spans="2:6" ht="15.75" x14ac:dyDescent="0.25">
      <c r="B261" s="99" t="s">
        <v>238</v>
      </c>
      <c r="C261" s="49">
        <v>640</v>
      </c>
      <c r="D261" s="32" t="s">
        <v>243</v>
      </c>
      <c r="E261" s="117">
        <f>50600+3000</f>
        <v>53600</v>
      </c>
      <c r="F261" s="8">
        <f>39700+(700*14)</f>
        <v>49500</v>
      </c>
    </row>
    <row r="262" spans="2:6" ht="15.75" x14ac:dyDescent="0.25">
      <c r="B262" s="99" t="s">
        <v>342</v>
      </c>
      <c r="C262" s="49">
        <v>640</v>
      </c>
      <c r="D262" s="32" t="s">
        <v>329</v>
      </c>
      <c r="E262" s="117">
        <f>19800+2000</f>
        <v>21800</v>
      </c>
      <c r="F262" s="8">
        <v>19300</v>
      </c>
    </row>
    <row r="263" spans="2:6" ht="15.75" x14ac:dyDescent="0.25">
      <c r="B263" s="99" t="s">
        <v>104</v>
      </c>
      <c r="C263" s="49">
        <v>640</v>
      </c>
      <c r="D263" s="32" t="s">
        <v>244</v>
      </c>
      <c r="E263" s="117">
        <f>150500+6000</f>
        <v>156500</v>
      </c>
      <c r="F263" s="8">
        <v>147000</v>
      </c>
    </row>
    <row r="264" spans="2:6" ht="15.75" x14ac:dyDescent="0.25">
      <c r="B264" s="9"/>
      <c r="C264" s="49"/>
      <c r="D264" s="32"/>
      <c r="E264" s="159"/>
      <c r="F264" s="32"/>
    </row>
    <row r="265" spans="2:6" ht="15.75" x14ac:dyDescent="0.25">
      <c r="B265" s="99" t="s">
        <v>247</v>
      </c>
      <c r="C265" s="49">
        <v>640</v>
      </c>
      <c r="D265" s="32" t="s">
        <v>248</v>
      </c>
      <c r="E265" s="117">
        <v>3800</v>
      </c>
      <c r="F265" s="8">
        <v>3700</v>
      </c>
    </row>
    <row r="266" spans="2:6" ht="15.75" x14ac:dyDescent="0.25">
      <c r="B266" s="99" t="s">
        <v>237</v>
      </c>
      <c r="C266" s="49">
        <v>640</v>
      </c>
      <c r="D266" s="32" t="s">
        <v>240</v>
      </c>
      <c r="E266" s="117">
        <v>6200</v>
      </c>
      <c r="F266" s="8">
        <v>6000</v>
      </c>
    </row>
    <row r="267" spans="2:6" ht="15.75" x14ac:dyDescent="0.25">
      <c r="B267" s="99" t="s">
        <v>242</v>
      </c>
      <c r="C267" s="49">
        <v>640</v>
      </c>
      <c r="D267" s="32" t="s">
        <v>241</v>
      </c>
      <c r="E267" s="117">
        <v>4700</v>
      </c>
      <c r="F267" s="8">
        <v>4500</v>
      </c>
    </row>
    <row r="268" spans="2:6" ht="15.75" x14ac:dyDescent="0.25">
      <c r="B268" s="9"/>
      <c r="C268" s="49"/>
      <c r="D268" s="32"/>
      <c r="E268" s="159"/>
      <c r="F268" s="32"/>
    </row>
    <row r="269" spans="2:6" ht="15.75" x14ac:dyDescent="0.25">
      <c r="B269" s="99" t="s">
        <v>106</v>
      </c>
      <c r="C269" s="49">
        <v>640</v>
      </c>
      <c r="D269" s="32" t="s">
        <v>105</v>
      </c>
      <c r="E269" s="177">
        <v>6000</v>
      </c>
      <c r="F269" s="8">
        <v>4000</v>
      </c>
    </row>
    <row r="270" spans="2:6" ht="15.75" x14ac:dyDescent="0.25">
      <c r="B270" s="9"/>
      <c r="C270" s="49"/>
      <c r="D270" s="32"/>
      <c r="E270" s="159"/>
      <c r="F270" s="32"/>
    </row>
    <row r="271" spans="2:6" ht="15.75" x14ac:dyDescent="0.25">
      <c r="B271" s="99" t="s">
        <v>250</v>
      </c>
      <c r="C271" s="49">
        <v>640</v>
      </c>
      <c r="D271" s="32" t="s">
        <v>389</v>
      </c>
      <c r="E271" s="177">
        <v>7000</v>
      </c>
      <c r="F271" s="8">
        <v>6000</v>
      </c>
    </row>
    <row r="272" spans="2:6" ht="15" customHeight="1" x14ac:dyDescent="0.25">
      <c r="B272" s="99" t="s">
        <v>107</v>
      </c>
      <c r="C272" s="49">
        <v>640</v>
      </c>
      <c r="D272" s="32" t="s">
        <v>108</v>
      </c>
      <c r="E272" s="177">
        <v>8200</v>
      </c>
      <c r="F272" s="8">
        <f>8000</f>
        <v>8000</v>
      </c>
    </row>
    <row r="273" spans="2:6" ht="15.75" x14ac:dyDescent="0.25">
      <c r="B273" s="9"/>
      <c r="C273" s="49"/>
      <c r="D273" s="53"/>
      <c r="E273" s="117"/>
      <c r="F273" s="8"/>
    </row>
    <row r="274" spans="2:6" ht="15.75" x14ac:dyDescent="0.25">
      <c r="B274" s="99" t="s">
        <v>236</v>
      </c>
      <c r="C274" s="49">
        <v>642</v>
      </c>
      <c r="D274" s="32" t="s">
        <v>290</v>
      </c>
      <c r="E274" s="177">
        <v>25000</v>
      </c>
      <c r="F274" s="8">
        <f>28300+2000</f>
        <v>30300</v>
      </c>
    </row>
    <row r="275" spans="2:6" ht="15.75" x14ac:dyDescent="0.25">
      <c r="B275" s="99" t="s">
        <v>249</v>
      </c>
      <c r="C275" s="49">
        <v>642</v>
      </c>
      <c r="D275" s="32" t="s">
        <v>430</v>
      </c>
      <c r="E275" s="177">
        <f>9500+14000</f>
        <v>23500</v>
      </c>
      <c r="F275" s="8">
        <v>9500</v>
      </c>
    </row>
    <row r="276" spans="2:6" ht="15.75" x14ac:dyDescent="0.25">
      <c r="B276" s="99" t="s">
        <v>239</v>
      </c>
      <c r="C276" s="49">
        <v>642</v>
      </c>
      <c r="D276" s="32" t="s">
        <v>291</v>
      </c>
      <c r="E276" s="177">
        <v>16000</v>
      </c>
      <c r="F276" s="8">
        <v>16000</v>
      </c>
    </row>
    <row r="277" spans="2:6" ht="15.75" x14ac:dyDescent="0.25">
      <c r="B277" s="99" t="s">
        <v>343</v>
      </c>
      <c r="C277" s="49">
        <v>642</v>
      </c>
      <c r="D277" s="32" t="s">
        <v>330</v>
      </c>
      <c r="E277" s="177">
        <v>6900</v>
      </c>
      <c r="F277" s="8">
        <v>6900</v>
      </c>
    </row>
    <row r="278" spans="2:6" ht="15.75" x14ac:dyDescent="0.25">
      <c r="B278" s="99" t="s">
        <v>251</v>
      </c>
      <c r="C278" s="49">
        <v>642</v>
      </c>
      <c r="D278" s="32" t="s">
        <v>292</v>
      </c>
      <c r="E278" s="177">
        <v>1350</v>
      </c>
      <c r="F278" s="8">
        <v>1350</v>
      </c>
    </row>
    <row r="279" spans="2:6" ht="15.75" x14ac:dyDescent="0.25">
      <c r="B279" s="99" t="s">
        <v>252</v>
      </c>
      <c r="C279" s="49">
        <v>642</v>
      </c>
      <c r="D279" s="32" t="s">
        <v>293</v>
      </c>
      <c r="E279" s="177">
        <v>2000</v>
      </c>
      <c r="F279" s="8">
        <v>2000</v>
      </c>
    </row>
    <row r="280" spans="2:6" ht="15.75" x14ac:dyDescent="0.25">
      <c r="B280" s="99" t="s">
        <v>253</v>
      </c>
      <c r="C280" s="49">
        <v>642</v>
      </c>
      <c r="D280" s="32" t="s">
        <v>294</v>
      </c>
      <c r="E280" s="177">
        <v>1000</v>
      </c>
      <c r="F280" s="8">
        <v>1600</v>
      </c>
    </row>
    <row r="281" spans="2:6" ht="15.75" x14ac:dyDescent="0.25">
      <c r="B281" s="99" t="s">
        <v>332</v>
      </c>
      <c r="C281" s="49">
        <v>642</v>
      </c>
      <c r="D281" s="32" t="s">
        <v>317</v>
      </c>
      <c r="E281" s="177">
        <v>20000</v>
      </c>
      <c r="F281" s="8">
        <v>20000</v>
      </c>
    </row>
    <row r="282" spans="2:6" ht="15.75" x14ac:dyDescent="0.25">
      <c r="B282" s="99" t="s">
        <v>235</v>
      </c>
      <c r="C282" s="49">
        <v>642</v>
      </c>
      <c r="D282" s="32" t="s">
        <v>295</v>
      </c>
      <c r="E282" s="177">
        <v>78000</v>
      </c>
      <c r="F282" s="8">
        <v>76350</v>
      </c>
    </row>
    <row r="283" spans="2:6" x14ac:dyDescent="0.2">
      <c r="B283" s="9"/>
      <c r="C283" s="6"/>
      <c r="D283" s="10"/>
      <c r="E283" s="117"/>
      <c r="F283" s="8"/>
    </row>
    <row r="284" spans="2:6" ht="15.75" x14ac:dyDescent="0.25">
      <c r="B284" s="99" t="s">
        <v>234</v>
      </c>
      <c r="C284" s="49">
        <v>640</v>
      </c>
      <c r="D284" s="32" t="s">
        <v>109</v>
      </c>
      <c r="E284" s="177">
        <v>1000</v>
      </c>
      <c r="F284" s="8">
        <v>1000</v>
      </c>
    </row>
    <row r="285" spans="2:6" x14ac:dyDescent="0.2">
      <c r="B285" s="28"/>
      <c r="C285" s="29"/>
      <c r="D285" s="68" t="s">
        <v>200</v>
      </c>
      <c r="E285" s="160">
        <f>E238+E239+E242+E246+E251+E255+E260+E261+E263+E266+E267+E265+E269+E271+E272+E274+E275+E276+E278+E279+E280+E282+E284+E281+E277+E262</f>
        <v>831450</v>
      </c>
      <c r="F285" s="15">
        <f>F238+F239+F242+F246+F251+F255+F260+F261+F263+F266+F267+F265+F269+F271+F272+F274+F275+F276+F278+F279+F280+F282+F284+F281+F277+F262</f>
        <v>746270</v>
      </c>
    </row>
    <row r="286" spans="2:6" x14ac:dyDescent="0.2">
      <c r="B286" s="25"/>
      <c r="C286" s="26"/>
      <c r="D286" s="27"/>
      <c r="E286" s="157"/>
      <c r="F286" s="27"/>
    </row>
    <row r="287" spans="2:6" ht="19.5" x14ac:dyDescent="0.3">
      <c r="B287" s="25"/>
      <c r="C287" s="26"/>
      <c r="D287" s="109"/>
      <c r="E287" s="176"/>
      <c r="F287" s="27"/>
    </row>
    <row r="288" spans="2:6" ht="19.5" x14ac:dyDescent="0.3">
      <c r="B288" s="25"/>
      <c r="C288" s="26"/>
      <c r="D288" s="109"/>
      <c r="E288" s="157"/>
      <c r="F288" s="27"/>
    </row>
    <row r="289" spans="1:6" x14ac:dyDescent="0.2">
      <c r="B289" s="25"/>
      <c r="C289" s="26"/>
      <c r="D289" s="47"/>
      <c r="E289" s="172"/>
      <c r="F289" s="47"/>
    </row>
    <row r="290" spans="1:6" x14ac:dyDescent="0.2">
      <c r="B290" s="25"/>
      <c r="C290" s="26"/>
      <c r="D290" s="47"/>
      <c r="E290" s="172"/>
      <c r="F290" s="90"/>
    </row>
    <row r="291" spans="1:6" x14ac:dyDescent="0.2">
      <c r="B291" s="25"/>
      <c r="C291" s="26"/>
      <c r="D291" s="47"/>
      <c r="E291" s="172"/>
      <c r="F291" s="47"/>
    </row>
    <row r="292" spans="1:6" ht="15.75" x14ac:dyDescent="0.25">
      <c r="B292" s="113" t="s">
        <v>110</v>
      </c>
      <c r="C292" s="113"/>
      <c r="D292" s="103" t="s">
        <v>111</v>
      </c>
      <c r="E292" s="143"/>
      <c r="F292" s="103"/>
    </row>
    <row r="293" spans="1:6" x14ac:dyDescent="0.2">
      <c r="B293" s="25"/>
      <c r="C293" s="26"/>
      <c r="D293" s="27"/>
      <c r="E293" s="144">
        <f>E206</f>
        <v>2019</v>
      </c>
      <c r="F293" s="130">
        <f>F206</f>
        <v>2018</v>
      </c>
    </row>
    <row r="294" spans="1:6" x14ac:dyDescent="0.2">
      <c r="B294" s="28" t="s">
        <v>6</v>
      </c>
      <c r="C294" s="29" t="s">
        <v>7</v>
      </c>
      <c r="D294" s="30" t="s">
        <v>8</v>
      </c>
      <c r="E294" s="154"/>
      <c r="F294" s="80"/>
    </row>
    <row r="295" spans="1:6" x14ac:dyDescent="0.2">
      <c r="B295" s="54"/>
      <c r="C295" s="55"/>
      <c r="D295" s="56"/>
      <c r="E295" s="153"/>
      <c r="F295" s="23"/>
    </row>
    <row r="296" spans="1:6" ht="15.75" x14ac:dyDescent="0.25">
      <c r="B296" s="131" t="s">
        <v>254</v>
      </c>
      <c r="C296" s="58"/>
      <c r="D296" s="3" t="s">
        <v>112</v>
      </c>
      <c r="E296" s="190">
        <v>6600</v>
      </c>
      <c r="F296" s="74">
        <v>6600</v>
      </c>
    </row>
    <row r="297" spans="1:6" ht="15.75" x14ac:dyDescent="0.25">
      <c r="A297" s="123"/>
      <c r="B297" s="99" t="s">
        <v>255</v>
      </c>
      <c r="C297" s="49"/>
      <c r="D297" s="32" t="s">
        <v>113</v>
      </c>
      <c r="E297" s="177">
        <v>100</v>
      </c>
      <c r="F297" s="73">
        <v>3160</v>
      </c>
    </row>
    <row r="298" spans="1:6" ht="15.75" x14ac:dyDescent="0.25">
      <c r="B298" s="99" t="s">
        <v>338</v>
      </c>
      <c r="C298" s="49"/>
      <c r="D298" s="32" t="s">
        <v>114</v>
      </c>
      <c r="E298" s="177">
        <v>3000</v>
      </c>
      <c r="F298" s="73">
        <v>3000</v>
      </c>
    </row>
    <row r="299" spans="1:6" ht="15.75" x14ac:dyDescent="0.25">
      <c r="B299" s="99" t="s">
        <v>395</v>
      </c>
      <c r="C299" s="49"/>
      <c r="D299" s="32" t="s">
        <v>396</v>
      </c>
      <c r="E299" s="177">
        <v>7500</v>
      </c>
      <c r="F299" s="73">
        <v>5000</v>
      </c>
    </row>
    <row r="300" spans="1:6" ht="15.75" x14ac:dyDescent="0.25">
      <c r="B300" s="99" t="s">
        <v>381</v>
      </c>
      <c r="C300" s="49"/>
      <c r="D300" s="32" t="s">
        <v>384</v>
      </c>
      <c r="E300" s="177">
        <v>2000</v>
      </c>
      <c r="F300" s="73">
        <v>2000</v>
      </c>
    </row>
    <row r="301" spans="1:6" ht="15.75" x14ac:dyDescent="0.25">
      <c r="B301" s="99" t="s">
        <v>326</v>
      </c>
      <c r="C301" s="49"/>
      <c r="D301" s="32" t="s">
        <v>115</v>
      </c>
      <c r="E301" s="177">
        <v>0</v>
      </c>
      <c r="F301" s="73">
        <v>0</v>
      </c>
    </row>
    <row r="302" spans="1:6" ht="15.75" x14ac:dyDescent="0.25">
      <c r="B302" s="99" t="s">
        <v>116</v>
      </c>
      <c r="C302" s="49"/>
      <c r="D302" s="32" t="s">
        <v>117</v>
      </c>
      <c r="E302" s="177">
        <v>20000</v>
      </c>
      <c r="F302" s="73">
        <v>20000</v>
      </c>
    </row>
    <row r="303" spans="1:6" ht="15.75" x14ac:dyDescent="0.25">
      <c r="B303" s="99" t="s">
        <v>118</v>
      </c>
      <c r="C303" s="49"/>
      <c r="D303" s="32" t="s">
        <v>119</v>
      </c>
      <c r="E303" s="177">
        <f>12500+1500</f>
        <v>14000</v>
      </c>
      <c r="F303" s="73">
        <f>12500+1500</f>
        <v>14000</v>
      </c>
    </row>
    <row r="304" spans="1:6" ht="15.75" x14ac:dyDescent="0.25">
      <c r="A304" s="123"/>
      <c r="B304" s="99" t="s">
        <v>120</v>
      </c>
      <c r="C304" s="49"/>
      <c r="D304" s="32" t="s">
        <v>121</v>
      </c>
      <c r="E304" s="177">
        <v>2000</v>
      </c>
      <c r="F304" s="73">
        <v>2000</v>
      </c>
    </row>
    <row r="305" spans="2:6" ht="15.75" x14ac:dyDescent="0.25">
      <c r="B305" s="99" t="s">
        <v>256</v>
      </c>
      <c r="C305" s="49"/>
      <c r="D305" s="32" t="s">
        <v>257</v>
      </c>
      <c r="E305" s="177">
        <v>14000</v>
      </c>
      <c r="F305" s="73">
        <v>8000</v>
      </c>
    </row>
    <row r="306" spans="2:6" ht="15.75" x14ac:dyDescent="0.25">
      <c r="B306" s="99" t="s">
        <v>122</v>
      </c>
      <c r="C306" s="49"/>
      <c r="D306" s="32" t="s">
        <v>258</v>
      </c>
      <c r="E306" s="177">
        <v>2000</v>
      </c>
      <c r="F306" s="73">
        <v>2000</v>
      </c>
    </row>
    <row r="307" spans="2:6" ht="15.75" x14ac:dyDescent="0.25">
      <c r="B307" s="99" t="s">
        <v>259</v>
      </c>
      <c r="C307" s="49"/>
      <c r="D307" s="32" t="s">
        <v>123</v>
      </c>
      <c r="E307" s="177">
        <v>22000</v>
      </c>
      <c r="F307" s="73">
        <v>12000</v>
      </c>
    </row>
    <row r="308" spans="2:6" ht="15.75" x14ac:dyDescent="0.25">
      <c r="B308" s="99" t="s">
        <v>428</v>
      </c>
      <c r="C308" s="49"/>
      <c r="D308" s="32" t="s">
        <v>429</v>
      </c>
      <c r="E308" s="177">
        <v>2000</v>
      </c>
      <c r="F308" s="73">
        <v>0</v>
      </c>
    </row>
    <row r="309" spans="2:6" ht="15.75" x14ac:dyDescent="0.25">
      <c r="B309" s="99" t="s">
        <v>333</v>
      </c>
      <c r="C309" s="49"/>
      <c r="D309" s="32" t="s">
        <v>261</v>
      </c>
      <c r="E309" s="177">
        <v>6000</v>
      </c>
      <c r="F309" s="73">
        <v>6000</v>
      </c>
    </row>
    <row r="310" spans="2:6" ht="15.75" x14ac:dyDescent="0.25">
      <c r="B310" s="99" t="s">
        <v>334</v>
      </c>
      <c r="C310" s="49"/>
      <c r="D310" s="32" t="s">
        <v>262</v>
      </c>
      <c r="E310" s="177">
        <v>3000</v>
      </c>
      <c r="F310" s="73">
        <v>3000</v>
      </c>
    </row>
    <row r="311" spans="2:6" ht="15.75" x14ac:dyDescent="0.25">
      <c r="B311" s="99" t="s">
        <v>371</v>
      </c>
      <c r="C311" s="99"/>
      <c r="D311" s="32" t="s">
        <v>407</v>
      </c>
      <c r="E311" s="177">
        <v>5000</v>
      </c>
      <c r="F311" s="73">
        <v>1500</v>
      </c>
    </row>
    <row r="312" spans="2:6" ht="15.75" x14ac:dyDescent="0.25">
      <c r="B312" s="99" t="s">
        <v>124</v>
      </c>
      <c r="C312" s="49"/>
      <c r="D312" s="32" t="s">
        <v>260</v>
      </c>
      <c r="E312" s="177">
        <v>6000</v>
      </c>
      <c r="F312" s="73">
        <v>4000</v>
      </c>
    </row>
    <row r="313" spans="2:6" ht="15.75" x14ac:dyDescent="0.25">
      <c r="B313" s="99" t="s">
        <v>339</v>
      </c>
      <c r="C313" s="49"/>
      <c r="D313" s="32" t="s">
        <v>125</v>
      </c>
      <c r="E313" s="177">
        <v>3000</v>
      </c>
      <c r="F313" s="73">
        <v>3000</v>
      </c>
    </row>
    <row r="314" spans="2:6" ht="15.75" x14ac:dyDescent="0.25">
      <c r="B314" s="99" t="s">
        <v>340</v>
      </c>
      <c r="C314" s="49"/>
      <c r="D314" s="32" t="s">
        <v>318</v>
      </c>
      <c r="E314" s="177">
        <v>6000</v>
      </c>
      <c r="F314" s="73">
        <v>6000</v>
      </c>
    </row>
    <row r="315" spans="2:6" ht="15.75" x14ac:dyDescent="0.25">
      <c r="B315" s="99" t="s">
        <v>126</v>
      </c>
      <c r="C315" s="49"/>
      <c r="D315" s="32" t="s">
        <v>127</v>
      </c>
      <c r="E315" s="177">
        <v>6500</v>
      </c>
      <c r="F315" s="73">
        <v>6500</v>
      </c>
    </row>
    <row r="316" spans="2:6" ht="15.75" x14ac:dyDescent="0.25">
      <c r="B316" s="99" t="s">
        <v>128</v>
      </c>
      <c r="C316" s="49"/>
      <c r="D316" s="32" t="s">
        <v>350</v>
      </c>
      <c r="E316" s="177">
        <v>3000</v>
      </c>
      <c r="F316" s="73">
        <v>1500</v>
      </c>
    </row>
    <row r="317" spans="2:6" ht="15.75" x14ac:dyDescent="0.25">
      <c r="B317" s="99" t="s">
        <v>309</v>
      </c>
      <c r="C317" s="49"/>
      <c r="D317" s="32" t="s">
        <v>201</v>
      </c>
      <c r="E317" s="177">
        <v>1500</v>
      </c>
      <c r="F317" s="73">
        <v>1500</v>
      </c>
    </row>
    <row r="318" spans="2:6" ht="15.75" x14ac:dyDescent="0.25">
      <c r="B318" s="99" t="s">
        <v>129</v>
      </c>
      <c r="C318" s="49"/>
      <c r="D318" s="32" t="s">
        <v>263</v>
      </c>
      <c r="E318" s="177">
        <v>60000</v>
      </c>
      <c r="F318" s="73">
        <v>60000</v>
      </c>
    </row>
    <row r="319" spans="2:6" ht="15.75" x14ac:dyDescent="0.25">
      <c r="B319" s="99" t="s">
        <v>264</v>
      </c>
      <c r="C319" s="49"/>
      <c r="D319" s="32" t="s">
        <v>265</v>
      </c>
      <c r="E319" s="177">
        <v>15000</v>
      </c>
      <c r="F319" s="73">
        <v>15000</v>
      </c>
    </row>
    <row r="320" spans="2:6" ht="15.75" x14ac:dyDescent="0.25">
      <c r="B320" s="99" t="s">
        <v>298</v>
      </c>
      <c r="C320" s="49"/>
      <c r="D320" s="32" t="s">
        <v>266</v>
      </c>
      <c r="E320" s="177">
        <v>25000</v>
      </c>
      <c r="F320" s="73">
        <v>25000</v>
      </c>
    </row>
    <row r="321" spans="2:6" ht="15.75" x14ac:dyDescent="0.25">
      <c r="B321" s="99" t="s">
        <v>267</v>
      </c>
      <c r="C321" s="49"/>
      <c r="D321" s="32" t="s">
        <v>268</v>
      </c>
      <c r="E321" s="177">
        <v>25000</v>
      </c>
      <c r="F321" s="73">
        <v>20000</v>
      </c>
    </row>
    <row r="322" spans="2:6" ht="15.75" x14ac:dyDescent="0.25">
      <c r="B322" s="99" t="s">
        <v>372</v>
      </c>
      <c r="C322" s="49"/>
      <c r="D322" s="32" t="s">
        <v>408</v>
      </c>
      <c r="E322" s="177">
        <v>5000</v>
      </c>
      <c r="F322" s="73">
        <v>8700</v>
      </c>
    </row>
    <row r="323" spans="2:6" ht="15.75" x14ac:dyDescent="0.25">
      <c r="B323" s="99" t="s">
        <v>269</v>
      </c>
      <c r="C323" s="49"/>
      <c r="D323" s="32" t="s">
        <v>270</v>
      </c>
      <c r="E323" s="177">
        <v>12000</v>
      </c>
      <c r="F323" s="73">
        <v>12000</v>
      </c>
    </row>
    <row r="324" spans="2:6" ht="15.75" x14ac:dyDescent="0.25">
      <c r="B324" s="99" t="s">
        <v>130</v>
      </c>
      <c r="C324" s="49"/>
      <c r="D324" s="32" t="s">
        <v>131</v>
      </c>
      <c r="E324" s="177">
        <v>10000</v>
      </c>
      <c r="F324" s="73">
        <f>8000</f>
        <v>8000</v>
      </c>
    </row>
    <row r="325" spans="2:6" ht="15.75" x14ac:dyDescent="0.25">
      <c r="B325" s="99" t="s">
        <v>272</v>
      </c>
      <c r="C325" s="49"/>
      <c r="D325" s="32" t="s">
        <v>275</v>
      </c>
      <c r="E325" s="177">
        <v>18000</v>
      </c>
      <c r="F325" s="73">
        <v>14000</v>
      </c>
    </row>
    <row r="326" spans="2:6" ht="15.75" x14ac:dyDescent="0.25">
      <c r="B326" s="99" t="s">
        <v>299</v>
      </c>
      <c r="C326" s="49"/>
      <c r="D326" s="32" t="s">
        <v>273</v>
      </c>
      <c r="E326" s="177">
        <v>13000</v>
      </c>
      <c r="F326" s="73">
        <v>13000</v>
      </c>
    </row>
    <row r="327" spans="2:6" ht="15.75" x14ac:dyDescent="0.25">
      <c r="B327" s="99" t="s">
        <v>271</v>
      </c>
      <c r="C327" s="49"/>
      <c r="D327" s="32" t="s">
        <v>274</v>
      </c>
      <c r="E327" s="177">
        <v>14000</v>
      </c>
      <c r="F327" s="73">
        <v>14000</v>
      </c>
    </row>
    <row r="328" spans="2:6" ht="15.75" x14ac:dyDescent="0.25">
      <c r="B328" s="99" t="s">
        <v>373</v>
      </c>
      <c r="C328" s="49"/>
      <c r="D328" s="32" t="s">
        <v>374</v>
      </c>
      <c r="E328" s="177">
        <v>1000</v>
      </c>
      <c r="F328" s="73">
        <v>1500</v>
      </c>
    </row>
    <row r="329" spans="2:6" ht="15.75" x14ac:dyDescent="0.25">
      <c r="B329" s="99" t="s">
        <v>276</v>
      </c>
      <c r="C329" s="49"/>
      <c r="D329" s="32" t="s">
        <v>319</v>
      </c>
      <c r="E329" s="177">
        <v>3000</v>
      </c>
      <c r="F329" s="73">
        <v>3000</v>
      </c>
    </row>
    <row r="330" spans="2:6" ht="15.75" x14ac:dyDescent="0.25">
      <c r="B330" s="99" t="s">
        <v>277</v>
      </c>
      <c r="C330" s="49"/>
      <c r="D330" s="32" t="s">
        <v>132</v>
      </c>
      <c r="E330" s="177">
        <v>1000</v>
      </c>
      <c r="F330" s="73">
        <v>1000</v>
      </c>
    </row>
    <row r="331" spans="2:6" ht="15.75" x14ac:dyDescent="0.25">
      <c r="B331" s="99" t="s">
        <v>409</v>
      </c>
      <c r="C331" s="49"/>
      <c r="D331" s="32" t="s">
        <v>410</v>
      </c>
      <c r="E331" s="177">
        <v>1000</v>
      </c>
      <c r="F331" s="73">
        <v>300</v>
      </c>
    </row>
    <row r="332" spans="2:6" ht="15.75" x14ac:dyDescent="0.25">
      <c r="B332" s="99" t="s">
        <v>278</v>
      </c>
      <c r="C332" s="49"/>
      <c r="D332" s="32" t="s">
        <v>279</v>
      </c>
      <c r="E332" s="177">
        <v>1000</v>
      </c>
      <c r="F332" s="73">
        <v>700</v>
      </c>
    </row>
    <row r="333" spans="2:6" ht="15.75" x14ac:dyDescent="0.25">
      <c r="B333" s="99" t="s">
        <v>308</v>
      </c>
      <c r="C333" s="49"/>
      <c r="D333" s="32" t="s">
        <v>209</v>
      </c>
      <c r="E333" s="177">
        <v>4000</v>
      </c>
      <c r="F333" s="73">
        <v>4000</v>
      </c>
    </row>
    <row r="334" spans="2:6" ht="15.75" x14ac:dyDescent="0.25">
      <c r="B334" s="99" t="s">
        <v>133</v>
      </c>
      <c r="C334" s="49"/>
      <c r="D334" s="32" t="s">
        <v>134</v>
      </c>
      <c r="E334" s="177">
        <v>18500</v>
      </c>
      <c r="F334" s="73">
        <v>18500</v>
      </c>
    </row>
    <row r="335" spans="2:6" ht="15.75" x14ac:dyDescent="0.25">
      <c r="B335" s="99" t="s">
        <v>375</v>
      </c>
      <c r="C335" s="49"/>
      <c r="D335" s="32" t="s">
        <v>376</v>
      </c>
      <c r="E335" s="177">
        <v>1500</v>
      </c>
      <c r="F335" s="73">
        <v>1200</v>
      </c>
    </row>
    <row r="336" spans="2:6" ht="15.75" x14ac:dyDescent="0.25">
      <c r="B336" s="99" t="s">
        <v>135</v>
      </c>
      <c r="C336" s="49"/>
      <c r="D336" s="32" t="s">
        <v>136</v>
      </c>
      <c r="E336" s="177">
        <v>3500</v>
      </c>
      <c r="F336" s="73">
        <v>3500</v>
      </c>
    </row>
    <row r="337" spans="2:6" ht="15.75" x14ac:dyDescent="0.25">
      <c r="B337" s="99" t="s">
        <v>280</v>
      </c>
      <c r="C337" s="49"/>
      <c r="D337" s="32" t="s">
        <v>137</v>
      </c>
      <c r="E337" s="177">
        <v>28000</v>
      </c>
      <c r="F337" s="73">
        <v>28000</v>
      </c>
    </row>
    <row r="338" spans="2:6" ht="15.75" x14ac:dyDescent="0.25">
      <c r="B338" s="99" t="s">
        <v>415</v>
      </c>
      <c r="C338" s="49"/>
      <c r="D338" s="32" t="s">
        <v>344</v>
      </c>
      <c r="E338" s="177">
        <v>7500</v>
      </c>
      <c r="F338" s="73">
        <v>6000</v>
      </c>
    </row>
    <row r="339" spans="2:6" ht="15.75" x14ac:dyDescent="0.25">
      <c r="B339" s="99" t="s">
        <v>138</v>
      </c>
      <c r="C339" s="49"/>
      <c r="D339" s="32" t="s">
        <v>139</v>
      </c>
      <c r="E339" s="177">
        <v>6000</v>
      </c>
      <c r="F339" s="73">
        <v>6000</v>
      </c>
    </row>
    <row r="340" spans="2:6" ht="15.75" x14ac:dyDescent="0.25">
      <c r="B340" s="99" t="s">
        <v>140</v>
      </c>
      <c r="C340" s="49"/>
      <c r="D340" s="32" t="s">
        <v>141</v>
      </c>
      <c r="E340" s="177">
        <v>11000</v>
      </c>
      <c r="F340" s="73">
        <v>7000</v>
      </c>
    </row>
    <row r="341" spans="2:6" ht="15.75" x14ac:dyDescent="0.25">
      <c r="B341" s="99" t="s">
        <v>142</v>
      </c>
      <c r="C341" s="49"/>
      <c r="D341" s="32" t="s">
        <v>202</v>
      </c>
      <c r="E341" s="177">
        <v>5500</v>
      </c>
      <c r="F341" s="73">
        <v>2000</v>
      </c>
    </row>
    <row r="342" spans="2:6" ht="15.75" x14ac:dyDescent="0.25">
      <c r="B342" s="99" t="s">
        <v>143</v>
      </c>
      <c r="C342" s="49"/>
      <c r="D342" s="32" t="s">
        <v>144</v>
      </c>
      <c r="E342" s="177">
        <v>2000</v>
      </c>
      <c r="F342" s="73">
        <v>2000</v>
      </c>
    </row>
    <row r="343" spans="2:6" ht="15.75" x14ac:dyDescent="0.25">
      <c r="B343" s="99" t="s">
        <v>145</v>
      </c>
      <c r="C343" s="49"/>
      <c r="D343" s="32" t="s">
        <v>146</v>
      </c>
      <c r="E343" s="177">
        <v>23000</v>
      </c>
      <c r="F343" s="73">
        <v>20000</v>
      </c>
    </row>
    <row r="344" spans="2:6" ht="15.75" x14ac:dyDescent="0.25">
      <c r="B344" s="99" t="s">
        <v>147</v>
      </c>
      <c r="C344" s="49"/>
      <c r="D344" s="32" t="s">
        <v>148</v>
      </c>
      <c r="E344" s="177">
        <v>18000</v>
      </c>
      <c r="F344" s="73">
        <v>18000</v>
      </c>
    </row>
    <row r="345" spans="2:6" ht="15.75" x14ac:dyDescent="0.25">
      <c r="B345" s="99" t="s">
        <v>149</v>
      </c>
      <c r="C345" s="49"/>
      <c r="D345" s="32" t="s">
        <v>150</v>
      </c>
      <c r="E345" s="177">
        <v>2000</v>
      </c>
      <c r="F345" s="73">
        <v>2000</v>
      </c>
    </row>
    <row r="346" spans="2:6" ht="15.75" x14ac:dyDescent="0.25">
      <c r="B346" s="99" t="s">
        <v>306</v>
      </c>
      <c r="C346" s="49"/>
      <c r="D346" s="32" t="s">
        <v>157</v>
      </c>
      <c r="E346" s="177">
        <v>3000</v>
      </c>
      <c r="F346" s="73">
        <v>3000</v>
      </c>
    </row>
    <row r="347" spans="2:6" ht="15.75" x14ac:dyDescent="0.25">
      <c r="B347" s="99" t="s">
        <v>300</v>
      </c>
      <c r="C347" s="49"/>
      <c r="D347" s="32" t="s">
        <v>152</v>
      </c>
      <c r="E347" s="177">
        <f>45000+9500</f>
        <v>54500</v>
      </c>
      <c r="F347" s="73">
        <v>45000</v>
      </c>
    </row>
    <row r="348" spans="2:6" ht="15.75" x14ac:dyDescent="0.25">
      <c r="B348" s="99" t="s">
        <v>301</v>
      </c>
      <c r="C348" s="49"/>
      <c r="D348" s="32" t="s">
        <v>281</v>
      </c>
      <c r="E348" s="177">
        <f>(9000*12)+10250+2600</f>
        <v>120850</v>
      </c>
      <c r="F348" s="73">
        <f>15000+60000</f>
        <v>75000</v>
      </c>
    </row>
    <row r="349" spans="2:6" ht="15.75" x14ac:dyDescent="0.25">
      <c r="B349" s="99" t="s">
        <v>304</v>
      </c>
      <c r="C349" s="49"/>
      <c r="D349" s="32" t="s">
        <v>155</v>
      </c>
      <c r="E349" s="177">
        <v>2500</v>
      </c>
      <c r="F349" s="73">
        <v>2500</v>
      </c>
    </row>
    <row r="350" spans="2:6" ht="15.75" x14ac:dyDescent="0.25">
      <c r="B350" s="99" t="s">
        <v>303</v>
      </c>
      <c r="C350" s="49"/>
      <c r="D350" s="32" t="s">
        <v>154</v>
      </c>
      <c r="E350" s="177">
        <v>13000</v>
      </c>
      <c r="F350" s="73">
        <v>6000</v>
      </c>
    </row>
    <row r="351" spans="2:6" ht="15.75" x14ac:dyDescent="0.25">
      <c r="B351" s="99" t="s">
        <v>388</v>
      </c>
      <c r="C351" s="49"/>
      <c r="D351" s="32" t="s">
        <v>383</v>
      </c>
      <c r="E351" s="177">
        <v>1000</v>
      </c>
      <c r="F351" s="73">
        <v>1000</v>
      </c>
    </row>
    <row r="352" spans="2:6" ht="15.75" x14ac:dyDescent="0.25">
      <c r="B352" s="99" t="s">
        <v>203</v>
      </c>
      <c r="C352" s="49"/>
      <c r="D352" s="32" t="s">
        <v>151</v>
      </c>
      <c r="E352" s="177">
        <f>43000+1841+3</f>
        <v>44844</v>
      </c>
      <c r="F352" s="73">
        <v>38000</v>
      </c>
    </row>
    <row r="353" spans="2:6" ht="15.75" x14ac:dyDescent="0.25">
      <c r="B353" s="99" t="s">
        <v>302</v>
      </c>
      <c r="C353" s="49"/>
      <c r="D353" s="32" t="s">
        <v>153</v>
      </c>
      <c r="E353" s="177">
        <v>12000</v>
      </c>
      <c r="F353" s="73">
        <v>12000</v>
      </c>
    </row>
    <row r="354" spans="2:6" ht="15.75" x14ac:dyDescent="0.25">
      <c r="B354" s="99" t="s">
        <v>305</v>
      </c>
      <c r="C354" s="49"/>
      <c r="D354" s="32" t="s">
        <v>156</v>
      </c>
      <c r="E354" s="177">
        <v>3000</v>
      </c>
      <c r="F354" s="73">
        <v>3000</v>
      </c>
    </row>
    <row r="355" spans="2:6" ht="15.75" x14ac:dyDescent="0.25">
      <c r="B355" s="99" t="s">
        <v>282</v>
      </c>
      <c r="C355" s="49"/>
      <c r="D355" s="32" t="s">
        <v>158</v>
      </c>
      <c r="E355" s="177">
        <v>295000</v>
      </c>
      <c r="F355" s="73">
        <v>280191</v>
      </c>
    </row>
    <row r="356" spans="2:6" ht="15.75" x14ac:dyDescent="0.25">
      <c r="B356" s="99" t="s">
        <v>159</v>
      </c>
      <c r="C356" s="49"/>
      <c r="D356" s="32" t="s">
        <v>327</v>
      </c>
      <c r="E356" s="177">
        <v>15000</v>
      </c>
      <c r="F356" s="73">
        <v>45000</v>
      </c>
    </row>
    <row r="357" spans="2:6" ht="15.75" x14ac:dyDescent="0.25">
      <c r="B357" s="99" t="s">
        <v>160</v>
      </c>
      <c r="C357" s="49"/>
      <c r="D357" s="32" t="s">
        <v>161</v>
      </c>
      <c r="E357" s="177">
        <v>95000</v>
      </c>
      <c r="F357" s="73">
        <v>87000</v>
      </c>
    </row>
    <row r="358" spans="2:6" ht="15.75" x14ac:dyDescent="0.25">
      <c r="B358" s="99" t="s">
        <v>456</v>
      </c>
      <c r="C358" s="49"/>
      <c r="D358" s="32" t="s">
        <v>457</v>
      </c>
      <c r="E358" s="177">
        <v>15000</v>
      </c>
      <c r="F358" s="73">
        <v>0</v>
      </c>
    </row>
    <row r="359" spans="2:6" ht="15.75" x14ac:dyDescent="0.25">
      <c r="B359" s="99" t="s">
        <v>377</v>
      </c>
      <c r="C359" s="49"/>
      <c r="D359" s="32" t="s">
        <v>378</v>
      </c>
      <c r="E359" s="177">
        <v>6000</v>
      </c>
      <c r="F359" s="73">
        <v>6000</v>
      </c>
    </row>
    <row r="360" spans="2:6" ht="15.75" x14ac:dyDescent="0.25">
      <c r="B360" s="99" t="s">
        <v>346</v>
      </c>
      <c r="C360" s="49"/>
      <c r="D360" s="32" t="s">
        <v>352</v>
      </c>
      <c r="E360" s="177">
        <f>700*12</f>
        <v>8400</v>
      </c>
      <c r="F360" s="73">
        <f>700*12</f>
        <v>8400</v>
      </c>
    </row>
    <row r="361" spans="2:6" ht="15.75" x14ac:dyDescent="0.25">
      <c r="B361" s="99" t="s">
        <v>224</v>
      </c>
      <c r="C361" s="49"/>
      <c r="D361" s="32" t="s">
        <v>351</v>
      </c>
      <c r="E361" s="177">
        <v>23000</v>
      </c>
      <c r="F361" s="73">
        <v>23000</v>
      </c>
    </row>
    <row r="362" spans="2:6" ht="15.75" x14ac:dyDescent="0.25">
      <c r="B362" s="99" t="s">
        <v>283</v>
      </c>
      <c r="C362" s="49"/>
      <c r="D362" s="32" t="s">
        <v>222</v>
      </c>
      <c r="E362" s="177">
        <v>250</v>
      </c>
      <c r="F362" s="73">
        <v>250</v>
      </c>
    </row>
    <row r="363" spans="2:6" ht="15.75" x14ac:dyDescent="0.25">
      <c r="B363" s="99" t="s">
        <v>397</v>
      </c>
      <c r="C363" s="49"/>
      <c r="D363" s="32" t="s">
        <v>394</v>
      </c>
      <c r="E363" s="177">
        <v>2200</v>
      </c>
      <c r="F363" s="73">
        <v>2200</v>
      </c>
    </row>
    <row r="364" spans="2:6" ht="15.75" x14ac:dyDescent="0.25">
      <c r="B364" s="99" t="s">
        <v>162</v>
      </c>
      <c r="C364" s="6"/>
      <c r="D364" s="32" t="s">
        <v>322</v>
      </c>
      <c r="E364" s="177">
        <v>2000</v>
      </c>
      <c r="F364" s="73">
        <v>2000</v>
      </c>
    </row>
    <row r="365" spans="2:6" ht="15.75" x14ac:dyDescent="0.25">
      <c r="B365" s="99" t="s">
        <v>284</v>
      </c>
      <c r="C365" s="6"/>
      <c r="D365" s="32" t="s">
        <v>223</v>
      </c>
      <c r="E365" s="177">
        <v>2500</v>
      </c>
      <c r="F365" s="73">
        <v>2500</v>
      </c>
    </row>
    <row r="366" spans="2:6" x14ac:dyDescent="0.2">
      <c r="B366" s="28"/>
      <c r="C366" s="29"/>
      <c r="D366" s="68" t="s">
        <v>18</v>
      </c>
      <c r="E366" s="160">
        <f>SUM(E296:E365)</f>
        <v>1188744</v>
      </c>
      <c r="F366" s="15">
        <f>SUM(F296:F365)</f>
        <v>1067201</v>
      </c>
    </row>
    <row r="367" spans="2:6" x14ac:dyDescent="0.2">
      <c r="B367" s="25"/>
      <c r="C367" s="26"/>
      <c r="D367" s="27"/>
      <c r="E367" s="157"/>
      <c r="F367" s="27"/>
    </row>
    <row r="368" spans="2:6" x14ac:dyDescent="0.2">
      <c r="B368" s="25"/>
      <c r="C368" s="26"/>
      <c r="D368" s="27"/>
      <c r="E368" s="157"/>
      <c r="F368" s="27"/>
    </row>
    <row r="369" spans="2:6" ht="11.25" customHeight="1" x14ac:dyDescent="0.2">
      <c r="B369" s="25"/>
      <c r="C369" s="26"/>
      <c r="D369" s="27">
        <f>2178+484</f>
        <v>2662</v>
      </c>
      <c r="E369" s="157">
        <f>D369*3</f>
        <v>7986</v>
      </c>
      <c r="F369" s="27"/>
    </row>
    <row r="370" spans="2:6" x14ac:dyDescent="0.2">
      <c r="B370" s="25"/>
      <c r="C370" s="26"/>
      <c r="D370" s="47"/>
      <c r="E370" s="178"/>
      <c r="F370" s="90"/>
    </row>
    <row r="371" spans="2:6" ht="15.75" x14ac:dyDescent="0.25">
      <c r="B371" s="113" t="s">
        <v>19</v>
      </c>
      <c r="C371" s="113"/>
      <c r="D371" s="103" t="s">
        <v>163</v>
      </c>
      <c r="E371" s="143"/>
      <c r="F371" s="103"/>
    </row>
    <row r="372" spans="2:6" x14ac:dyDescent="0.2">
      <c r="B372" s="25"/>
      <c r="C372" s="26"/>
      <c r="D372" s="27"/>
      <c r="E372" s="144">
        <f>E293</f>
        <v>2019</v>
      </c>
      <c r="F372" s="130">
        <f>F293</f>
        <v>2018</v>
      </c>
    </row>
    <row r="373" spans="2:6" x14ac:dyDescent="0.2">
      <c r="B373" s="28" t="s">
        <v>6</v>
      </c>
      <c r="C373" s="29" t="s">
        <v>7</v>
      </c>
      <c r="D373" s="30" t="s">
        <v>8</v>
      </c>
      <c r="E373" s="154"/>
      <c r="F373" s="80"/>
    </row>
    <row r="374" spans="2:6" x14ac:dyDescent="0.2">
      <c r="B374" s="19"/>
      <c r="C374" s="22"/>
      <c r="D374" s="23"/>
      <c r="E374" s="153"/>
      <c r="F374" s="23"/>
    </row>
    <row r="375" spans="2:6" ht="15.75" x14ac:dyDescent="0.25">
      <c r="B375" s="132" t="s">
        <v>164</v>
      </c>
      <c r="C375" s="2">
        <v>6240</v>
      </c>
      <c r="D375" s="3" t="s">
        <v>165</v>
      </c>
      <c r="E375" s="190">
        <v>21000</v>
      </c>
      <c r="F375" s="74">
        <v>26000</v>
      </c>
    </row>
    <row r="376" spans="2:6" ht="15.75" x14ac:dyDescent="0.25">
      <c r="B376" s="99" t="s">
        <v>204</v>
      </c>
      <c r="C376" s="6">
        <v>6240</v>
      </c>
      <c r="D376" s="32" t="s">
        <v>166</v>
      </c>
      <c r="E376" s="177">
        <v>1000</v>
      </c>
      <c r="F376" s="73">
        <v>3000</v>
      </c>
    </row>
    <row r="377" spans="2:6" x14ac:dyDescent="0.2">
      <c r="B377" s="99"/>
      <c r="C377" s="6"/>
      <c r="D377" s="10" t="s">
        <v>345</v>
      </c>
      <c r="E377" s="149"/>
      <c r="F377" s="10"/>
    </row>
    <row r="378" spans="2:6" ht="15.75" x14ac:dyDescent="0.25">
      <c r="B378" s="99" t="s">
        <v>167</v>
      </c>
      <c r="C378" s="6">
        <v>6240</v>
      </c>
      <c r="D378" s="32" t="s">
        <v>168</v>
      </c>
      <c r="E378" s="177">
        <v>1600</v>
      </c>
      <c r="F378" s="73">
        <v>1500</v>
      </c>
    </row>
    <row r="379" spans="2:6" ht="15.75" x14ac:dyDescent="0.25">
      <c r="B379" s="9"/>
      <c r="C379" s="6"/>
      <c r="D379" s="32" t="s">
        <v>169</v>
      </c>
      <c r="E379" s="159"/>
      <c r="F379" s="32"/>
    </row>
    <row r="380" spans="2:6" x14ac:dyDescent="0.2">
      <c r="B380" s="9"/>
      <c r="C380" s="6"/>
      <c r="D380" s="10"/>
      <c r="E380" s="149"/>
      <c r="F380" s="10"/>
    </row>
    <row r="381" spans="2:6" x14ac:dyDescent="0.2">
      <c r="B381" s="36"/>
      <c r="C381" s="29"/>
      <c r="D381" s="68" t="s">
        <v>170</v>
      </c>
      <c r="E381" s="160">
        <f>SUM(E375:E378)</f>
        <v>23600</v>
      </c>
      <c r="F381" s="15">
        <f>SUM(F375:F378)</f>
        <v>30500</v>
      </c>
    </row>
    <row r="382" spans="2:6" x14ac:dyDescent="0.2">
      <c r="B382" s="19"/>
      <c r="C382" s="22"/>
      <c r="D382" s="23"/>
      <c r="E382" s="153"/>
      <c r="F382" s="23"/>
    </row>
    <row r="383" spans="2:6" x14ac:dyDescent="0.2">
      <c r="B383" s="19"/>
      <c r="C383" s="22"/>
      <c r="D383" s="23"/>
      <c r="E383" s="179"/>
      <c r="F383" s="110"/>
    </row>
    <row r="384" spans="2:6" ht="15.75" x14ac:dyDescent="0.25">
      <c r="B384" s="113" t="s">
        <v>31</v>
      </c>
      <c r="C384" s="113"/>
      <c r="D384" s="103" t="s">
        <v>216</v>
      </c>
      <c r="E384" s="143"/>
      <c r="F384" s="103"/>
    </row>
    <row r="385" spans="2:6" x14ac:dyDescent="0.2">
      <c r="B385" s="19"/>
      <c r="C385" s="22"/>
      <c r="D385" s="23"/>
      <c r="E385" s="144">
        <f>E372</f>
        <v>2019</v>
      </c>
      <c r="F385" s="130">
        <f>F372</f>
        <v>2018</v>
      </c>
    </row>
    <row r="386" spans="2:6" x14ac:dyDescent="0.2">
      <c r="B386" s="28" t="s">
        <v>6</v>
      </c>
      <c r="C386" s="29" t="s">
        <v>7</v>
      </c>
      <c r="D386" s="30" t="s">
        <v>8</v>
      </c>
      <c r="E386" s="154"/>
      <c r="F386" s="80"/>
    </row>
    <row r="387" spans="2:6" ht="15.75" x14ac:dyDescent="0.25">
      <c r="B387" s="11"/>
      <c r="C387" s="2"/>
      <c r="D387" s="3"/>
      <c r="E387" s="158"/>
      <c r="F387" s="3"/>
    </row>
    <row r="388" spans="2:6" ht="15.75" x14ac:dyDescent="0.25">
      <c r="B388" s="99" t="s">
        <v>307</v>
      </c>
      <c r="C388" s="6">
        <v>650</v>
      </c>
      <c r="D388" s="32" t="s">
        <v>210</v>
      </c>
      <c r="E388" s="177">
        <v>1157216</v>
      </c>
      <c r="F388" s="73">
        <v>1161970</v>
      </c>
    </row>
    <row r="389" spans="2:6" ht="15.75" x14ac:dyDescent="0.25">
      <c r="B389" s="99" t="s">
        <v>171</v>
      </c>
      <c r="C389" s="6">
        <v>650</v>
      </c>
      <c r="D389" s="32" t="s">
        <v>215</v>
      </c>
      <c r="E389" s="177">
        <v>5020</v>
      </c>
      <c r="F389" s="73">
        <v>5020</v>
      </c>
    </row>
    <row r="390" spans="2:6" ht="15.75" x14ac:dyDescent="0.25">
      <c r="B390" s="99" t="s">
        <v>335</v>
      </c>
      <c r="C390" s="6">
        <v>650</v>
      </c>
      <c r="D390" s="32" t="s">
        <v>336</v>
      </c>
      <c r="E390" s="177">
        <v>1260</v>
      </c>
      <c r="F390" s="73">
        <v>1725.36</v>
      </c>
    </row>
    <row r="391" spans="2:6" ht="15.75" x14ac:dyDescent="0.25">
      <c r="B391" s="99" t="s">
        <v>399</v>
      </c>
      <c r="C391" s="49">
        <v>640</v>
      </c>
      <c r="D391" s="32" t="s">
        <v>390</v>
      </c>
      <c r="E391" s="177">
        <v>2400</v>
      </c>
      <c r="F391" s="73">
        <v>2400</v>
      </c>
    </row>
    <row r="392" spans="2:6" ht="15.75" x14ac:dyDescent="0.25">
      <c r="B392" s="99" t="s">
        <v>172</v>
      </c>
      <c r="C392" s="6">
        <v>650</v>
      </c>
      <c r="D392" s="32" t="s">
        <v>173</v>
      </c>
      <c r="E392" s="177">
        <v>79000</v>
      </c>
      <c r="F392" s="73">
        <v>75000</v>
      </c>
    </row>
    <row r="393" spans="2:6" ht="15.75" x14ac:dyDescent="0.25">
      <c r="B393" s="99" t="s">
        <v>205</v>
      </c>
      <c r="C393" s="6">
        <v>650</v>
      </c>
      <c r="D393" s="32" t="s">
        <v>206</v>
      </c>
      <c r="E393" s="177">
        <v>2050</v>
      </c>
      <c r="F393" s="73">
        <v>2050</v>
      </c>
    </row>
    <row r="394" spans="2:6" ht="15.75" x14ac:dyDescent="0.25">
      <c r="B394" s="99" t="s">
        <v>328</v>
      </c>
      <c r="C394" s="6">
        <v>650</v>
      </c>
      <c r="D394" s="32" t="s">
        <v>393</v>
      </c>
      <c r="E394" s="177">
        <v>3000</v>
      </c>
      <c r="F394" s="73">
        <v>3000</v>
      </c>
    </row>
    <row r="395" spans="2:6" ht="15.75" x14ac:dyDescent="0.25">
      <c r="B395" s="99" t="s">
        <v>174</v>
      </c>
      <c r="C395" s="6">
        <v>650</v>
      </c>
      <c r="D395" s="32" t="s">
        <v>320</v>
      </c>
      <c r="E395" s="177">
        <v>40000</v>
      </c>
      <c r="F395" s="73">
        <v>32000</v>
      </c>
    </row>
    <row r="396" spans="2:6" ht="15.75" x14ac:dyDescent="0.25">
      <c r="B396" s="99" t="s">
        <v>175</v>
      </c>
      <c r="C396" s="6">
        <v>650</v>
      </c>
      <c r="D396" s="32" t="s">
        <v>176</v>
      </c>
      <c r="E396" s="177">
        <v>2000</v>
      </c>
      <c r="F396" s="73">
        <v>2000</v>
      </c>
    </row>
    <row r="397" spans="2:6" ht="15.75" x14ac:dyDescent="0.25">
      <c r="B397" s="99" t="s">
        <v>177</v>
      </c>
      <c r="C397" s="6">
        <v>650</v>
      </c>
      <c r="D397" s="32" t="s">
        <v>178</v>
      </c>
      <c r="E397" s="177">
        <v>5000</v>
      </c>
      <c r="F397" s="73">
        <v>5000</v>
      </c>
    </row>
    <row r="398" spans="2:6" ht="15.75" x14ac:dyDescent="0.25">
      <c r="B398" s="99" t="s">
        <v>421</v>
      </c>
      <c r="C398" s="6">
        <v>650</v>
      </c>
      <c r="D398" s="32" t="s">
        <v>353</v>
      </c>
      <c r="E398" s="177">
        <v>1000</v>
      </c>
      <c r="F398" s="73">
        <v>1000</v>
      </c>
    </row>
    <row r="399" spans="2:6" ht="15.75" x14ac:dyDescent="0.25">
      <c r="B399" s="99" t="s">
        <v>179</v>
      </c>
      <c r="C399" s="6">
        <v>650</v>
      </c>
      <c r="D399" s="32" t="s">
        <v>180</v>
      </c>
      <c r="E399" s="177">
        <v>5000</v>
      </c>
      <c r="F399" s="73">
        <v>5000</v>
      </c>
    </row>
    <row r="400" spans="2:6" ht="15.75" x14ac:dyDescent="0.25">
      <c r="B400" s="99" t="s">
        <v>422</v>
      </c>
      <c r="C400" s="6">
        <v>650</v>
      </c>
      <c r="D400" s="32" t="s">
        <v>181</v>
      </c>
      <c r="E400" s="177">
        <v>1000</v>
      </c>
      <c r="F400" s="73">
        <v>1000</v>
      </c>
    </row>
    <row r="401" spans="2:6" ht="15.75" x14ac:dyDescent="0.25">
      <c r="B401" s="99" t="s">
        <v>423</v>
      </c>
      <c r="C401" s="6">
        <v>650</v>
      </c>
      <c r="D401" s="32" t="s">
        <v>354</v>
      </c>
      <c r="E401" s="177">
        <v>1000</v>
      </c>
      <c r="F401" s="73">
        <v>1000</v>
      </c>
    </row>
    <row r="402" spans="2:6" ht="15.75" x14ac:dyDescent="0.25">
      <c r="B402" s="99" t="s">
        <v>424</v>
      </c>
      <c r="C402" s="6">
        <v>650</v>
      </c>
      <c r="D402" s="32" t="s">
        <v>355</v>
      </c>
      <c r="E402" s="177">
        <v>1500</v>
      </c>
      <c r="F402" s="73">
        <v>1500</v>
      </c>
    </row>
    <row r="403" spans="2:6" ht="15.75" x14ac:dyDescent="0.25">
      <c r="B403" s="99" t="s">
        <v>182</v>
      </c>
      <c r="C403" s="6">
        <v>650</v>
      </c>
      <c r="D403" s="32" t="s">
        <v>287</v>
      </c>
      <c r="E403" s="177">
        <v>3500</v>
      </c>
      <c r="F403" s="73">
        <v>3500</v>
      </c>
    </row>
    <row r="404" spans="2:6" ht="15.75" x14ac:dyDescent="0.25">
      <c r="B404" s="99" t="s">
        <v>285</v>
      </c>
      <c r="C404" s="6">
        <v>650</v>
      </c>
      <c r="D404" s="32" t="s">
        <v>438</v>
      </c>
      <c r="E404" s="177">
        <f>1800+2200</f>
        <v>4000</v>
      </c>
      <c r="F404" s="73">
        <v>1800</v>
      </c>
    </row>
    <row r="405" spans="2:6" ht="15.75" x14ac:dyDescent="0.25">
      <c r="B405" s="99" t="s">
        <v>286</v>
      </c>
      <c r="C405" s="6">
        <v>650</v>
      </c>
      <c r="D405" s="32" t="s">
        <v>437</v>
      </c>
      <c r="E405" s="177">
        <f>1800+2200</f>
        <v>4000</v>
      </c>
      <c r="F405" s="73">
        <v>1800</v>
      </c>
    </row>
    <row r="406" spans="2:6" ht="15.75" x14ac:dyDescent="0.25">
      <c r="B406" s="99" t="s">
        <v>289</v>
      </c>
      <c r="C406" s="49">
        <v>640</v>
      </c>
      <c r="D406" s="32" t="s">
        <v>288</v>
      </c>
      <c r="E406" s="177">
        <f>1400*12</f>
        <v>16800</v>
      </c>
      <c r="F406" s="73">
        <f>1400*12</f>
        <v>16800</v>
      </c>
    </row>
    <row r="407" spans="2:6" x14ac:dyDescent="0.2">
      <c r="B407" s="28"/>
      <c r="C407" s="29"/>
      <c r="D407" s="68" t="s">
        <v>41</v>
      </c>
      <c r="E407" s="160">
        <f>SUM(E387:E406)</f>
        <v>1334746</v>
      </c>
      <c r="F407" s="15">
        <f>SUM(F387:F406)</f>
        <v>1323565.3600000001</v>
      </c>
    </row>
    <row r="408" spans="2:6" x14ac:dyDescent="0.2">
      <c r="B408" s="25"/>
      <c r="C408" s="26"/>
      <c r="D408" s="27"/>
      <c r="E408" s="157"/>
      <c r="F408" s="27"/>
    </row>
    <row r="409" spans="2:6" ht="15.75" x14ac:dyDescent="0.25">
      <c r="B409" s="113" t="s">
        <v>218</v>
      </c>
      <c r="C409" s="113"/>
      <c r="D409" s="103" t="s">
        <v>219</v>
      </c>
      <c r="E409" s="143"/>
      <c r="F409" s="103"/>
    </row>
    <row r="410" spans="2:6" x14ac:dyDescent="0.2">
      <c r="B410" s="25"/>
      <c r="C410" s="26"/>
      <c r="D410" s="27"/>
      <c r="E410" s="144">
        <f>E385</f>
        <v>2019</v>
      </c>
      <c r="F410" s="130">
        <f>F385</f>
        <v>2018</v>
      </c>
    </row>
    <row r="411" spans="2:6" x14ac:dyDescent="0.2">
      <c r="B411" s="28" t="s">
        <v>6</v>
      </c>
      <c r="C411" s="29" t="s">
        <v>7</v>
      </c>
      <c r="D411" s="30" t="s">
        <v>8</v>
      </c>
      <c r="E411" s="154"/>
      <c r="F411" s="80"/>
    </row>
    <row r="412" spans="2:6" x14ac:dyDescent="0.2">
      <c r="B412" s="19"/>
      <c r="C412" s="22"/>
      <c r="D412" s="23"/>
      <c r="E412" s="153"/>
      <c r="F412" s="23"/>
    </row>
    <row r="413" spans="2:6" ht="15.75" x14ac:dyDescent="0.25">
      <c r="B413" s="132" t="s">
        <v>296</v>
      </c>
      <c r="C413" s="2"/>
      <c r="D413" s="3" t="s">
        <v>220</v>
      </c>
      <c r="E413" s="190">
        <v>25000</v>
      </c>
      <c r="F413" s="4">
        <v>45000</v>
      </c>
    </row>
    <row r="414" spans="2:6" ht="15.75" x14ac:dyDescent="0.25">
      <c r="B414" s="9"/>
      <c r="C414" s="6"/>
      <c r="D414" s="7"/>
      <c r="E414" s="147"/>
      <c r="F414" s="7"/>
    </row>
    <row r="415" spans="2:6" x14ac:dyDescent="0.2">
      <c r="B415" s="9"/>
      <c r="C415" s="6"/>
      <c r="D415" s="10"/>
      <c r="E415" s="149"/>
      <c r="F415" s="10"/>
    </row>
    <row r="416" spans="2:6" x14ac:dyDescent="0.2">
      <c r="B416" s="36"/>
      <c r="C416" s="29"/>
      <c r="D416" s="68" t="s">
        <v>45</v>
      </c>
      <c r="E416" s="160">
        <f>E413</f>
        <v>25000</v>
      </c>
      <c r="F416" s="15">
        <f>F413</f>
        <v>45000</v>
      </c>
    </row>
    <row r="417" spans="2:6" x14ac:dyDescent="0.2">
      <c r="B417" s="25"/>
      <c r="C417" s="26"/>
      <c r="D417" s="27"/>
      <c r="E417" s="157"/>
      <c r="F417" s="27"/>
    </row>
    <row r="418" spans="2:6" x14ac:dyDescent="0.2">
      <c r="B418" s="25"/>
      <c r="C418" s="26"/>
      <c r="D418" s="47"/>
      <c r="E418" s="172"/>
      <c r="F418" s="47"/>
    </row>
    <row r="419" spans="2:6" x14ac:dyDescent="0.2">
      <c r="B419" s="25"/>
      <c r="C419" s="26"/>
      <c r="D419" s="47"/>
      <c r="E419" s="172"/>
      <c r="F419" s="47"/>
    </row>
    <row r="420" spans="2:6" ht="15.75" x14ac:dyDescent="0.25">
      <c r="B420" s="113" t="s">
        <v>46</v>
      </c>
      <c r="C420" s="113"/>
      <c r="D420" s="103" t="s">
        <v>183</v>
      </c>
      <c r="E420" s="143"/>
      <c r="F420" s="103"/>
    </row>
    <row r="421" spans="2:6" x14ac:dyDescent="0.2">
      <c r="B421" s="25"/>
      <c r="C421" s="26"/>
      <c r="D421" s="27"/>
      <c r="E421" s="144">
        <f>E410</f>
        <v>2019</v>
      </c>
      <c r="F421" s="130">
        <f>F410</f>
        <v>2018</v>
      </c>
    </row>
    <row r="422" spans="2:6" customFormat="1" x14ac:dyDescent="0.2">
      <c r="B422" s="28" t="s">
        <v>6</v>
      </c>
      <c r="C422" s="29" t="s">
        <v>7</v>
      </c>
      <c r="D422" s="30" t="s">
        <v>8</v>
      </c>
      <c r="E422" s="154"/>
      <c r="F422" s="80"/>
    </row>
    <row r="423" spans="2:6" customFormat="1" x14ac:dyDescent="0.2">
      <c r="B423" s="19"/>
      <c r="C423" s="22"/>
      <c r="D423" s="23"/>
      <c r="E423" s="153"/>
      <c r="F423" s="23"/>
    </row>
    <row r="424" spans="2:6" customFormat="1" x14ac:dyDescent="0.2">
      <c r="B424" s="57" t="s">
        <v>9</v>
      </c>
      <c r="C424" s="2"/>
      <c r="D424" s="106"/>
      <c r="E424" s="155"/>
      <c r="F424" s="31"/>
    </row>
    <row r="425" spans="2:6" customFormat="1" ht="15.75" x14ac:dyDescent="0.25">
      <c r="B425" s="33" t="s">
        <v>356</v>
      </c>
      <c r="C425" s="6"/>
      <c r="D425" s="32" t="s">
        <v>357</v>
      </c>
      <c r="E425" s="177">
        <v>0</v>
      </c>
      <c r="F425" s="73">
        <v>20000</v>
      </c>
    </row>
    <row r="426" spans="2:6" customFormat="1" ht="15.75" x14ac:dyDescent="0.25">
      <c r="B426" s="33" t="s">
        <v>445</v>
      </c>
      <c r="C426" s="6"/>
      <c r="D426" s="32" t="s">
        <v>440</v>
      </c>
      <c r="E426" s="177">
        <v>80000</v>
      </c>
      <c r="F426" s="73">
        <v>0</v>
      </c>
    </row>
    <row r="427" spans="2:6" customFormat="1" ht="15.75" x14ac:dyDescent="0.25">
      <c r="B427" s="33" t="s">
        <v>446</v>
      </c>
      <c r="C427" s="6"/>
      <c r="D427" s="32" t="s">
        <v>448</v>
      </c>
      <c r="E427" s="177">
        <v>7600</v>
      </c>
      <c r="F427" s="73">
        <v>0</v>
      </c>
    </row>
    <row r="428" spans="2:6" customFormat="1" ht="15.75" x14ac:dyDescent="0.25">
      <c r="B428" s="33" t="s">
        <v>412</v>
      </c>
      <c r="C428" s="6"/>
      <c r="D428" s="32" t="s">
        <v>411</v>
      </c>
      <c r="E428" s="177">
        <v>175000</v>
      </c>
      <c r="F428" s="73">
        <v>145000</v>
      </c>
    </row>
    <row r="429" spans="2:6" customFormat="1" ht="15.75" x14ac:dyDescent="0.25">
      <c r="B429" s="33" t="s">
        <v>416</v>
      </c>
      <c r="C429" s="6"/>
      <c r="D429" s="32" t="s">
        <v>417</v>
      </c>
      <c r="E429" s="177">
        <v>0</v>
      </c>
      <c r="F429" s="73">
        <v>60000</v>
      </c>
    </row>
    <row r="430" spans="2:6" customFormat="1" ht="15.75" x14ac:dyDescent="0.25">
      <c r="B430" s="33" t="s">
        <v>360</v>
      </c>
      <c r="C430" s="6"/>
      <c r="D430" s="32" t="s">
        <v>382</v>
      </c>
      <c r="E430" s="177">
        <v>0</v>
      </c>
      <c r="F430" s="73">
        <v>30000</v>
      </c>
    </row>
    <row r="431" spans="2:6" customFormat="1" ht="15.75" x14ac:dyDescent="0.25">
      <c r="B431" s="33" t="s">
        <v>362</v>
      </c>
      <c r="C431" s="6"/>
      <c r="D431" s="32" t="s">
        <v>363</v>
      </c>
      <c r="E431" s="177">
        <v>0</v>
      </c>
      <c r="F431" s="73">
        <v>10000</v>
      </c>
    </row>
    <row r="432" spans="2:6" customFormat="1" ht="15.75" x14ac:dyDescent="0.25">
      <c r="B432" s="33" t="s">
        <v>418</v>
      </c>
      <c r="C432" s="6"/>
      <c r="D432" s="32" t="s">
        <v>419</v>
      </c>
      <c r="E432" s="177">
        <v>0</v>
      </c>
      <c r="F432" s="73">
        <v>70000</v>
      </c>
    </row>
    <row r="433" spans="2:6" customFormat="1" ht="15.75" x14ac:dyDescent="0.25">
      <c r="B433" s="33" t="s">
        <v>341</v>
      </c>
      <c r="C433" s="6">
        <v>20300</v>
      </c>
      <c r="D433" s="32" t="s">
        <v>184</v>
      </c>
      <c r="E433" s="177">
        <v>8000</v>
      </c>
      <c r="F433" s="73">
        <v>3000</v>
      </c>
    </row>
    <row r="434" spans="2:6" customFormat="1" ht="15.75" x14ac:dyDescent="0.25">
      <c r="B434" s="33" t="s">
        <v>331</v>
      </c>
      <c r="C434" s="6"/>
      <c r="D434" s="32" t="s">
        <v>325</v>
      </c>
      <c r="E434" s="177">
        <v>2000</v>
      </c>
      <c r="F434" s="73">
        <v>5000</v>
      </c>
    </row>
    <row r="435" spans="2:6" customFormat="1" ht="15.75" x14ac:dyDescent="0.25">
      <c r="B435" s="33" t="s">
        <v>359</v>
      </c>
      <c r="C435" s="6"/>
      <c r="D435" s="32" t="s">
        <v>379</v>
      </c>
      <c r="E435" s="177">
        <v>9000</v>
      </c>
      <c r="F435" s="73">
        <v>2000</v>
      </c>
    </row>
    <row r="436" spans="2:6" customFormat="1" ht="15.75" x14ac:dyDescent="0.25">
      <c r="B436" s="33" t="s">
        <v>420</v>
      </c>
      <c r="C436" s="6"/>
      <c r="D436" s="32" t="s">
        <v>425</v>
      </c>
      <c r="E436" s="177">
        <v>46000</v>
      </c>
      <c r="F436" s="73">
        <v>25000</v>
      </c>
    </row>
    <row r="437" spans="2:6" customFormat="1" ht="15.75" x14ac:dyDescent="0.25">
      <c r="B437" s="33" t="s">
        <v>426</v>
      </c>
      <c r="C437" s="6"/>
      <c r="D437" s="32" t="s">
        <v>404</v>
      </c>
      <c r="E437" s="177">
        <v>0</v>
      </c>
      <c r="F437" s="73">
        <v>5500</v>
      </c>
    </row>
    <row r="438" spans="2:6" customFormat="1" ht="15.75" x14ac:dyDescent="0.25">
      <c r="B438" s="33" t="s">
        <v>452</v>
      </c>
      <c r="C438" s="6"/>
      <c r="D438" s="32" t="s">
        <v>453</v>
      </c>
      <c r="E438" s="177">
        <v>7000</v>
      </c>
      <c r="F438" s="73">
        <v>0</v>
      </c>
    </row>
    <row r="439" spans="2:6" customFormat="1" ht="15.75" x14ac:dyDescent="0.25">
      <c r="B439" s="33" t="s">
        <v>459</v>
      </c>
      <c r="C439" s="6"/>
      <c r="D439" s="32" t="s">
        <v>460</v>
      </c>
      <c r="E439" s="177">
        <v>5000</v>
      </c>
      <c r="F439" s="73">
        <v>0</v>
      </c>
    </row>
    <row r="440" spans="2:6" customFormat="1" ht="15.75" x14ac:dyDescent="0.25">
      <c r="B440" s="33" t="s">
        <v>337</v>
      </c>
      <c r="C440" s="6"/>
      <c r="D440" s="32" t="s">
        <v>368</v>
      </c>
      <c r="E440" s="177">
        <v>15000</v>
      </c>
      <c r="F440" s="73">
        <v>10000</v>
      </c>
    </row>
    <row r="441" spans="2:6" customFormat="1" ht="15.75" x14ac:dyDescent="0.25">
      <c r="B441" s="33" t="s">
        <v>207</v>
      </c>
      <c r="C441" s="6"/>
      <c r="D441" s="32" t="s">
        <v>212</v>
      </c>
      <c r="E441" s="177">
        <v>15000</v>
      </c>
      <c r="F441" s="73">
        <v>20000</v>
      </c>
    </row>
    <row r="442" spans="2:6" customFormat="1" ht="15.75" x14ac:dyDescent="0.25">
      <c r="B442" s="33" t="s">
        <v>463</v>
      </c>
      <c r="C442" s="6"/>
      <c r="D442" s="32" t="s">
        <v>439</v>
      </c>
      <c r="E442" s="177">
        <v>40000</v>
      </c>
      <c r="F442" s="73">
        <v>0</v>
      </c>
    </row>
    <row r="443" spans="2:6" customFormat="1" ht="15.75" x14ac:dyDescent="0.25">
      <c r="B443" s="33" t="s">
        <v>461</v>
      </c>
      <c r="C443" s="6"/>
      <c r="D443" s="32" t="s">
        <v>444</v>
      </c>
      <c r="E443" s="177">
        <f>21000+6000</f>
        <v>27000</v>
      </c>
      <c r="F443" s="73">
        <v>0</v>
      </c>
    </row>
    <row r="444" spans="2:6" customFormat="1" ht="15.75" x14ac:dyDescent="0.25">
      <c r="B444" s="33" t="s">
        <v>441</v>
      </c>
      <c r="C444" s="6"/>
      <c r="D444" s="32" t="s">
        <v>363</v>
      </c>
      <c r="E444" s="177">
        <v>40000</v>
      </c>
      <c r="F444" s="73">
        <v>0</v>
      </c>
    </row>
    <row r="445" spans="2:6" customFormat="1" ht="15.75" x14ac:dyDescent="0.25">
      <c r="B445" s="33" t="s">
        <v>447</v>
      </c>
      <c r="C445" s="6"/>
      <c r="D445" s="32" t="s">
        <v>380</v>
      </c>
      <c r="E445" s="177">
        <v>80000</v>
      </c>
      <c r="F445" s="73">
        <v>0</v>
      </c>
    </row>
    <row r="446" spans="2:6" customFormat="1" ht="15.75" x14ac:dyDescent="0.25">
      <c r="B446" s="33" t="s">
        <v>442</v>
      </c>
      <c r="C446" s="6"/>
      <c r="D446" s="32" t="s">
        <v>419</v>
      </c>
      <c r="E446" s="177">
        <v>70000</v>
      </c>
      <c r="F446" s="73">
        <v>0</v>
      </c>
    </row>
    <row r="447" spans="2:6" customFormat="1" ht="15.75" x14ac:dyDescent="0.25">
      <c r="B447" s="33" t="s">
        <v>443</v>
      </c>
      <c r="C447" s="6"/>
      <c r="D447" s="32" t="s">
        <v>449</v>
      </c>
      <c r="E447" s="177">
        <f>15100+15500</f>
        <v>30600</v>
      </c>
      <c r="F447" s="73">
        <v>0</v>
      </c>
    </row>
    <row r="448" spans="2:6" customFormat="1" ht="15.75" x14ac:dyDescent="0.25">
      <c r="B448" s="33" t="s">
        <v>450</v>
      </c>
      <c r="C448" s="6"/>
      <c r="D448" s="32" t="s">
        <v>361</v>
      </c>
      <c r="E448" s="177">
        <f>6500+2500</f>
        <v>9000</v>
      </c>
      <c r="F448" s="73">
        <v>0</v>
      </c>
    </row>
    <row r="449" spans="2:6" customFormat="1" ht="15.75" x14ac:dyDescent="0.25">
      <c r="B449" s="33" t="s">
        <v>297</v>
      </c>
      <c r="C449" s="6"/>
      <c r="D449" s="32" t="s">
        <v>451</v>
      </c>
      <c r="E449" s="177">
        <v>52000</v>
      </c>
      <c r="F449" s="73">
        <v>50000</v>
      </c>
    </row>
    <row r="450" spans="2:6" customFormat="1" ht="15.75" x14ac:dyDescent="0.25">
      <c r="B450" s="33" t="s">
        <v>369</v>
      </c>
      <c r="C450" s="6"/>
      <c r="D450" s="32" t="s">
        <v>431</v>
      </c>
      <c r="E450" s="177">
        <v>48000</v>
      </c>
      <c r="F450" s="73">
        <v>5000</v>
      </c>
    </row>
    <row r="451" spans="2:6" customFormat="1" ht="15.75" x14ac:dyDescent="0.25">
      <c r="B451" s="33" t="s">
        <v>413</v>
      </c>
      <c r="C451" s="6"/>
      <c r="D451" s="32" t="s">
        <v>414</v>
      </c>
      <c r="E451" s="177">
        <v>5000</v>
      </c>
      <c r="F451" s="73">
        <v>167000</v>
      </c>
    </row>
    <row r="452" spans="2:6" customFormat="1" ht="15.75" x14ac:dyDescent="0.25">
      <c r="B452" s="33" t="s">
        <v>364</v>
      </c>
      <c r="C452" s="6"/>
      <c r="D452" s="32" t="s">
        <v>365</v>
      </c>
      <c r="E452" s="177">
        <v>3000</v>
      </c>
      <c r="F452" s="73">
        <v>0</v>
      </c>
    </row>
    <row r="453" spans="2:6" customFormat="1" ht="15.75" x14ac:dyDescent="0.25">
      <c r="B453" s="33" t="s">
        <v>366</v>
      </c>
      <c r="C453" s="6"/>
      <c r="D453" s="32" t="s">
        <v>367</v>
      </c>
      <c r="E453" s="177">
        <f>4000+4000+2000+15000</f>
        <v>25000</v>
      </c>
      <c r="F453" s="73">
        <f>4000+4000+2000</f>
        <v>10000</v>
      </c>
    </row>
    <row r="454" spans="2:6" customFormat="1" ht="15.75" x14ac:dyDescent="0.25">
      <c r="B454" s="137"/>
      <c r="C454" s="6"/>
      <c r="D454" s="32"/>
      <c r="E454" s="177"/>
      <c r="F454" s="73"/>
    </row>
    <row r="455" spans="2:6" customFormat="1" x14ac:dyDescent="0.2">
      <c r="B455" s="36"/>
      <c r="C455" s="29"/>
      <c r="D455" s="68" t="s">
        <v>217</v>
      </c>
      <c r="E455" s="160">
        <f>SUM(E424:E454)</f>
        <v>799200</v>
      </c>
      <c r="F455" s="15">
        <f>SUM(F425:F453)</f>
        <v>637500</v>
      </c>
    </row>
    <row r="456" spans="2:6" x14ac:dyDescent="0.2">
      <c r="B456" s="25"/>
      <c r="C456" s="26"/>
      <c r="D456" s="27"/>
      <c r="E456" s="157"/>
      <c r="F456" s="27"/>
    </row>
    <row r="457" spans="2:6" x14ac:dyDescent="0.2">
      <c r="B457" s="25"/>
      <c r="C457" s="26"/>
      <c r="D457" s="27"/>
      <c r="E457" s="157"/>
      <c r="F457" s="27"/>
    </row>
    <row r="458" spans="2:6" ht="15.75" x14ac:dyDescent="0.25">
      <c r="B458" s="113" t="s">
        <v>51</v>
      </c>
      <c r="C458" s="113"/>
      <c r="D458" s="103" t="s">
        <v>185</v>
      </c>
      <c r="E458" s="143"/>
      <c r="F458" s="103"/>
    </row>
    <row r="459" spans="2:6" x14ac:dyDescent="0.2">
      <c r="B459" s="19"/>
      <c r="C459" s="22"/>
      <c r="D459" s="23"/>
      <c r="E459" s="144">
        <f>E421</f>
        <v>2019</v>
      </c>
      <c r="F459" s="130">
        <f>F421</f>
        <v>2018</v>
      </c>
    </row>
    <row r="460" spans="2:6" x14ac:dyDescent="0.2">
      <c r="B460" s="28" t="s">
        <v>6</v>
      </c>
      <c r="C460" s="29" t="s">
        <v>7</v>
      </c>
      <c r="D460" s="30" t="s">
        <v>8</v>
      </c>
      <c r="E460" s="154"/>
      <c r="F460" s="80"/>
    </row>
    <row r="461" spans="2:6" x14ac:dyDescent="0.2">
      <c r="B461" s="19"/>
      <c r="C461" s="22"/>
      <c r="D461" s="23"/>
      <c r="E461" s="153"/>
      <c r="F461" s="23"/>
    </row>
    <row r="462" spans="2:6" x14ac:dyDescent="0.2">
      <c r="B462" s="11"/>
      <c r="C462" s="2"/>
      <c r="D462" s="31"/>
      <c r="E462" s="155"/>
      <c r="F462" s="31"/>
    </row>
    <row r="463" spans="2:6" ht="15.75" x14ac:dyDescent="0.25">
      <c r="B463" s="9"/>
      <c r="C463" s="6"/>
      <c r="D463" s="32"/>
      <c r="E463" s="149"/>
      <c r="F463" s="10"/>
    </row>
    <row r="464" spans="2:6" x14ac:dyDescent="0.2">
      <c r="B464" s="33"/>
      <c r="C464" s="6"/>
      <c r="D464" s="10"/>
      <c r="E464" s="149"/>
      <c r="F464" s="10"/>
    </row>
    <row r="465" spans="2:6" x14ac:dyDescent="0.2">
      <c r="B465" s="28"/>
      <c r="C465" s="29"/>
      <c r="D465" s="68" t="s">
        <v>186</v>
      </c>
      <c r="E465" s="180"/>
      <c r="F465" s="81"/>
    </row>
    <row r="466" spans="2:6" x14ac:dyDescent="0.2">
      <c r="B466" s="25"/>
      <c r="C466" s="26"/>
      <c r="D466" s="27"/>
      <c r="E466" s="157"/>
      <c r="F466" s="27"/>
    </row>
    <row r="467" spans="2:6" x14ac:dyDescent="0.2">
      <c r="B467" s="25"/>
      <c r="C467" s="26"/>
      <c r="D467" s="27"/>
      <c r="E467" s="157"/>
      <c r="F467" s="27"/>
    </row>
    <row r="468" spans="2:6" ht="15.75" x14ac:dyDescent="0.25">
      <c r="B468" s="113" t="s">
        <v>55</v>
      </c>
      <c r="C468" s="113"/>
      <c r="D468" s="103" t="s">
        <v>347</v>
      </c>
      <c r="E468" s="143"/>
      <c r="F468" s="103"/>
    </row>
    <row r="469" spans="2:6" x14ac:dyDescent="0.2">
      <c r="B469" s="19"/>
      <c r="C469" s="22"/>
      <c r="D469" s="23"/>
      <c r="E469" s="144">
        <f>E459</f>
        <v>2019</v>
      </c>
      <c r="F469" s="130">
        <f>F459</f>
        <v>2018</v>
      </c>
    </row>
    <row r="470" spans="2:6" x14ac:dyDescent="0.2">
      <c r="B470" s="28" t="s">
        <v>6</v>
      </c>
      <c r="C470" s="29" t="s">
        <v>7</v>
      </c>
      <c r="D470" s="30" t="s">
        <v>8</v>
      </c>
      <c r="E470" s="154"/>
      <c r="F470" s="80"/>
    </row>
    <row r="471" spans="2:6" x14ac:dyDescent="0.2">
      <c r="B471" s="19"/>
      <c r="C471" s="22"/>
      <c r="D471" s="23"/>
      <c r="E471" s="153"/>
      <c r="F471" s="23"/>
    </row>
    <row r="472" spans="2:6" x14ac:dyDescent="0.2">
      <c r="B472" s="11"/>
      <c r="C472" s="2"/>
      <c r="D472" s="31"/>
      <c r="E472" s="155"/>
      <c r="F472" s="31"/>
    </row>
    <row r="473" spans="2:6" x14ac:dyDescent="0.2">
      <c r="B473" s="9"/>
      <c r="C473" s="6"/>
      <c r="D473" s="10"/>
      <c r="E473" s="149"/>
      <c r="F473" s="10"/>
    </row>
    <row r="474" spans="2:6" ht="15.75" x14ac:dyDescent="0.25">
      <c r="B474" s="99" t="s">
        <v>462</v>
      </c>
      <c r="C474" s="6">
        <v>650</v>
      </c>
      <c r="D474" s="32" t="s">
        <v>336</v>
      </c>
      <c r="E474" s="177">
        <f>4230+435</f>
        <v>4665</v>
      </c>
      <c r="F474" s="73">
        <v>4199.6400000000003</v>
      </c>
    </row>
    <row r="475" spans="2:6" ht="15.75" x14ac:dyDescent="0.25">
      <c r="B475" s="99"/>
      <c r="C475" s="6"/>
      <c r="D475" s="32"/>
      <c r="E475" s="149"/>
      <c r="F475" s="10"/>
    </row>
    <row r="476" spans="2:6" x14ac:dyDescent="0.2">
      <c r="B476" s="33"/>
      <c r="C476" s="6"/>
      <c r="D476" s="10"/>
      <c r="E476" s="149"/>
      <c r="F476" s="10"/>
    </row>
    <row r="477" spans="2:6" x14ac:dyDescent="0.2">
      <c r="B477" s="28"/>
      <c r="C477" s="29"/>
      <c r="D477" s="68" t="s">
        <v>348</v>
      </c>
      <c r="E477" s="156">
        <f>SUM(E474:E476)</f>
        <v>4665</v>
      </c>
      <c r="F477" s="34">
        <f>SUM(F474:F476)</f>
        <v>4199.6400000000003</v>
      </c>
    </row>
    <row r="478" spans="2:6" x14ac:dyDescent="0.2">
      <c r="B478" s="25"/>
      <c r="C478" s="26"/>
      <c r="D478" s="47"/>
      <c r="E478" s="172"/>
      <c r="F478" s="47"/>
    </row>
    <row r="479" spans="2:6" x14ac:dyDescent="0.2">
      <c r="B479" s="25"/>
      <c r="C479" s="26"/>
      <c r="D479" s="47"/>
      <c r="E479" s="172"/>
      <c r="F479" s="47"/>
    </row>
    <row r="480" spans="2:6" x14ac:dyDescent="0.2">
      <c r="B480" s="25"/>
      <c r="C480" s="26"/>
      <c r="D480" s="47"/>
      <c r="E480" s="172"/>
      <c r="F480" s="47"/>
    </row>
    <row r="481" spans="2:6" x14ac:dyDescent="0.2">
      <c r="B481" s="25"/>
      <c r="C481" s="26"/>
      <c r="D481" s="47"/>
      <c r="E481" s="172"/>
      <c r="F481" s="47"/>
    </row>
    <row r="482" spans="2:6" x14ac:dyDescent="0.2">
      <c r="B482" s="25"/>
      <c r="C482" s="26"/>
      <c r="D482" s="47"/>
      <c r="E482" s="172"/>
      <c r="F482" s="47"/>
    </row>
    <row r="483" spans="2:6" x14ac:dyDescent="0.2">
      <c r="B483" s="25"/>
      <c r="C483" s="26"/>
      <c r="D483" s="47"/>
      <c r="E483" s="172"/>
      <c r="F483" s="47"/>
    </row>
    <row r="484" spans="2:6" x14ac:dyDescent="0.2">
      <c r="B484" s="25"/>
      <c r="C484" s="26"/>
      <c r="D484" s="47"/>
      <c r="E484" s="172"/>
      <c r="F484" s="47"/>
    </row>
    <row r="485" spans="2:6" x14ac:dyDescent="0.2">
      <c r="B485" s="25"/>
      <c r="C485" s="26"/>
      <c r="D485" s="47"/>
      <c r="E485" s="172"/>
      <c r="F485" s="47"/>
    </row>
    <row r="486" spans="2:6" x14ac:dyDescent="0.2">
      <c r="B486" s="35" t="s">
        <v>66</v>
      </c>
      <c r="C486" s="24"/>
      <c r="D486" s="48" t="s">
        <v>187</v>
      </c>
      <c r="E486" s="181"/>
      <c r="F486" s="48"/>
    </row>
    <row r="487" spans="2:6" x14ac:dyDescent="0.2">
      <c r="B487" s="25"/>
      <c r="C487" s="26"/>
      <c r="D487" s="27"/>
      <c r="E487" s="144">
        <f>E459</f>
        <v>2019</v>
      </c>
      <c r="F487" s="130">
        <f>F459</f>
        <v>2018</v>
      </c>
    </row>
    <row r="488" spans="2:6" x14ac:dyDescent="0.2">
      <c r="B488" s="28" t="s">
        <v>6</v>
      </c>
      <c r="C488" s="29" t="s">
        <v>7</v>
      </c>
      <c r="D488" s="30" t="s">
        <v>8</v>
      </c>
      <c r="E488" s="154"/>
      <c r="F488" s="80"/>
    </row>
    <row r="489" spans="2:6" x14ac:dyDescent="0.2">
      <c r="B489" s="19"/>
      <c r="C489" s="22"/>
      <c r="D489" s="23"/>
      <c r="E489" s="153"/>
      <c r="F489" s="23"/>
    </row>
    <row r="490" spans="2:6" ht="15.75" x14ac:dyDescent="0.25">
      <c r="B490" s="132" t="s">
        <v>188</v>
      </c>
      <c r="C490" s="2">
        <v>1600</v>
      </c>
      <c r="D490" s="3" t="s">
        <v>189</v>
      </c>
      <c r="E490" s="191">
        <v>4590</v>
      </c>
      <c r="F490" s="78">
        <v>5880</v>
      </c>
    </row>
    <row r="491" spans="2:6" ht="15.75" x14ac:dyDescent="0.25">
      <c r="B491" s="99"/>
      <c r="C491" s="6"/>
      <c r="D491" s="32"/>
      <c r="E491" s="147"/>
      <c r="F491" s="7"/>
    </row>
    <row r="492" spans="2:6" ht="15.75" x14ac:dyDescent="0.25">
      <c r="B492" s="99" t="s">
        <v>190</v>
      </c>
      <c r="C492" s="6">
        <v>5000</v>
      </c>
      <c r="D492" s="32"/>
      <c r="E492" s="147"/>
      <c r="F492" s="7"/>
    </row>
    <row r="493" spans="2:6" ht="15.75" x14ac:dyDescent="0.25">
      <c r="B493" s="99"/>
      <c r="C493" s="6"/>
      <c r="D493" s="32"/>
      <c r="E493" s="147"/>
      <c r="F493" s="7"/>
    </row>
    <row r="494" spans="2:6" ht="15.75" x14ac:dyDescent="0.25">
      <c r="B494" s="99" t="s">
        <v>191</v>
      </c>
      <c r="C494" s="6">
        <v>1700</v>
      </c>
      <c r="D494" s="32" t="s">
        <v>192</v>
      </c>
      <c r="E494" s="192">
        <v>301000</v>
      </c>
      <c r="F494" s="75">
        <v>372000</v>
      </c>
    </row>
    <row r="495" spans="2:6" x14ac:dyDescent="0.2">
      <c r="B495" s="9"/>
      <c r="C495" s="6"/>
      <c r="D495" s="10"/>
      <c r="E495" s="169"/>
      <c r="F495" s="82"/>
    </row>
    <row r="496" spans="2:6" x14ac:dyDescent="0.2">
      <c r="B496" s="33"/>
      <c r="C496" s="6"/>
      <c r="D496" s="10"/>
      <c r="E496" s="169"/>
      <c r="F496" s="82"/>
    </row>
    <row r="497" spans="2:6" x14ac:dyDescent="0.2">
      <c r="B497" s="28"/>
      <c r="C497" s="29"/>
      <c r="D497" s="30" t="s">
        <v>193</v>
      </c>
      <c r="E497" s="156">
        <f>SUM(E490:E495)</f>
        <v>305590</v>
      </c>
      <c r="F497" s="34">
        <f>SUM(F490:F495)</f>
        <v>377880</v>
      </c>
    </row>
    <row r="498" spans="2:6" x14ac:dyDescent="0.2">
      <c r="B498" s="25"/>
      <c r="C498" s="26"/>
      <c r="D498" s="59"/>
      <c r="E498" s="182"/>
      <c r="F498" s="59"/>
    </row>
    <row r="499" spans="2:6" x14ac:dyDescent="0.2">
      <c r="B499" s="60"/>
      <c r="C499" s="124"/>
      <c r="D499" s="61"/>
      <c r="E499" s="183"/>
      <c r="F499" s="61"/>
    </row>
    <row r="500" spans="2:6" ht="13.5" thickBot="1" x14ac:dyDescent="0.25">
      <c r="B500" s="60"/>
      <c r="C500" s="125"/>
      <c r="D500" s="126"/>
      <c r="E500" s="184"/>
      <c r="F500" s="127"/>
    </row>
    <row r="501" spans="2:6" ht="13.5" thickBot="1" x14ac:dyDescent="0.25">
      <c r="B501" s="62"/>
      <c r="C501" s="108"/>
      <c r="D501" s="128" t="s">
        <v>194</v>
      </c>
      <c r="E501" s="185">
        <f>E285+E366+E381+E407+E455+E465+E497+E416+E477</f>
        <v>4512995</v>
      </c>
      <c r="F501" s="70">
        <f>F285+F366+F381+F407+F455+F465+F497+F416+F477</f>
        <v>4232116</v>
      </c>
    </row>
    <row r="502" spans="2:6" x14ac:dyDescent="0.2">
      <c r="B502" s="62"/>
      <c r="C502" s="116"/>
      <c r="D502" s="129"/>
      <c r="E502" s="186"/>
      <c r="F502" s="129"/>
    </row>
    <row r="503" spans="2:6" ht="13.5" thickBot="1" x14ac:dyDescent="0.25">
      <c r="B503" s="60"/>
      <c r="C503" s="124"/>
      <c r="E503" s="187" t="s">
        <v>2</v>
      </c>
      <c r="F503" s="71" t="s">
        <v>2</v>
      </c>
    </row>
    <row r="504" spans="2:6" ht="13.5" thickBot="1" x14ac:dyDescent="0.25">
      <c r="B504" s="60"/>
      <c r="C504" s="124"/>
      <c r="D504" s="64" t="s">
        <v>195</v>
      </c>
      <c r="E504" s="185">
        <f>E501</f>
        <v>4512995</v>
      </c>
      <c r="F504" s="70">
        <f t="shared" ref="F504" si="9">F224</f>
        <v>4319116</v>
      </c>
    </row>
    <row r="505" spans="2:6" ht="13.5" thickBot="1" x14ac:dyDescent="0.25">
      <c r="B505" s="60"/>
      <c r="C505" s="124"/>
    </row>
    <row r="506" spans="2:6" ht="13.5" thickBot="1" x14ac:dyDescent="0.25">
      <c r="B506" s="60"/>
      <c r="C506" s="124"/>
      <c r="D506" s="65" t="s">
        <v>196</v>
      </c>
      <c r="E506" s="188">
        <f>E504-E224</f>
        <v>0</v>
      </c>
      <c r="F506" s="72">
        <f>F504-F224</f>
        <v>0</v>
      </c>
    </row>
    <row r="507" spans="2:6" x14ac:dyDescent="0.2">
      <c r="B507" s="60"/>
      <c r="C507" s="124"/>
    </row>
    <row r="508" spans="2:6" s="133" customFormat="1" ht="15.75" x14ac:dyDescent="0.25">
      <c r="B508" s="103"/>
      <c r="C508" s="91"/>
      <c r="D508" s="63"/>
      <c r="E508" s="189"/>
      <c r="F508" s="66"/>
    </row>
    <row r="509" spans="2:6" s="133" customFormat="1" ht="15.75" x14ac:dyDescent="0.25">
      <c r="B509" s="92"/>
      <c r="C509" s="93"/>
      <c r="D509" s="63"/>
      <c r="E509" s="189"/>
      <c r="F509" s="66"/>
    </row>
    <row r="510" spans="2:6" x14ac:dyDescent="0.2">
      <c r="E510" s="189"/>
      <c r="F510" s="66"/>
    </row>
    <row r="511" spans="2:6" x14ac:dyDescent="0.2">
      <c r="B511" s="67"/>
      <c r="E511" s="189"/>
      <c r="F511" s="66"/>
    </row>
    <row r="512" spans="2:6" x14ac:dyDescent="0.2">
      <c r="B512" s="60"/>
      <c r="D512" s="66"/>
      <c r="E512" s="189"/>
      <c r="F512" s="66"/>
    </row>
    <row r="513" spans="2:6" x14ac:dyDescent="0.2">
      <c r="B513" s="60"/>
    </row>
    <row r="514" spans="2:6" x14ac:dyDescent="0.2">
      <c r="B514" s="60"/>
    </row>
    <row r="518" spans="2:6" x14ac:dyDescent="0.2">
      <c r="D518" s="66"/>
      <c r="E518" s="189"/>
      <c r="F518" s="66"/>
    </row>
    <row r="519" spans="2:6" x14ac:dyDescent="0.2">
      <c r="D519" s="66"/>
      <c r="E519" s="189"/>
      <c r="F519" s="66"/>
    </row>
  </sheetData>
  <sortState xmlns:xlrd2="http://schemas.microsoft.com/office/spreadsheetml/2017/richdata2" ref="A97:M110">
    <sortCondition ref="B97:B110"/>
  </sortState>
  <printOptions horizontalCentered="1" verticalCentered="1"/>
  <pageMargins left="0" right="0" top="0" bottom="0" header="0.31496062992125984" footer="0.31496062992125984"/>
  <pageSetup paperSize="9" scale="65" orientation="portrait" r:id="rId1"/>
  <headerFooter alignWithMargins="0">
    <oddFooter>&amp;LComptabilitat&amp;CPágina &amp;P&amp;R&amp;D</oddFooter>
  </headerFooter>
  <rowBreaks count="10" manualBreakCount="10">
    <brk id="52" max="16383" man="1"/>
    <brk id="91" max="16383" man="1"/>
    <brk id="138" max="16383" man="1"/>
    <brk id="176" max="16383" man="1"/>
    <brk id="229" max="16383" man="1"/>
    <brk id="286" max="16383" man="1"/>
    <brk id="367" max="16383" man="1"/>
    <brk id="418" max="16383" man="1"/>
    <brk id="480" max="16383" man="1"/>
    <brk id="507" max="16383" man="1"/>
  </rowBreaks>
  <ignoredErrors>
    <ignoredError sqref="F8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AJB</vt:lpstr>
      <vt:lpstr>AJB!Área_de_impresión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pier_ros</dc:creator>
  <cp:lastModifiedBy>Enric Escola i Valls</cp:lastModifiedBy>
  <cp:lastPrinted>2018-12-19T12:36:23Z</cp:lastPrinted>
  <dcterms:created xsi:type="dcterms:W3CDTF">2013-01-08T16:06:12Z</dcterms:created>
  <dcterms:modified xsi:type="dcterms:W3CDTF">2019-01-07T11:40:32Z</dcterms:modified>
</cp:coreProperties>
</file>