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7. Periode Mig de Pagament\Jarfels SA\"/>
    </mc:Choice>
  </mc:AlternateContent>
  <xr:revisionPtr revIDLastSave="0" documentId="8_{BBAD5DBF-A3AF-4995-9718-5CE78E17D31E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APR.FP!$C$178:$N$232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9" l="1"/>
  <c r="L7" i="15"/>
  <c r="M7" i="15" s="1"/>
  <c r="N7" i="15"/>
  <c r="O7" i="15"/>
  <c r="P7" i="15"/>
  <c r="T7" i="15"/>
  <c r="L8" i="15"/>
  <c r="M8" i="15" s="1"/>
  <c r="L9" i="15"/>
  <c r="M9" i="15" s="1"/>
  <c r="L10" i="15"/>
  <c r="M10" i="15" s="1"/>
  <c r="L11" i="15"/>
  <c r="M11" i="15" s="1"/>
  <c r="L12" i="15"/>
  <c r="M12" i="15" s="1"/>
  <c r="L13" i="15"/>
  <c r="M13" i="15" s="1"/>
  <c r="L14" i="15"/>
  <c r="M14" i="15" s="1"/>
  <c r="L15" i="15"/>
  <c r="M15" i="15" s="1"/>
  <c r="L16" i="15"/>
  <c r="M16" i="15" s="1"/>
  <c r="L17" i="15"/>
  <c r="M17" i="15" s="1"/>
  <c r="L18" i="15"/>
  <c r="M18" i="15" s="1"/>
  <c r="L19" i="15"/>
  <c r="M19" i="15" s="1"/>
  <c r="L20" i="15"/>
  <c r="M20" i="15" s="1"/>
  <c r="L21" i="15"/>
  <c r="M21" i="15" s="1"/>
  <c r="L22" i="15"/>
  <c r="M22" i="15" s="1"/>
  <c r="L23" i="15"/>
  <c r="M23" i="15" s="1"/>
  <c r="L24" i="15"/>
  <c r="M24" i="15" s="1"/>
  <c r="L25" i="15"/>
  <c r="M25" i="15" s="1"/>
  <c r="L26" i="15"/>
  <c r="M26" i="15" s="1"/>
  <c r="L27" i="15"/>
  <c r="M27" i="15" s="1"/>
  <c r="L28" i="15"/>
  <c r="M28" i="15" s="1"/>
  <c r="L29" i="15"/>
  <c r="M29" i="15" s="1"/>
  <c r="L30" i="15"/>
  <c r="M30" i="15" s="1"/>
  <c r="L31" i="15"/>
  <c r="M31" i="15" s="1"/>
  <c r="L32" i="15"/>
  <c r="M32" i="15" s="1"/>
  <c r="L33" i="15"/>
  <c r="M33" i="15" s="1"/>
  <c r="L34" i="15"/>
  <c r="M34" i="15" s="1"/>
  <c r="L35" i="15"/>
  <c r="M35" i="15" s="1"/>
  <c r="L36" i="15"/>
  <c r="M36" i="15" s="1"/>
  <c r="L37" i="15"/>
  <c r="M37" i="15" s="1"/>
  <c r="L38" i="15"/>
  <c r="M38" i="15" s="1"/>
  <c r="L39" i="15"/>
  <c r="M39" i="15" s="1"/>
  <c r="L40" i="15"/>
  <c r="M40" i="15" s="1"/>
  <c r="L41" i="15"/>
  <c r="M41" i="15" s="1"/>
  <c r="L42" i="15"/>
  <c r="M42" i="15" s="1"/>
  <c r="L43" i="15"/>
  <c r="M43" i="15" s="1"/>
  <c r="L44" i="15"/>
  <c r="M44" i="15" s="1"/>
  <c r="L45" i="15"/>
  <c r="M45" i="15" s="1"/>
  <c r="L46" i="15"/>
  <c r="M46" i="15" s="1"/>
  <c r="L47" i="15"/>
  <c r="M47" i="15" s="1"/>
  <c r="L48" i="15"/>
  <c r="M48" i="15" s="1"/>
  <c r="L49" i="15"/>
  <c r="M49" i="15" s="1"/>
  <c r="L50" i="15"/>
  <c r="M50" i="15" s="1"/>
  <c r="L51" i="15"/>
  <c r="M51" i="15" s="1"/>
  <c r="L52" i="15"/>
  <c r="M52" i="15" s="1"/>
  <c r="L53" i="15"/>
  <c r="M53" i="15" s="1"/>
  <c r="L54" i="15"/>
  <c r="M54" i="15" s="1"/>
  <c r="L55" i="15"/>
  <c r="M55" i="15" s="1"/>
  <c r="L56" i="15"/>
  <c r="M56" i="15" s="1"/>
  <c r="L57" i="15"/>
  <c r="M57" i="15" s="1"/>
  <c r="L58" i="15"/>
  <c r="M58" i="15" s="1"/>
  <c r="L59" i="15"/>
  <c r="M59" i="15" s="1"/>
  <c r="L60" i="15"/>
  <c r="M60" i="15" s="1"/>
  <c r="L61" i="15"/>
  <c r="M61" i="15" s="1"/>
  <c r="L62" i="15"/>
  <c r="M62" i="15" s="1"/>
  <c r="L63" i="15"/>
  <c r="M63" i="15" s="1"/>
  <c r="L64" i="15"/>
  <c r="M64" i="15" s="1"/>
  <c r="L65" i="15"/>
  <c r="M65" i="15" s="1"/>
  <c r="L66" i="15"/>
  <c r="M66" i="15" s="1"/>
  <c r="L67" i="15"/>
  <c r="M67" i="15" s="1"/>
  <c r="L68" i="15"/>
  <c r="M68" i="15" s="1"/>
  <c r="L69" i="15"/>
  <c r="M69" i="15" s="1"/>
  <c r="L70" i="15"/>
  <c r="M70" i="15" s="1"/>
  <c r="L71" i="15"/>
  <c r="M71" i="15" s="1"/>
  <c r="L72" i="15"/>
  <c r="M72" i="15" s="1"/>
  <c r="L73" i="15"/>
  <c r="M73" i="15" s="1"/>
  <c r="L74" i="15"/>
  <c r="M74" i="15" s="1"/>
  <c r="L75" i="15"/>
  <c r="M75" i="15" s="1"/>
  <c r="L76" i="15"/>
  <c r="M76" i="15" s="1"/>
  <c r="L77" i="15"/>
  <c r="M77" i="15" s="1"/>
  <c r="L78" i="15"/>
  <c r="M78" i="15" s="1"/>
  <c r="L79" i="15"/>
  <c r="M79" i="15" s="1"/>
  <c r="L80" i="15"/>
  <c r="M80" i="15" s="1"/>
  <c r="L81" i="15"/>
  <c r="M81" i="15" s="1"/>
  <c r="L82" i="15"/>
  <c r="M82" i="15" s="1"/>
  <c r="L83" i="15"/>
  <c r="M83" i="15" s="1"/>
  <c r="L84" i="15"/>
  <c r="M84" i="15" s="1"/>
  <c r="L85" i="15"/>
  <c r="M85" i="15" s="1"/>
  <c r="L86" i="15"/>
  <c r="M86" i="15" s="1"/>
  <c r="L87" i="15"/>
  <c r="M87" i="15" s="1"/>
  <c r="L88" i="15"/>
  <c r="M88" i="15" s="1"/>
  <c r="L89" i="15"/>
  <c r="M89" i="15" s="1"/>
  <c r="L90" i="15"/>
  <c r="M90" i="15" s="1"/>
  <c r="L91" i="15"/>
  <c r="M91" i="15" s="1"/>
  <c r="L92" i="15"/>
  <c r="M92" i="15" s="1"/>
  <c r="L93" i="15"/>
  <c r="M93" i="15" s="1"/>
  <c r="L94" i="15"/>
  <c r="M94" i="15" s="1"/>
  <c r="L95" i="15"/>
  <c r="M95" i="15" s="1"/>
  <c r="L96" i="15"/>
  <c r="M96" i="15" s="1"/>
  <c r="L881" i="15"/>
  <c r="L880" i="15"/>
  <c r="L879" i="15"/>
  <c r="L878" i="15"/>
  <c r="L877" i="15"/>
  <c r="L876" i="15"/>
  <c r="L875" i="15"/>
  <c r="L874" i="15"/>
  <c r="L873" i="15"/>
  <c r="L872" i="15"/>
  <c r="L871" i="15"/>
  <c r="L870" i="15"/>
  <c r="L869" i="15"/>
  <c r="L868" i="15"/>
  <c r="L867" i="15"/>
  <c r="L866" i="15"/>
  <c r="L865" i="15"/>
  <c r="L864" i="15"/>
  <c r="L863" i="15"/>
  <c r="L862" i="15"/>
  <c r="L861" i="15"/>
  <c r="L860" i="15"/>
  <c r="L859" i="15"/>
  <c r="L858" i="15"/>
  <c r="L857" i="15"/>
  <c r="L856" i="15"/>
  <c r="L855" i="15"/>
  <c r="L854" i="15"/>
  <c r="L853" i="15"/>
  <c r="L852" i="15"/>
  <c r="L851" i="15"/>
  <c r="L850" i="15"/>
  <c r="L849" i="15"/>
  <c r="L848" i="15"/>
  <c r="L847" i="15"/>
  <c r="L846" i="15"/>
  <c r="L845" i="15"/>
  <c r="L844" i="15"/>
  <c r="L843" i="15"/>
  <c r="L842" i="15"/>
  <c r="L841" i="15"/>
  <c r="L840" i="15"/>
  <c r="L839" i="15"/>
  <c r="L838" i="15"/>
  <c r="L837" i="15"/>
  <c r="L836" i="15"/>
  <c r="L835" i="15"/>
  <c r="L834" i="15"/>
  <c r="L833" i="15"/>
  <c r="L832" i="15"/>
  <c r="L831" i="15"/>
  <c r="L830" i="15"/>
  <c r="L829" i="15"/>
  <c r="L828" i="15"/>
  <c r="L827" i="15"/>
  <c r="L826" i="15"/>
  <c r="L825" i="15"/>
  <c r="L824" i="15"/>
  <c r="L823" i="15"/>
  <c r="L822" i="15"/>
  <c r="L821" i="15"/>
  <c r="L820" i="15"/>
  <c r="L819" i="15"/>
  <c r="L818" i="15"/>
  <c r="L817" i="15"/>
  <c r="L816" i="15"/>
  <c r="L815" i="15"/>
  <c r="L814" i="15"/>
  <c r="L813" i="15"/>
  <c r="L812" i="15"/>
  <c r="L811" i="15"/>
  <c r="L810" i="15"/>
  <c r="L809" i="15"/>
  <c r="L808" i="15"/>
  <c r="L807" i="15"/>
  <c r="L806" i="15"/>
  <c r="L805" i="15"/>
  <c r="L804" i="15"/>
  <c r="L803" i="15"/>
  <c r="L802" i="15"/>
  <c r="L801" i="15"/>
  <c r="L800" i="15"/>
  <c r="L799" i="15"/>
  <c r="L798" i="15"/>
  <c r="L797" i="15"/>
  <c r="L796" i="15"/>
  <c r="L795" i="15"/>
  <c r="L794" i="15"/>
  <c r="L793" i="15"/>
  <c r="L792" i="15"/>
  <c r="L791" i="15"/>
  <c r="L790" i="15"/>
  <c r="L789" i="15"/>
  <c r="L788" i="15"/>
  <c r="L787" i="15"/>
  <c r="L786" i="15"/>
  <c r="L785" i="15"/>
  <c r="L784" i="15"/>
  <c r="L783" i="15"/>
  <c r="L782" i="15"/>
  <c r="L781" i="15"/>
  <c r="L780" i="15"/>
  <c r="L779" i="15"/>
  <c r="L778" i="15"/>
  <c r="L777" i="15"/>
  <c r="L776" i="15"/>
  <c r="L775" i="15"/>
  <c r="L774" i="15"/>
  <c r="L773" i="15"/>
  <c r="L772" i="15"/>
  <c r="L771" i="15"/>
  <c r="L770" i="15"/>
  <c r="L769" i="15"/>
  <c r="L768" i="15"/>
  <c r="L767" i="15"/>
  <c r="L766" i="15"/>
  <c r="L765" i="15"/>
  <c r="L764" i="15"/>
  <c r="L763" i="15"/>
  <c r="L762" i="15"/>
  <c r="L761" i="15"/>
  <c r="L760" i="15"/>
  <c r="L759" i="15"/>
  <c r="L758" i="15"/>
  <c r="L757" i="15"/>
  <c r="L756" i="15"/>
  <c r="L755" i="15"/>
  <c r="L754" i="15"/>
  <c r="L753" i="15"/>
  <c r="L752" i="15"/>
  <c r="L751" i="15"/>
  <c r="L750" i="15"/>
  <c r="L749" i="15"/>
  <c r="L748" i="15"/>
  <c r="L747" i="15"/>
  <c r="L746" i="15"/>
  <c r="L745" i="15"/>
  <c r="L744" i="15"/>
  <c r="L743" i="15"/>
  <c r="L742" i="15"/>
  <c r="L741" i="15"/>
  <c r="L740" i="15"/>
  <c r="L739" i="15"/>
  <c r="L738" i="15"/>
  <c r="L737" i="15"/>
  <c r="L736" i="15"/>
  <c r="L735" i="15"/>
  <c r="L734" i="15"/>
  <c r="L733" i="15"/>
  <c r="L732" i="15"/>
  <c r="L731" i="15"/>
  <c r="L730" i="15"/>
  <c r="L729" i="15"/>
  <c r="L728" i="15"/>
  <c r="L727" i="15"/>
  <c r="L726" i="15"/>
  <c r="L725" i="15"/>
  <c r="L724" i="15"/>
  <c r="L723" i="15"/>
  <c r="L722" i="15"/>
  <c r="L721" i="15"/>
  <c r="L720" i="15"/>
  <c r="L719" i="15"/>
  <c r="L718" i="15"/>
  <c r="L717" i="15"/>
  <c r="L716" i="15"/>
  <c r="L715" i="15"/>
  <c r="L714" i="15"/>
  <c r="L713" i="15"/>
  <c r="L712" i="15"/>
  <c r="L711" i="15"/>
  <c r="L710" i="15"/>
  <c r="L709" i="15"/>
  <c r="L708" i="15"/>
  <c r="L707" i="15"/>
  <c r="L706" i="15"/>
  <c r="L705" i="15"/>
  <c r="L704" i="15"/>
  <c r="L703" i="15"/>
  <c r="L702" i="15"/>
  <c r="L701" i="15"/>
  <c r="L700" i="15"/>
  <c r="L699" i="15"/>
  <c r="L698" i="15"/>
  <c r="L697" i="15"/>
  <c r="L696" i="15"/>
  <c r="L695" i="15"/>
  <c r="L694" i="15"/>
  <c r="L693" i="15"/>
  <c r="L692" i="15"/>
  <c r="L691" i="15"/>
  <c r="L690" i="15"/>
  <c r="L689" i="15"/>
  <c r="L688" i="15"/>
  <c r="L687" i="15"/>
  <c r="L686" i="15"/>
  <c r="L685" i="15"/>
  <c r="L684" i="15"/>
  <c r="L683" i="15"/>
  <c r="L682" i="15"/>
  <c r="L681" i="15"/>
  <c r="L680" i="15"/>
  <c r="L679" i="15"/>
  <c r="L678" i="15"/>
  <c r="L677" i="15"/>
  <c r="L676" i="15"/>
  <c r="L675" i="15"/>
  <c r="L674" i="15"/>
  <c r="L673" i="15"/>
  <c r="L672" i="15"/>
  <c r="L671" i="15"/>
  <c r="L670" i="15"/>
  <c r="L669" i="15"/>
  <c r="L668" i="15"/>
  <c r="L667" i="15"/>
  <c r="L666" i="15"/>
  <c r="L665" i="15"/>
  <c r="L664" i="15"/>
  <c r="L663" i="15"/>
  <c r="L662" i="15"/>
  <c r="L661" i="15"/>
  <c r="L660" i="15"/>
  <c r="L659" i="15"/>
  <c r="L658" i="15"/>
  <c r="L657" i="15"/>
  <c r="L656" i="15"/>
  <c r="L655" i="15"/>
  <c r="L654" i="15"/>
  <c r="L653" i="15"/>
  <c r="L652" i="15"/>
  <c r="L651" i="15"/>
  <c r="L650" i="15"/>
  <c r="L649" i="15"/>
  <c r="L648" i="15"/>
  <c r="L647" i="15"/>
  <c r="L646" i="15"/>
  <c r="L645" i="15"/>
  <c r="L644" i="15"/>
  <c r="L643" i="15"/>
  <c r="L642" i="15"/>
  <c r="L641" i="15"/>
  <c r="L640" i="15"/>
  <c r="L639" i="15"/>
  <c r="L638" i="15"/>
  <c r="L637" i="15"/>
  <c r="L636" i="15"/>
  <c r="L635" i="15"/>
  <c r="L634" i="15"/>
  <c r="L633" i="15"/>
  <c r="L632" i="15"/>
  <c r="L631" i="15"/>
  <c r="L630" i="15"/>
  <c r="L629" i="15"/>
  <c r="L628" i="15"/>
  <c r="L627" i="15"/>
  <c r="L626" i="15"/>
  <c r="L625" i="15"/>
  <c r="L624" i="15"/>
  <c r="L623" i="15"/>
  <c r="L622" i="15"/>
  <c r="L621" i="15"/>
  <c r="L620" i="15"/>
  <c r="L619" i="15"/>
  <c r="L618" i="15"/>
  <c r="L617" i="15"/>
  <c r="L616" i="15"/>
  <c r="L615" i="15"/>
  <c r="L614" i="15"/>
  <c r="L613" i="15"/>
  <c r="L612" i="15"/>
  <c r="L611" i="15"/>
  <c r="L610" i="15"/>
  <c r="L609" i="15"/>
  <c r="L608" i="15"/>
  <c r="L607" i="15"/>
  <c r="L606" i="15"/>
  <c r="L605" i="15"/>
  <c r="L604" i="15"/>
  <c r="L603" i="15"/>
  <c r="L602" i="15"/>
  <c r="L601" i="15"/>
  <c r="L600" i="15"/>
  <c r="L599" i="15"/>
  <c r="L598" i="15"/>
  <c r="L597" i="15"/>
  <c r="L596" i="15"/>
  <c r="L595" i="15"/>
  <c r="L594" i="15"/>
  <c r="L593" i="15"/>
  <c r="L592" i="15"/>
  <c r="L591" i="15"/>
  <c r="L590" i="15"/>
  <c r="L589" i="15"/>
  <c r="L588" i="15"/>
  <c r="L587" i="15"/>
  <c r="L586" i="15"/>
  <c r="L585" i="15"/>
  <c r="L584" i="15"/>
  <c r="L583" i="15"/>
  <c r="L582" i="15"/>
  <c r="L581" i="15"/>
  <c r="L580" i="15"/>
  <c r="L579" i="15"/>
  <c r="L578" i="15"/>
  <c r="L577" i="15"/>
  <c r="L576" i="15"/>
  <c r="L575" i="15"/>
  <c r="L574" i="15"/>
  <c r="L573" i="15"/>
  <c r="L572" i="15"/>
  <c r="L571" i="15"/>
  <c r="L570" i="15"/>
  <c r="L569" i="15"/>
  <c r="L568" i="15"/>
  <c r="L567" i="15"/>
  <c r="L566" i="15"/>
  <c r="L565" i="15"/>
  <c r="L564" i="15"/>
  <c r="L563" i="15"/>
  <c r="L562" i="15"/>
  <c r="L561" i="15"/>
  <c r="L560" i="15"/>
  <c r="L559" i="15"/>
  <c r="L558" i="15"/>
  <c r="L557" i="15"/>
  <c r="L556" i="15"/>
  <c r="L555" i="15"/>
  <c r="L554" i="15"/>
  <c r="L553" i="15"/>
  <c r="L552" i="15"/>
  <c r="L551" i="15"/>
  <c r="L550" i="15"/>
  <c r="L549" i="15"/>
  <c r="L548" i="15"/>
  <c r="L547" i="15"/>
  <c r="L546" i="15"/>
  <c r="L545" i="15"/>
  <c r="L544" i="15"/>
  <c r="L543" i="15"/>
  <c r="L542" i="15"/>
  <c r="L541" i="15"/>
  <c r="L540" i="15"/>
  <c r="L539" i="15"/>
  <c r="L538" i="15"/>
  <c r="L537" i="15"/>
  <c r="L536" i="15"/>
  <c r="L535" i="15"/>
  <c r="L534" i="15"/>
  <c r="L533" i="15"/>
  <c r="L532" i="15"/>
  <c r="L531" i="15"/>
  <c r="L530" i="15"/>
  <c r="L529" i="15"/>
  <c r="L528" i="15"/>
  <c r="L527" i="15"/>
  <c r="L526" i="15"/>
  <c r="L525" i="15"/>
  <c r="L524" i="15"/>
  <c r="L523" i="15"/>
  <c r="L522" i="15"/>
  <c r="L521" i="15"/>
  <c r="L520" i="15"/>
  <c r="L519" i="15"/>
  <c r="L518" i="15"/>
  <c r="L517" i="15"/>
  <c r="L516" i="15"/>
  <c r="L515" i="15"/>
  <c r="L514" i="15"/>
  <c r="L513" i="15"/>
  <c r="L512" i="15"/>
  <c r="L511" i="15"/>
  <c r="L510" i="15"/>
  <c r="L509" i="15"/>
  <c r="L508" i="15"/>
  <c r="L507" i="15"/>
  <c r="L506" i="15"/>
  <c r="L505" i="15"/>
  <c r="L504" i="15"/>
  <c r="L503" i="15"/>
  <c r="L502" i="15"/>
  <c r="L501" i="15"/>
  <c r="L500" i="15"/>
  <c r="L499" i="15"/>
  <c r="L498" i="15"/>
  <c r="L497" i="15"/>
  <c r="L496" i="15"/>
  <c r="L495" i="15"/>
  <c r="L494" i="15"/>
  <c r="L493" i="15"/>
  <c r="L492" i="15"/>
  <c r="L491" i="15"/>
  <c r="L490" i="15"/>
  <c r="L489" i="15"/>
  <c r="L488" i="15"/>
  <c r="L487" i="15"/>
  <c r="L486" i="15"/>
  <c r="L485" i="15"/>
  <c r="L484" i="15"/>
  <c r="L483" i="15"/>
  <c r="L482" i="15"/>
  <c r="L481" i="15"/>
  <c r="L480" i="15"/>
  <c r="L479" i="15"/>
  <c r="L478" i="15"/>
  <c r="L477" i="15"/>
  <c r="L476" i="15"/>
  <c r="L475" i="15"/>
  <c r="L474" i="15"/>
  <c r="L473" i="15"/>
  <c r="L472" i="15"/>
  <c r="L471" i="15"/>
  <c r="L470" i="15"/>
  <c r="L469" i="15"/>
  <c r="L468" i="15"/>
  <c r="L467" i="15"/>
  <c r="L466" i="15"/>
  <c r="L465" i="15"/>
  <c r="L464" i="15"/>
  <c r="L463" i="15"/>
  <c r="L462" i="15"/>
  <c r="L461" i="15"/>
  <c r="L460" i="15"/>
  <c r="L459" i="15"/>
  <c r="L458" i="15"/>
  <c r="L457" i="15"/>
  <c r="L456" i="15"/>
  <c r="L455" i="15"/>
  <c r="L454" i="15"/>
  <c r="L453" i="15"/>
  <c r="L452" i="15"/>
  <c r="L451" i="15"/>
  <c r="L450" i="15"/>
  <c r="L449" i="15"/>
  <c r="L448" i="15"/>
  <c r="L447" i="15"/>
  <c r="L446" i="15"/>
  <c r="L445" i="15"/>
  <c r="L444" i="15"/>
  <c r="L443" i="15"/>
  <c r="L442" i="15"/>
  <c r="L441" i="15"/>
  <c r="L440" i="15"/>
  <c r="L439" i="15"/>
  <c r="L438" i="15"/>
  <c r="L437" i="15"/>
  <c r="L436" i="15"/>
  <c r="L435" i="15"/>
  <c r="L434" i="15"/>
  <c r="L433" i="15"/>
  <c r="L432" i="15"/>
  <c r="L431" i="15"/>
  <c r="L430" i="15"/>
  <c r="L429" i="15"/>
  <c r="L428" i="15"/>
  <c r="L427" i="15"/>
  <c r="L426" i="15"/>
  <c r="L425" i="15"/>
  <c r="L424" i="15"/>
  <c r="L423" i="15"/>
  <c r="L422" i="15"/>
  <c r="L421" i="15"/>
  <c r="L420" i="15"/>
  <c r="L419" i="15"/>
  <c r="L418" i="15"/>
  <c r="L417" i="15"/>
  <c r="L416" i="15"/>
  <c r="L415" i="15"/>
  <c r="L414" i="15"/>
  <c r="L413" i="15"/>
  <c r="L412" i="15"/>
  <c r="L411" i="15"/>
  <c r="L410" i="15"/>
  <c r="L409" i="15"/>
  <c r="L408" i="15"/>
  <c r="L407" i="15"/>
  <c r="L406" i="15"/>
  <c r="L405" i="15"/>
  <c r="L404" i="15"/>
  <c r="L403" i="15"/>
  <c r="L402" i="15"/>
  <c r="L401" i="15"/>
  <c r="L400" i="15"/>
  <c r="L399" i="15"/>
  <c r="L398" i="15"/>
  <c r="L397" i="15"/>
  <c r="L396" i="15"/>
  <c r="L395" i="15"/>
  <c r="L394" i="15"/>
  <c r="L393" i="15"/>
  <c r="L392" i="15"/>
  <c r="L391" i="15"/>
  <c r="L390" i="15"/>
  <c r="L389" i="15"/>
  <c r="L388" i="15"/>
  <c r="L387" i="15"/>
  <c r="L386" i="15"/>
  <c r="L385" i="15"/>
  <c r="L384" i="15"/>
  <c r="L383" i="15"/>
  <c r="L382" i="15"/>
  <c r="L381" i="15"/>
  <c r="L380" i="15"/>
  <c r="L379" i="15"/>
  <c r="L378" i="15"/>
  <c r="L377" i="15"/>
  <c r="L376" i="15"/>
  <c r="L375" i="15"/>
  <c r="L374" i="15"/>
  <c r="L373" i="15"/>
  <c r="L372" i="15"/>
  <c r="L371" i="15"/>
  <c r="L370" i="15"/>
  <c r="L369" i="15"/>
  <c r="L368" i="15"/>
  <c r="L367" i="15"/>
  <c r="L366" i="15"/>
  <c r="L365" i="15"/>
  <c r="L364" i="15"/>
  <c r="L363" i="15"/>
  <c r="L362" i="15"/>
  <c r="L361" i="15"/>
  <c r="L360" i="15"/>
  <c r="L359" i="15"/>
  <c r="L358" i="15"/>
  <c r="L357" i="15"/>
  <c r="L356" i="15"/>
  <c r="L355" i="15"/>
  <c r="L354" i="15"/>
  <c r="L353" i="15"/>
  <c r="L352" i="15"/>
  <c r="L351" i="15"/>
  <c r="L350" i="15"/>
  <c r="L349" i="15"/>
  <c r="L348" i="15"/>
  <c r="L347" i="15"/>
  <c r="L346" i="15"/>
  <c r="L345" i="15"/>
  <c r="L344" i="15"/>
  <c r="L343" i="15"/>
  <c r="L342" i="15"/>
  <c r="L341" i="15"/>
  <c r="L340" i="15"/>
  <c r="L339" i="15"/>
  <c r="L338" i="15"/>
  <c r="L337" i="15"/>
  <c r="L336" i="15"/>
  <c r="L335" i="15"/>
  <c r="L334" i="15"/>
  <c r="L333" i="15"/>
  <c r="L332" i="15"/>
  <c r="L331" i="15"/>
  <c r="L330" i="15"/>
  <c r="L329" i="15"/>
  <c r="L328" i="15"/>
  <c r="L327" i="15"/>
  <c r="L326" i="15"/>
  <c r="L325" i="15"/>
  <c r="L324" i="15"/>
  <c r="L323" i="15"/>
  <c r="L322" i="15"/>
  <c r="L321" i="15"/>
  <c r="L320" i="15"/>
  <c r="L319" i="15"/>
  <c r="L318" i="15"/>
  <c r="L317" i="15"/>
  <c r="L316" i="15"/>
  <c r="L315" i="15"/>
  <c r="L314" i="15"/>
  <c r="L313" i="15"/>
  <c r="L312" i="15"/>
  <c r="L311" i="15"/>
  <c r="L310" i="15"/>
  <c r="L309" i="15"/>
  <c r="L308" i="15"/>
  <c r="L307" i="15"/>
  <c r="L306" i="15"/>
  <c r="L305" i="15"/>
  <c r="L304" i="15"/>
  <c r="L303" i="15"/>
  <c r="L302" i="15"/>
  <c r="L301" i="15"/>
  <c r="L300" i="15"/>
  <c r="L299" i="15"/>
  <c r="L298" i="15"/>
  <c r="L297" i="15"/>
  <c r="L296" i="15"/>
  <c r="L295" i="15"/>
  <c r="L294" i="15"/>
  <c r="L293" i="15"/>
  <c r="L292" i="15"/>
  <c r="L291" i="15"/>
  <c r="L290" i="15"/>
  <c r="L289" i="15"/>
  <c r="L288" i="15"/>
  <c r="L287" i="15"/>
  <c r="L286" i="15"/>
  <c r="L285" i="15"/>
  <c r="L284" i="15"/>
  <c r="L283" i="15"/>
  <c r="L282" i="15"/>
  <c r="L281" i="15"/>
  <c r="L280" i="15"/>
  <c r="L279" i="15"/>
  <c r="L278" i="15"/>
  <c r="L277" i="15"/>
  <c r="L276" i="15"/>
  <c r="L275" i="15"/>
  <c r="L274" i="15"/>
  <c r="L273" i="15"/>
  <c r="L272" i="15"/>
  <c r="L271" i="15"/>
  <c r="L270" i="15"/>
  <c r="L269" i="15"/>
  <c r="L268" i="15"/>
  <c r="L267" i="15"/>
  <c r="L266" i="15"/>
  <c r="L265" i="15"/>
  <c r="L264" i="15"/>
  <c r="L263" i="15"/>
  <c r="L262" i="15"/>
  <c r="L261" i="15"/>
  <c r="L260" i="15"/>
  <c r="L259" i="15"/>
  <c r="L258" i="15"/>
  <c r="L257" i="15"/>
  <c r="L256" i="15"/>
  <c r="L255" i="15"/>
  <c r="L254" i="15"/>
  <c r="L253" i="15"/>
  <c r="L252" i="15"/>
  <c r="L251" i="15"/>
  <c r="L250" i="15"/>
  <c r="L249" i="15"/>
  <c r="L248" i="15"/>
  <c r="L247" i="15"/>
  <c r="L246" i="15"/>
  <c r="L245" i="15"/>
  <c r="L244" i="15"/>
  <c r="L243" i="15"/>
  <c r="L242" i="15"/>
  <c r="L241" i="15"/>
  <c r="L240" i="15"/>
  <c r="L239" i="15"/>
  <c r="L238" i="15"/>
  <c r="L237" i="15"/>
  <c r="L236" i="15"/>
  <c r="L235" i="15"/>
  <c r="L234" i="15"/>
  <c r="L233" i="15"/>
  <c r="L232" i="15"/>
  <c r="L231" i="15"/>
  <c r="L230" i="15"/>
  <c r="L229" i="15"/>
  <c r="L228" i="15"/>
  <c r="L227" i="15"/>
  <c r="L226" i="15"/>
  <c r="L225" i="15"/>
  <c r="L224" i="15"/>
  <c r="L223" i="15"/>
  <c r="L222" i="15"/>
  <c r="L221" i="15"/>
  <c r="L220" i="15"/>
  <c r="L219" i="15"/>
  <c r="L218" i="15"/>
  <c r="L217" i="15"/>
  <c r="L216" i="15"/>
  <c r="L215" i="15"/>
  <c r="L214" i="15"/>
  <c r="L213" i="15"/>
  <c r="L212" i="15"/>
  <c r="L211" i="15"/>
  <c r="L210" i="15"/>
  <c r="L209" i="15"/>
  <c r="L208" i="15"/>
  <c r="L207" i="15"/>
  <c r="L206" i="15"/>
  <c r="L205" i="15"/>
  <c r="L204" i="15"/>
  <c r="L203" i="15"/>
  <c r="L202" i="15"/>
  <c r="L201" i="15"/>
  <c r="L200" i="15"/>
  <c r="L199" i="15"/>
  <c r="L198" i="15"/>
  <c r="L197" i="15"/>
  <c r="L196" i="15"/>
  <c r="L195" i="15"/>
  <c r="L194" i="15"/>
  <c r="L193" i="15"/>
  <c r="L192" i="15"/>
  <c r="L191" i="15"/>
  <c r="L190" i="15"/>
  <c r="L189" i="15"/>
  <c r="L188" i="15"/>
  <c r="L187" i="15"/>
  <c r="L186" i="15"/>
  <c r="L185" i="15"/>
  <c r="L184" i="15"/>
  <c r="L183" i="15"/>
  <c r="L182" i="15"/>
  <c r="L181" i="15"/>
  <c r="L180" i="15"/>
  <c r="L179" i="15"/>
  <c r="L178" i="15"/>
  <c r="L177" i="15"/>
  <c r="L176" i="15"/>
  <c r="L175" i="15"/>
  <c r="L174" i="15"/>
  <c r="L173" i="15"/>
  <c r="L172" i="15"/>
  <c r="L171" i="15"/>
  <c r="L170" i="15"/>
  <c r="L169" i="15"/>
  <c r="L168" i="15"/>
  <c r="L167" i="15"/>
  <c r="L166" i="15"/>
  <c r="L165" i="15"/>
  <c r="L164" i="15"/>
  <c r="L163" i="15"/>
  <c r="L162" i="15"/>
  <c r="L161" i="15"/>
  <c r="L160" i="15"/>
  <c r="L159" i="15"/>
  <c r="L158" i="15"/>
  <c r="L157" i="15"/>
  <c r="L156" i="15"/>
  <c r="J72" i="9"/>
  <c r="L72" i="9" s="1"/>
  <c r="G72" i="9"/>
  <c r="P72" i="9" s="1"/>
  <c r="J71" i="9"/>
  <c r="K71" i="9" s="1"/>
  <c r="I71" i="9"/>
  <c r="H71" i="9"/>
  <c r="N71" i="9" s="1"/>
  <c r="G71" i="9"/>
  <c r="P71" i="9" s="1"/>
  <c r="J70" i="9"/>
  <c r="L70" i="9" s="1"/>
  <c r="G70" i="9"/>
  <c r="P70" i="9" s="1"/>
  <c r="G69" i="9"/>
  <c r="P69" i="9" s="1"/>
  <c r="G68" i="9"/>
  <c r="P68" i="9" s="1"/>
  <c r="G67" i="9"/>
  <c r="P67" i="9" s="1"/>
  <c r="G66" i="9"/>
  <c r="P66" i="9" s="1"/>
  <c r="P65" i="9"/>
  <c r="G65" i="9"/>
  <c r="H65" i="9" s="1"/>
  <c r="N65" i="9" s="1"/>
  <c r="G64" i="9"/>
  <c r="P64" i="9" s="1"/>
  <c r="G63" i="9"/>
  <c r="P63" i="9" s="1"/>
  <c r="G62" i="9"/>
  <c r="P62" i="9" s="1"/>
  <c r="G61" i="9"/>
  <c r="H61" i="9" s="1"/>
  <c r="N61" i="9" s="1"/>
  <c r="G60" i="9"/>
  <c r="P60" i="9" s="1"/>
  <c r="P59" i="9"/>
  <c r="H59" i="9"/>
  <c r="N59" i="9" s="1"/>
  <c r="G59" i="9"/>
  <c r="I59" i="9" s="1"/>
  <c r="J59" i="9" s="1"/>
  <c r="G58" i="9"/>
  <c r="P58" i="9" s="1"/>
  <c r="I57" i="9"/>
  <c r="J57" i="9" s="1"/>
  <c r="G57" i="9"/>
  <c r="H57" i="9" s="1"/>
  <c r="N57" i="9" s="1"/>
  <c r="G56" i="9"/>
  <c r="P56" i="9" s="1"/>
  <c r="G55" i="9"/>
  <c r="P55" i="9" s="1"/>
  <c r="G54" i="9"/>
  <c r="P54" i="9" s="1"/>
  <c r="G53" i="9"/>
  <c r="I53" i="9" s="1"/>
  <c r="J53" i="9" s="1"/>
  <c r="G52" i="9"/>
  <c r="P52" i="9" s="1"/>
  <c r="G51" i="9"/>
  <c r="P51" i="9" s="1"/>
  <c r="G50" i="9"/>
  <c r="P50" i="9" s="1"/>
  <c r="G7" i="9"/>
  <c r="H7" i="9" s="1"/>
  <c r="N7" i="9" s="1"/>
  <c r="G8" i="9"/>
  <c r="H8" i="9" s="1"/>
  <c r="G9" i="9"/>
  <c r="H9" i="9" s="1"/>
  <c r="N9" i="9" s="1"/>
  <c r="G10" i="9"/>
  <c r="I10" i="9" s="1"/>
  <c r="J10" i="9" s="1"/>
  <c r="K10" i="9" s="1"/>
  <c r="G11" i="9"/>
  <c r="H11" i="9" s="1"/>
  <c r="N11" i="9" s="1"/>
  <c r="G12" i="9"/>
  <c r="H12" i="9" s="1"/>
  <c r="G13" i="9"/>
  <c r="H13" i="9" s="1"/>
  <c r="N13" i="9" s="1"/>
  <c r="G14" i="9"/>
  <c r="H14" i="9" s="1"/>
  <c r="G15" i="9"/>
  <c r="H15" i="9" s="1"/>
  <c r="N15" i="9" s="1"/>
  <c r="G16" i="9"/>
  <c r="H16" i="9" s="1"/>
  <c r="G17" i="9"/>
  <c r="G18" i="9"/>
  <c r="H18" i="9" s="1"/>
  <c r="G19" i="9"/>
  <c r="G20" i="9"/>
  <c r="H20" i="9" s="1"/>
  <c r="G21" i="9"/>
  <c r="G22" i="9"/>
  <c r="I22" i="9" s="1"/>
  <c r="J22" i="9" s="1"/>
  <c r="G23" i="9"/>
  <c r="G24" i="9"/>
  <c r="H24" i="9" s="1"/>
  <c r="G25" i="9"/>
  <c r="G26" i="9"/>
  <c r="H26" i="9" s="1"/>
  <c r="G27" i="9"/>
  <c r="G28" i="9"/>
  <c r="H28" i="9" s="1"/>
  <c r="G29" i="9"/>
  <c r="G30" i="9"/>
  <c r="H30" i="9" s="1"/>
  <c r="G31" i="9"/>
  <c r="G32" i="9"/>
  <c r="H32" i="9" s="1"/>
  <c r="G33" i="9"/>
  <c r="G34" i="9"/>
  <c r="I34" i="9" s="1"/>
  <c r="J34" i="9" s="1"/>
  <c r="K34" i="9" s="1"/>
  <c r="G35" i="9"/>
  <c r="I35" i="9" s="1"/>
  <c r="J35" i="9" s="1"/>
  <c r="G36" i="9"/>
  <c r="H36" i="9" s="1"/>
  <c r="G37" i="9"/>
  <c r="I37" i="9" s="1"/>
  <c r="J37" i="9" s="1"/>
  <c r="G38" i="9"/>
  <c r="I38" i="9" s="1"/>
  <c r="J38" i="9" s="1"/>
  <c r="G39" i="9"/>
  <c r="I39" i="9" s="1"/>
  <c r="J39" i="9" s="1"/>
  <c r="G40" i="9"/>
  <c r="I40" i="9" s="1"/>
  <c r="J40" i="9" s="1"/>
  <c r="K40" i="9" s="1"/>
  <c r="G41" i="9"/>
  <c r="I41" i="9" s="1"/>
  <c r="J41" i="9" s="1"/>
  <c r="H42" i="9"/>
  <c r="G43" i="9"/>
  <c r="I43" i="9" s="1"/>
  <c r="J43" i="9" s="1"/>
  <c r="G44" i="9"/>
  <c r="H44" i="9" s="1"/>
  <c r="G45" i="9"/>
  <c r="H45" i="9" s="1"/>
  <c r="N45" i="9" s="1"/>
  <c r="G46" i="9"/>
  <c r="H46" i="9" s="1"/>
  <c r="G47" i="9"/>
  <c r="H47" i="9" s="1"/>
  <c r="N47" i="9" s="1"/>
  <c r="G48" i="9"/>
  <c r="H48" i="9" s="1"/>
  <c r="G49" i="9"/>
  <c r="H49" i="9" s="1"/>
  <c r="N49" i="9" s="1"/>
  <c r="N691" i="15"/>
  <c r="P691" i="15" s="1"/>
  <c r="G117" i="9"/>
  <c r="G116" i="9"/>
  <c r="H116" i="9" s="1"/>
  <c r="G115" i="9"/>
  <c r="G114" i="9"/>
  <c r="H114" i="9" s="1"/>
  <c r="G113" i="9"/>
  <c r="G112" i="9"/>
  <c r="H112" i="9" s="1"/>
  <c r="G111" i="9"/>
  <c r="G110" i="9"/>
  <c r="H110" i="9" s="1"/>
  <c r="G109" i="9"/>
  <c r="G108" i="9"/>
  <c r="H108" i="9" s="1"/>
  <c r="G107" i="9"/>
  <c r="G106" i="9"/>
  <c r="H106" i="9" s="1"/>
  <c r="G105" i="9"/>
  <c r="G104" i="9"/>
  <c r="H104" i="9" s="1"/>
  <c r="G103" i="9"/>
  <c r="I102" i="9"/>
  <c r="G102" i="9"/>
  <c r="H102" i="9" s="1"/>
  <c r="G101" i="9"/>
  <c r="G100" i="9"/>
  <c r="H100" i="9" s="1"/>
  <c r="G99" i="9"/>
  <c r="G98" i="9"/>
  <c r="H98" i="9" s="1"/>
  <c r="G97" i="9"/>
  <c r="G96" i="9"/>
  <c r="H96" i="9" s="1"/>
  <c r="G95" i="9"/>
  <c r="G94" i="9"/>
  <c r="H94" i="9" s="1"/>
  <c r="G93" i="9"/>
  <c r="G92" i="9"/>
  <c r="H92" i="9" s="1"/>
  <c r="G91" i="9"/>
  <c r="G90" i="9"/>
  <c r="H90" i="9" s="1"/>
  <c r="G89" i="9"/>
  <c r="I88" i="9"/>
  <c r="G88" i="9"/>
  <c r="H88" i="9" s="1"/>
  <c r="G87" i="9"/>
  <c r="G86" i="9"/>
  <c r="H86" i="9" s="1"/>
  <c r="G85" i="9"/>
  <c r="G84" i="9"/>
  <c r="H84" i="9" s="1"/>
  <c r="G83" i="9"/>
  <c r="G82" i="9"/>
  <c r="H82" i="9" s="1"/>
  <c r="G81" i="9"/>
  <c r="G80" i="9"/>
  <c r="H80" i="9" s="1"/>
  <c r="G79" i="9"/>
  <c r="G78" i="9"/>
  <c r="H78" i="9" s="1"/>
  <c r="G77" i="9"/>
  <c r="I77" i="9" s="1"/>
  <c r="G76" i="9"/>
  <c r="I76" i="9" s="1"/>
  <c r="G75" i="9"/>
  <c r="H75" i="9" s="1"/>
  <c r="G74" i="9"/>
  <c r="H74" i="9" s="1"/>
  <c r="H73" i="9"/>
  <c r="G73" i="9"/>
  <c r="I73" i="9" s="1"/>
  <c r="L144" i="15"/>
  <c r="Q7" i="15" l="1"/>
  <c r="R7" i="15"/>
  <c r="L71" i="9"/>
  <c r="M71" i="9" s="1"/>
  <c r="H51" i="9"/>
  <c r="N51" i="9" s="1"/>
  <c r="H69" i="9"/>
  <c r="N69" i="9" s="1"/>
  <c r="I51" i="9"/>
  <c r="J51" i="9" s="1"/>
  <c r="L51" i="9" s="1"/>
  <c r="M51" i="9" s="1"/>
  <c r="P49" i="9"/>
  <c r="P57" i="9"/>
  <c r="I65" i="9"/>
  <c r="J65" i="9" s="1"/>
  <c r="L65" i="9" s="1"/>
  <c r="M65" i="9" s="1"/>
  <c r="I69" i="9"/>
  <c r="J69" i="9" s="1"/>
  <c r="H67" i="9"/>
  <c r="N67" i="9" s="1"/>
  <c r="I67" i="9"/>
  <c r="J67" i="9" s="1"/>
  <c r="H63" i="9"/>
  <c r="N63" i="9" s="1"/>
  <c r="I63" i="9"/>
  <c r="J63" i="9" s="1"/>
  <c r="I61" i="9"/>
  <c r="J61" i="9" s="1"/>
  <c r="P61" i="9"/>
  <c r="K59" i="9"/>
  <c r="L59" i="9"/>
  <c r="M59" i="9" s="1"/>
  <c r="L57" i="9"/>
  <c r="M57" i="9" s="1"/>
  <c r="K57" i="9"/>
  <c r="H55" i="9"/>
  <c r="N55" i="9" s="1"/>
  <c r="I55" i="9"/>
  <c r="J55" i="9" s="1"/>
  <c r="K53" i="9"/>
  <c r="L53" i="9"/>
  <c r="H53" i="9"/>
  <c r="N53" i="9" s="1"/>
  <c r="P53" i="9"/>
  <c r="I50" i="9"/>
  <c r="J50" i="9" s="1"/>
  <c r="I52" i="9"/>
  <c r="J52" i="9" s="1"/>
  <c r="L52" i="9" s="1"/>
  <c r="I54" i="9"/>
  <c r="J54" i="9" s="1"/>
  <c r="L54" i="9" s="1"/>
  <c r="I56" i="9"/>
  <c r="J56" i="9" s="1"/>
  <c r="L56" i="9" s="1"/>
  <c r="I58" i="9"/>
  <c r="J58" i="9" s="1"/>
  <c r="L58" i="9" s="1"/>
  <c r="I60" i="9"/>
  <c r="J60" i="9" s="1"/>
  <c r="L60" i="9" s="1"/>
  <c r="I62" i="9"/>
  <c r="J62" i="9" s="1"/>
  <c r="L62" i="9" s="1"/>
  <c r="I64" i="9"/>
  <c r="J64" i="9" s="1"/>
  <c r="L64" i="9" s="1"/>
  <c r="I66" i="9"/>
  <c r="J66" i="9" s="1"/>
  <c r="L66" i="9" s="1"/>
  <c r="I68" i="9"/>
  <c r="J68" i="9" s="1"/>
  <c r="L68" i="9" s="1"/>
  <c r="I70" i="9"/>
  <c r="O71" i="9"/>
  <c r="I72" i="9"/>
  <c r="K70" i="9"/>
  <c r="K72" i="9"/>
  <c r="H50" i="9"/>
  <c r="H52" i="9"/>
  <c r="H54" i="9"/>
  <c r="H56" i="9"/>
  <c r="H58" i="9"/>
  <c r="H60" i="9"/>
  <c r="H62" i="9"/>
  <c r="H64" i="9"/>
  <c r="H66" i="9"/>
  <c r="H68" i="9"/>
  <c r="H70" i="9"/>
  <c r="H72" i="9"/>
  <c r="P40" i="9"/>
  <c r="H34" i="9"/>
  <c r="N34" i="9" s="1"/>
  <c r="H22" i="9"/>
  <c r="P18" i="9"/>
  <c r="P8" i="9"/>
  <c r="I49" i="9"/>
  <c r="J49" i="9" s="1"/>
  <c r="L49" i="9" s="1"/>
  <c r="M49" i="9" s="1"/>
  <c r="P47" i="9"/>
  <c r="P41" i="9"/>
  <c r="H40" i="9"/>
  <c r="N40" i="9" s="1"/>
  <c r="P22" i="9"/>
  <c r="P20" i="9"/>
  <c r="H10" i="9"/>
  <c r="N10" i="9" s="1"/>
  <c r="I8" i="9"/>
  <c r="J8" i="9" s="1"/>
  <c r="K8" i="9" s="1"/>
  <c r="I47" i="9"/>
  <c r="J47" i="9" s="1"/>
  <c r="K47" i="9" s="1"/>
  <c r="H41" i="9"/>
  <c r="N41" i="9" s="1"/>
  <c r="I94" i="9"/>
  <c r="P30" i="9"/>
  <c r="I24" i="9"/>
  <c r="J24" i="9" s="1"/>
  <c r="I20" i="9"/>
  <c r="J20" i="9" s="1"/>
  <c r="K20" i="9" s="1"/>
  <c r="P16" i="9"/>
  <c r="I30" i="9"/>
  <c r="J30" i="9" s="1"/>
  <c r="K30" i="9" s="1"/>
  <c r="P28" i="9"/>
  <c r="I18" i="9"/>
  <c r="J18" i="9" s="1"/>
  <c r="K18" i="9" s="1"/>
  <c r="I16" i="9"/>
  <c r="J16" i="9" s="1"/>
  <c r="K16" i="9" s="1"/>
  <c r="P14" i="9"/>
  <c r="I75" i="9"/>
  <c r="I78" i="9"/>
  <c r="H43" i="9"/>
  <c r="N43" i="9" s="1"/>
  <c r="H38" i="9"/>
  <c r="N38" i="9" s="1"/>
  <c r="I28" i="9"/>
  <c r="J28" i="9" s="1"/>
  <c r="K28" i="9" s="1"/>
  <c r="I14" i="9"/>
  <c r="J14" i="9" s="1"/>
  <c r="K14" i="9" s="1"/>
  <c r="K22" i="9"/>
  <c r="L22" i="9"/>
  <c r="I86" i="9"/>
  <c r="P45" i="9"/>
  <c r="P26" i="9"/>
  <c r="P12" i="9"/>
  <c r="I80" i="9"/>
  <c r="I45" i="9"/>
  <c r="J45" i="9" s="1"/>
  <c r="L45" i="9" s="1"/>
  <c r="M45" i="9" s="1"/>
  <c r="P43" i="9"/>
  <c r="P34" i="9"/>
  <c r="I32" i="9"/>
  <c r="J32" i="9" s="1"/>
  <c r="I26" i="9"/>
  <c r="J26" i="9" s="1"/>
  <c r="K26" i="9" s="1"/>
  <c r="P24" i="9"/>
  <c r="I12" i="9"/>
  <c r="J12" i="9" s="1"/>
  <c r="K12" i="9" s="1"/>
  <c r="P10" i="9"/>
  <c r="I110" i="9"/>
  <c r="P32" i="9"/>
  <c r="N46" i="9"/>
  <c r="K41" i="9"/>
  <c r="L41" i="9"/>
  <c r="N36" i="9"/>
  <c r="N44" i="9"/>
  <c r="L35" i="9"/>
  <c r="K35" i="9"/>
  <c r="N42" i="9"/>
  <c r="K38" i="9"/>
  <c r="L38" i="9"/>
  <c r="N48" i="9"/>
  <c r="K43" i="9"/>
  <c r="L43" i="9"/>
  <c r="L39" i="9"/>
  <c r="K39" i="9"/>
  <c r="L37" i="9"/>
  <c r="K37" i="9"/>
  <c r="H76" i="9"/>
  <c r="I84" i="9"/>
  <c r="I92" i="9"/>
  <c r="I100" i="9"/>
  <c r="I108" i="9"/>
  <c r="I116" i="9"/>
  <c r="H39" i="9"/>
  <c r="P39" i="9"/>
  <c r="P36" i="9"/>
  <c r="H31" i="9"/>
  <c r="P31" i="9"/>
  <c r="I31" i="9"/>
  <c r="J31" i="9" s="1"/>
  <c r="N28" i="9"/>
  <c r="H23" i="9"/>
  <c r="P23" i="9"/>
  <c r="I23" i="9"/>
  <c r="J23" i="9" s="1"/>
  <c r="N20" i="9"/>
  <c r="I82" i="9"/>
  <c r="I90" i="9"/>
  <c r="I98" i="9"/>
  <c r="I106" i="9"/>
  <c r="I114" i="9"/>
  <c r="I48" i="9"/>
  <c r="J48" i="9" s="1"/>
  <c r="I46" i="9"/>
  <c r="J46" i="9" s="1"/>
  <c r="I44" i="9"/>
  <c r="J44" i="9" s="1"/>
  <c r="I42" i="9"/>
  <c r="J42" i="9" s="1"/>
  <c r="L40" i="9"/>
  <c r="P38" i="9"/>
  <c r="I36" i="9"/>
  <c r="J36" i="9" s="1"/>
  <c r="L34" i="9"/>
  <c r="H33" i="9"/>
  <c r="P33" i="9"/>
  <c r="I33" i="9"/>
  <c r="J33" i="9" s="1"/>
  <c r="N30" i="9"/>
  <c r="H25" i="9"/>
  <c r="P25" i="9"/>
  <c r="I25" i="9"/>
  <c r="J25" i="9" s="1"/>
  <c r="N22" i="9"/>
  <c r="H17" i="9"/>
  <c r="P17" i="9"/>
  <c r="I17" i="9"/>
  <c r="J17" i="9" s="1"/>
  <c r="L10" i="9"/>
  <c r="I96" i="9"/>
  <c r="I104" i="9"/>
  <c r="I112" i="9"/>
  <c r="P48" i="9"/>
  <c r="P46" i="9"/>
  <c r="P44" i="9"/>
  <c r="P42" i="9"/>
  <c r="H35" i="9"/>
  <c r="P35" i="9"/>
  <c r="N32" i="9"/>
  <c r="H27" i="9"/>
  <c r="P27" i="9"/>
  <c r="I27" i="9"/>
  <c r="J27" i="9" s="1"/>
  <c r="N24" i="9"/>
  <c r="H19" i="9"/>
  <c r="P19" i="9"/>
  <c r="I19" i="9"/>
  <c r="J19" i="9" s="1"/>
  <c r="N16" i="9"/>
  <c r="H37" i="9"/>
  <c r="P37" i="9"/>
  <c r="H29" i="9"/>
  <c r="P29" i="9"/>
  <c r="I29" i="9"/>
  <c r="J29" i="9" s="1"/>
  <c r="N26" i="9"/>
  <c r="H21" i="9"/>
  <c r="P21" i="9"/>
  <c r="I21" i="9"/>
  <c r="J21" i="9" s="1"/>
  <c r="N18" i="9"/>
  <c r="N14" i="9"/>
  <c r="N12" i="9"/>
  <c r="N8" i="9"/>
  <c r="I15" i="9"/>
  <c r="J15" i="9" s="1"/>
  <c r="I13" i="9"/>
  <c r="J13" i="9" s="1"/>
  <c r="I11" i="9"/>
  <c r="J11" i="9" s="1"/>
  <c r="I9" i="9"/>
  <c r="J9" i="9" s="1"/>
  <c r="I7" i="9"/>
  <c r="J7" i="9" s="1"/>
  <c r="P15" i="9"/>
  <c r="P13" i="9"/>
  <c r="P11" i="9"/>
  <c r="P9" i="9"/>
  <c r="P7" i="9"/>
  <c r="O691" i="15"/>
  <c r="I74" i="9"/>
  <c r="H79" i="9"/>
  <c r="I79" i="9"/>
  <c r="H81" i="9"/>
  <c r="I81" i="9"/>
  <c r="H77" i="9"/>
  <c r="H83" i="9"/>
  <c r="I83" i="9"/>
  <c r="H85" i="9"/>
  <c r="I85" i="9"/>
  <c r="I87" i="9"/>
  <c r="I89" i="9"/>
  <c r="I91" i="9"/>
  <c r="I93" i="9"/>
  <c r="I95" i="9"/>
  <c r="I97" i="9"/>
  <c r="I99" i="9"/>
  <c r="I101" i="9"/>
  <c r="I103" i="9"/>
  <c r="I105" i="9"/>
  <c r="I107" i="9"/>
  <c r="I109" i="9"/>
  <c r="I111" i="9"/>
  <c r="I113" i="9"/>
  <c r="I115" i="9"/>
  <c r="I117" i="9"/>
  <c r="H87" i="9"/>
  <c r="H89" i="9"/>
  <c r="H91" i="9"/>
  <c r="H93" i="9"/>
  <c r="H95" i="9"/>
  <c r="H97" i="9"/>
  <c r="H99" i="9"/>
  <c r="H101" i="9"/>
  <c r="H103" i="9"/>
  <c r="H105" i="9"/>
  <c r="H107" i="9"/>
  <c r="H109" i="9"/>
  <c r="H111" i="9"/>
  <c r="H113" i="9"/>
  <c r="H115" i="9"/>
  <c r="H117" i="9"/>
  <c r="M880" i="15"/>
  <c r="M879" i="15"/>
  <c r="M878" i="15"/>
  <c r="S878" i="15" s="1"/>
  <c r="M876" i="15"/>
  <c r="M875" i="15"/>
  <c r="M874" i="15"/>
  <c r="S874" i="15" s="1"/>
  <c r="M872" i="15"/>
  <c r="M871" i="15"/>
  <c r="M870" i="15"/>
  <c r="S870" i="15" s="1"/>
  <c r="M868" i="15"/>
  <c r="M867" i="15"/>
  <c r="R867" i="15" s="1"/>
  <c r="M866" i="15"/>
  <c r="R866" i="15" s="1"/>
  <c r="M865" i="15"/>
  <c r="R865" i="15" s="1"/>
  <c r="T864" i="15"/>
  <c r="M863" i="15"/>
  <c r="R863" i="15" s="1"/>
  <c r="M862" i="15"/>
  <c r="R862" i="15" s="1"/>
  <c r="M861" i="15"/>
  <c r="R861" i="15" s="1"/>
  <c r="T860" i="15"/>
  <c r="M858" i="15"/>
  <c r="R858" i="15" s="1"/>
  <c r="M857" i="15"/>
  <c r="R857" i="15" s="1"/>
  <c r="T856" i="15"/>
  <c r="M855" i="15"/>
  <c r="R855" i="15" s="1"/>
  <c r="M854" i="15"/>
  <c r="R854" i="15" s="1"/>
  <c r="M852" i="15"/>
  <c r="R852" i="15" s="1"/>
  <c r="M851" i="15"/>
  <c r="R851" i="15" s="1"/>
  <c r="M850" i="15"/>
  <c r="R850" i="15" s="1"/>
  <c r="M849" i="15"/>
  <c r="R849" i="15" s="1"/>
  <c r="T848" i="15"/>
  <c r="M847" i="15"/>
  <c r="R847" i="15" s="1"/>
  <c r="M846" i="15"/>
  <c r="R846" i="15" s="1"/>
  <c r="M845" i="15"/>
  <c r="R845" i="15" s="1"/>
  <c r="T844" i="15"/>
  <c r="M843" i="15"/>
  <c r="R843" i="15" s="1"/>
  <c r="M842" i="15"/>
  <c r="R842" i="15" s="1"/>
  <c r="M840" i="15"/>
  <c r="R840" i="15" s="1"/>
  <c r="M839" i="15"/>
  <c r="R839" i="15" s="1"/>
  <c r="M838" i="15"/>
  <c r="R838" i="15" s="1"/>
  <c r="M836" i="15"/>
  <c r="R836" i="15" s="1"/>
  <c r="M835" i="15"/>
  <c r="R835" i="15" s="1"/>
  <c r="M834" i="15"/>
  <c r="R834" i="15" s="1"/>
  <c r="M832" i="15"/>
  <c r="T829" i="15"/>
  <c r="M827" i="15"/>
  <c r="R827" i="15" s="1"/>
  <c r="T826" i="15"/>
  <c r="M824" i="15"/>
  <c r="M823" i="15"/>
  <c r="R823" i="15" s="1"/>
  <c r="M820" i="15"/>
  <c r="T819" i="15"/>
  <c r="T818" i="15"/>
  <c r="M816" i="15"/>
  <c r="R816" i="15" s="1"/>
  <c r="M815" i="15"/>
  <c r="R815" i="15" s="1"/>
  <c r="M814" i="15"/>
  <c r="M812" i="15"/>
  <c r="R812" i="15" s="1"/>
  <c r="M811" i="15"/>
  <c r="R811" i="15" s="1"/>
  <c r="M810" i="15"/>
  <c r="R810" i="15" s="1"/>
  <c r="M809" i="15"/>
  <c r="R809" i="15" s="1"/>
  <c r="M808" i="15"/>
  <c r="R808" i="15" s="1"/>
  <c r="M806" i="15"/>
  <c r="R806" i="15" s="1"/>
  <c r="M805" i="15"/>
  <c r="R805" i="15" s="1"/>
  <c r="M804" i="15"/>
  <c r="R804" i="15" s="1"/>
  <c r="T803" i="15"/>
  <c r="M802" i="15"/>
  <c r="R802" i="15" s="1"/>
  <c r="M801" i="15"/>
  <c r="R801" i="15" s="1"/>
  <c r="M800" i="15"/>
  <c r="R800" i="15" s="1"/>
  <c r="M799" i="15"/>
  <c r="R799" i="15" s="1"/>
  <c r="M798" i="15"/>
  <c r="R798" i="15" s="1"/>
  <c r="T797" i="15"/>
  <c r="M795" i="15"/>
  <c r="R795" i="15" s="1"/>
  <c r="M794" i="15"/>
  <c r="R794" i="15" s="1"/>
  <c r="M793" i="15"/>
  <c r="R793" i="15" s="1"/>
  <c r="M792" i="15"/>
  <c r="R792" i="15" s="1"/>
  <c r="M791" i="15"/>
  <c r="R791" i="15" s="1"/>
  <c r="M790" i="15"/>
  <c r="R790" i="15" s="1"/>
  <c r="M789" i="15"/>
  <c r="T788" i="15"/>
  <c r="M787" i="15"/>
  <c r="R787" i="15" s="1"/>
  <c r="M786" i="15"/>
  <c r="M785" i="15"/>
  <c r="T783" i="15"/>
  <c r="M782" i="15"/>
  <c r="M781" i="15"/>
  <c r="M780" i="15"/>
  <c r="T779" i="15"/>
  <c r="M778" i="15"/>
  <c r="M777" i="15"/>
  <c r="T776" i="15"/>
  <c r="T775" i="15"/>
  <c r="M774" i="15"/>
  <c r="M773" i="15"/>
  <c r="T772" i="15"/>
  <c r="T771" i="15"/>
  <c r="M770" i="15"/>
  <c r="T769" i="15"/>
  <c r="T768" i="15"/>
  <c r="T767" i="15"/>
  <c r="M766" i="15"/>
  <c r="T765" i="15"/>
  <c r="M764" i="15"/>
  <c r="T763" i="15"/>
  <c r="M762" i="15"/>
  <c r="T761" i="15"/>
  <c r="T760" i="15"/>
  <c r="T759" i="15"/>
  <c r="M758" i="15"/>
  <c r="M756" i="15"/>
  <c r="T755" i="15"/>
  <c r="M754" i="15"/>
  <c r="T753" i="15"/>
  <c r="T752" i="15"/>
  <c r="T751" i="15"/>
  <c r="M750" i="15"/>
  <c r="T749" i="15"/>
  <c r="M748" i="15"/>
  <c r="T747" i="15"/>
  <c r="T746" i="15"/>
  <c r="T745" i="15"/>
  <c r="T743" i="15"/>
  <c r="M742" i="15"/>
  <c r="T741" i="15"/>
  <c r="M740" i="15"/>
  <c r="T739" i="15"/>
  <c r="T738" i="15"/>
  <c r="M737" i="15"/>
  <c r="R737" i="15" s="1"/>
  <c r="T736" i="15"/>
  <c r="M735" i="15"/>
  <c r="M734" i="15"/>
  <c r="R734" i="15" s="1"/>
  <c r="M733" i="15"/>
  <c r="T731" i="15"/>
  <c r="M730" i="15"/>
  <c r="M729" i="15"/>
  <c r="R729" i="15" s="1"/>
  <c r="M726" i="15"/>
  <c r="T725" i="15"/>
  <c r="M723" i="15"/>
  <c r="M722" i="15"/>
  <c r="T721" i="15"/>
  <c r="T718" i="15"/>
  <c r="M717" i="15"/>
  <c r="M716" i="15"/>
  <c r="R716" i="15" s="1"/>
  <c r="M715" i="15"/>
  <c r="T714" i="15"/>
  <c r="T713" i="15"/>
  <c r="M710" i="15"/>
  <c r="T709" i="15"/>
  <c r="M706" i="15"/>
  <c r="T705" i="15"/>
  <c r="M702" i="15"/>
  <c r="M701" i="15"/>
  <c r="T699" i="15"/>
  <c r="M698" i="15"/>
  <c r="M697" i="15"/>
  <c r="T696" i="15"/>
  <c r="M694" i="15"/>
  <c r="T693" i="15"/>
  <c r="T691" i="15"/>
  <c r="M690" i="15"/>
  <c r="M689" i="15"/>
  <c r="M686" i="15"/>
  <c r="T684" i="15"/>
  <c r="M683" i="15"/>
  <c r="M682" i="15"/>
  <c r="M681" i="15"/>
  <c r="M679" i="15"/>
  <c r="M678" i="15"/>
  <c r="M677" i="15"/>
  <c r="M674" i="15"/>
  <c r="T673" i="15"/>
  <c r="T671" i="15"/>
  <c r="M670" i="15"/>
  <c r="M669" i="15"/>
  <c r="M666" i="15"/>
  <c r="M662" i="15"/>
  <c r="T661" i="15"/>
  <c r="T659" i="15"/>
  <c r="M658" i="15"/>
  <c r="M657" i="15"/>
  <c r="M655" i="15"/>
  <c r="M654" i="15"/>
  <c r="M653" i="15"/>
  <c r="M650" i="15"/>
  <c r="R650" i="15" s="1"/>
  <c r="M646" i="15"/>
  <c r="R646" i="15" s="1"/>
  <c r="M645" i="15"/>
  <c r="R645" i="15" s="1"/>
  <c r="M643" i="15"/>
  <c r="R643" i="15" s="1"/>
  <c r="M642" i="15"/>
  <c r="R642" i="15" s="1"/>
  <c r="M641" i="15"/>
  <c r="R641" i="15" s="1"/>
  <c r="M638" i="15"/>
  <c r="R638" i="15" s="1"/>
  <c r="M634" i="15"/>
  <c r="R634" i="15" s="1"/>
  <c r="M633" i="15"/>
  <c r="R633" i="15" s="1"/>
  <c r="M631" i="15"/>
  <c r="R631" i="15" s="1"/>
  <c r="M630" i="15"/>
  <c r="R630" i="15" s="1"/>
  <c r="M627" i="15"/>
  <c r="R627" i="15" s="1"/>
  <c r="M626" i="15"/>
  <c r="R626" i="15" s="1"/>
  <c r="M623" i="15"/>
  <c r="R623" i="15" s="1"/>
  <c r="M622" i="15"/>
  <c r="R622" i="15" s="1"/>
  <c r="M621" i="15"/>
  <c r="R621" i="15" s="1"/>
  <c r="T619" i="15"/>
  <c r="M618" i="15"/>
  <c r="T615" i="15"/>
  <c r="M614" i="15"/>
  <c r="T611" i="15"/>
  <c r="T610" i="15"/>
  <c r="M609" i="15"/>
  <c r="R609" i="15" s="1"/>
  <c r="T607" i="15"/>
  <c r="M606" i="15"/>
  <c r="T603" i="15"/>
  <c r="M602" i="15"/>
  <c r="M601" i="15"/>
  <c r="T599" i="15"/>
  <c r="M598" i="15"/>
  <c r="M597" i="15"/>
  <c r="R597" i="15" s="1"/>
  <c r="T595" i="15"/>
  <c r="T594" i="15"/>
  <c r="M593" i="15"/>
  <c r="R593" i="15" s="1"/>
  <c r="T591" i="15"/>
  <c r="M590" i="15"/>
  <c r="M589" i="15"/>
  <c r="R589" i="15" s="1"/>
  <c r="T587" i="15"/>
  <c r="M586" i="15"/>
  <c r="M585" i="15"/>
  <c r="R585" i="15" s="1"/>
  <c r="T583" i="15"/>
  <c r="M582" i="15"/>
  <c r="M581" i="15"/>
  <c r="R581" i="15" s="1"/>
  <c r="T578" i="15"/>
  <c r="T577" i="15"/>
  <c r="T575" i="15"/>
  <c r="T574" i="15"/>
  <c r="T573" i="15"/>
  <c r="T571" i="15"/>
  <c r="M570" i="15"/>
  <c r="T569" i="15"/>
  <c r="T567" i="15"/>
  <c r="M566" i="15"/>
  <c r="M562" i="15"/>
  <c r="T559" i="15"/>
  <c r="T558" i="15"/>
  <c r="M555" i="15"/>
  <c r="M554" i="15"/>
  <c r="M551" i="15"/>
  <c r="M550" i="15"/>
  <c r="M546" i="15"/>
  <c r="M545" i="15"/>
  <c r="R545" i="15" s="1"/>
  <c r="M543" i="15"/>
  <c r="M542" i="15"/>
  <c r="T541" i="15"/>
  <c r="T539" i="15"/>
  <c r="M538" i="15"/>
  <c r="M535" i="15"/>
  <c r="M534" i="15"/>
  <c r="T531" i="15"/>
  <c r="M530" i="15"/>
  <c r="M529" i="15"/>
  <c r="M527" i="15"/>
  <c r="M526" i="15"/>
  <c r="T525" i="15"/>
  <c r="T523" i="15"/>
  <c r="M522" i="15"/>
  <c r="M519" i="15"/>
  <c r="M518" i="15"/>
  <c r="T515" i="15"/>
  <c r="M514" i="15"/>
  <c r="M513" i="15"/>
  <c r="M511" i="15"/>
  <c r="M510" i="15"/>
  <c r="T509" i="15"/>
  <c r="T507" i="15"/>
  <c r="M506" i="15"/>
  <c r="M503" i="15"/>
  <c r="M502" i="15"/>
  <c r="T499" i="15"/>
  <c r="T498" i="15"/>
  <c r="M497" i="15"/>
  <c r="M495" i="15"/>
  <c r="M494" i="15"/>
  <c r="T491" i="15"/>
  <c r="M490" i="15"/>
  <c r="M486" i="15"/>
  <c r="M485" i="15"/>
  <c r="R485" i="15" s="1"/>
  <c r="M482" i="15"/>
  <c r="T481" i="15"/>
  <c r="T479" i="15"/>
  <c r="M478" i="15"/>
  <c r="T477" i="15"/>
  <c r="T475" i="15"/>
  <c r="M474" i="15"/>
  <c r="T473" i="15"/>
  <c r="T471" i="15"/>
  <c r="M470" i="15"/>
  <c r="T469" i="15"/>
  <c r="M466" i="15"/>
  <c r="T463" i="15"/>
  <c r="M462" i="15"/>
  <c r="T459" i="15"/>
  <c r="M458" i="15"/>
  <c r="T454" i="15"/>
  <c r="T453" i="15"/>
  <c r="M450" i="15"/>
  <c r="T449" i="15"/>
  <c r="T446" i="15"/>
  <c r="T445" i="15"/>
  <c r="T443" i="15"/>
  <c r="M442" i="15"/>
  <c r="T441" i="15"/>
  <c r="T439" i="15"/>
  <c r="T438" i="15"/>
  <c r="T437" i="15"/>
  <c r="T435" i="15"/>
  <c r="M434" i="15"/>
  <c r="T433" i="15"/>
  <c r="T430" i="15"/>
  <c r="M426" i="15"/>
  <c r="T425" i="15"/>
  <c r="T423" i="15"/>
  <c r="M422" i="15"/>
  <c r="T421" i="15"/>
  <c r="T419" i="15"/>
  <c r="T418" i="15"/>
  <c r="M417" i="15"/>
  <c r="T415" i="15"/>
  <c r="M414" i="15"/>
  <c r="T411" i="15"/>
  <c r="T410" i="15"/>
  <c r="T409" i="15"/>
  <c r="T407" i="15"/>
  <c r="M406" i="15"/>
  <c r="M405" i="15"/>
  <c r="R405" i="15" s="1"/>
  <c r="T403" i="15"/>
  <c r="T402" i="15"/>
  <c r="M401" i="15"/>
  <c r="T399" i="15"/>
  <c r="M398" i="15"/>
  <c r="T395" i="15"/>
  <c r="T394" i="15"/>
  <c r="T393" i="15"/>
  <c r="T391" i="15"/>
  <c r="M390" i="15"/>
  <c r="M389" i="15"/>
  <c r="T387" i="15"/>
  <c r="T386" i="15"/>
  <c r="M385" i="15"/>
  <c r="T383" i="15"/>
  <c r="M382" i="15"/>
  <c r="M381" i="15"/>
  <c r="R381" i="15" s="1"/>
  <c r="T379" i="15"/>
  <c r="M378" i="15"/>
  <c r="T375" i="15"/>
  <c r="M374" i="15"/>
  <c r="T373" i="15"/>
  <c r="T371" i="15"/>
  <c r="M370" i="15"/>
  <c r="T369" i="15"/>
  <c r="T367" i="15"/>
  <c r="M366" i="15"/>
  <c r="M365" i="15"/>
  <c r="R365" i="15" s="1"/>
  <c r="T363" i="15"/>
  <c r="M362" i="15"/>
  <c r="T359" i="15"/>
  <c r="M358" i="15"/>
  <c r="T357" i="15"/>
  <c r="T355" i="15"/>
  <c r="M354" i="15"/>
  <c r="M353" i="15"/>
  <c r="T351" i="15"/>
  <c r="M350" i="15"/>
  <c r="M349" i="15"/>
  <c r="R349" i="15" s="1"/>
  <c r="M348" i="15"/>
  <c r="M346" i="15"/>
  <c r="M344" i="15"/>
  <c r="T343" i="15"/>
  <c r="M342" i="15"/>
  <c r="M341" i="15"/>
  <c r="R341" i="15" s="1"/>
  <c r="M340" i="15"/>
  <c r="T339" i="15"/>
  <c r="M338" i="15"/>
  <c r="M336" i="15"/>
  <c r="T335" i="15"/>
  <c r="M334" i="15"/>
  <c r="M333" i="15"/>
  <c r="R333" i="15" s="1"/>
  <c r="T331" i="15"/>
  <c r="M330" i="15"/>
  <c r="M329" i="15"/>
  <c r="T327" i="15"/>
  <c r="M326" i="15"/>
  <c r="T323" i="15"/>
  <c r="M322" i="15"/>
  <c r="T319" i="15"/>
  <c r="T318" i="15"/>
  <c r="T317" i="15"/>
  <c r="T315" i="15"/>
  <c r="M314" i="15"/>
  <c r="T313" i="15"/>
  <c r="T311" i="15"/>
  <c r="M310" i="15"/>
  <c r="M309" i="15"/>
  <c r="R309" i="15" s="1"/>
  <c r="M307" i="15"/>
  <c r="M306" i="15"/>
  <c r="M305" i="15"/>
  <c r="R305" i="15" s="1"/>
  <c r="M304" i="15"/>
  <c r="M303" i="15"/>
  <c r="M302" i="15"/>
  <c r="T301" i="15"/>
  <c r="M300" i="15"/>
  <c r="M299" i="15"/>
  <c r="M298" i="15"/>
  <c r="M297" i="15"/>
  <c r="R297" i="15" s="1"/>
  <c r="M296" i="15"/>
  <c r="M294" i="15"/>
  <c r="M292" i="15"/>
  <c r="R292" i="15" s="1"/>
  <c r="M291" i="15"/>
  <c r="T290" i="15"/>
  <c r="M289" i="15"/>
  <c r="T286" i="15"/>
  <c r="M285" i="15"/>
  <c r="M283" i="15"/>
  <c r="T282" i="15"/>
  <c r="T278" i="15"/>
  <c r="T277" i="15"/>
  <c r="M275" i="15"/>
  <c r="T274" i="15"/>
  <c r="T273" i="15"/>
  <c r="T272" i="15"/>
  <c r="M271" i="15"/>
  <c r="T270" i="15"/>
  <c r="T269" i="15"/>
  <c r="M268" i="15"/>
  <c r="M266" i="15"/>
  <c r="M265" i="15"/>
  <c r="M264" i="15"/>
  <c r="M263" i="15"/>
  <c r="M262" i="15"/>
  <c r="M259" i="15"/>
  <c r="T258" i="15"/>
  <c r="T256" i="15"/>
  <c r="T254" i="15"/>
  <c r="M252" i="15"/>
  <c r="M250" i="15"/>
  <c r="T249" i="15"/>
  <c r="M248" i="15"/>
  <c r="M247" i="15"/>
  <c r="M246" i="15"/>
  <c r="T245" i="15"/>
  <c r="M244" i="15"/>
  <c r="M243" i="15"/>
  <c r="T242" i="15"/>
  <c r="T241" i="15"/>
  <c r="M240" i="15"/>
  <c r="R240" i="15" s="1"/>
  <c r="T238" i="15"/>
  <c r="M236" i="15"/>
  <c r="R236" i="15" s="1"/>
  <c r="T234" i="15"/>
  <c r="M233" i="15"/>
  <c r="M232" i="15"/>
  <c r="R232" i="15" s="1"/>
  <c r="T230" i="15"/>
  <c r="M229" i="15"/>
  <c r="T226" i="15"/>
  <c r="M225" i="15"/>
  <c r="M223" i="15"/>
  <c r="T222" i="15"/>
  <c r="M221" i="15"/>
  <c r="T220" i="15"/>
  <c r="T219" i="15"/>
  <c r="T218" i="15"/>
  <c r="T216" i="15"/>
  <c r="M215" i="15"/>
  <c r="M214" i="15"/>
  <c r="R214" i="15" s="1"/>
  <c r="M212" i="15"/>
  <c r="R212" i="15" s="1"/>
  <c r="T211" i="15"/>
  <c r="T210" i="15"/>
  <c r="M209" i="15"/>
  <c r="M208" i="15"/>
  <c r="R208" i="15" s="1"/>
  <c r="T206" i="15"/>
  <c r="M205" i="15"/>
  <c r="T202" i="15"/>
  <c r="M201" i="15"/>
  <c r="M199" i="15"/>
  <c r="T198" i="15"/>
  <c r="M197" i="15"/>
  <c r="T196" i="15"/>
  <c r="T195" i="15"/>
  <c r="T194" i="15"/>
  <c r="M193" i="15"/>
  <c r="T192" i="15"/>
  <c r="M191" i="15"/>
  <c r="R191" i="15" s="1"/>
  <c r="T190" i="15"/>
  <c r="M189" i="15"/>
  <c r="T188" i="15"/>
  <c r="T187" i="15"/>
  <c r="T186" i="15"/>
  <c r="M185" i="15"/>
  <c r="M184" i="15"/>
  <c r="R184" i="15" s="1"/>
  <c r="T183" i="15"/>
  <c r="T182" i="15"/>
  <c r="M181" i="15"/>
  <c r="M180" i="15"/>
  <c r="R180" i="15" s="1"/>
  <c r="T179" i="15"/>
  <c r="T178" i="15"/>
  <c r="M177" i="15"/>
  <c r="M176" i="15"/>
  <c r="R176" i="15" s="1"/>
  <c r="T174" i="15"/>
  <c r="T170" i="15"/>
  <c r="M169" i="15"/>
  <c r="M167" i="15"/>
  <c r="T166" i="15"/>
  <c r="M165" i="15"/>
  <c r="T164" i="15"/>
  <c r="T163" i="15"/>
  <c r="T162" i="15"/>
  <c r="M161" i="15"/>
  <c r="T160" i="15"/>
  <c r="M159" i="15"/>
  <c r="T158" i="15"/>
  <c r="M157" i="15"/>
  <c r="T156" i="15"/>
  <c r="L155" i="15"/>
  <c r="L154" i="15"/>
  <c r="T154" i="15" s="1"/>
  <c r="L153" i="15"/>
  <c r="M153" i="15" s="1"/>
  <c r="L152" i="15"/>
  <c r="M152" i="15" s="1"/>
  <c r="L151" i="15"/>
  <c r="T151" i="15" s="1"/>
  <c r="L150" i="15"/>
  <c r="T150" i="15" s="1"/>
  <c r="L149" i="15"/>
  <c r="M149" i="15" s="1"/>
  <c r="L148" i="15"/>
  <c r="M148" i="15" s="1"/>
  <c r="L147" i="15"/>
  <c r="T147" i="15" s="1"/>
  <c r="L146" i="15"/>
  <c r="T146" i="15" s="1"/>
  <c r="L145" i="15"/>
  <c r="M145" i="15" s="1"/>
  <c r="L143" i="15"/>
  <c r="T143" i="15" s="1"/>
  <c r="L142" i="15"/>
  <c r="T142" i="15" s="1"/>
  <c r="L141" i="15"/>
  <c r="M141" i="15" s="1"/>
  <c r="L140" i="15"/>
  <c r="T140" i="15" s="1"/>
  <c r="L139" i="15"/>
  <c r="T139" i="15" s="1"/>
  <c r="L138" i="15"/>
  <c r="T138" i="15" s="1"/>
  <c r="L137" i="15"/>
  <c r="M137" i="15" s="1"/>
  <c r="L136" i="15"/>
  <c r="T136" i="15" s="1"/>
  <c r="L135" i="15"/>
  <c r="T135" i="15" s="1"/>
  <c r="L134" i="15"/>
  <c r="T134" i="15" s="1"/>
  <c r="L133" i="15"/>
  <c r="M133" i="15" s="1"/>
  <c r="L132" i="15"/>
  <c r="T132" i="15" s="1"/>
  <c r="L131" i="15"/>
  <c r="T131" i="15" s="1"/>
  <c r="L130" i="15"/>
  <c r="T130" i="15" s="1"/>
  <c r="L129" i="15"/>
  <c r="M129" i="15" s="1"/>
  <c r="L128" i="15"/>
  <c r="T128" i="15" s="1"/>
  <c r="L127" i="15"/>
  <c r="M127" i="15" s="1"/>
  <c r="L126" i="15"/>
  <c r="T126" i="15" s="1"/>
  <c r="L125" i="15"/>
  <c r="M125" i="15" s="1"/>
  <c r="L124" i="15"/>
  <c r="T124" i="15" s="1"/>
  <c r="L123" i="15"/>
  <c r="M123" i="15" s="1"/>
  <c r="L122" i="15"/>
  <c r="M122" i="15" s="1"/>
  <c r="L121" i="15"/>
  <c r="T121" i="15" s="1"/>
  <c r="L120" i="15"/>
  <c r="T120" i="15" s="1"/>
  <c r="L119" i="15"/>
  <c r="M119" i="15" s="1"/>
  <c r="L118" i="15"/>
  <c r="T118" i="15" s="1"/>
  <c r="L117" i="15"/>
  <c r="M117" i="15" s="1"/>
  <c r="L116" i="15"/>
  <c r="T116" i="15" s="1"/>
  <c r="L115" i="15"/>
  <c r="T115" i="15" s="1"/>
  <c r="L114" i="15"/>
  <c r="T114" i="15" s="1"/>
  <c r="L113" i="15"/>
  <c r="M113" i="15" s="1"/>
  <c r="L112" i="15"/>
  <c r="T112" i="15" s="1"/>
  <c r="L111" i="15"/>
  <c r="T111" i="15" s="1"/>
  <c r="L110" i="15"/>
  <c r="L109" i="15"/>
  <c r="T109" i="15" s="1"/>
  <c r="L108" i="15"/>
  <c r="T108" i="15" s="1"/>
  <c r="L107" i="15"/>
  <c r="M107" i="15" s="1"/>
  <c r="L106" i="15"/>
  <c r="T106" i="15" s="1"/>
  <c r="L105" i="15"/>
  <c r="M105" i="15" s="1"/>
  <c r="L104" i="15"/>
  <c r="M104" i="15" s="1"/>
  <c r="L103" i="15"/>
  <c r="T103" i="15" s="1"/>
  <c r="L102" i="15"/>
  <c r="M102" i="15" s="1"/>
  <c r="L101" i="15"/>
  <c r="M101" i="15" s="1"/>
  <c r="L100" i="15"/>
  <c r="T100" i="15" s="1"/>
  <c r="L99" i="15"/>
  <c r="M99" i="15" s="1"/>
  <c r="L98" i="15"/>
  <c r="M98" i="15" s="1"/>
  <c r="L97" i="15"/>
  <c r="M97" i="15" s="1"/>
  <c r="T94" i="15"/>
  <c r="T91" i="15"/>
  <c r="T90" i="15"/>
  <c r="T86" i="15"/>
  <c r="T85" i="15"/>
  <c r="T84" i="15"/>
  <c r="T81" i="15"/>
  <c r="T80" i="15"/>
  <c r="T79" i="15"/>
  <c r="T78" i="15"/>
  <c r="T74" i="15"/>
  <c r="T72" i="15"/>
  <c r="T69" i="15"/>
  <c r="R66" i="15"/>
  <c r="T65" i="15"/>
  <c r="T61" i="15"/>
  <c r="T58" i="15"/>
  <c r="T57" i="15"/>
  <c r="T53" i="15"/>
  <c r="T52" i="15"/>
  <c r="R50" i="15"/>
  <c r="T49" i="15"/>
  <c r="T48" i="15"/>
  <c r="T46" i="15"/>
  <c r="T42" i="15"/>
  <c r="T41" i="15"/>
  <c r="T36" i="15"/>
  <c r="R35" i="15"/>
  <c r="R34" i="15"/>
  <c r="T33" i="15"/>
  <c r="T32" i="15"/>
  <c r="R29" i="15"/>
  <c r="T28" i="15"/>
  <c r="R27" i="15"/>
  <c r="T26" i="15"/>
  <c r="R25" i="15"/>
  <c r="T24" i="15"/>
  <c r="R20" i="15"/>
  <c r="R18" i="15"/>
  <c r="R17" i="15"/>
  <c r="R16" i="15"/>
  <c r="R15" i="15"/>
  <c r="T14" i="15"/>
  <c r="R13" i="15"/>
  <c r="R12" i="15"/>
  <c r="R11" i="15"/>
  <c r="T10" i="15"/>
  <c r="R9" i="15"/>
  <c r="R8" i="15"/>
  <c r="N881" i="15"/>
  <c r="P881" i="15" s="1"/>
  <c r="T881" i="15"/>
  <c r="N880" i="15"/>
  <c r="P880" i="15" s="1"/>
  <c r="N879" i="15"/>
  <c r="P879" i="15" s="1"/>
  <c r="N878" i="15"/>
  <c r="P878" i="15" s="1"/>
  <c r="T878" i="15"/>
  <c r="N877" i="15"/>
  <c r="P877" i="15" s="1"/>
  <c r="T877" i="15"/>
  <c r="N876" i="15"/>
  <c r="P876" i="15" s="1"/>
  <c r="N875" i="15"/>
  <c r="P875" i="15" s="1"/>
  <c r="N874" i="15"/>
  <c r="P874" i="15" s="1"/>
  <c r="N873" i="15"/>
  <c r="P873" i="15" s="1"/>
  <c r="T873" i="15"/>
  <c r="N872" i="15"/>
  <c r="P872" i="15" s="1"/>
  <c r="N871" i="15"/>
  <c r="P871" i="15" s="1"/>
  <c r="N870" i="15"/>
  <c r="P870" i="15" s="1"/>
  <c r="T870" i="15"/>
  <c r="N869" i="15"/>
  <c r="O869" i="15" s="1"/>
  <c r="T869" i="15"/>
  <c r="N868" i="15"/>
  <c r="P868" i="15" s="1"/>
  <c r="N867" i="15"/>
  <c r="N866" i="15"/>
  <c r="P866" i="15" s="1"/>
  <c r="N865" i="15"/>
  <c r="O865" i="15" s="1"/>
  <c r="N864" i="15"/>
  <c r="P864" i="15" s="1"/>
  <c r="M864" i="15"/>
  <c r="R864" i="15" s="1"/>
  <c r="N863" i="15"/>
  <c r="O863" i="15" s="1"/>
  <c r="N862" i="15"/>
  <c r="P862" i="15" s="1"/>
  <c r="T862" i="15"/>
  <c r="N861" i="15"/>
  <c r="O861" i="15" s="1"/>
  <c r="N860" i="15"/>
  <c r="P860" i="15" s="1"/>
  <c r="M860" i="15"/>
  <c r="R860" i="15" s="1"/>
  <c r="N859" i="15"/>
  <c r="O859" i="15" s="1"/>
  <c r="M859" i="15"/>
  <c r="R859" i="15" s="1"/>
  <c r="N858" i="15"/>
  <c r="P858" i="15" s="1"/>
  <c r="N857" i="15"/>
  <c r="O857" i="15" s="1"/>
  <c r="N856" i="15"/>
  <c r="P856" i="15" s="1"/>
  <c r="M856" i="15"/>
  <c r="R856" i="15" s="1"/>
  <c r="N855" i="15"/>
  <c r="O855" i="15" s="1"/>
  <c r="N854" i="15"/>
  <c r="P854" i="15" s="1"/>
  <c r="T854" i="15"/>
  <c r="N853" i="15"/>
  <c r="O853" i="15" s="1"/>
  <c r="M853" i="15"/>
  <c r="R853" i="15" s="1"/>
  <c r="N852" i="15"/>
  <c r="P852" i="15" s="1"/>
  <c r="N851" i="15"/>
  <c r="O851" i="15" s="1"/>
  <c r="N850" i="15"/>
  <c r="P850" i="15" s="1"/>
  <c r="N849" i="15"/>
  <c r="O849" i="15" s="1"/>
  <c r="N848" i="15"/>
  <c r="P848" i="15" s="1"/>
  <c r="M848" i="15"/>
  <c r="R848" i="15" s="1"/>
  <c r="N847" i="15"/>
  <c r="O847" i="15" s="1"/>
  <c r="N846" i="15"/>
  <c r="P846" i="15" s="1"/>
  <c r="T846" i="15"/>
  <c r="N845" i="15"/>
  <c r="O845" i="15" s="1"/>
  <c r="N844" i="15"/>
  <c r="P844" i="15" s="1"/>
  <c r="M844" i="15"/>
  <c r="R844" i="15" s="1"/>
  <c r="N843" i="15"/>
  <c r="O843" i="15" s="1"/>
  <c r="N842" i="15"/>
  <c r="P842" i="15" s="1"/>
  <c r="N841" i="15"/>
  <c r="O841" i="15" s="1"/>
  <c r="M841" i="15"/>
  <c r="R841" i="15" s="1"/>
  <c r="N840" i="15"/>
  <c r="P840" i="15" s="1"/>
  <c r="T840" i="15"/>
  <c r="N839" i="15"/>
  <c r="O839" i="15" s="1"/>
  <c r="N838" i="15"/>
  <c r="P838" i="15" s="1"/>
  <c r="T838" i="15"/>
  <c r="N837" i="15"/>
  <c r="O837" i="15" s="1"/>
  <c r="M837" i="15"/>
  <c r="R837" i="15" s="1"/>
  <c r="N836" i="15"/>
  <c r="P836" i="15" s="1"/>
  <c r="T836" i="15"/>
  <c r="N835" i="15"/>
  <c r="O835" i="15" s="1"/>
  <c r="N834" i="15"/>
  <c r="P834" i="15" s="1"/>
  <c r="T833" i="15"/>
  <c r="N833" i="15"/>
  <c r="O833" i="15" s="1"/>
  <c r="M833" i="15"/>
  <c r="R833" i="15" s="1"/>
  <c r="N832" i="15"/>
  <c r="P832" i="15" s="1"/>
  <c r="N831" i="15"/>
  <c r="P831" i="15" s="1"/>
  <c r="N830" i="15"/>
  <c r="O830" i="15" s="1"/>
  <c r="T830" i="15"/>
  <c r="N829" i="15"/>
  <c r="P829" i="15" s="1"/>
  <c r="M829" i="15"/>
  <c r="N828" i="15"/>
  <c r="P828" i="15" s="1"/>
  <c r="M828" i="15"/>
  <c r="N827" i="15"/>
  <c r="P827" i="15" s="1"/>
  <c r="N826" i="15"/>
  <c r="O826" i="15" s="1"/>
  <c r="N825" i="15"/>
  <c r="P825" i="15" s="1"/>
  <c r="M825" i="15"/>
  <c r="T825" i="15"/>
  <c r="N824" i="15"/>
  <c r="P824" i="15" s="1"/>
  <c r="N823" i="15"/>
  <c r="P823" i="15" s="1"/>
  <c r="N822" i="15"/>
  <c r="O822" i="15" s="1"/>
  <c r="T822" i="15"/>
  <c r="N821" i="15"/>
  <c r="P821" i="15" s="1"/>
  <c r="M821" i="15"/>
  <c r="T821" i="15"/>
  <c r="N820" i="15"/>
  <c r="P820" i="15" s="1"/>
  <c r="N819" i="15"/>
  <c r="P819" i="15" s="1"/>
  <c r="M819" i="15"/>
  <c r="R819" i="15" s="1"/>
  <c r="N818" i="15"/>
  <c r="O818" i="15" s="1"/>
  <c r="N817" i="15"/>
  <c r="P817" i="15" s="1"/>
  <c r="M817" i="15"/>
  <c r="T817" i="15"/>
  <c r="N816" i="15"/>
  <c r="N815" i="15"/>
  <c r="P815" i="15" s="1"/>
  <c r="N814" i="15"/>
  <c r="O814" i="15" s="1"/>
  <c r="N813" i="15"/>
  <c r="O813" i="15" s="1"/>
  <c r="M813" i="15"/>
  <c r="T813" i="15"/>
  <c r="N812" i="15"/>
  <c r="N811" i="15"/>
  <c r="P811" i="15" s="1"/>
  <c r="N810" i="15"/>
  <c r="O810" i="15" s="1"/>
  <c r="N809" i="15"/>
  <c r="P809" i="15" s="1"/>
  <c r="T809" i="15"/>
  <c r="N808" i="15"/>
  <c r="O808" i="15" s="1"/>
  <c r="N807" i="15"/>
  <c r="P807" i="15" s="1"/>
  <c r="N806" i="15"/>
  <c r="O806" i="15" s="1"/>
  <c r="N805" i="15"/>
  <c r="P805" i="15" s="1"/>
  <c r="T805" i="15"/>
  <c r="N804" i="15"/>
  <c r="O804" i="15" s="1"/>
  <c r="N803" i="15"/>
  <c r="P803" i="15" s="1"/>
  <c r="N802" i="15"/>
  <c r="O802" i="15" s="1"/>
  <c r="N801" i="15"/>
  <c r="P801" i="15" s="1"/>
  <c r="T801" i="15"/>
  <c r="N800" i="15"/>
  <c r="O800" i="15" s="1"/>
  <c r="N799" i="15"/>
  <c r="P799" i="15" s="1"/>
  <c r="N798" i="15"/>
  <c r="O798" i="15" s="1"/>
  <c r="N797" i="15"/>
  <c r="P797" i="15" s="1"/>
  <c r="M797" i="15"/>
  <c r="R797" i="15" s="1"/>
  <c r="N796" i="15"/>
  <c r="O796" i="15" s="1"/>
  <c r="M796" i="15"/>
  <c r="N795" i="15"/>
  <c r="P795" i="15" s="1"/>
  <c r="N794" i="15"/>
  <c r="O794" i="15" s="1"/>
  <c r="N793" i="15"/>
  <c r="P793" i="15" s="1"/>
  <c r="N792" i="15"/>
  <c r="O792" i="15" s="1"/>
  <c r="N791" i="15"/>
  <c r="P791" i="15" s="1"/>
  <c r="N790" i="15"/>
  <c r="O790" i="15" s="1"/>
  <c r="N789" i="15"/>
  <c r="P789" i="15" s="1"/>
  <c r="N788" i="15"/>
  <c r="O788" i="15" s="1"/>
  <c r="N787" i="15"/>
  <c r="P787" i="15" s="1"/>
  <c r="N786" i="15"/>
  <c r="O786" i="15" s="1"/>
  <c r="N785" i="15"/>
  <c r="P785" i="15" s="1"/>
  <c r="N784" i="15"/>
  <c r="O784" i="15" s="1"/>
  <c r="M784" i="15"/>
  <c r="N783" i="15"/>
  <c r="P783" i="15" s="1"/>
  <c r="N782" i="15"/>
  <c r="O782" i="15" s="1"/>
  <c r="N781" i="15"/>
  <c r="O781" i="15" s="1"/>
  <c r="N780" i="15"/>
  <c r="O780" i="15" s="1"/>
  <c r="N779" i="15"/>
  <c r="P779" i="15" s="1"/>
  <c r="N778" i="15"/>
  <c r="O778" i="15" s="1"/>
  <c r="N777" i="15"/>
  <c r="O777" i="15" s="1"/>
  <c r="N776" i="15"/>
  <c r="O776" i="15" s="1"/>
  <c r="M776" i="15"/>
  <c r="N775" i="15"/>
  <c r="P775" i="15" s="1"/>
  <c r="N774" i="15"/>
  <c r="O774" i="15" s="1"/>
  <c r="N773" i="15"/>
  <c r="O773" i="15" s="1"/>
  <c r="N772" i="15"/>
  <c r="O772" i="15" s="1"/>
  <c r="N771" i="15"/>
  <c r="N770" i="15"/>
  <c r="O770" i="15" s="1"/>
  <c r="N769" i="15"/>
  <c r="O769" i="15" s="1"/>
  <c r="N768" i="15"/>
  <c r="N767" i="15"/>
  <c r="P767" i="15" s="1"/>
  <c r="N766" i="15"/>
  <c r="O766" i="15" s="1"/>
  <c r="N765" i="15"/>
  <c r="O765" i="15" s="1"/>
  <c r="N764" i="15"/>
  <c r="N763" i="15"/>
  <c r="P763" i="15" s="1"/>
  <c r="N762" i="15"/>
  <c r="P762" i="15" s="1"/>
  <c r="N761" i="15"/>
  <c r="O761" i="15" s="1"/>
  <c r="N760" i="15"/>
  <c r="M760" i="15"/>
  <c r="N759" i="15"/>
  <c r="P759" i="15" s="1"/>
  <c r="N758" i="15"/>
  <c r="O758" i="15" s="1"/>
  <c r="N757" i="15"/>
  <c r="O757" i="15" s="1"/>
  <c r="N756" i="15"/>
  <c r="T756" i="15"/>
  <c r="N755" i="15"/>
  <c r="P755" i="15" s="1"/>
  <c r="T754" i="15"/>
  <c r="N754" i="15"/>
  <c r="P754" i="15" s="1"/>
  <c r="N753" i="15"/>
  <c r="O753" i="15" s="1"/>
  <c r="N752" i="15"/>
  <c r="N751" i="15"/>
  <c r="P751" i="15" s="1"/>
  <c r="N750" i="15"/>
  <c r="P750" i="15" s="1"/>
  <c r="N749" i="15"/>
  <c r="O749" i="15" s="1"/>
  <c r="N748" i="15"/>
  <c r="P748" i="15" s="1"/>
  <c r="N747" i="15"/>
  <c r="P747" i="15" s="1"/>
  <c r="N746" i="15"/>
  <c r="O746" i="15" s="1"/>
  <c r="N745" i="15"/>
  <c r="P745" i="15" s="1"/>
  <c r="N744" i="15"/>
  <c r="P744" i="15" s="1"/>
  <c r="M744" i="15"/>
  <c r="N743" i="15"/>
  <c r="O743" i="15" s="1"/>
  <c r="N742" i="15"/>
  <c r="O742" i="15" s="1"/>
  <c r="N741" i="15"/>
  <c r="P741" i="15" s="1"/>
  <c r="N740" i="15"/>
  <c r="P740" i="15" s="1"/>
  <c r="N739" i="15"/>
  <c r="P739" i="15" s="1"/>
  <c r="N738" i="15"/>
  <c r="O738" i="15" s="1"/>
  <c r="M738" i="15"/>
  <c r="N737" i="15"/>
  <c r="P737" i="15" s="1"/>
  <c r="N736" i="15"/>
  <c r="P736" i="15" s="1"/>
  <c r="N735" i="15"/>
  <c r="N734" i="15"/>
  <c r="P734" i="15" s="1"/>
  <c r="N733" i="15"/>
  <c r="P733" i="15" s="1"/>
  <c r="N732" i="15"/>
  <c r="P732" i="15" s="1"/>
  <c r="M732" i="15"/>
  <c r="N731" i="15"/>
  <c r="P731" i="15" s="1"/>
  <c r="N730" i="15"/>
  <c r="O730" i="15" s="1"/>
  <c r="N729" i="15"/>
  <c r="P729" i="15" s="1"/>
  <c r="N728" i="15"/>
  <c r="P728" i="15" s="1"/>
  <c r="M728" i="15"/>
  <c r="N727" i="15"/>
  <c r="P727" i="15" s="1"/>
  <c r="N726" i="15"/>
  <c r="N725" i="15"/>
  <c r="N724" i="15"/>
  <c r="P724" i="15" s="1"/>
  <c r="M724" i="15"/>
  <c r="N723" i="15"/>
  <c r="P723" i="15" s="1"/>
  <c r="N722" i="15"/>
  <c r="O722" i="15" s="1"/>
  <c r="N721" i="15"/>
  <c r="N720" i="15"/>
  <c r="P720" i="15" s="1"/>
  <c r="M720" i="15"/>
  <c r="N719" i="15"/>
  <c r="P719" i="15" s="1"/>
  <c r="M719" i="15"/>
  <c r="N718" i="15"/>
  <c r="O718" i="15" s="1"/>
  <c r="N717" i="15"/>
  <c r="N716" i="15"/>
  <c r="P716" i="15" s="1"/>
  <c r="T715" i="15"/>
  <c r="N715" i="15"/>
  <c r="P715" i="15" s="1"/>
  <c r="N714" i="15"/>
  <c r="O714" i="15" s="1"/>
  <c r="N713" i="15"/>
  <c r="N712" i="15"/>
  <c r="P712" i="15" s="1"/>
  <c r="M712" i="15"/>
  <c r="R712" i="15" s="1"/>
  <c r="T712" i="15"/>
  <c r="N711" i="15"/>
  <c r="N710" i="15"/>
  <c r="N709" i="15"/>
  <c r="P709" i="15" s="1"/>
  <c r="N708" i="15"/>
  <c r="P708" i="15" s="1"/>
  <c r="T708" i="15"/>
  <c r="N707" i="15"/>
  <c r="P707" i="15" s="1"/>
  <c r="N706" i="15"/>
  <c r="O706" i="15" s="1"/>
  <c r="N705" i="15"/>
  <c r="P705" i="15" s="1"/>
  <c r="N704" i="15"/>
  <c r="P704" i="15" s="1"/>
  <c r="T704" i="15"/>
  <c r="N703" i="15"/>
  <c r="P703" i="15" s="1"/>
  <c r="N702" i="15"/>
  <c r="O702" i="15" s="1"/>
  <c r="N701" i="15"/>
  <c r="P701" i="15" s="1"/>
  <c r="N700" i="15"/>
  <c r="P700" i="15" s="1"/>
  <c r="T700" i="15"/>
  <c r="N699" i="15"/>
  <c r="P699" i="15" s="1"/>
  <c r="N698" i="15"/>
  <c r="O698" i="15" s="1"/>
  <c r="N697" i="15"/>
  <c r="N696" i="15"/>
  <c r="P696" i="15" s="1"/>
  <c r="N695" i="15"/>
  <c r="P695" i="15" s="1"/>
  <c r="N694" i="15"/>
  <c r="O694" i="15" s="1"/>
  <c r="N693" i="15"/>
  <c r="P693" i="15" s="1"/>
  <c r="N692" i="15"/>
  <c r="P692" i="15" s="1"/>
  <c r="T692" i="15"/>
  <c r="M691" i="15"/>
  <c r="R691" i="15" s="1"/>
  <c r="N690" i="15"/>
  <c r="N689" i="15"/>
  <c r="P689" i="15" s="1"/>
  <c r="N688" i="15"/>
  <c r="P688" i="15" s="1"/>
  <c r="T688" i="15"/>
  <c r="N687" i="15"/>
  <c r="P687" i="15" s="1"/>
  <c r="N686" i="15"/>
  <c r="O686" i="15" s="1"/>
  <c r="N685" i="15"/>
  <c r="N684" i="15"/>
  <c r="P684" i="15" s="1"/>
  <c r="N683" i="15"/>
  <c r="P683" i="15" s="1"/>
  <c r="T683" i="15"/>
  <c r="N682" i="15"/>
  <c r="O682" i="15" s="1"/>
  <c r="N681" i="15"/>
  <c r="P681" i="15" s="1"/>
  <c r="N680" i="15"/>
  <c r="P680" i="15" s="1"/>
  <c r="T680" i="15"/>
  <c r="N679" i="15"/>
  <c r="T679" i="15"/>
  <c r="N678" i="15"/>
  <c r="N677" i="15"/>
  <c r="P677" i="15" s="1"/>
  <c r="N676" i="15"/>
  <c r="P676" i="15" s="1"/>
  <c r="T676" i="15"/>
  <c r="N675" i="15"/>
  <c r="P675" i="15" s="1"/>
  <c r="N674" i="15"/>
  <c r="O674" i="15" s="1"/>
  <c r="N673" i="15"/>
  <c r="P673" i="15" s="1"/>
  <c r="N672" i="15"/>
  <c r="P672" i="15" s="1"/>
  <c r="T672" i="15"/>
  <c r="N671" i="15"/>
  <c r="P671" i="15" s="1"/>
  <c r="M671" i="15"/>
  <c r="N670" i="15"/>
  <c r="O670" i="15" s="1"/>
  <c r="N669" i="15"/>
  <c r="P669" i="15" s="1"/>
  <c r="N668" i="15"/>
  <c r="P668" i="15" s="1"/>
  <c r="T668" i="15"/>
  <c r="N667" i="15"/>
  <c r="N666" i="15"/>
  <c r="N665" i="15"/>
  <c r="P665" i="15" s="1"/>
  <c r="N664" i="15"/>
  <c r="P664" i="15" s="1"/>
  <c r="T664" i="15"/>
  <c r="N663" i="15"/>
  <c r="P663" i="15" s="1"/>
  <c r="N662" i="15"/>
  <c r="O662" i="15" s="1"/>
  <c r="N661" i="15"/>
  <c r="N660" i="15"/>
  <c r="T660" i="15"/>
  <c r="N659" i="15"/>
  <c r="P659" i="15" s="1"/>
  <c r="N658" i="15"/>
  <c r="N657" i="15"/>
  <c r="P657" i="15" s="1"/>
  <c r="N656" i="15"/>
  <c r="T656" i="15"/>
  <c r="N655" i="15"/>
  <c r="O655" i="15" s="1"/>
  <c r="T655" i="15"/>
  <c r="N654" i="15"/>
  <c r="O654" i="15" s="1"/>
  <c r="N653" i="15"/>
  <c r="P653" i="15" s="1"/>
  <c r="N652" i="15"/>
  <c r="T652" i="15"/>
  <c r="N651" i="15"/>
  <c r="N650" i="15"/>
  <c r="O650" i="15" s="1"/>
  <c r="N649" i="15"/>
  <c r="P649" i="15" s="1"/>
  <c r="N648" i="15"/>
  <c r="O648" i="15" s="1"/>
  <c r="M648" i="15"/>
  <c r="R648" i="15" s="1"/>
  <c r="N647" i="15"/>
  <c r="P647" i="15" s="1"/>
  <c r="N646" i="15"/>
  <c r="O646" i="15" s="1"/>
  <c r="N645" i="15"/>
  <c r="P645" i="15" s="1"/>
  <c r="N644" i="15"/>
  <c r="O644" i="15" s="1"/>
  <c r="M644" i="15"/>
  <c r="R644" i="15" s="1"/>
  <c r="N643" i="15"/>
  <c r="T643" i="15"/>
  <c r="N642" i="15"/>
  <c r="O642" i="15" s="1"/>
  <c r="N641" i="15"/>
  <c r="P641" i="15" s="1"/>
  <c r="N640" i="15"/>
  <c r="O640" i="15" s="1"/>
  <c r="M640" i="15"/>
  <c r="R640" i="15" s="1"/>
  <c r="N639" i="15"/>
  <c r="P639" i="15" s="1"/>
  <c r="N638" i="15"/>
  <c r="O638" i="15" s="1"/>
  <c r="N637" i="15"/>
  <c r="N636" i="15"/>
  <c r="M636" i="15"/>
  <c r="R636" i="15" s="1"/>
  <c r="N635" i="15"/>
  <c r="N634" i="15"/>
  <c r="O634" i="15" s="1"/>
  <c r="N633" i="15"/>
  <c r="P633" i="15" s="1"/>
  <c r="N632" i="15"/>
  <c r="O632" i="15" s="1"/>
  <c r="M632" i="15"/>
  <c r="R632" i="15" s="1"/>
  <c r="N631" i="15"/>
  <c r="P631" i="15" s="1"/>
  <c r="T631" i="15"/>
  <c r="N630" i="15"/>
  <c r="O630" i="15" s="1"/>
  <c r="N629" i="15"/>
  <c r="P629" i="15" s="1"/>
  <c r="N628" i="15"/>
  <c r="O628" i="15" s="1"/>
  <c r="M628" i="15"/>
  <c r="R628" i="15" s="1"/>
  <c r="N627" i="15"/>
  <c r="T627" i="15"/>
  <c r="N626" i="15"/>
  <c r="O626" i="15" s="1"/>
  <c r="N625" i="15"/>
  <c r="P625" i="15" s="1"/>
  <c r="N624" i="15"/>
  <c r="O624" i="15" s="1"/>
  <c r="M624" i="15"/>
  <c r="R624" i="15" s="1"/>
  <c r="N623" i="15"/>
  <c r="P623" i="15" s="1"/>
  <c r="T623" i="15"/>
  <c r="N622" i="15"/>
  <c r="O622" i="15" s="1"/>
  <c r="N621" i="15"/>
  <c r="P621" i="15" s="1"/>
  <c r="N620" i="15"/>
  <c r="P620" i="15" s="1"/>
  <c r="M620" i="15"/>
  <c r="T620" i="15"/>
  <c r="N619" i="15"/>
  <c r="P619" i="15" s="1"/>
  <c r="N618" i="15"/>
  <c r="P618" i="15" s="1"/>
  <c r="N617" i="15"/>
  <c r="P617" i="15" s="1"/>
  <c r="N616" i="15"/>
  <c r="P616" i="15" s="1"/>
  <c r="M616" i="15"/>
  <c r="R616" i="15" s="1"/>
  <c r="T616" i="15"/>
  <c r="N615" i="15"/>
  <c r="O615" i="15" s="1"/>
  <c r="N614" i="15"/>
  <c r="O614" i="15" s="1"/>
  <c r="N613" i="15"/>
  <c r="P613" i="15" s="1"/>
  <c r="N612" i="15"/>
  <c r="P612" i="15" s="1"/>
  <c r="M612" i="15"/>
  <c r="T612" i="15"/>
  <c r="N611" i="15"/>
  <c r="O611" i="15" s="1"/>
  <c r="N610" i="15"/>
  <c r="O610" i="15" s="1"/>
  <c r="N609" i="15"/>
  <c r="P609" i="15" s="1"/>
  <c r="N608" i="15"/>
  <c r="P608" i="15" s="1"/>
  <c r="M608" i="15"/>
  <c r="T608" i="15"/>
  <c r="N607" i="15"/>
  <c r="P607" i="15" s="1"/>
  <c r="N606" i="15"/>
  <c r="P606" i="15" s="1"/>
  <c r="N605" i="15"/>
  <c r="P605" i="15" s="1"/>
  <c r="N604" i="15"/>
  <c r="P604" i="15" s="1"/>
  <c r="M604" i="15"/>
  <c r="T604" i="15"/>
  <c r="N603" i="15"/>
  <c r="P603" i="15" s="1"/>
  <c r="N602" i="15"/>
  <c r="P602" i="15" s="1"/>
  <c r="N601" i="15"/>
  <c r="P601" i="15" s="1"/>
  <c r="N600" i="15"/>
  <c r="P600" i="15" s="1"/>
  <c r="M600" i="15"/>
  <c r="R600" i="15" s="1"/>
  <c r="T600" i="15"/>
  <c r="N599" i="15"/>
  <c r="O599" i="15" s="1"/>
  <c r="N598" i="15"/>
  <c r="O598" i="15" s="1"/>
  <c r="N597" i="15"/>
  <c r="P597" i="15" s="1"/>
  <c r="N596" i="15"/>
  <c r="P596" i="15" s="1"/>
  <c r="M596" i="15"/>
  <c r="T596" i="15"/>
  <c r="N595" i="15"/>
  <c r="P595" i="15" s="1"/>
  <c r="N594" i="15"/>
  <c r="P594" i="15" s="1"/>
  <c r="N593" i="15"/>
  <c r="P593" i="15" s="1"/>
  <c r="T593" i="15"/>
  <c r="N592" i="15"/>
  <c r="P592" i="15" s="1"/>
  <c r="M592" i="15"/>
  <c r="T592" i="15"/>
  <c r="N591" i="15"/>
  <c r="P591" i="15" s="1"/>
  <c r="N590" i="15"/>
  <c r="P590" i="15" s="1"/>
  <c r="N589" i="15"/>
  <c r="P589" i="15" s="1"/>
  <c r="N588" i="15"/>
  <c r="P588" i="15" s="1"/>
  <c r="M588" i="15"/>
  <c r="R588" i="15" s="1"/>
  <c r="T588" i="15"/>
  <c r="N587" i="15"/>
  <c r="P587" i="15" s="1"/>
  <c r="N586" i="15"/>
  <c r="P586" i="15" s="1"/>
  <c r="N585" i="15"/>
  <c r="P585" i="15" s="1"/>
  <c r="N584" i="15"/>
  <c r="P584" i="15" s="1"/>
  <c r="M584" i="15"/>
  <c r="R584" i="15" s="1"/>
  <c r="T584" i="15"/>
  <c r="N583" i="15"/>
  <c r="P583" i="15" s="1"/>
  <c r="N582" i="15"/>
  <c r="P582" i="15" s="1"/>
  <c r="N581" i="15"/>
  <c r="P581" i="15" s="1"/>
  <c r="N580" i="15"/>
  <c r="P580" i="15" s="1"/>
  <c r="M580" i="15"/>
  <c r="T580" i="15"/>
  <c r="N579" i="15"/>
  <c r="P579" i="15" s="1"/>
  <c r="T579" i="15"/>
  <c r="N578" i="15"/>
  <c r="P578" i="15" s="1"/>
  <c r="N577" i="15"/>
  <c r="P577" i="15" s="1"/>
  <c r="N576" i="15"/>
  <c r="P576" i="15" s="1"/>
  <c r="M576" i="15"/>
  <c r="T576" i="15"/>
  <c r="N575" i="15"/>
  <c r="P575" i="15" s="1"/>
  <c r="N574" i="15"/>
  <c r="P574" i="15" s="1"/>
  <c r="N573" i="15"/>
  <c r="P573" i="15" s="1"/>
  <c r="M573" i="15"/>
  <c r="R573" i="15" s="1"/>
  <c r="N572" i="15"/>
  <c r="P572" i="15" s="1"/>
  <c r="M572" i="15"/>
  <c r="R572" i="15" s="1"/>
  <c r="T572" i="15"/>
  <c r="N571" i="15"/>
  <c r="P571" i="15" s="1"/>
  <c r="N570" i="15"/>
  <c r="P570" i="15" s="1"/>
  <c r="N569" i="15"/>
  <c r="P569" i="15" s="1"/>
  <c r="N568" i="15"/>
  <c r="P568" i="15" s="1"/>
  <c r="M568" i="15"/>
  <c r="R568" i="15" s="1"/>
  <c r="T568" i="15"/>
  <c r="N567" i="15"/>
  <c r="O567" i="15" s="1"/>
  <c r="N566" i="15"/>
  <c r="O566" i="15" s="1"/>
  <c r="N565" i="15"/>
  <c r="P565" i="15" s="1"/>
  <c r="N564" i="15"/>
  <c r="P564" i="15" s="1"/>
  <c r="M564" i="15"/>
  <c r="T564" i="15"/>
  <c r="N563" i="15"/>
  <c r="O563" i="15" s="1"/>
  <c r="T563" i="15"/>
  <c r="N562" i="15"/>
  <c r="O562" i="15" s="1"/>
  <c r="N561" i="15"/>
  <c r="P561" i="15" s="1"/>
  <c r="N560" i="15"/>
  <c r="P560" i="15" s="1"/>
  <c r="M560" i="15"/>
  <c r="T560" i="15"/>
  <c r="N559" i="15"/>
  <c r="P559" i="15" s="1"/>
  <c r="N558" i="15"/>
  <c r="P558" i="15" s="1"/>
  <c r="N557" i="15"/>
  <c r="P557" i="15" s="1"/>
  <c r="N556" i="15"/>
  <c r="P556" i="15" s="1"/>
  <c r="M556" i="15"/>
  <c r="T556" i="15"/>
  <c r="N555" i="15"/>
  <c r="P555" i="15" s="1"/>
  <c r="N554" i="15"/>
  <c r="P554" i="15" s="1"/>
  <c r="N553" i="15"/>
  <c r="N552" i="15"/>
  <c r="P552" i="15" s="1"/>
  <c r="M552" i="15"/>
  <c r="T552" i="15"/>
  <c r="N551" i="15"/>
  <c r="P551" i="15" s="1"/>
  <c r="N550" i="15"/>
  <c r="P550" i="15" s="1"/>
  <c r="N549" i="15"/>
  <c r="N548" i="15"/>
  <c r="P548" i="15" s="1"/>
  <c r="M548" i="15"/>
  <c r="T548" i="15"/>
  <c r="N547" i="15"/>
  <c r="P547" i="15" s="1"/>
  <c r="M547" i="15"/>
  <c r="N546" i="15"/>
  <c r="P546" i="15" s="1"/>
  <c r="N545" i="15"/>
  <c r="N544" i="15"/>
  <c r="P544" i="15" s="1"/>
  <c r="M544" i="15"/>
  <c r="T544" i="15"/>
  <c r="T543" i="15"/>
  <c r="N543" i="15"/>
  <c r="P543" i="15" s="1"/>
  <c r="N542" i="15"/>
  <c r="P542" i="15" s="1"/>
  <c r="N541" i="15"/>
  <c r="N540" i="15"/>
  <c r="P540" i="15" s="1"/>
  <c r="M540" i="15"/>
  <c r="R540" i="15" s="1"/>
  <c r="T540" i="15"/>
  <c r="N539" i="15"/>
  <c r="P539" i="15" s="1"/>
  <c r="M539" i="15"/>
  <c r="N538" i="15"/>
  <c r="P538" i="15" s="1"/>
  <c r="N537" i="15"/>
  <c r="N536" i="15"/>
  <c r="P536" i="15" s="1"/>
  <c r="M536" i="15"/>
  <c r="T536" i="15"/>
  <c r="T535" i="15"/>
  <c r="N535" i="15"/>
  <c r="P535" i="15" s="1"/>
  <c r="N534" i="15"/>
  <c r="P534" i="15" s="1"/>
  <c r="N533" i="15"/>
  <c r="N532" i="15"/>
  <c r="P532" i="15" s="1"/>
  <c r="M532" i="15"/>
  <c r="R532" i="15" s="1"/>
  <c r="T532" i="15"/>
  <c r="N531" i="15"/>
  <c r="P531" i="15" s="1"/>
  <c r="M531" i="15"/>
  <c r="N530" i="15"/>
  <c r="P530" i="15" s="1"/>
  <c r="N529" i="15"/>
  <c r="T529" i="15"/>
  <c r="N528" i="15"/>
  <c r="P528" i="15" s="1"/>
  <c r="M528" i="15"/>
  <c r="T528" i="15"/>
  <c r="T527" i="15"/>
  <c r="N527" i="15"/>
  <c r="P527" i="15" s="1"/>
  <c r="N526" i="15"/>
  <c r="P526" i="15" s="1"/>
  <c r="N525" i="15"/>
  <c r="M525" i="15"/>
  <c r="N524" i="15"/>
  <c r="P524" i="15" s="1"/>
  <c r="M524" i="15"/>
  <c r="R524" i="15" s="1"/>
  <c r="T524" i="15"/>
  <c r="N523" i="15"/>
  <c r="P523" i="15" s="1"/>
  <c r="M523" i="15"/>
  <c r="N522" i="15"/>
  <c r="P522" i="15" s="1"/>
  <c r="N521" i="15"/>
  <c r="N520" i="15"/>
  <c r="P520" i="15" s="1"/>
  <c r="M520" i="15"/>
  <c r="T520" i="15"/>
  <c r="T519" i="15"/>
  <c r="N519" i="15"/>
  <c r="P519" i="15" s="1"/>
  <c r="N518" i="15"/>
  <c r="P518" i="15" s="1"/>
  <c r="N517" i="15"/>
  <c r="N516" i="15"/>
  <c r="P516" i="15" s="1"/>
  <c r="M516" i="15"/>
  <c r="R516" i="15" s="1"/>
  <c r="T516" i="15"/>
  <c r="N515" i="15"/>
  <c r="P515" i="15" s="1"/>
  <c r="M515" i="15"/>
  <c r="N514" i="15"/>
  <c r="P514" i="15" s="1"/>
  <c r="N513" i="15"/>
  <c r="N512" i="15"/>
  <c r="P512" i="15" s="1"/>
  <c r="M512" i="15"/>
  <c r="T512" i="15"/>
  <c r="T511" i="15"/>
  <c r="N511" i="15"/>
  <c r="P511" i="15" s="1"/>
  <c r="N510" i="15"/>
  <c r="P510" i="15" s="1"/>
  <c r="N509" i="15"/>
  <c r="N508" i="15"/>
  <c r="P508" i="15" s="1"/>
  <c r="M508" i="15"/>
  <c r="R508" i="15" s="1"/>
  <c r="T508" i="15"/>
  <c r="N507" i="15"/>
  <c r="P507" i="15" s="1"/>
  <c r="M507" i="15"/>
  <c r="N506" i="15"/>
  <c r="N505" i="15"/>
  <c r="N504" i="15"/>
  <c r="P504" i="15" s="1"/>
  <c r="M504" i="15"/>
  <c r="T504" i="15"/>
  <c r="T503" i="15"/>
  <c r="N503" i="15"/>
  <c r="P503" i="15" s="1"/>
  <c r="N502" i="15"/>
  <c r="P502" i="15" s="1"/>
  <c r="N501" i="15"/>
  <c r="N500" i="15"/>
  <c r="M500" i="15"/>
  <c r="R500" i="15" s="1"/>
  <c r="T500" i="15"/>
  <c r="N499" i="15"/>
  <c r="O499" i="15" s="1"/>
  <c r="M499" i="15"/>
  <c r="N498" i="15"/>
  <c r="P498" i="15" s="1"/>
  <c r="N497" i="15"/>
  <c r="O497" i="15" s="1"/>
  <c r="N496" i="15"/>
  <c r="P496" i="15" s="1"/>
  <c r="M496" i="15"/>
  <c r="R496" i="15" s="1"/>
  <c r="T496" i="15"/>
  <c r="N495" i="15"/>
  <c r="P495" i="15" s="1"/>
  <c r="N494" i="15"/>
  <c r="P494" i="15" s="1"/>
  <c r="N493" i="15"/>
  <c r="O493" i="15" s="1"/>
  <c r="N492" i="15"/>
  <c r="O492" i="15" s="1"/>
  <c r="M492" i="15"/>
  <c r="T492" i="15"/>
  <c r="N491" i="15"/>
  <c r="P491" i="15" s="1"/>
  <c r="N490" i="15"/>
  <c r="O490" i="15" s="1"/>
  <c r="N489" i="15"/>
  <c r="O489" i="15" s="1"/>
  <c r="N488" i="15"/>
  <c r="O488" i="15" s="1"/>
  <c r="M488" i="15"/>
  <c r="T488" i="15"/>
  <c r="N487" i="15"/>
  <c r="P487" i="15" s="1"/>
  <c r="T487" i="15"/>
  <c r="N486" i="15"/>
  <c r="O486" i="15" s="1"/>
  <c r="N485" i="15"/>
  <c r="O485" i="15" s="1"/>
  <c r="N484" i="15"/>
  <c r="O484" i="15" s="1"/>
  <c r="M484" i="15"/>
  <c r="T484" i="15"/>
  <c r="N483" i="15"/>
  <c r="P483" i="15" s="1"/>
  <c r="T483" i="15"/>
  <c r="N482" i="15"/>
  <c r="N481" i="15"/>
  <c r="O481" i="15" s="1"/>
  <c r="N480" i="15"/>
  <c r="O480" i="15" s="1"/>
  <c r="M480" i="15"/>
  <c r="T480" i="15"/>
  <c r="N479" i="15"/>
  <c r="P479" i="15" s="1"/>
  <c r="N478" i="15"/>
  <c r="P478" i="15" s="1"/>
  <c r="N477" i="15"/>
  <c r="O477" i="15" s="1"/>
  <c r="N476" i="15"/>
  <c r="O476" i="15" s="1"/>
  <c r="M476" i="15"/>
  <c r="T476" i="15"/>
  <c r="N475" i="15"/>
  <c r="N474" i="15"/>
  <c r="P474" i="15" s="1"/>
  <c r="N473" i="15"/>
  <c r="O473" i="15" s="1"/>
  <c r="N472" i="15"/>
  <c r="O472" i="15" s="1"/>
  <c r="M472" i="15"/>
  <c r="T472" i="15"/>
  <c r="N471" i="15"/>
  <c r="P471" i="15" s="1"/>
  <c r="N470" i="15"/>
  <c r="P470" i="15" s="1"/>
  <c r="N469" i="15"/>
  <c r="M469" i="15"/>
  <c r="R469" i="15" s="1"/>
  <c r="N468" i="15"/>
  <c r="O468" i="15" s="1"/>
  <c r="M468" i="15"/>
  <c r="T468" i="15"/>
  <c r="N467" i="15"/>
  <c r="P467" i="15" s="1"/>
  <c r="T467" i="15"/>
  <c r="N466" i="15"/>
  <c r="P466" i="15" s="1"/>
  <c r="N465" i="15"/>
  <c r="N464" i="15"/>
  <c r="M464" i="15"/>
  <c r="T464" i="15"/>
  <c r="N463" i="15"/>
  <c r="N462" i="15"/>
  <c r="O462" i="15" s="1"/>
  <c r="N461" i="15"/>
  <c r="O461" i="15" s="1"/>
  <c r="N460" i="15"/>
  <c r="M460" i="15"/>
  <c r="T460" i="15"/>
  <c r="N459" i="15"/>
  <c r="P459" i="15" s="1"/>
  <c r="N458" i="15"/>
  <c r="P458" i="15" s="1"/>
  <c r="N457" i="15"/>
  <c r="O457" i="15" s="1"/>
  <c r="N456" i="15"/>
  <c r="M456" i="15"/>
  <c r="T456" i="15"/>
  <c r="N455" i="15"/>
  <c r="P455" i="15" s="1"/>
  <c r="T455" i="15"/>
  <c r="N454" i="15"/>
  <c r="O454" i="15" s="1"/>
  <c r="N453" i="15"/>
  <c r="O453" i="15" s="1"/>
  <c r="N452" i="15"/>
  <c r="M452" i="15"/>
  <c r="T452" i="15"/>
  <c r="N451" i="15"/>
  <c r="P451" i="15" s="1"/>
  <c r="T451" i="15"/>
  <c r="N450" i="15"/>
  <c r="P450" i="15" s="1"/>
  <c r="N449" i="15"/>
  <c r="O449" i="15" s="1"/>
  <c r="N448" i="15"/>
  <c r="M448" i="15"/>
  <c r="T448" i="15"/>
  <c r="N447" i="15"/>
  <c r="P447" i="15" s="1"/>
  <c r="T447" i="15"/>
  <c r="N446" i="15"/>
  <c r="P446" i="15" s="1"/>
  <c r="M446" i="15"/>
  <c r="N445" i="15"/>
  <c r="O445" i="15" s="1"/>
  <c r="N444" i="15"/>
  <c r="M444" i="15"/>
  <c r="T444" i="15"/>
  <c r="N443" i="15"/>
  <c r="N442" i="15"/>
  <c r="O442" i="15" s="1"/>
  <c r="N441" i="15"/>
  <c r="O441" i="15" s="1"/>
  <c r="N440" i="15"/>
  <c r="M440" i="15"/>
  <c r="T440" i="15"/>
  <c r="N439" i="15"/>
  <c r="P439" i="15" s="1"/>
  <c r="N438" i="15"/>
  <c r="N437" i="15"/>
  <c r="O437" i="15" s="1"/>
  <c r="N436" i="15"/>
  <c r="M436" i="15"/>
  <c r="T436" i="15"/>
  <c r="N435" i="15"/>
  <c r="N434" i="15"/>
  <c r="O434" i="15" s="1"/>
  <c r="N433" i="15"/>
  <c r="M433" i="15"/>
  <c r="N432" i="15"/>
  <c r="M432" i="15"/>
  <c r="T432" i="15"/>
  <c r="N431" i="15"/>
  <c r="P431" i="15" s="1"/>
  <c r="T431" i="15"/>
  <c r="N430" i="15"/>
  <c r="P430" i="15" s="1"/>
  <c r="N429" i="15"/>
  <c r="O429" i="15" s="1"/>
  <c r="T429" i="15"/>
  <c r="N428" i="15"/>
  <c r="M428" i="15"/>
  <c r="T428" i="15"/>
  <c r="N427" i="15"/>
  <c r="T427" i="15"/>
  <c r="N426" i="15"/>
  <c r="P426" i="15" s="1"/>
  <c r="N425" i="15"/>
  <c r="O425" i="15" s="1"/>
  <c r="M425" i="15"/>
  <c r="N424" i="15"/>
  <c r="M424" i="15"/>
  <c r="T424" i="15"/>
  <c r="N423" i="15"/>
  <c r="P423" i="15" s="1"/>
  <c r="N422" i="15"/>
  <c r="P422" i="15" s="1"/>
  <c r="N421" i="15"/>
  <c r="O421" i="15" s="1"/>
  <c r="N420" i="15"/>
  <c r="M420" i="15"/>
  <c r="T420" i="15"/>
  <c r="N419" i="15"/>
  <c r="P419" i="15" s="1"/>
  <c r="N418" i="15"/>
  <c r="O418" i="15" s="1"/>
  <c r="N417" i="15"/>
  <c r="P417" i="15" s="1"/>
  <c r="N416" i="15"/>
  <c r="P416" i="15" s="1"/>
  <c r="M416" i="15"/>
  <c r="N415" i="15"/>
  <c r="O415" i="15" s="1"/>
  <c r="N414" i="15"/>
  <c r="O414" i="15" s="1"/>
  <c r="N413" i="15"/>
  <c r="P413" i="15" s="1"/>
  <c r="N412" i="15"/>
  <c r="P412" i="15" s="1"/>
  <c r="M412" i="15"/>
  <c r="N411" i="15"/>
  <c r="P411" i="15" s="1"/>
  <c r="N410" i="15"/>
  <c r="O410" i="15" s="1"/>
  <c r="N409" i="15"/>
  <c r="P409" i="15" s="1"/>
  <c r="N408" i="15"/>
  <c r="P408" i="15" s="1"/>
  <c r="M408" i="15"/>
  <c r="N407" i="15"/>
  <c r="O407" i="15" s="1"/>
  <c r="N406" i="15"/>
  <c r="O406" i="15" s="1"/>
  <c r="N405" i="15"/>
  <c r="P405" i="15" s="1"/>
  <c r="T405" i="15"/>
  <c r="N404" i="15"/>
  <c r="P404" i="15" s="1"/>
  <c r="M404" i="15"/>
  <c r="N403" i="15"/>
  <c r="P403" i="15" s="1"/>
  <c r="N402" i="15"/>
  <c r="O402" i="15" s="1"/>
  <c r="N401" i="15"/>
  <c r="P401" i="15" s="1"/>
  <c r="N400" i="15"/>
  <c r="M400" i="15"/>
  <c r="N399" i="15"/>
  <c r="N398" i="15"/>
  <c r="O398" i="15" s="1"/>
  <c r="N397" i="15"/>
  <c r="P397" i="15" s="1"/>
  <c r="N396" i="15"/>
  <c r="P396" i="15" s="1"/>
  <c r="M396" i="15"/>
  <c r="N395" i="15"/>
  <c r="P395" i="15" s="1"/>
  <c r="N394" i="15"/>
  <c r="O394" i="15" s="1"/>
  <c r="N393" i="15"/>
  <c r="P393" i="15" s="1"/>
  <c r="N392" i="15"/>
  <c r="P392" i="15" s="1"/>
  <c r="M392" i="15"/>
  <c r="N391" i="15"/>
  <c r="P391" i="15" s="1"/>
  <c r="N390" i="15"/>
  <c r="N389" i="15"/>
  <c r="P389" i="15" s="1"/>
  <c r="T389" i="15"/>
  <c r="N388" i="15"/>
  <c r="M388" i="15"/>
  <c r="N387" i="15"/>
  <c r="N386" i="15"/>
  <c r="O386" i="15" s="1"/>
  <c r="N385" i="15"/>
  <c r="P385" i="15" s="1"/>
  <c r="N384" i="15"/>
  <c r="P384" i="15" s="1"/>
  <c r="M384" i="15"/>
  <c r="T384" i="15"/>
  <c r="N383" i="15"/>
  <c r="N382" i="15"/>
  <c r="N381" i="15"/>
  <c r="P381" i="15" s="1"/>
  <c r="N380" i="15"/>
  <c r="P380" i="15" s="1"/>
  <c r="M380" i="15"/>
  <c r="N379" i="15"/>
  <c r="O379" i="15" s="1"/>
  <c r="N378" i="15"/>
  <c r="O378" i="15" s="1"/>
  <c r="N377" i="15"/>
  <c r="P377" i="15" s="1"/>
  <c r="N376" i="15"/>
  <c r="P376" i="15" s="1"/>
  <c r="M376" i="15"/>
  <c r="N375" i="15"/>
  <c r="P375" i="15" s="1"/>
  <c r="N374" i="15"/>
  <c r="O374" i="15" s="1"/>
  <c r="N373" i="15"/>
  <c r="P373" i="15" s="1"/>
  <c r="M373" i="15"/>
  <c r="N372" i="15"/>
  <c r="P372" i="15" s="1"/>
  <c r="M372" i="15"/>
  <c r="N371" i="15"/>
  <c r="O371" i="15" s="1"/>
  <c r="N370" i="15"/>
  <c r="O370" i="15" s="1"/>
  <c r="N369" i="15"/>
  <c r="P369" i="15" s="1"/>
  <c r="N368" i="15"/>
  <c r="P368" i="15" s="1"/>
  <c r="M368" i="15"/>
  <c r="N367" i="15"/>
  <c r="P367" i="15" s="1"/>
  <c r="N366" i="15"/>
  <c r="O366" i="15" s="1"/>
  <c r="N365" i="15"/>
  <c r="P365" i="15" s="1"/>
  <c r="N364" i="15"/>
  <c r="P364" i="15" s="1"/>
  <c r="M364" i="15"/>
  <c r="N363" i="15"/>
  <c r="O363" i="15" s="1"/>
  <c r="N362" i="15"/>
  <c r="O362" i="15" s="1"/>
  <c r="N361" i="15"/>
  <c r="P361" i="15" s="1"/>
  <c r="N360" i="15"/>
  <c r="P360" i="15" s="1"/>
  <c r="M360" i="15"/>
  <c r="N359" i="15"/>
  <c r="P359" i="15" s="1"/>
  <c r="N358" i="15"/>
  <c r="O358" i="15" s="1"/>
  <c r="N357" i="15"/>
  <c r="P357" i="15" s="1"/>
  <c r="M357" i="15"/>
  <c r="R357" i="15" s="1"/>
  <c r="N356" i="15"/>
  <c r="P356" i="15" s="1"/>
  <c r="M356" i="15"/>
  <c r="N355" i="15"/>
  <c r="P355" i="15" s="1"/>
  <c r="N354" i="15"/>
  <c r="O354" i="15" s="1"/>
  <c r="N353" i="15"/>
  <c r="P353" i="15" s="1"/>
  <c r="N352" i="15"/>
  <c r="P352" i="15" s="1"/>
  <c r="M352" i="15"/>
  <c r="N351" i="15"/>
  <c r="O351" i="15" s="1"/>
  <c r="N350" i="15"/>
  <c r="O350" i="15" s="1"/>
  <c r="N349" i="15"/>
  <c r="P349" i="15" s="1"/>
  <c r="N348" i="15"/>
  <c r="P348" i="15" s="1"/>
  <c r="N347" i="15"/>
  <c r="P347" i="15" s="1"/>
  <c r="T347" i="15"/>
  <c r="N346" i="15"/>
  <c r="O346" i="15" s="1"/>
  <c r="N345" i="15"/>
  <c r="P345" i="15" s="1"/>
  <c r="N344" i="15"/>
  <c r="P344" i="15" s="1"/>
  <c r="N343" i="15"/>
  <c r="P343" i="15" s="1"/>
  <c r="N342" i="15"/>
  <c r="O342" i="15" s="1"/>
  <c r="N341" i="15"/>
  <c r="P341" i="15" s="1"/>
  <c r="T341" i="15"/>
  <c r="N340" i="15"/>
  <c r="P340" i="15" s="1"/>
  <c r="N339" i="15"/>
  <c r="O339" i="15" s="1"/>
  <c r="N338" i="15"/>
  <c r="O338" i="15" s="1"/>
  <c r="N337" i="15"/>
  <c r="P337" i="15" s="1"/>
  <c r="N336" i="15"/>
  <c r="P336" i="15" s="1"/>
  <c r="N335" i="15"/>
  <c r="P335" i="15" s="1"/>
  <c r="N334" i="15"/>
  <c r="O334" i="15" s="1"/>
  <c r="N333" i="15"/>
  <c r="P333" i="15" s="1"/>
  <c r="N332" i="15"/>
  <c r="P332" i="15" s="1"/>
  <c r="M332" i="15"/>
  <c r="N331" i="15"/>
  <c r="O331" i="15" s="1"/>
  <c r="N330" i="15"/>
  <c r="O330" i="15" s="1"/>
  <c r="N329" i="15"/>
  <c r="P329" i="15" s="1"/>
  <c r="T329" i="15"/>
  <c r="N328" i="15"/>
  <c r="P328" i="15" s="1"/>
  <c r="M328" i="15"/>
  <c r="N327" i="15"/>
  <c r="P327" i="15" s="1"/>
  <c r="N326" i="15"/>
  <c r="O326" i="15" s="1"/>
  <c r="N325" i="15"/>
  <c r="P325" i="15" s="1"/>
  <c r="N324" i="15"/>
  <c r="P324" i="15" s="1"/>
  <c r="M324" i="15"/>
  <c r="R324" i="15" s="1"/>
  <c r="T324" i="15"/>
  <c r="N323" i="15"/>
  <c r="P323" i="15" s="1"/>
  <c r="N322" i="15"/>
  <c r="O322" i="15" s="1"/>
  <c r="N321" i="15"/>
  <c r="P321" i="15" s="1"/>
  <c r="N320" i="15"/>
  <c r="P320" i="15" s="1"/>
  <c r="M320" i="15"/>
  <c r="N319" i="15"/>
  <c r="P319" i="15" s="1"/>
  <c r="N318" i="15"/>
  <c r="O318" i="15" s="1"/>
  <c r="N317" i="15"/>
  <c r="P317" i="15" s="1"/>
  <c r="N316" i="15"/>
  <c r="P316" i="15" s="1"/>
  <c r="M316" i="15"/>
  <c r="T316" i="15"/>
  <c r="N315" i="15"/>
  <c r="P315" i="15" s="1"/>
  <c r="N314" i="15"/>
  <c r="P314" i="15" s="1"/>
  <c r="N313" i="15"/>
  <c r="P313" i="15" s="1"/>
  <c r="M313" i="15"/>
  <c r="R313" i="15" s="1"/>
  <c r="N312" i="15"/>
  <c r="P312" i="15" s="1"/>
  <c r="M312" i="15"/>
  <c r="N311" i="15"/>
  <c r="P311" i="15" s="1"/>
  <c r="N310" i="15"/>
  <c r="O310" i="15" s="1"/>
  <c r="N309" i="15"/>
  <c r="N308" i="15"/>
  <c r="P308" i="15" s="1"/>
  <c r="M308" i="15"/>
  <c r="N307" i="15"/>
  <c r="P307" i="15" s="1"/>
  <c r="N306" i="15"/>
  <c r="O306" i="15" s="1"/>
  <c r="N305" i="15"/>
  <c r="N304" i="15"/>
  <c r="P304" i="15" s="1"/>
  <c r="N303" i="15"/>
  <c r="P303" i="15" s="1"/>
  <c r="N302" i="15"/>
  <c r="O302" i="15" s="1"/>
  <c r="N301" i="15"/>
  <c r="N300" i="15"/>
  <c r="P300" i="15" s="1"/>
  <c r="N299" i="15"/>
  <c r="P299" i="15" s="1"/>
  <c r="N298" i="15"/>
  <c r="O298" i="15" s="1"/>
  <c r="N297" i="15"/>
  <c r="N296" i="15"/>
  <c r="P296" i="15" s="1"/>
  <c r="N295" i="15"/>
  <c r="O295" i="15" s="1"/>
  <c r="M295" i="15"/>
  <c r="N294" i="15"/>
  <c r="O294" i="15" s="1"/>
  <c r="N293" i="15"/>
  <c r="N292" i="15"/>
  <c r="P292" i="15" s="1"/>
  <c r="N291" i="15"/>
  <c r="P291" i="15" s="1"/>
  <c r="N290" i="15"/>
  <c r="O290" i="15" s="1"/>
  <c r="N289" i="15"/>
  <c r="N288" i="15"/>
  <c r="P288" i="15" s="1"/>
  <c r="M288" i="15"/>
  <c r="R288" i="15" s="1"/>
  <c r="N287" i="15"/>
  <c r="P287" i="15" s="1"/>
  <c r="N286" i="15"/>
  <c r="O286" i="15" s="1"/>
  <c r="N285" i="15"/>
  <c r="T285" i="15"/>
  <c r="N284" i="15"/>
  <c r="P284" i="15" s="1"/>
  <c r="M284" i="15"/>
  <c r="R284" i="15" s="1"/>
  <c r="N283" i="15"/>
  <c r="P283" i="15" s="1"/>
  <c r="N282" i="15"/>
  <c r="O282" i="15" s="1"/>
  <c r="N281" i="15"/>
  <c r="N280" i="15"/>
  <c r="P280" i="15" s="1"/>
  <c r="M280" i="15"/>
  <c r="N279" i="15"/>
  <c r="P279" i="15" s="1"/>
  <c r="N278" i="15"/>
  <c r="O278" i="15" s="1"/>
  <c r="N277" i="15"/>
  <c r="N276" i="15"/>
  <c r="P276" i="15" s="1"/>
  <c r="M276" i="15"/>
  <c r="T276" i="15"/>
  <c r="N275" i="15"/>
  <c r="P275" i="15" s="1"/>
  <c r="N274" i="15"/>
  <c r="P274" i="15" s="1"/>
  <c r="N273" i="15"/>
  <c r="N272" i="15"/>
  <c r="P272" i="15" s="1"/>
  <c r="M272" i="15"/>
  <c r="N271" i="15"/>
  <c r="P271" i="15" s="1"/>
  <c r="N270" i="15"/>
  <c r="P270" i="15" s="1"/>
  <c r="N269" i="15"/>
  <c r="M269" i="15"/>
  <c r="N268" i="15"/>
  <c r="P268" i="15" s="1"/>
  <c r="N267" i="15"/>
  <c r="P267" i="15" s="1"/>
  <c r="M267" i="15"/>
  <c r="N266" i="15"/>
  <c r="P266" i="15" s="1"/>
  <c r="N265" i="15"/>
  <c r="N264" i="15"/>
  <c r="P264" i="15" s="1"/>
  <c r="T264" i="15"/>
  <c r="N263" i="15"/>
  <c r="P263" i="15" s="1"/>
  <c r="N262" i="15"/>
  <c r="P262" i="15" s="1"/>
  <c r="N261" i="15"/>
  <c r="N260" i="15"/>
  <c r="P260" i="15" s="1"/>
  <c r="M260" i="15"/>
  <c r="T260" i="15"/>
  <c r="N259" i="15"/>
  <c r="P259" i="15" s="1"/>
  <c r="N258" i="15"/>
  <c r="P258" i="15" s="1"/>
  <c r="N257" i="15"/>
  <c r="N256" i="15"/>
  <c r="P256" i="15" s="1"/>
  <c r="M256" i="15"/>
  <c r="N255" i="15"/>
  <c r="P255" i="15" s="1"/>
  <c r="M255" i="15"/>
  <c r="N254" i="15"/>
  <c r="P254" i="15" s="1"/>
  <c r="N253" i="15"/>
  <c r="N252" i="15"/>
  <c r="P252" i="15" s="1"/>
  <c r="N251" i="15"/>
  <c r="P251" i="15" s="1"/>
  <c r="M251" i="15"/>
  <c r="N250" i="15"/>
  <c r="P250" i="15" s="1"/>
  <c r="N249" i="15"/>
  <c r="N248" i="15"/>
  <c r="P248" i="15" s="1"/>
  <c r="T248" i="15"/>
  <c r="N247" i="15"/>
  <c r="P247" i="15" s="1"/>
  <c r="N246" i="15"/>
  <c r="P246" i="15" s="1"/>
  <c r="N245" i="15"/>
  <c r="M245" i="15"/>
  <c r="N244" i="15"/>
  <c r="P244" i="15" s="1"/>
  <c r="T244" i="15"/>
  <c r="N243" i="15"/>
  <c r="P243" i="15" s="1"/>
  <c r="N242" i="15"/>
  <c r="P242" i="15" s="1"/>
  <c r="N241" i="15"/>
  <c r="N240" i="15"/>
  <c r="O240" i="15" s="1"/>
  <c r="T240" i="15"/>
  <c r="N239" i="15"/>
  <c r="O239" i="15" s="1"/>
  <c r="N238" i="15"/>
  <c r="P238" i="15" s="1"/>
  <c r="N237" i="15"/>
  <c r="P237" i="15" s="1"/>
  <c r="M237" i="15"/>
  <c r="N236" i="15"/>
  <c r="O236" i="15" s="1"/>
  <c r="T236" i="15"/>
  <c r="N235" i="15"/>
  <c r="O235" i="15" s="1"/>
  <c r="N234" i="15"/>
  <c r="P234" i="15" s="1"/>
  <c r="N233" i="15"/>
  <c r="P233" i="15" s="1"/>
  <c r="N232" i="15"/>
  <c r="O232" i="15" s="1"/>
  <c r="T232" i="15"/>
  <c r="N231" i="15"/>
  <c r="O231" i="15" s="1"/>
  <c r="N230" i="15"/>
  <c r="P230" i="15" s="1"/>
  <c r="N229" i="15"/>
  <c r="O229" i="15" s="1"/>
  <c r="N228" i="15"/>
  <c r="O228" i="15" s="1"/>
  <c r="M228" i="15"/>
  <c r="R228" i="15" s="1"/>
  <c r="T228" i="15"/>
  <c r="N227" i="15"/>
  <c r="O227" i="15" s="1"/>
  <c r="N226" i="15"/>
  <c r="P226" i="15" s="1"/>
  <c r="N225" i="15"/>
  <c r="O225" i="15" s="1"/>
  <c r="N224" i="15"/>
  <c r="O224" i="15" s="1"/>
  <c r="M224" i="15"/>
  <c r="R224" i="15" s="1"/>
  <c r="T224" i="15"/>
  <c r="N223" i="15"/>
  <c r="O223" i="15" s="1"/>
  <c r="N222" i="15"/>
  <c r="P222" i="15" s="1"/>
  <c r="N221" i="15"/>
  <c r="P221" i="15" s="1"/>
  <c r="N220" i="15"/>
  <c r="O220" i="15" s="1"/>
  <c r="M220" i="15"/>
  <c r="R220" i="15" s="1"/>
  <c r="N219" i="15"/>
  <c r="O219" i="15" s="1"/>
  <c r="M219" i="15"/>
  <c r="R219" i="15" s="1"/>
  <c r="N218" i="15"/>
  <c r="O218" i="15" s="1"/>
  <c r="N217" i="15"/>
  <c r="O217" i="15" s="1"/>
  <c r="N216" i="15"/>
  <c r="P216" i="15" s="1"/>
  <c r="N215" i="15"/>
  <c r="P215" i="15" s="1"/>
  <c r="N214" i="15"/>
  <c r="O214" i="15" s="1"/>
  <c r="T214" i="15"/>
  <c r="N213" i="15"/>
  <c r="O213" i="15" s="1"/>
  <c r="M213" i="15"/>
  <c r="N212" i="15"/>
  <c r="O212" i="15" s="1"/>
  <c r="N211" i="15"/>
  <c r="O211" i="15" s="1"/>
  <c r="M211" i="15"/>
  <c r="R211" i="15" s="1"/>
  <c r="N210" i="15"/>
  <c r="P210" i="15" s="1"/>
  <c r="N209" i="15"/>
  <c r="P209" i="15" s="1"/>
  <c r="N208" i="15"/>
  <c r="O208" i="15" s="1"/>
  <c r="T208" i="15"/>
  <c r="N207" i="15"/>
  <c r="O207" i="15" s="1"/>
  <c r="N206" i="15"/>
  <c r="P206" i="15" s="1"/>
  <c r="N205" i="15"/>
  <c r="O205" i="15" s="1"/>
  <c r="N204" i="15"/>
  <c r="O204" i="15" s="1"/>
  <c r="M204" i="15"/>
  <c r="R204" i="15" s="1"/>
  <c r="T204" i="15"/>
  <c r="N203" i="15"/>
  <c r="O203" i="15" s="1"/>
  <c r="N202" i="15"/>
  <c r="P202" i="15" s="1"/>
  <c r="N201" i="15"/>
  <c r="O201" i="15" s="1"/>
  <c r="N200" i="15"/>
  <c r="O200" i="15" s="1"/>
  <c r="M200" i="15"/>
  <c r="R200" i="15" s="1"/>
  <c r="T200" i="15"/>
  <c r="N199" i="15"/>
  <c r="O199" i="15" s="1"/>
  <c r="T199" i="15"/>
  <c r="N198" i="15"/>
  <c r="P198" i="15" s="1"/>
  <c r="N197" i="15"/>
  <c r="O197" i="15" s="1"/>
  <c r="N196" i="15"/>
  <c r="O196" i="15" s="1"/>
  <c r="M196" i="15"/>
  <c r="R196" i="15" s="1"/>
  <c r="N195" i="15"/>
  <c r="O195" i="15" s="1"/>
  <c r="M195" i="15"/>
  <c r="R195" i="15" s="1"/>
  <c r="N194" i="15"/>
  <c r="P194" i="15" s="1"/>
  <c r="N193" i="15"/>
  <c r="P193" i="15" s="1"/>
  <c r="N192" i="15"/>
  <c r="O192" i="15" s="1"/>
  <c r="M192" i="15"/>
  <c r="R192" i="15" s="1"/>
  <c r="N191" i="15"/>
  <c r="O191" i="15" s="1"/>
  <c r="N190" i="15"/>
  <c r="P190" i="15" s="1"/>
  <c r="N189" i="15"/>
  <c r="O189" i="15" s="1"/>
  <c r="N188" i="15"/>
  <c r="O188" i="15" s="1"/>
  <c r="M188" i="15"/>
  <c r="R188" i="15" s="1"/>
  <c r="N187" i="15"/>
  <c r="O187" i="15" s="1"/>
  <c r="M187" i="15"/>
  <c r="N186" i="15"/>
  <c r="P186" i="15" s="1"/>
  <c r="N185" i="15"/>
  <c r="O185" i="15" s="1"/>
  <c r="N184" i="15"/>
  <c r="O184" i="15" s="1"/>
  <c r="N183" i="15"/>
  <c r="O183" i="15" s="1"/>
  <c r="M183" i="15"/>
  <c r="N182" i="15"/>
  <c r="P182" i="15" s="1"/>
  <c r="N181" i="15"/>
  <c r="O181" i="15" s="1"/>
  <c r="N180" i="15"/>
  <c r="O180" i="15" s="1"/>
  <c r="N179" i="15"/>
  <c r="O179" i="15" s="1"/>
  <c r="N178" i="15"/>
  <c r="P178" i="15" s="1"/>
  <c r="N177" i="15"/>
  <c r="P177" i="15" s="1"/>
  <c r="N176" i="15"/>
  <c r="O176" i="15" s="1"/>
  <c r="T176" i="15"/>
  <c r="N175" i="15"/>
  <c r="O175" i="15" s="1"/>
  <c r="N174" i="15"/>
  <c r="P174" i="15" s="1"/>
  <c r="N173" i="15"/>
  <c r="O173" i="15" s="1"/>
  <c r="M173" i="15"/>
  <c r="N172" i="15"/>
  <c r="O172" i="15" s="1"/>
  <c r="M172" i="15"/>
  <c r="T172" i="15"/>
  <c r="N171" i="15"/>
  <c r="N170" i="15"/>
  <c r="P170" i="15" s="1"/>
  <c r="N169" i="15"/>
  <c r="O169" i="15" s="1"/>
  <c r="N168" i="15"/>
  <c r="O168" i="15" s="1"/>
  <c r="M168" i="15"/>
  <c r="T168" i="15"/>
  <c r="N167" i="15"/>
  <c r="T167" i="15"/>
  <c r="N166" i="15"/>
  <c r="P166" i="15" s="1"/>
  <c r="N165" i="15"/>
  <c r="P165" i="15" s="1"/>
  <c r="N164" i="15"/>
  <c r="O164" i="15" s="1"/>
  <c r="M164" i="15"/>
  <c r="N163" i="15"/>
  <c r="N162" i="15"/>
  <c r="P162" i="15" s="1"/>
  <c r="N161" i="15"/>
  <c r="P161" i="15" s="1"/>
  <c r="N160" i="15"/>
  <c r="O160" i="15" s="1"/>
  <c r="M160" i="15"/>
  <c r="N159" i="15"/>
  <c r="T159" i="15"/>
  <c r="N158" i="15"/>
  <c r="P158" i="15" s="1"/>
  <c r="N157" i="15"/>
  <c r="P157" i="15" s="1"/>
  <c r="N156" i="15"/>
  <c r="O156" i="15" s="1"/>
  <c r="M156" i="15"/>
  <c r="N155" i="15"/>
  <c r="M155" i="15"/>
  <c r="T155" i="15"/>
  <c r="N154" i="15"/>
  <c r="P154" i="15" s="1"/>
  <c r="N153" i="15"/>
  <c r="O153" i="15" s="1"/>
  <c r="N152" i="15"/>
  <c r="O152" i="15" s="1"/>
  <c r="N151" i="15"/>
  <c r="M151" i="15"/>
  <c r="R151" i="15" s="1"/>
  <c r="N150" i="15"/>
  <c r="P150" i="15" s="1"/>
  <c r="N149" i="15"/>
  <c r="P149" i="15" s="1"/>
  <c r="N148" i="15"/>
  <c r="O148" i="15" s="1"/>
  <c r="N147" i="15"/>
  <c r="M147" i="15"/>
  <c r="N146" i="15"/>
  <c r="P146" i="15" s="1"/>
  <c r="N145" i="15"/>
  <c r="P145" i="15" s="1"/>
  <c r="N144" i="15"/>
  <c r="O144" i="15" s="1"/>
  <c r="M144" i="15"/>
  <c r="T144" i="15"/>
  <c r="N143" i="15"/>
  <c r="N142" i="15"/>
  <c r="P142" i="15" s="1"/>
  <c r="N141" i="15"/>
  <c r="P141" i="15" s="1"/>
  <c r="N140" i="15"/>
  <c r="O140" i="15" s="1"/>
  <c r="N139" i="15"/>
  <c r="N138" i="15"/>
  <c r="P138" i="15" s="1"/>
  <c r="N137" i="15"/>
  <c r="O137" i="15" s="1"/>
  <c r="N136" i="15"/>
  <c r="O136" i="15" s="1"/>
  <c r="N135" i="15"/>
  <c r="N134" i="15"/>
  <c r="P134" i="15" s="1"/>
  <c r="N133" i="15"/>
  <c r="P133" i="15" s="1"/>
  <c r="N132" i="15"/>
  <c r="P132" i="15" s="1"/>
  <c r="N131" i="15"/>
  <c r="N130" i="15"/>
  <c r="P130" i="15" s="1"/>
  <c r="N129" i="15"/>
  <c r="P129" i="15" s="1"/>
  <c r="N128" i="15"/>
  <c r="O128" i="15" s="1"/>
  <c r="N127" i="15"/>
  <c r="N126" i="15"/>
  <c r="P126" i="15" s="1"/>
  <c r="N125" i="15"/>
  <c r="P125" i="15" s="1"/>
  <c r="N124" i="15"/>
  <c r="O124" i="15" s="1"/>
  <c r="N123" i="15"/>
  <c r="N122" i="15"/>
  <c r="P122" i="15" s="1"/>
  <c r="N121" i="15"/>
  <c r="P121" i="15" s="1"/>
  <c r="N120" i="15"/>
  <c r="P120" i="15" s="1"/>
  <c r="N119" i="15"/>
  <c r="N118" i="15"/>
  <c r="P118" i="15" s="1"/>
  <c r="N117" i="15"/>
  <c r="P117" i="15" s="1"/>
  <c r="N116" i="15"/>
  <c r="O116" i="15" s="1"/>
  <c r="N115" i="15"/>
  <c r="N114" i="15"/>
  <c r="P114" i="15" s="1"/>
  <c r="N113" i="15"/>
  <c r="O113" i="15" s="1"/>
  <c r="N112" i="15"/>
  <c r="O112" i="15" s="1"/>
  <c r="N111" i="15"/>
  <c r="N110" i="15"/>
  <c r="P110" i="15" s="1"/>
  <c r="N109" i="15"/>
  <c r="O109" i="15" s="1"/>
  <c r="N108" i="15"/>
  <c r="O108" i="15" s="1"/>
  <c r="N107" i="15"/>
  <c r="N106" i="15"/>
  <c r="P106" i="15" s="1"/>
  <c r="N105" i="15"/>
  <c r="O105" i="15" s="1"/>
  <c r="N104" i="15"/>
  <c r="O104" i="15" s="1"/>
  <c r="N103" i="15"/>
  <c r="N102" i="15"/>
  <c r="P102" i="15" s="1"/>
  <c r="N101" i="15"/>
  <c r="P101" i="15" s="1"/>
  <c r="N100" i="15"/>
  <c r="O100" i="15" s="1"/>
  <c r="N99" i="15"/>
  <c r="N98" i="15"/>
  <c r="P98" i="15" s="1"/>
  <c r="N97" i="15"/>
  <c r="P97" i="15" s="1"/>
  <c r="N96" i="15"/>
  <c r="O96" i="15" s="1"/>
  <c r="N95" i="15"/>
  <c r="T95" i="15"/>
  <c r="N94" i="15"/>
  <c r="P94" i="15" s="1"/>
  <c r="T93" i="15"/>
  <c r="N93" i="15"/>
  <c r="P93" i="15" s="1"/>
  <c r="N92" i="15"/>
  <c r="O92" i="15" s="1"/>
  <c r="N91" i="15"/>
  <c r="N90" i="15"/>
  <c r="P90" i="15" s="1"/>
  <c r="T89" i="15"/>
  <c r="N89" i="15"/>
  <c r="P89" i="15" s="1"/>
  <c r="N88" i="15"/>
  <c r="O88" i="15" s="1"/>
  <c r="N87" i="15"/>
  <c r="N86" i="15"/>
  <c r="P86" i="15" s="1"/>
  <c r="N85" i="15"/>
  <c r="P85" i="15" s="1"/>
  <c r="N84" i="15"/>
  <c r="O84" i="15" s="1"/>
  <c r="N83" i="15"/>
  <c r="N82" i="15"/>
  <c r="P82" i="15" s="1"/>
  <c r="T82" i="15"/>
  <c r="N81" i="15"/>
  <c r="P81" i="15" s="1"/>
  <c r="N80" i="15"/>
  <c r="O80" i="15" s="1"/>
  <c r="N79" i="15"/>
  <c r="N78" i="15"/>
  <c r="P78" i="15" s="1"/>
  <c r="N77" i="15"/>
  <c r="P77" i="15" s="1"/>
  <c r="N76" i="15"/>
  <c r="O76" i="15" s="1"/>
  <c r="N75" i="15"/>
  <c r="N74" i="15"/>
  <c r="P74" i="15" s="1"/>
  <c r="N73" i="15"/>
  <c r="O73" i="15" s="1"/>
  <c r="N72" i="15"/>
  <c r="O72" i="15" s="1"/>
  <c r="N71" i="15"/>
  <c r="P71" i="15" s="1"/>
  <c r="N70" i="15"/>
  <c r="P70" i="15" s="1"/>
  <c r="N69" i="15"/>
  <c r="O69" i="15" s="1"/>
  <c r="N68" i="15"/>
  <c r="P68" i="15" s="1"/>
  <c r="N67" i="15"/>
  <c r="P67" i="15" s="1"/>
  <c r="N66" i="15"/>
  <c r="P66" i="15" s="1"/>
  <c r="T66" i="15"/>
  <c r="N65" i="15"/>
  <c r="O65" i="15" s="1"/>
  <c r="N64" i="15"/>
  <c r="P64" i="15" s="1"/>
  <c r="N63" i="15"/>
  <c r="P63" i="15" s="1"/>
  <c r="N62" i="15"/>
  <c r="P62" i="15" s="1"/>
  <c r="R62" i="15"/>
  <c r="T62" i="15"/>
  <c r="N61" i="15"/>
  <c r="O61" i="15" s="1"/>
  <c r="N60" i="15"/>
  <c r="P60" i="15" s="1"/>
  <c r="N59" i="15"/>
  <c r="P59" i="15" s="1"/>
  <c r="N58" i="15"/>
  <c r="P58" i="15" s="1"/>
  <c r="R58" i="15"/>
  <c r="N57" i="15"/>
  <c r="O57" i="15" s="1"/>
  <c r="N56" i="15"/>
  <c r="P56" i="15" s="1"/>
  <c r="N55" i="15"/>
  <c r="P55" i="15" s="1"/>
  <c r="N54" i="15"/>
  <c r="P54" i="15" s="1"/>
  <c r="N53" i="15"/>
  <c r="O53" i="15" s="1"/>
  <c r="N52" i="15"/>
  <c r="P52" i="15" s="1"/>
  <c r="N51" i="15"/>
  <c r="P51" i="15" s="1"/>
  <c r="N50" i="15"/>
  <c r="P50" i="15" s="1"/>
  <c r="N49" i="15"/>
  <c r="O49" i="15" s="1"/>
  <c r="N48" i="15"/>
  <c r="P48" i="15" s="1"/>
  <c r="N47" i="15"/>
  <c r="P47" i="15" s="1"/>
  <c r="N46" i="15"/>
  <c r="P46" i="15" s="1"/>
  <c r="R46" i="15"/>
  <c r="N45" i="15"/>
  <c r="O45" i="15" s="1"/>
  <c r="N44" i="15"/>
  <c r="P44" i="15" s="1"/>
  <c r="N43" i="15"/>
  <c r="P43" i="15" s="1"/>
  <c r="N42" i="15"/>
  <c r="O42" i="15" s="1"/>
  <c r="R42" i="15"/>
  <c r="N41" i="15"/>
  <c r="O41" i="15" s="1"/>
  <c r="N40" i="15"/>
  <c r="P40" i="15" s="1"/>
  <c r="N39" i="15"/>
  <c r="N38" i="15"/>
  <c r="O38" i="15" s="1"/>
  <c r="N37" i="15"/>
  <c r="O37" i="15" s="1"/>
  <c r="N36" i="15"/>
  <c r="P36" i="15" s="1"/>
  <c r="N35" i="15"/>
  <c r="N34" i="15"/>
  <c r="O34" i="15" s="1"/>
  <c r="T34" i="15"/>
  <c r="N33" i="15"/>
  <c r="O33" i="15" s="1"/>
  <c r="N32" i="15"/>
  <c r="P32" i="15" s="1"/>
  <c r="N31" i="15"/>
  <c r="N30" i="15"/>
  <c r="O30" i="15" s="1"/>
  <c r="T30" i="15"/>
  <c r="N29" i="15"/>
  <c r="O29" i="15" s="1"/>
  <c r="N28" i="15"/>
  <c r="P28" i="15" s="1"/>
  <c r="N27" i="15"/>
  <c r="O27" i="15" s="1"/>
  <c r="N26" i="15"/>
  <c r="O26" i="15" s="1"/>
  <c r="R26" i="15"/>
  <c r="N25" i="15"/>
  <c r="O25" i="15" s="1"/>
  <c r="N24" i="15"/>
  <c r="P24" i="15" s="1"/>
  <c r="N23" i="15"/>
  <c r="O23" i="15" s="1"/>
  <c r="N22" i="15"/>
  <c r="O22" i="15" s="1"/>
  <c r="N21" i="15"/>
  <c r="O21" i="15" s="1"/>
  <c r="N20" i="15"/>
  <c r="P20" i="15" s="1"/>
  <c r="N19" i="15"/>
  <c r="O19" i="15" s="1"/>
  <c r="R19" i="15"/>
  <c r="N18" i="15"/>
  <c r="O18" i="15" s="1"/>
  <c r="N17" i="15"/>
  <c r="O17" i="15" s="1"/>
  <c r="N16" i="15"/>
  <c r="P16" i="15" s="1"/>
  <c r="N15" i="15"/>
  <c r="O15" i="15" s="1"/>
  <c r="N14" i="15"/>
  <c r="O14" i="15" s="1"/>
  <c r="N13" i="15"/>
  <c r="O13" i="15" s="1"/>
  <c r="N12" i="15"/>
  <c r="P12" i="15" s="1"/>
  <c r="N11" i="15"/>
  <c r="O11" i="15" s="1"/>
  <c r="N10" i="15"/>
  <c r="O10" i="15" s="1"/>
  <c r="N9" i="15"/>
  <c r="O9" i="15" s="1"/>
  <c r="N8" i="15"/>
  <c r="P8" i="15" s="1"/>
  <c r="M41" i="9" l="1"/>
  <c r="T76" i="15"/>
  <c r="T92" i="15"/>
  <c r="Q48" i="15"/>
  <c r="T64" i="15"/>
  <c r="M10" i="9"/>
  <c r="K56" i="9"/>
  <c r="K65" i="9"/>
  <c r="M22" i="9"/>
  <c r="K64" i="9"/>
  <c r="K68" i="9"/>
  <c r="K51" i="9"/>
  <c r="M34" i="9"/>
  <c r="M53" i="9"/>
  <c r="M38" i="9"/>
  <c r="K60" i="9"/>
  <c r="M135" i="15"/>
  <c r="R135" i="15" s="1"/>
  <c r="R28" i="15"/>
  <c r="R91" i="15"/>
  <c r="M111" i="15"/>
  <c r="R111" i="15" s="1"/>
  <c r="M115" i="15"/>
  <c r="R115" i="15" s="1"/>
  <c r="M139" i="15"/>
  <c r="R139" i="15" s="1"/>
  <c r="T75" i="15"/>
  <c r="T87" i="15"/>
  <c r="T123" i="15"/>
  <c r="T12" i="15"/>
  <c r="T20" i="15"/>
  <c r="T8" i="15"/>
  <c r="T16" i="15"/>
  <c r="M257" i="15"/>
  <c r="T257" i="15"/>
  <c r="M293" i="15"/>
  <c r="R293" i="15" s="1"/>
  <c r="T293" i="15"/>
  <c r="M321" i="15"/>
  <c r="R321" i="15" s="1"/>
  <c r="T321" i="15"/>
  <c r="M337" i="15"/>
  <c r="R337" i="15" s="1"/>
  <c r="T337" i="15"/>
  <c r="M345" i="15"/>
  <c r="T345" i="15"/>
  <c r="M377" i="15"/>
  <c r="Q377" i="15" s="1"/>
  <c r="T377" i="15"/>
  <c r="M413" i="15"/>
  <c r="R413" i="15" s="1"/>
  <c r="T413" i="15"/>
  <c r="M457" i="15"/>
  <c r="R457" i="15" s="1"/>
  <c r="T457" i="15"/>
  <c r="M465" i="15"/>
  <c r="T465" i="15"/>
  <c r="M505" i="15"/>
  <c r="R505" i="15" s="1"/>
  <c r="T505" i="15"/>
  <c r="M521" i="15"/>
  <c r="T521" i="15"/>
  <c r="M533" i="15"/>
  <c r="R533" i="15" s="1"/>
  <c r="T533" i="15"/>
  <c r="M537" i="15"/>
  <c r="T537" i="15"/>
  <c r="M549" i="15"/>
  <c r="R549" i="15" s="1"/>
  <c r="T549" i="15"/>
  <c r="M557" i="15"/>
  <c r="R557" i="15" s="1"/>
  <c r="T557" i="15"/>
  <c r="T605" i="15"/>
  <c r="M605" i="15"/>
  <c r="R605" i="15" s="1"/>
  <c r="T625" i="15"/>
  <c r="M625" i="15"/>
  <c r="R625" i="15" s="1"/>
  <c r="M629" i="15"/>
  <c r="R629" i="15" s="1"/>
  <c r="T629" i="15"/>
  <c r="T637" i="15"/>
  <c r="M637" i="15"/>
  <c r="R637" i="15" s="1"/>
  <c r="M665" i="15"/>
  <c r="R665" i="15" s="1"/>
  <c r="T665" i="15"/>
  <c r="M757" i="15"/>
  <c r="T757" i="15"/>
  <c r="T44" i="15"/>
  <c r="T88" i="15"/>
  <c r="T104" i="15"/>
  <c r="M108" i="15"/>
  <c r="T265" i="15"/>
  <c r="M277" i="15"/>
  <c r="R277" i="15" s="1"/>
  <c r="T297" i="15"/>
  <c r="T309" i="15"/>
  <c r="T353" i="15"/>
  <c r="M481" i="15"/>
  <c r="R481" i="15" s="1"/>
  <c r="M569" i="15"/>
  <c r="R569" i="15" s="1"/>
  <c r="R24" i="15"/>
  <c r="Q36" i="15"/>
  <c r="R84" i="15"/>
  <c r="M140" i="15"/>
  <c r="R140" i="15" s="1"/>
  <c r="M249" i="15"/>
  <c r="R249" i="15" s="1"/>
  <c r="M273" i="15"/>
  <c r="R273" i="15" s="1"/>
  <c r="T289" i="15"/>
  <c r="M301" i="15"/>
  <c r="R301" i="15" s="1"/>
  <c r="T333" i="15"/>
  <c r="M369" i="15"/>
  <c r="Q369" i="15" s="1"/>
  <c r="T385" i="15"/>
  <c r="T401" i="15"/>
  <c r="T417" i="15"/>
  <c r="M441" i="15"/>
  <c r="R441" i="15" s="1"/>
  <c r="M449" i="15"/>
  <c r="R449" i="15" s="1"/>
  <c r="M477" i="15"/>
  <c r="R477" i="15" s="1"/>
  <c r="M509" i="15"/>
  <c r="R509" i="15" s="1"/>
  <c r="T513" i="15"/>
  <c r="M541" i="15"/>
  <c r="R541" i="15" s="1"/>
  <c r="T545" i="15"/>
  <c r="T585" i="15"/>
  <c r="T40" i="15"/>
  <c r="R56" i="15"/>
  <c r="T56" i="15"/>
  <c r="M217" i="15"/>
  <c r="T217" i="15"/>
  <c r="M253" i="15"/>
  <c r="R253" i="15" s="1"/>
  <c r="T253" i="15"/>
  <c r="M261" i="15"/>
  <c r="T261" i="15"/>
  <c r="M281" i="15"/>
  <c r="R281" i="15" s="1"/>
  <c r="T281" i="15"/>
  <c r="M325" i="15"/>
  <c r="R325" i="15" s="1"/>
  <c r="T325" i="15"/>
  <c r="M361" i="15"/>
  <c r="Q361" i="15" s="1"/>
  <c r="T361" i="15"/>
  <c r="M397" i="15"/>
  <c r="R397" i="15" s="1"/>
  <c r="T397" i="15"/>
  <c r="M461" i="15"/>
  <c r="T461" i="15"/>
  <c r="T489" i="15"/>
  <c r="M489" i="15"/>
  <c r="R489" i="15" s="1"/>
  <c r="M493" i="15"/>
  <c r="R493" i="15" s="1"/>
  <c r="T493" i="15"/>
  <c r="T501" i="15"/>
  <c r="M501" i="15"/>
  <c r="R501" i="15" s="1"/>
  <c r="M517" i="15"/>
  <c r="T517" i="15"/>
  <c r="M553" i="15"/>
  <c r="R553" i="15" s="1"/>
  <c r="T553" i="15"/>
  <c r="M561" i="15"/>
  <c r="R561" i="15" s="1"/>
  <c r="T561" i="15"/>
  <c r="M565" i="15"/>
  <c r="T565" i="15"/>
  <c r="T613" i="15"/>
  <c r="M613" i="15"/>
  <c r="Q613" i="15" s="1"/>
  <c r="M617" i="15"/>
  <c r="T617" i="15"/>
  <c r="M649" i="15"/>
  <c r="R649" i="15" s="1"/>
  <c r="T649" i="15"/>
  <c r="M685" i="15"/>
  <c r="T685" i="15"/>
  <c r="T60" i="15"/>
  <c r="R72" i="15"/>
  <c r="T485" i="15"/>
  <c r="T589" i="15"/>
  <c r="Q32" i="15"/>
  <c r="T68" i="15"/>
  <c r="T96" i="15"/>
  <c r="M100" i="15"/>
  <c r="R100" i="15" s="1"/>
  <c r="T305" i="15"/>
  <c r="M317" i="15"/>
  <c r="R317" i="15" s="1"/>
  <c r="T349" i="15"/>
  <c r="T365" i="15"/>
  <c r="T381" i="15"/>
  <c r="M393" i="15"/>
  <c r="R393" i="15" s="1"/>
  <c r="M409" i="15"/>
  <c r="R409" i="15" s="1"/>
  <c r="M473" i="15"/>
  <c r="R473" i="15" s="1"/>
  <c r="M577" i="15"/>
  <c r="R577" i="15" s="1"/>
  <c r="T581" i="15"/>
  <c r="T597" i="15"/>
  <c r="M661" i="15"/>
  <c r="R661" i="15" s="1"/>
  <c r="P566" i="15"/>
  <c r="Q566" i="15" s="1"/>
  <c r="R14" i="15"/>
  <c r="R10" i="15"/>
  <c r="L69" i="9"/>
  <c r="M69" i="9" s="1"/>
  <c r="K69" i="9"/>
  <c r="K67" i="9"/>
  <c r="L67" i="9"/>
  <c r="M67" i="9" s="1"/>
  <c r="K66" i="9"/>
  <c r="L63" i="9"/>
  <c r="M63" i="9" s="1"/>
  <c r="K63" i="9"/>
  <c r="K62" i="9"/>
  <c r="K61" i="9"/>
  <c r="L61" i="9"/>
  <c r="M61" i="9" s="1"/>
  <c r="K58" i="9"/>
  <c r="L55" i="9"/>
  <c r="M55" i="9" s="1"/>
  <c r="K55" i="9"/>
  <c r="K54" i="9"/>
  <c r="K52" i="9"/>
  <c r="N66" i="9"/>
  <c r="M66" i="9"/>
  <c r="N58" i="9"/>
  <c r="M58" i="9"/>
  <c r="N50" i="9"/>
  <c r="O72" i="9"/>
  <c r="N72" i="9"/>
  <c r="M72" i="9"/>
  <c r="N64" i="9"/>
  <c r="M64" i="9"/>
  <c r="N56" i="9"/>
  <c r="M56" i="9"/>
  <c r="L50" i="9"/>
  <c r="M50" i="9" s="1"/>
  <c r="K50" i="9"/>
  <c r="O70" i="9"/>
  <c r="N70" i="9"/>
  <c r="M70" i="9"/>
  <c r="N62" i="9"/>
  <c r="M62" i="9"/>
  <c r="N54" i="9"/>
  <c r="M54" i="9"/>
  <c r="N68" i="9"/>
  <c r="M68" i="9"/>
  <c r="N60" i="9"/>
  <c r="M60" i="9"/>
  <c r="N52" i="9"/>
  <c r="M52" i="9"/>
  <c r="L47" i="9"/>
  <c r="M47" i="9" s="1"/>
  <c r="K49" i="9"/>
  <c r="K45" i="9"/>
  <c r="M43" i="9"/>
  <c r="L28" i="9"/>
  <c r="M28" i="9" s="1"/>
  <c r="L26" i="9"/>
  <c r="M26" i="9" s="1"/>
  <c r="L20" i="9"/>
  <c r="M20" i="9" s="1"/>
  <c r="L18" i="9"/>
  <c r="M18" i="9" s="1"/>
  <c r="L16" i="9"/>
  <c r="M16" i="9" s="1"/>
  <c r="L14" i="9"/>
  <c r="M14" i="9" s="1"/>
  <c r="L12" i="9"/>
  <c r="M12" i="9" s="1"/>
  <c r="L8" i="9"/>
  <c r="M8" i="9" s="1"/>
  <c r="M40" i="9"/>
  <c r="L30" i="9"/>
  <c r="M30" i="9" s="1"/>
  <c r="K24" i="9"/>
  <c r="L24" i="9"/>
  <c r="M24" i="9" s="1"/>
  <c r="K32" i="9"/>
  <c r="L32" i="9"/>
  <c r="M32" i="9" s="1"/>
  <c r="K9" i="9"/>
  <c r="L9" i="9"/>
  <c r="M9" i="9" s="1"/>
  <c r="L29" i="9"/>
  <c r="K29" i="9"/>
  <c r="N25" i="9"/>
  <c r="L23" i="9"/>
  <c r="M23" i="9" s="1"/>
  <c r="K23" i="9"/>
  <c r="K11" i="9"/>
  <c r="L11" i="9"/>
  <c r="M11" i="9" s="1"/>
  <c r="N21" i="9"/>
  <c r="L19" i="9"/>
  <c r="M19" i="9" s="1"/>
  <c r="K19" i="9"/>
  <c r="N27" i="9"/>
  <c r="N17" i="9"/>
  <c r="L33" i="9"/>
  <c r="M33" i="9" s="1"/>
  <c r="K33" i="9"/>
  <c r="L36" i="9"/>
  <c r="M36" i="9" s="1"/>
  <c r="K36" i="9"/>
  <c r="K42" i="9"/>
  <c r="L42" i="9"/>
  <c r="M42" i="9" s="1"/>
  <c r="K46" i="9"/>
  <c r="L46" i="9"/>
  <c r="M46" i="9" s="1"/>
  <c r="L31" i="9"/>
  <c r="M31" i="9" s="1"/>
  <c r="K31" i="9"/>
  <c r="K13" i="9"/>
  <c r="L13" i="9"/>
  <c r="M13" i="9" s="1"/>
  <c r="M29" i="9"/>
  <c r="N29" i="9"/>
  <c r="M37" i="9"/>
  <c r="N37" i="9"/>
  <c r="M35" i="9"/>
  <c r="N35" i="9"/>
  <c r="L25" i="9"/>
  <c r="M25" i="9" s="1"/>
  <c r="K25" i="9"/>
  <c r="N23" i="9"/>
  <c r="N39" i="9"/>
  <c r="M39" i="9"/>
  <c r="K7" i="9"/>
  <c r="L7" i="9"/>
  <c r="M7" i="9" s="1"/>
  <c r="K15" i="9"/>
  <c r="L15" i="9"/>
  <c r="M15" i="9" s="1"/>
  <c r="L21" i="9"/>
  <c r="M21" i="9" s="1"/>
  <c r="K21" i="9"/>
  <c r="N19" i="9"/>
  <c r="L27" i="9"/>
  <c r="M27" i="9" s="1"/>
  <c r="K27" i="9"/>
  <c r="L17" i="9"/>
  <c r="M17" i="9" s="1"/>
  <c r="K17" i="9"/>
  <c r="N33" i="9"/>
  <c r="K44" i="9"/>
  <c r="L44" i="9"/>
  <c r="M44" i="9" s="1"/>
  <c r="K48" i="9"/>
  <c r="L48" i="9"/>
  <c r="M48" i="9" s="1"/>
  <c r="N31" i="9"/>
  <c r="T18" i="15"/>
  <c r="T50" i="15"/>
  <c r="M163" i="15"/>
  <c r="M179" i="15"/>
  <c r="R179" i="15" s="1"/>
  <c r="T191" i="15"/>
  <c r="T223" i="15"/>
  <c r="T495" i="15"/>
  <c r="M659" i="15"/>
  <c r="R659" i="15" s="1"/>
  <c r="M699" i="15"/>
  <c r="M803" i="15"/>
  <c r="R803" i="15" s="1"/>
  <c r="R22" i="15"/>
  <c r="T22" i="15"/>
  <c r="R38" i="15"/>
  <c r="T38" i="15"/>
  <c r="R54" i="15"/>
  <c r="T54" i="15"/>
  <c r="R70" i="15"/>
  <c r="T70" i="15"/>
  <c r="T110" i="15"/>
  <c r="M110" i="15"/>
  <c r="Q110" i="15" s="1"/>
  <c r="M171" i="15"/>
  <c r="R171" i="15" s="1"/>
  <c r="T171" i="15"/>
  <c r="M175" i="15"/>
  <c r="R175" i="15" s="1"/>
  <c r="T175" i="15"/>
  <c r="M203" i="15"/>
  <c r="R203" i="15" s="1"/>
  <c r="T203" i="15"/>
  <c r="M207" i="15"/>
  <c r="R207" i="15" s="1"/>
  <c r="T207" i="15"/>
  <c r="T227" i="15"/>
  <c r="M227" i="15"/>
  <c r="R227" i="15" s="1"/>
  <c r="M231" i="15"/>
  <c r="R231" i="15" s="1"/>
  <c r="T231" i="15"/>
  <c r="M235" i="15"/>
  <c r="R235" i="15" s="1"/>
  <c r="T235" i="15"/>
  <c r="T239" i="15"/>
  <c r="M239" i="15"/>
  <c r="R239" i="15" s="1"/>
  <c r="T279" i="15"/>
  <c r="M279" i="15"/>
  <c r="R279" i="15" s="1"/>
  <c r="T287" i="15"/>
  <c r="M287" i="15"/>
  <c r="R287" i="15" s="1"/>
  <c r="T635" i="15"/>
  <c r="M635" i="15"/>
  <c r="R635" i="15" s="1"/>
  <c r="T639" i="15"/>
  <c r="M639" i="15"/>
  <c r="R639" i="15" s="1"/>
  <c r="M647" i="15"/>
  <c r="R647" i="15" s="1"/>
  <c r="T647" i="15"/>
  <c r="M651" i="15"/>
  <c r="R651" i="15" s="1"/>
  <c r="T651" i="15"/>
  <c r="T663" i="15"/>
  <c r="M663" i="15"/>
  <c r="R663" i="15" s="1"/>
  <c r="M667" i="15"/>
  <c r="R667" i="15" s="1"/>
  <c r="T667" i="15"/>
  <c r="M675" i="15"/>
  <c r="T675" i="15"/>
  <c r="T687" i="15"/>
  <c r="M687" i="15"/>
  <c r="R687" i="15" s="1"/>
  <c r="T695" i="15"/>
  <c r="M695" i="15"/>
  <c r="Q695" i="15" s="1"/>
  <c r="M703" i="15"/>
  <c r="R703" i="15" s="1"/>
  <c r="T703" i="15"/>
  <c r="T707" i="15"/>
  <c r="M707" i="15"/>
  <c r="R707" i="15" s="1"/>
  <c r="M711" i="15"/>
  <c r="R711" i="15" s="1"/>
  <c r="T711" i="15"/>
  <c r="M807" i="15"/>
  <c r="R807" i="15" s="1"/>
  <c r="T807" i="15"/>
  <c r="M831" i="15"/>
  <c r="R831" i="15" s="1"/>
  <c r="T831" i="15"/>
  <c r="M103" i="15"/>
  <c r="R103" i="15" s="1"/>
  <c r="T119" i="15"/>
  <c r="T148" i="15"/>
  <c r="T152" i="15"/>
  <c r="T180" i="15"/>
  <c r="T184" i="15"/>
  <c r="T212" i="15"/>
  <c r="T252" i="15"/>
  <c r="T268" i="15"/>
  <c r="R79" i="15"/>
  <c r="M131" i="15"/>
  <c r="R131" i="15" s="1"/>
  <c r="M143" i="15"/>
  <c r="R143" i="15" s="1"/>
  <c r="M430" i="15"/>
  <c r="T764" i="15"/>
  <c r="T780" i="15"/>
  <c r="M788" i="15"/>
  <c r="R788" i="15" s="1"/>
  <c r="T876" i="15"/>
  <c r="T880" i="15"/>
  <c r="T73" i="15"/>
  <c r="T326" i="15"/>
  <c r="T334" i="15"/>
  <c r="T342" i="15"/>
  <c r="T350" i="15"/>
  <c r="T358" i="15"/>
  <c r="T726" i="15"/>
  <c r="M749" i="15"/>
  <c r="R749" i="15" s="1"/>
  <c r="M752" i="15"/>
  <c r="M768" i="15"/>
  <c r="R768" i="15" s="1"/>
  <c r="T852" i="15"/>
  <c r="T868" i="15"/>
  <c r="T872" i="15"/>
  <c r="T77" i="15"/>
  <c r="M254" i="15"/>
  <c r="M121" i="15"/>
  <c r="Q121" i="15" s="1"/>
  <c r="M270" i="15"/>
  <c r="Q270" i="15" s="1"/>
  <c r="M594" i="15"/>
  <c r="R594" i="15" s="1"/>
  <c r="M772" i="15"/>
  <c r="Q691" i="15"/>
  <c r="M610" i="15"/>
  <c r="T795" i="15"/>
  <c r="T811" i="15"/>
  <c r="T823" i="15"/>
  <c r="M218" i="15"/>
  <c r="R218" i="15" s="1"/>
  <c r="T246" i="15"/>
  <c r="T262" i="15"/>
  <c r="T37" i="15"/>
  <c r="T105" i="15"/>
  <c r="M134" i="15"/>
  <c r="R134" i="15" s="1"/>
  <c r="M242" i="15"/>
  <c r="R242" i="15" s="1"/>
  <c r="M258" i="15"/>
  <c r="R258" i="15" s="1"/>
  <c r="M274" i="15"/>
  <c r="R274" i="15" s="1"/>
  <c r="M410" i="15"/>
  <c r="R410" i="15" s="1"/>
  <c r="M438" i="15"/>
  <c r="R438" i="15" s="1"/>
  <c r="M454" i="15"/>
  <c r="R454" i="15" s="1"/>
  <c r="M498" i="15"/>
  <c r="R498" i="15" s="1"/>
  <c r="M574" i="15"/>
  <c r="Q574" i="15" s="1"/>
  <c r="T787" i="15"/>
  <c r="T791" i="15"/>
  <c r="T799" i="15"/>
  <c r="T815" i="15"/>
  <c r="T827" i="15"/>
  <c r="M109" i="15"/>
  <c r="R109" i="15" s="1"/>
  <c r="T133" i="15"/>
  <c r="T606" i="15"/>
  <c r="R33" i="15"/>
  <c r="Q81" i="15"/>
  <c r="R85" i="15"/>
  <c r="T250" i="15"/>
  <c r="T266" i="15"/>
  <c r="T554" i="15"/>
  <c r="M718" i="15"/>
  <c r="T717" i="15"/>
  <c r="M765" i="15"/>
  <c r="T697" i="15"/>
  <c r="M705" i="15"/>
  <c r="Q705" i="15" s="1"/>
  <c r="M713" i="15"/>
  <c r="R713" i="15" s="1"/>
  <c r="M745" i="15"/>
  <c r="R745" i="15" s="1"/>
  <c r="M741" i="15"/>
  <c r="Q741" i="15" s="1"/>
  <c r="M693" i="15"/>
  <c r="R693" i="15" s="1"/>
  <c r="T689" i="15"/>
  <c r="T729" i="15"/>
  <c r="T681" i="15"/>
  <c r="T701" i="15"/>
  <c r="M709" i="15"/>
  <c r="Q709" i="15" s="1"/>
  <c r="M721" i="15"/>
  <c r="R721" i="15" s="1"/>
  <c r="M725" i="15"/>
  <c r="R725" i="15" s="1"/>
  <c r="T734" i="15"/>
  <c r="T737" i="15"/>
  <c r="M746" i="15"/>
  <c r="T762" i="15"/>
  <c r="T793" i="15"/>
  <c r="M673" i="15"/>
  <c r="Q673" i="15" s="1"/>
  <c r="T677" i="15"/>
  <c r="T669" i="15"/>
  <c r="T609" i="15"/>
  <c r="T621" i="15"/>
  <c r="T641" i="15"/>
  <c r="T653" i="15"/>
  <c r="T601" i="15"/>
  <c r="T633" i="15"/>
  <c r="T645" i="15"/>
  <c r="T657" i="15"/>
  <c r="T366" i="15"/>
  <c r="M386" i="15"/>
  <c r="R386" i="15" s="1"/>
  <c r="M418" i="15"/>
  <c r="R418" i="15" s="1"/>
  <c r="T570" i="15"/>
  <c r="T602" i="15"/>
  <c r="T618" i="15"/>
  <c r="T658" i="15"/>
  <c r="M714" i="15"/>
  <c r="R714" i="15" s="1"/>
  <c r="T730" i="15"/>
  <c r="T735" i="15"/>
  <c r="T742" i="15"/>
  <c r="M818" i="15"/>
  <c r="S818" i="15" s="1"/>
  <c r="M282" i="15"/>
  <c r="R282" i="15" s="1"/>
  <c r="M290" i="15"/>
  <c r="R290" i="15" s="1"/>
  <c r="T298" i="15"/>
  <c r="T306" i="15"/>
  <c r="T314" i="15"/>
  <c r="T374" i="15"/>
  <c r="M394" i="15"/>
  <c r="R394" i="15" s="1"/>
  <c r="T550" i="15"/>
  <c r="T566" i="15"/>
  <c r="M578" i="15"/>
  <c r="Q578" i="15" s="1"/>
  <c r="T590" i="15"/>
  <c r="T598" i="15"/>
  <c r="T614" i="15"/>
  <c r="O649" i="15"/>
  <c r="T722" i="15"/>
  <c r="T834" i="15"/>
  <c r="T842" i="15"/>
  <c r="T850" i="15"/>
  <c r="T858" i="15"/>
  <c r="T866" i="15"/>
  <c r="T874" i="15"/>
  <c r="M318" i="15"/>
  <c r="R318" i="15" s="1"/>
  <c r="T382" i="15"/>
  <c r="M402" i="15"/>
  <c r="R402" i="15" s="1"/>
  <c r="T422" i="15"/>
  <c r="M558" i="15"/>
  <c r="Q558" i="15" s="1"/>
  <c r="T586" i="15"/>
  <c r="T546" i="15"/>
  <c r="T562" i="15"/>
  <c r="T582" i="15"/>
  <c r="R564" i="15"/>
  <c r="Q576" i="15"/>
  <c r="O583" i="15"/>
  <c r="O587" i="15"/>
  <c r="P454" i="15"/>
  <c r="P461" i="15"/>
  <c r="T390" i="15"/>
  <c r="T398" i="15"/>
  <c r="T406" i="15"/>
  <c r="T414" i="15"/>
  <c r="T354" i="15"/>
  <c r="T370" i="15"/>
  <c r="T378" i="15"/>
  <c r="T362" i="15"/>
  <c r="Q329" i="15"/>
  <c r="T322" i="15"/>
  <c r="T294" i="15"/>
  <c r="T302" i="15"/>
  <c r="T310" i="15"/>
  <c r="T330" i="15"/>
  <c r="T338" i="15"/>
  <c r="T346" i="15"/>
  <c r="P761" i="15"/>
  <c r="P415" i="15"/>
  <c r="R484" i="15"/>
  <c r="P188" i="15"/>
  <c r="Q188" i="15" s="1"/>
  <c r="P611" i="15"/>
  <c r="O612" i="15"/>
  <c r="P630" i="15"/>
  <c r="Q630" i="15" s="1"/>
  <c r="P14" i="15"/>
  <c r="P197" i="15"/>
  <c r="Q197" i="15" s="1"/>
  <c r="O395" i="15"/>
  <c r="O483" i="15"/>
  <c r="P485" i="15"/>
  <c r="Q485" i="15" s="1"/>
  <c r="O754" i="15"/>
  <c r="P310" i="15"/>
  <c r="Q310" i="15" s="1"/>
  <c r="O316" i="15"/>
  <c r="O376" i="15"/>
  <c r="O608" i="15"/>
  <c r="P42" i="15"/>
  <c r="Q42" i="15" s="1"/>
  <c r="P137" i="15"/>
  <c r="Q137" i="15" s="1"/>
  <c r="O303" i="15"/>
  <c r="O360" i="15"/>
  <c r="O416" i="15"/>
  <c r="O422" i="15"/>
  <c r="O467" i="15"/>
  <c r="O494" i="15"/>
  <c r="Q653" i="15"/>
  <c r="P788" i="15"/>
  <c r="O789" i="15"/>
  <c r="O793" i="15"/>
  <c r="O838" i="15"/>
  <c r="O854" i="15"/>
  <c r="O860" i="15"/>
  <c r="O878" i="15"/>
  <c r="O874" i="15"/>
  <c r="O133" i="15"/>
  <c r="O287" i="15"/>
  <c r="P402" i="15"/>
  <c r="O515" i="15"/>
  <c r="O546" i="15"/>
  <c r="O602" i="15"/>
  <c r="O603" i="15"/>
  <c r="P610" i="15"/>
  <c r="Q657" i="15"/>
  <c r="O731" i="15"/>
  <c r="O747" i="15"/>
  <c r="O748" i="15"/>
  <c r="O848" i="15"/>
  <c r="O852" i="15"/>
  <c r="R604" i="15"/>
  <c r="O619" i="15"/>
  <c r="P638" i="15"/>
  <c r="Q638" i="15" s="1"/>
  <c r="O639" i="15"/>
  <c r="O657" i="15"/>
  <c r="P702" i="15"/>
  <c r="Q702" i="15" s="1"/>
  <c r="O703" i="15"/>
  <c r="P766" i="15"/>
  <c r="Q766" i="15" s="1"/>
  <c r="O805" i="15"/>
  <c r="O809" i="15"/>
  <c r="O819" i="15"/>
  <c r="O834" i="15"/>
  <c r="O862" i="15"/>
  <c r="O54" i="15"/>
  <c r="P73" i="15"/>
  <c r="Q73" i="15" s="1"/>
  <c r="P184" i="15"/>
  <c r="P306" i="15"/>
  <c r="Q306" i="15" s="1"/>
  <c r="O320" i="15"/>
  <c r="P334" i="15"/>
  <c r="Q334" i="15" s="1"/>
  <c r="O343" i="15"/>
  <c r="O344" i="15"/>
  <c r="P354" i="15"/>
  <c r="Q354" i="15" s="1"/>
  <c r="O391" i="15"/>
  <c r="P425" i="15"/>
  <c r="Q425" i="15" s="1"/>
  <c r="O426" i="15"/>
  <c r="O446" i="15"/>
  <c r="P453" i="15"/>
  <c r="O466" i="15"/>
  <c r="O479" i="15"/>
  <c r="P490" i="15"/>
  <c r="Q490" i="15" s="1"/>
  <c r="P497" i="15"/>
  <c r="Q497" i="15" s="1"/>
  <c r="O498" i="15"/>
  <c r="O582" i="15"/>
  <c r="O600" i="15"/>
  <c r="O604" i="15"/>
  <c r="O606" i="15"/>
  <c r="O607" i="15"/>
  <c r="P614" i="15"/>
  <c r="Q614" i="15" s="1"/>
  <c r="O618" i="15"/>
  <c r="O653" i="15"/>
  <c r="O681" i="15"/>
  <c r="Q683" i="15"/>
  <c r="O709" i="15"/>
  <c r="O732" i="15"/>
  <c r="O736" i="15"/>
  <c r="P800" i="15"/>
  <c r="Q800" i="15" s="1"/>
  <c r="O801" i="15"/>
  <c r="S819" i="15"/>
  <c r="O840" i="15"/>
  <c r="P853" i="15"/>
  <c r="Q853" i="15" s="1"/>
  <c r="O876" i="15"/>
  <c r="P218" i="15"/>
  <c r="O222" i="15"/>
  <c r="P295" i="15"/>
  <c r="Q295" i="15" s="1"/>
  <c r="O319" i="15"/>
  <c r="P330" i="15"/>
  <c r="Q330" i="15" s="1"/>
  <c r="P339" i="15"/>
  <c r="P350" i="15"/>
  <c r="Q350" i="15" s="1"/>
  <c r="P366" i="15"/>
  <c r="Q366" i="15" s="1"/>
  <c r="R384" i="15"/>
  <c r="P407" i="15"/>
  <c r="P442" i="15"/>
  <c r="Q442" i="15" s="1"/>
  <c r="P445" i="15"/>
  <c r="O478" i="15"/>
  <c r="O547" i="15"/>
  <c r="R548" i="15"/>
  <c r="P562" i="15"/>
  <c r="Q562" i="15" s="1"/>
  <c r="P567" i="15"/>
  <c r="O568" i="15"/>
  <c r="O570" i="15"/>
  <c r="Q602" i="15"/>
  <c r="P10" i="15"/>
  <c r="Q10" i="15" s="1"/>
  <c r="P13" i="15"/>
  <c r="Q13" i="15" s="1"/>
  <c r="P18" i="15"/>
  <c r="Q18" i="15" s="1"/>
  <c r="O221" i="15"/>
  <c r="P236" i="15"/>
  <c r="Q236" i="15" s="1"/>
  <c r="O279" i="15"/>
  <c r="P298" i="15"/>
  <c r="Q298" i="15" s="1"/>
  <c r="O328" i="15"/>
  <c r="Q345" i="15"/>
  <c r="P362" i="15"/>
  <c r="Q362" i="15" s="1"/>
  <c r="P371" i="15"/>
  <c r="O396" i="15"/>
  <c r="P410" i="15"/>
  <c r="O474" i="15"/>
  <c r="O503" i="15"/>
  <c r="O507" i="15"/>
  <c r="O511" i="15"/>
  <c r="Q556" i="15"/>
  <c r="Q581" i="15"/>
  <c r="O621" i="15"/>
  <c r="P662" i="15"/>
  <c r="Q662" i="15" s="1"/>
  <c r="O663" i="15"/>
  <c r="O689" i="15"/>
  <c r="P738" i="15"/>
  <c r="Q738" i="15" s="1"/>
  <c r="P753" i="15"/>
  <c r="P813" i="15"/>
  <c r="Q813" i="15" s="1"/>
  <c r="O12" i="15"/>
  <c r="O50" i="15"/>
  <c r="P113" i="15"/>
  <c r="Q113" i="15" s="1"/>
  <c r="O132" i="15"/>
  <c r="P153" i="15"/>
  <c r="Q153" i="15" s="1"/>
  <c r="O233" i="15"/>
  <c r="O234" i="15"/>
  <c r="P282" i="15"/>
  <c r="O283" i="15"/>
  <c r="P290" i="15"/>
  <c r="O291" i="15"/>
  <c r="P302" i="15"/>
  <c r="Q302" i="15" s="1"/>
  <c r="O307" i="15"/>
  <c r="O308" i="15"/>
  <c r="P331" i="15"/>
  <c r="P338" i="15"/>
  <c r="Q338" i="15" s="1"/>
  <c r="P351" i="15"/>
  <c r="P363" i="15"/>
  <c r="P370" i="15"/>
  <c r="Q370" i="15" s="1"/>
  <c r="P378" i="15"/>
  <c r="Q378" i="15" s="1"/>
  <c r="O384" i="15"/>
  <c r="P386" i="15"/>
  <c r="O392" i="15"/>
  <c r="P394" i="15"/>
  <c r="O403" i="15"/>
  <c r="O404" i="15"/>
  <c r="P406" i="15"/>
  <c r="Q406" i="15" s="1"/>
  <c r="Q409" i="15"/>
  <c r="P414" i="15"/>
  <c r="Q414" i="15" s="1"/>
  <c r="O433" i="15"/>
  <c r="P433" i="15"/>
  <c r="Q433" i="15" s="1"/>
  <c r="P434" i="15"/>
  <c r="Q434" i="15" s="1"/>
  <c r="P463" i="15"/>
  <c r="O463" i="15"/>
  <c r="P506" i="15"/>
  <c r="Q506" i="15" s="1"/>
  <c r="O506" i="15"/>
  <c r="R329" i="15"/>
  <c r="P427" i="15"/>
  <c r="O427" i="15"/>
  <c r="P438" i="15"/>
  <c r="O438" i="15"/>
  <c r="P475" i="15"/>
  <c r="O475" i="15"/>
  <c r="P482" i="15"/>
  <c r="Q482" i="15" s="1"/>
  <c r="O482" i="15"/>
  <c r="O8" i="15"/>
  <c r="Q24" i="15"/>
  <c r="P100" i="15"/>
  <c r="O101" i="15"/>
  <c r="P108" i="15"/>
  <c r="Q108" i="15" s="1"/>
  <c r="P109" i="15"/>
  <c r="P185" i="15"/>
  <c r="Q185" i="15" s="1"/>
  <c r="O296" i="15"/>
  <c r="O304" i="15"/>
  <c r="O323" i="15"/>
  <c r="O327" i="15"/>
  <c r="P346" i="15"/>
  <c r="Q346" i="15" s="1"/>
  <c r="O359" i="15"/>
  <c r="O375" i="15"/>
  <c r="P398" i="15"/>
  <c r="Q398" i="15" s="1"/>
  <c r="O408" i="15"/>
  <c r="P418" i="15"/>
  <c r="P421" i="15"/>
  <c r="P435" i="15"/>
  <c r="O435" i="15"/>
  <c r="P462" i="15"/>
  <c r="Q462" i="15" s="1"/>
  <c r="O465" i="15"/>
  <c r="P465" i="15"/>
  <c r="Q465" i="15" s="1"/>
  <c r="O469" i="15"/>
  <c r="P469" i="15"/>
  <c r="Q469" i="15" s="1"/>
  <c r="P443" i="15"/>
  <c r="O443" i="15"/>
  <c r="P500" i="15"/>
  <c r="Q500" i="15" s="1"/>
  <c r="O500" i="15"/>
  <c r="R464" i="15"/>
  <c r="R488" i="15"/>
  <c r="O508" i="15"/>
  <c r="O514" i="15"/>
  <c r="O516" i="15"/>
  <c r="O520" i="15"/>
  <c r="O524" i="15"/>
  <c r="O528" i="15"/>
  <c r="O532" i="15"/>
  <c r="O536" i="15"/>
  <c r="O540" i="15"/>
  <c r="O544" i="15"/>
  <c r="O548" i="15"/>
  <c r="O550" i="15"/>
  <c r="O551" i="15"/>
  <c r="O560" i="15"/>
  <c r="O584" i="15"/>
  <c r="O586" i="15"/>
  <c r="Q592" i="15"/>
  <c r="P598" i="15"/>
  <c r="Q598" i="15" s="1"/>
  <c r="Q601" i="15"/>
  <c r="O616" i="15"/>
  <c r="O620" i="15"/>
  <c r="P622" i="15"/>
  <c r="Q622" i="15" s="1"/>
  <c r="O623" i="15"/>
  <c r="P646" i="15"/>
  <c r="Q646" i="15" s="1"/>
  <c r="P655" i="15"/>
  <c r="Q655" i="15" s="1"/>
  <c r="O665" i="15"/>
  <c r="O705" i="15"/>
  <c r="P714" i="15"/>
  <c r="O715" i="15"/>
  <c r="O723" i="15"/>
  <c r="O724" i="15"/>
  <c r="O727" i="15"/>
  <c r="O728" i="15"/>
  <c r="P730" i="15"/>
  <c r="Q730" i="15" s="1"/>
  <c r="P784" i="15"/>
  <c r="Q784" i="15" s="1"/>
  <c r="O817" i="15"/>
  <c r="P818" i="15"/>
  <c r="O821" i="15"/>
  <c r="P822" i="15"/>
  <c r="O823" i="15"/>
  <c r="O829" i="15"/>
  <c r="P830" i="15"/>
  <c r="O831" i="15"/>
  <c r="O836" i="15"/>
  <c r="P845" i="15"/>
  <c r="O846" i="15"/>
  <c r="P863" i="15"/>
  <c r="Q863" i="15" s="1"/>
  <c r="O864" i="15"/>
  <c r="P865" i="15"/>
  <c r="Q865" i="15" s="1"/>
  <c r="O866" i="15"/>
  <c r="O872" i="15"/>
  <c r="Q618" i="15"/>
  <c r="R620" i="15"/>
  <c r="P632" i="15"/>
  <c r="Q632" i="15" s="1"/>
  <c r="O633" i="15"/>
  <c r="O659" i="15"/>
  <c r="P670" i="15"/>
  <c r="O671" i="15"/>
  <c r="P682" i="15"/>
  <c r="Q682" i="15" s="1"/>
  <c r="O683" i="15"/>
  <c r="P722" i="15"/>
  <c r="P765" i="15"/>
  <c r="Q765" i="15" s="1"/>
  <c r="O767" i="15"/>
  <c r="O795" i="15"/>
  <c r="P802" i="15"/>
  <c r="O807" i="15"/>
  <c r="O811" i="15"/>
  <c r="P814" i="15"/>
  <c r="O815" i="15"/>
  <c r="S831" i="15"/>
  <c r="O844" i="15"/>
  <c r="P486" i="15"/>
  <c r="Q486" i="15" s="1"/>
  <c r="O491" i="15"/>
  <c r="O495" i="15"/>
  <c r="O502" i="15"/>
  <c r="O504" i="15"/>
  <c r="O510" i="15"/>
  <c r="O512" i="15"/>
  <c r="Q560" i="15"/>
  <c r="P563" i="15"/>
  <c r="O564" i="15"/>
  <c r="O571" i="15"/>
  <c r="Q597" i="15"/>
  <c r="Q617" i="15"/>
  <c r="Q811" i="15"/>
  <c r="S815" i="15"/>
  <c r="Q821" i="15"/>
  <c r="P648" i="15"/>
  <c r="O673" i="15"/>
  <c r="O677" i="15"/>
  <c r="P694" i="15"/>
  <c r="Q694" i="15" s="1"/>
  <c r="O695" i="15"/>
  <c r="O701" i="15"/>
  <c r="P706" i="15"/>
  <c r="Q706" i="15" s="1"/>
  <c r="O707" i="15"/>
  <c r="P837" i="15"/>
  <c r="O856" i="15"/>
  <c r="P22" i="15"/>
  <c r="P37" i="15"/>
  <c r="Q37" i="15" s="1"/>
  <c r="O58" i="15"/>
  <c r="P61" i="15"/>
  <c r="O62" i="15"/>
  <c r="P65" i="15"/>
  <c r="O97" i="15"/>
  <c r="P136" i="15"/>
  <c r="P172" i="15"/>
  <c r="Q172" i="15" s="1"/>
  <c r="O194" i="15"/>
  <c r="P196" i="15"/>
  <c r="Q196" i="15" s="1"/>
  <c r="P200" i="15"/>
  <c r="Q200" i="15" s="1"/>
  <c r="P214" i="15"/>
  <c r="Q214" i="15" s="1"/>
  <c r="P225" i="15"/>
  <c r="Q225" i="15" s="1"/>
  <c r="P232" i="15"/>
  <c r="P240" i="15"/>
  <c r="Q240" i="15" s="1"/>
  <c r="P278" i="15"/>
  <c r="O280" i="15"/>
  <c r="P286" i="15"/>
  <c r="O288" i="15"/>
  <c r="O299" i="15"/>
  <c r="O300" i="15"/>
  <c r="O311" i="15"/>
  <c r="O312" i="15"/>
  <c r="O314" i="15"/>
  <c r="O315" i="15"/>
  <c r="Q317" i="15"/>
  <c r="P322" i="15"/>
  <c r="Q322" i="15" s="1"/>
  <c r="O324" i="15"/>
  <c r="P326" i="15"/>
  <c r="Q326" i="15" s="1"/>
  <c r="O335" i="15"/>
  <c r="O336" i="15"/>
  <c r="Q341" i="15"/>
  <c r="O347" i="15"/>
  <c r="O348" i="15"/>
  <c r="Q353" i="15"/>
  <c r="O355" i="15"/>
  <c r="O356" i="15"/>
  <c r="P358" i="15"/>
  <c r="Q358" i="15" s="1"/>
  <c r="O367" i="15"/>
  <c r="O368" i="15"/>
  <c r="Q373" i="15"/>
  <c r="P379" i="15"/>
  <c r="P382" i="15"/>
  <c r="Q382" i="15" s="1"/>
  <c r="O382" i="15"/>
  <c r="P387" i="15"/>
  <c r="O387" i="15"/>
  <c r="Q389" i="15"/>
  <c r="R389" i="15"/>
  <c r="O390" i="15"/>
  <c r="P390" i="15"/>
  <c r="Q390" i="15" s="1"/>
  <c r="P400" i="15"/>
  <c r="Q400" i="15" s="1"/>
  <c r="O400" i="15"/>
  <c r="P49" i="15"/>
  <c r="P53" i="15"/>
  <c r="O193" i="15"/>
  <c r="P224" i="15"/>
  <c r="Q224" i="15" s="1"/>
  <c r="P228" i="15"/>
  <c r="Q228" i="15" s="1"/>
  <c r="O237" i="15"/>
  <c r="O238" i="15"/>
  <c r="O242" i="15"/>
  <c r="O246" i="15"/>
  <c r="O250" i="15"/>
  <c r="O254" i="15"/>
  <c r="O258" i="15"/>
  <c r="O262" i="15"/>
  <c r="O266" i="15"/>
  <c r="O270" i="15"/>
  <c r="R285" i="15"/>
  <c r="P294" i="15"/>
  <c r="Q294" i="15" s="1"/>
  <c r="R345" i="15"/>
  <c r="Q280" i="15"/>
  <c r="Q288" i="15"/>
  <c r="Q313" i="15"/>
  <c r="Q314" i="15"/>
  <c r="R316" i="15"/>
  <c r="P318" i="15"/>
  <c r="Q325" i="15"/>
  <c r="O332" i="15"/>
  <c r="O340" i="15"/>
  <c r="P342" i="15"/>
  <c r="Q342" i="15" s="1"/>
  <c r="O352" i="15"/>
  <c r="Q357" i="15"/>
  <c r="O364" i="15"/>
  <c r="O372" i="15"/>
  <c r="R373" i="15"/>
  <c r="P374" i="15"/>
  <c r="Q374" i="15" s="1"/>
  <c r="P383" i="15"/>
  <c r="O383" i="15"/>
  <c r="P388" i="15"/>
  <c r="Q388" i="15" s="1"/>
  <c r="O388" i="15"/>
  <c r="P399" i="15"/>
  <c r="O399" i="15"/>
  <c r="P637" i="15"/>
  <c r="Q637" i="15" s="1"/>
  <c r="O637" i="15"/>
  <c r="P654" i="15"/>
  <c r="Q654" i="15" s="1"/>
  <c r="P661" i="15"/>
  <c r="O661" i="15"/>
  <c r="O669" i="15"/>
  <c r="P674" i="15"/>
  <c r="Q674" i="15" s="1"/>
  <c r="O675" i="15"/>
  <c r="P679" i="15"/>
  <c r="Q679" i="15" s="1"/>
  <c r="O679" i="15"/>
  <c r="P711" i="15"/>
  <c r="O711" i="15"/>
  <c r="O735" i="15"/>
  <c r="P735" i="15"/>
  <c r="Q735" i="15" s="1"/>
  <c r="Q385" i="15"/>
  <c r="Q405" i="15"/>
  <c r="O411" i="15"/>
  <c r="O412" i="15"/>
  <c r="Q417" i="15"/>
  <c r="O419" i="15"/>
  <c r="O430" i="15"/>
  <c r="P437" i="15"/>
  <c r="P449" i="15"/>
  <c r="O450" i="15"/>
  <c r="O451" i="15"/>
  <c r="P457" i="15"/>
  <c r="O458" i="15"/>
  <c r="O459" i="15"/>
  <c r="O470" i="15"/>
  <c r="O471" i="15"/>
  <c r="R472" i="15"/>
  <c r="P473" i="15"/>
  <c r="Q473" i="15" s="1"/>
  <c r="P481" i="15"/>
  <c r="Q481" i="15" s="1"/>
  <c r="P493" i="15"/>
  <c r="O496" i="15"/>
  <c r="O552" i="15"/>
  <c r="O554" i="15"/>
  <c r="O555" i="15"/>
  <c r="O572" i="15"/>
  <c r="O574" i="15"/>
  <c r="O575" i="15"/>
  <c r="O578" i="15"/>
  <c r="O579" i="15"/>
  <c r="Q582" i="15"/>
  <c r="O588" i="15"/>
  <c r="O590" i="15"/>
  <c r="O591" i="15"/>
  <c r="O594" i="15"/>
  <c r="O595" i="15"/>
  <c r="O636" i="15"/>
  <c r="P636" i="15"/>
  <c r="Q636" i="15" s="1"/>
  <c r="O658" i="15"/>
  <c r="P658" i="15"/>
  <c r="Q658" i="15" s="1"/>
  <c r="O678" i="15"/>
  <c r="P678" i="15"/>
  <c r="Q678" i="15" s="1"/>
  <c r="O710" i="15"/>
  <c r="P710" i="15"/>
  <c r="Q710" i="15" s="1"/>
  <c r="O380" i="15"/>
  <c r="Q393" i="15"/>
  <c r="P429" i="15"/>
  <c r="P441" i="15"/>
  <c r="R468" i="15"/>
  <c r="O518" i="15"/>
  <c r="O519" i="15"/>
  <c r="O522" i="15"/>
  <c r="O523" i="15"/>
  <c r="O526" i="15"/>
  <c r="O527" i="15"/>
  <c r="O530" i="15"/>
  <c r="O531" i="15"/>
  <c r="O534" i="15"/>
  <c r="O535" i="15"/>
  <c r="O538" i="15"/>
  <c r="O539" i="15"/>
  <c r="O542" i="15"/>
  <c r="O543" i="15"/>
  <c r="O556" i="15"/>
  <c r="O558" i="15"/>
  <c r="O559" i="15"/>
  <c r="Q565" i="15"/>
  <c r="Q569" i="15"/>
  <c r="Q570" i="15"/>
  <c r="O576" i="15"/>
  <c r="O580" i="15"/>
  <c r="Q585" i="15"/>
  <c r="Q586" i="15"/>
  <c r="O592" i="15"/>
  <c r="O596" i="15"/>
  <c r="P599" i="15"/>
  <c r="R601" i="15"/>
  <c r="Q608" i="15"/>
  <c r="R612" i="15"/>
  <c r="R613" i="15"/>
  <c r="P615" i="15"/>
  <c r="R617" i="15"/>
  <c r="P624" i="15"/>
  <c r="Q624" i="15" s="1"/>
  <c r="O625" i="15"/>
  <c r="P628" i="15"/>
  <c r="Q628" i="15" s="1"/>
  <c r="O629" i="15"/>
  <c r="O631" i="15"/>
  <c r="P635" i="15"/>
  <c r="O635" i="15"/>
  <c r="P640" i="15"/>
  <c r="Q640" i="15" s="1"/>
  <c r="O641" i="15"/>
  <c r="P644" i="15"/>
  <c r="Q644" i="15" s="1"/>
  <c r="O645" i="15"/>
  <c r="O647" i="15"/>
  <c r="P651" i="15"/>
  <c r="O651" i="15"/>
  <c r="P667" i="15"/>
  <c r="Q667" i="15" s="1"/>
  <c r="O667" i="15"/>
  <c r="P686" i="15"/>
  <c r="Q686" i="15" s="1"/>
  <c r="O687" i="15"/>
  <c r="O690" i="15"/>
  <c r="P690" i="15"/>
  <c r="Q690" i="15" s="1"/>
  <c r="P698" i="15"/>
  <c r="Q698" i="15" s="1"/>
  <c r="O699" i="15"/>
  <c r="O720" i="15"/>
  <c r="O726" i="15"/>
  <c r="P726" i="15"/>
  <c r="Q726" i="15" s="1"/>
  <c r="Q401" i="15"/>
  <c r="P477" i="15"/>
  <c r="Q477" i="15" s="1"/>
  <c r="O487" i="15"/>
  <c r="P489" i="15"/>
  <c r="Q552" i="15"/>
  <c r="R556" i="15"/>
  <c r="Q572" i="15"/>
  <c r="R580" i="15"/>
  <c r="Q588" i="15"/>
  <c r="Q590" i="15"/>
  <c r="R596" i="15"/>
  <c r="P627" i="15"/>
  <c r="Q627" i="15" s="1"/>
  <c r="O627" i="15"/>
  <c r="P643" i="15"/>
  <c r="Q643" i="15" s="1"/>
  <c r="O643" i="15"/>
  <c r="O666" i="15"/>
  <c r="P666" i="15"/>
  <c r="Q666" i="15" s="1"/>
  <c r="P685" i="15"/>
  <c r="Q685" i="15" s="1"/>
  <c r="O685" i="15"/>
  <c r="O693" i="15"/>
  <c r="P697" i="15"/>
  <c r="Q697" i="15" s="1"/>
  <c r="O697" i="15"/>
  <c r="P718" i="15"/>
  <c r="O719" i="15"/>
  <c r="Q606" i="15"/>
  <c r="Q675" i="15"/>
  <c r="Q722" i="15"/>
  <c r="O733" i="15"/>
  <c r="O739" i="15"/>
  <c r="O740" i="15"/>
  <c r="P742" i="15"/>
  <c r="Q742" i="15" s="1"/>
  <c r="P743" i="15"/>
  <c r="O750" i="15"/>
  <c r="O751" i="15"/>
  <c r="P758" i="15"/>
  <c r="Q758" i="15" s="1"/>
  <c r="O762" i="15"/>
  <c r="P769" i="15"/>
  <c r="P770" i="15"/>
  <c r="Q770" i="15" s="1"/>
  <c r="P773" i="15"/>
  <c r="Q773" i="15" s="1"/>
  <c r="P774" i="15"/>
  <c r="Q774" i="15" s="1"/>
  <c r="P777" i="15"/>
  <c r="Q777" i="15" s="1"/>
  <c r="P778" i="15"/>
  <c r="Q778" i="15" s="1"/>
  <c r="P781" i="15"/>
  <c r="Q781" i="15" s="1"/>
  <c r="P782" i="15"/>
  <c r="Q782" i="15" s="1"/>
  <c r="O785" i="15"/>
  <c r="O791" i="15"/>
  <c r="P796" i="15"/>
  <c r="Q796" i="15" s="1"/>
  <c r="O797" i="15"/>
  <c r="P798" i="15"/>
  <c r="O799" i="15"/>
  <c r="O803" i="15"/>
  <c r="O825" i="15"/>
  <c r="P826" i="15"/>
  <c r="O827" i="15"/>
  <c r="Q829" i="15"/>
  <c r="P833" i="15"/>
  <c r="Q833" i="15" s="1"/>
  <c r="Q836" i="15"/>
  <c r="P841" i="15"/>
  <c r="Q841" i="15" s="1"/>
  <c r="O842" i="15"/>
  <c r="Q844" i="15"/>
  <c r="P849" i="15"/>
  <c r="Q849" i="15" s="1"/>
  <c r="O850" i="15"/>
  <c r="Q856" i="15"/>
  <c r="P857" i="15"/>
  <c r="Q857" i="15" s="1"/>
  <c r="O858" i="15"/>
  <c r="O868" i="15"/>
  <c r="P869" i="15"/>
  <c r="O870" i="15"/>
  <c r="Q872" i="15"/>
  <c r="O880" i="15"/>
  <c r="Q699" i="15"/>
  <c r="Q745" i="15"/>
  <c r="Q876" i="15"/>
  <c r="S823" i="15"/>
  <c r="Q825" i="15"/>
  <c r="Q862" i="15"/>
  <c r="S866" i="15"/>
  <c r="Q868" i="15"/>
  <c r="Q880" i="15"/>
  <c r="O744" i="15"/>
  <c r="P746" i="15"/>
  <c r="Q746" i="15" s="1"/>
  <c r="P757" i="15"/>
  <c r="Q757" i="15" s="1"/>
  <c r="O759" i="15"/>
  <c r="Q791" i="15"/>
  <c r="P212" i="15"/>
  <c r="Q212" i="15" s="1"/>
  <c r="O210" i="15"/>
  <c r="O209" i="15"/>
  <c r="P205" i="15"/>
  <c r="Q205" i="15" s="1"/>
  <c r="P204" i="15"/>
  <c r="Q204" i="15" s="1"/>
  <c r="P173" i="15"/>
  <c r="Q173" i="15" s="1"/>
  <c r="O162" i="15"/>
  <c r="O161" i="15"/>
  <c r="P152" i="15"/>
  <c r="Q152" i="15" s="1"/>
  <c r="O150" i="15"/>
  <c r="O149" i="15"/>
  <c r="O157" i="15"/>
  <c r="O158" i="15"/>
  <c r="O165" i="15"/>
  <c r="O166" i="15"/>
  <c r="P169" i="15"/>
  <c r="Q169" i="15" s="1"/>
  <c r="O177" i="15"/>
  <c r="O178" i="15"/>
  <c r="P180" i="15"/>
  <c r="Q180" i="15" s="1"/>
  <c r="P181" i="15"/>
  <c r="Q181" i="15" s="1"/>
  <c r="P189" i="15"/>
  <c r="Q189" i="15" s="1"/>
  <c r="P201" i="15"/>
  <c r="Q201" i="15" s="1"/>
  <c r="P213" i="15"/>
  <c r="Q213" i="15" s="1"/>
  <c r="P229" i="15"/>
  <c r="Q229" i="15" s="1"/>
  <c r="O145" i="15"/>
  <c r="O146" i="15"/>
  <c r="P144" i="15"/>
  <c r="Q144" i="15" s="1"/>
  <c r="O154" i="15"/>
  <c r="R155" i="15"/>
  <c r="P156" i="15"/>
  <c r="Q156" i="15" s="1"/>
  <c r="P164" i="15"/>
  <c r="Q164" i="15" s="1"/>
  <c r="O174" i="15"/>
  <c r="P176" i="15"/>
  <c r="Q176" i="15" s="1"/>
  <c r="O186" i="15"/>
  <c r="O198" i="15"/>
  <c r="O206" i="15"/>
  <c r="P208" i="15"/>
  <c r="Q208" i="15" s="1"/>
  <c r="O215" i="15"/>
  <c r="O216" i="15"/>
  <c r="O226" i="15"/>
  <c r="O274" i="15"/>
  <c r="R223" i="15"/>
  <c r="O243" i="15"/>
  <c r="R245" i="15"/>
  <c r="O247" i="15"/>
  <c r="O251" i="15"/>
  <c r="O255" i="15"/>
  <c r="O259" i="15"/>
  <c r="R261" i="15"/>
  <c r="O263" i="15"/>
  <c r="O267" i="15"/>
  <c r="R269" i="15"/>
  <c r="O271" i="15"/>
  <c r="O275" i="15"/>
  <c r="P148" i="15"/>
  <c r="Q148" i="15" s="1"/>
  <c r="P160" i="15"/>
  <c r="Q160" i="15" s="1"/>
  <c r="P168" i="15"/>
  <c r="Q168" i="15" s="1"/>
  <c r="O170" i="15"/>
  <c r="O182" i="15"/>
  <c r="O190" i="15"/>
  <c r="P192" i="15"/>
  <c r="Q192" i="15" s="1"/>
  <c r="O202" i="15"/>
  <c r="P220" i="15"/>
  <c r="Q220" i="15" s="1"/>
  <c r="O230" i="15"/>
  <c r="R248" i="15"/>
  <c r="R256" i="15"/>
  <c r="R264" i="15"/>
  <c r="R272" i="15"/>
  <c r="Q122" i="15"/>
  <c r="O122" i="15"/>
  <c r="O118" i="15"/>
  <c r="O117" i="15"/>
  <c r="P112" i="15"/>
  <c r="P96" i="15"/>
  <c r="Q96" i="15" s="1"/>
  <c r="O93" i="15"/>
  <c r="P92" i="15"/>
  <c r="Q92" i="15" s="1"/>
  <c r="O85" i="15"/>
  <c r="P84" i="15"/>
  <c r="R98" i="15"/>
  <c r="R102" i="15"/>
  <c r="R83" i="15"/>
  <c r="R95" i="15"/>
  <c r="R107" i="15"/>
  <c r="T122" i="15"/>
  <c r="O125" i="15"/>
  <c r="P80" i="15"/>
  <c r="Q80" i="15" s="1"/>
  <c r="P104" i="15"/>
  <c r="Q104" i="15" s="1"/>
  <c r="T102" i="15"/>
  <c r="P105" i="15"/>
  <c r="Q105" i="15" s="1"/>
  <c r="T107" i="15"/>
  <c r="O110" i="15"/>
  <c r="O120" i="15"/>
  <c r="O121" i="15"/>
  <c r="P124" i="15"/>
  <c r="T127" i="15"/>
  <c r="O129" i="15"/>
  <c r="O130" i="15"/>
  <c r="O134" i="15"/>
  <c r="O141" i="15"/>
  <c r="O142" i="15"/>
  <c r="O81" i="15"/>
  <c r="P116" i="15"/>
  <c r="O126" i="15"/>
  <c r="P76" i="15"/>
  <c r="Q76" i="15" s="1"/>
  <c r="O77" i="15"/>
  <c r="T83" i="15"/>
  <c r="P88" i="15"/>
  <c r="Q88" i="15" s="1"/>
  <c r="O89" i="15"/>
  <c r="T98" i="15"/>
  <c r="T99" i="15"/>
  <c r="O114" i="15"/>
  <c r="P128" i="15"/>
  <c r="O138" i="15"/>
  <c r="P140" i="15"/>
  <c r="P72" i="15"/>
  <c r="P69" i="15"/>
  <c r="O70" i="15"/>
  <c r="O66" i="15"/>
  <c r="P57" i="15"/>
  <c r="O46" i="15"/>
  <c r="P45" i="15"/>
  <c r="Q45" i="15" s="1"/>
  <c r="P41" i="15"/>
  <c r="O40" i="15"/>
  <c r="Q40" i="15"/>
  <c r="P38" i="15"/>
  <c r="P34" i="15"/>
  <c r="Q34" i="15" s="1"/>
  <c r="P30" i="15"/>
  <c r="Q30" i="15" s="1"/>
  <c r="P26" i="15"/>
  <c r="Q26" i="15" s="1"/>
  <c r="O20" i="15"/>
  <c r="P15" i="15"/>
  <c r="Q15" i="15" s="1"/>
  <c r="O24" i="15"/>
  <c r="O28" i="15"/>
  <c r="P29" i="15"/>
  <c r="Q29" i="15" s="1"/>
  <c r="O32" i="15"/>
  <c r="P33" i="15"/>
  <c r="Q33" i="15" s="1"/>
  <c r="O36" i="15"/>
  <c r="O48" i="15"/>
  <c r="O56" i="15"/>
  <c r="Q60" i="15"/>
  <c r="O64" i="15"/>
  <c r="O16" i="15"/>
  <c r="O44" i="15"/>
  <c r="O52" i="15"/>
  <c r="Q56" i="15"/>
  <c r="O60" i="15"/>
  <c r="Q64" i="15"/>
  <c r="O68" i="15"/>
  <c r="S860" i="15"/>
  <c r="Q8" i="15"/>
  <c r="Q12" i="15"/>
  <c r="Q20" i="15"/>
  <c r="R75" i="15"/>
  <c r="R122" i="15"/>
  <c r="R147" i="15"/>
  <c r="R167" i="15"/>
  <c r="R187" i="15"/>
  <c r="R217" i="15"/>
  <c r="R257" i="15"/>
  <c r="R265" i="15"/>
  <c r="R353" i="15"/>
  <c r="R369" i="15"/>
  <c r="R385" i="15"/>
  <c r="R401" i="15"/>
  <c r="R417" i="15"/>
  <c r="R424" i="15"/>
  <c r="R432" i="15"/>
  <c r="R440" i="15"/>
  <c r="R448" i="15"/>
  <c r="R456" i="15"/>
  <c r="R460" i="15"/>
  <c r="R480" i="15"/>
  <c r="Q496" i="15"/>
  <c r="R504" i="15"/>
  <c r="R512" i="15"/>
  <c r="R520" i="15"/>
  <c r="R528" i="15"/>
  <c r="R536" i="15"/>
  <c r="R544" i="15"/>
  <c r="R560" i="15"/>
  <c r="R565" i="15"/>
  <c r="R576" i="15"/>
  <c r="R592" i="15"/>
  <c r="R608" i="15"/>
  <c r="S801" i="15"/>
  <c r="S805" i="15"/>
  <c r="Q840" i="15"/>
  <c r="R87" i="15"/>
  <c r="R99" i="15"/>
  <c r="R159" i="15"/>
  <c r="R163" i="15"/>
  <c r="R183" i="15"/>
  <c r="R199" i="15"/>
  <c r="R244" i="15"/>
  <c r="R252" i="15"/>
  <c r="R260" i="15"/>
  <c r="R268" i="15"/>
  <c r="R276" i="15"/>
  <c r="R476" i="15"/>
  <c r="R492" i="15"/>
  <c r="R756" i="15"/>
  <c r="R764" i="15"/>
  <c r="Q807" i="15"/>
  <c r="Q848" i="15"/>
  <c r="Q852" i="15"/>
  <c r="R280" i="15"/>
  <c r="R552" i="15"/>
  <c r="R717" i="15"/>
  <c r="Q795" i="15"/>
  <c r="S827" i="15"/>
  <c r="T19" i="15"/>
  <c r="P25" i="15"/>
  <c r="Q25" i="15" s="1"/>
  <c r="P27" i="15"/>
  <c r="Q27" i="15" s="1"/>
  <c r="T13" i="15"/>
  <c r="T15" i="15"/>
  <c r="P21" i="15"/>
  <c r="Q21" i="15" s="1"/>
  <c r="P23" i="15"/>
  <c r="Q23" i="15" s="1"/>
  <c r="T29" i="15"/>
  <c r="P31" i="15"/>
  <c r="Q31" i="15" s="1"/>
  <c r="O31" i="15"/>
  <c r="P39" i="15"/>
  <c r="Q39" i="15" s="1"/>
  <c r="O39" i="15"/>
  <c r="R43" i="15"/>
  <c r="Q43" i="15"/>
  <c r="R59" i="15"/>
  <c r="Q59" i="15"/>
  <c r="T23" i="15"/>
  <c r="P9" i="15"/>
  <c r="Q9" i="15" s="1"/>
  <c r="R40" i="15"/>
  <c r="T9" i="15"/>
  <c r="T11" i="15"/>
  <c r="Q16" i="15"/>
  <c r="P17" i="15"/>
  <c r="Q17" i="15" s="1"/>
  <c r="P19" i="15"/>
  <c r="Q19" i="15" s="1"/>
  <c r="R21" i="15"/>
  <c r="R23" i="15"/>
  <c r="T25" i="15"/>
  <c r="T27" i="15"/>
  <c r="R31" i="15"/>
  <c r="R37" i="15"/>
  <c r="R39" i="15"/>
  <c r="Q52" i="15"/>
  <c r="R55" i="15"/>
  <c r="Q55" i="15"/>
  <c r="Q68" i="15"/>
  <c r="R71" i="15"/>
  <c r="Q71" i="15"/>
  <c r="T21" i="15"/>
  <c r="R30" i="15"/>
  <c r="P35" i="15"/>
  <c r="Q35" i="15" s="1"/>
  <c r="O35" i="15"/>
  <c r="R45" i="15"/>
  <c r="Q51" i="15"/>
  <c r="R51" i="15"/>
  <c r="R67" i="15"/>
  <c r="Q67" i="15"/>
  <c r="P11" i="15"/>
  <c r="Q11" i="15" s="1"/>
  <c r="T17" i="15"/>
  <c r="R32" i="15"/>
  <c r="R47" i="15"/>
  <c r="Q47" i="15"/>
  <c r="R63" i="15"/>
  <c r="Q63" i="15"/>
  <c r="Q44" i="15"/>
  <c r="T45" i="15"/>
  <c r="O43" i="15"/>
  <c r="R44" i="15"/>
  <c r="O47" i="15"/>
  <c r="O51" i="15"/>
  <c r="R52" i="15"/>
  <c r="O55" i="15"/>
  <c r="O59" i="15"/>
  <c r="R60" i="15"/>
  <c r="O63" i="15"/>
  <c r="R64" i="15"/>
  <c r="O67" i="15"/>
  <c r="R68" i="15"/>
  <c r="O71" i="15"/>
  <c r="R73" i="15"/>
  <c r="O74" i="15"/>
  <c r="R81" i="15"/>
  <c r="O82" i="15"/>
  <c r="Q89" i="15"/>
  <c r="R89" i="15"/>
  <c r="O90" i="15"/>
  <c r="Q98" i="15"/>
  <c r="Q102" i="15"/>
  <c r="R105" i="15"/>
  <c r="O106" i="15"/>
  <c r="O111" i="15"/>
  <c r="P111" i="15"/>
  <c r="M112" i="15"/>
  <c r="T117" i="15"/>
  <c r="O119" i="15"/>
  <c r="P119" i="15"/>
  <c r="Q119" i="15" s="1"/>
  <c r="M120" i="15"/>
  <c r="O123" i="15"/>
  <c r="P123" i="15"/>
  <c r="Q123" i="15" s="1"/>
  <c r="M124" i="15"/>
  <c r="R127" i="15"/>
  <c r="T129" i="15"/>
  <c r="O131" i="15"/>
  <c r="P131" i="15"/>
  <c r="M132" i="15"/>
  <c r="O135" i="15"/>
  <c r="P135" i="15"/>
  <c r="M136" i="15"/>
  <c r="O139" i="15"/>
  <c r="P139" i="15"/>
  <c r="O147" i="15"/>
  <c r="P147" i="15"/>
  <c r="Q147" i="15" s="1"/>
  <c r="O155" i="15"/>
  <c r="P155" i="15"/>
  <c r="Q155" i="15" s="1"/>
  <c r="O163" i="15"/>
  <c r="P163" i="15"/>
  <c r="O171" i="15"/>
  <c r="P171" i="15"/>
  <c r="R189" i="15"/>
  <c r="R205" i="15"/>
  <c r="Q233" i="15"/>
  <c r="R233" i="15"/>
  <c r="R250" i="15"/>
  <c r="Q250" i="15"/>
  <c r="Q258" i="15"/>
  <c r="R266" i="15"/>
  <c r="Q266" i="15"/>
  <c r="T35" i="15"/>
  <c r="T39" i="15"/>
  <c r="T43" i="15"/>
  <c r="Q46" i="15"/>
  <c r="T47" i="15"/>
  <c r="Q50" i="15"/>
  <c r="T51" i="15"/>
  <c r="Q54" i="15"/>
  <c r="T55" i="15"/>
  <c r="Q58" i="15"/>
  <c r="T59" i="15"/>
  <c r="Q62" i="15"/>
  <c r="T63" i="15"/>
  <c r="Q66" i="15"/>
  <c r="T67" i="15"/>
  <c r="T71" i="15"/>
  <c r="O75" i="15"/>
  <c r="P75" i="15"/>
  <c r="Q75" i="15" s="1"/>
  <c r="R76" i="15"/>
  <c r="O83" i="15"/>
  <c r="P83" i="15"/>
  <c r="Q83" i="15" s="1"/>
  <c r="O91" i="15"/>
  <c r="P91" i="15"/>
  <c r="Q91" i="15" s="1"/>
  <c r="R92" i="15"/>
  <c r="Q97" i="15"/>
  <c r="R97" i="15"/>
  <c r="Q101" i="15"/>
  <c r="R101" i="15"/>
  <c r="O107" i="15"/>
  <c r="P107" i="15"/>
  <c r="Q107" i="15" s="1"/>
  <c r="R108" i="15"/>
  <c r="R113" i="15"/>
  <c r="Q125" i="15"/>
  <c r="R125" i="15"/>
  <c r="R137" i="15"/>
  <c r="T137" i="15"/>
  <c r="R144" i="15"/>
  <c r="Q145" i="15"/>
  <c r="R145" i="15"/>
  <c r="T145" i="15"/>
  <c r="R152" i="15"/>
  <c r="R153" i="15"/>
  <c r="T153" i="15"/>
  <c r="R160" i="15"/>
  <c r="Q161" i="15"/>
  <c r="R161" i="15"/>
  <c r="T161" i="15"/>
  <c r="R168" i="15"/>
  <c r="R169" i="15"/>
  <c r="T169" i="15"/>
  <c r="R185" i="15"/>
  <c r="R201" i="15"/>
  <c r="Q215" i="15"/>
  <c r="R215" i="15"/>
  <c r="R229" i="15"/>
  <c r="T31" i="15"/>
  <c r="Q77" i="15"/>
  <c r="R77" i="15"/>
  <c r="O78" i="15"/>
  <c r="Q85" i="15"/>
  <c r="O86" i="15"/>
  <c r="Q93" i="15"/>
  <c r="R93" i="15"/>
  <c r="O94" i="15"/>
  <c r="T97" i="15"/>
  <c r="O98" i="15"/>
  <c r="T101" i="15"/>
  <c r="O102" i="15"/>
  <c r="T113" i="15"/>
  <c r="O115" i="15"/>
  <c r="P115" i="15"/>
  <c r="M116" i="15"/>
  <c r="R119" i="15"/>
  <c r="R123" i="15"/>
  <c r="T125" i="15"/>
  <c r="O127" i="15"/>
  <c r="P127" i="15"/>
  <c r="Q127" i="15" s="1"/>
  <c r="M128" i="15"/>
  <c r="Q133" i="15"/>
  <c r="R133" i="15"/>
  <c r="O143" i="15"/>
  <c r="P143" i="15"/>
  <c r="O151" i="15"/>
  <c r="P151" i="15"/>
  <c r="Q151" i="15" s="1"/>
  <c r="O159" i="15"/>
  <c r="P159" i="15"/>
  <c r="Q159" i="15" s="1"/>
  <c r="O167" i="15"/>
  <c r="P167" i="15"/>
  <c r="Q167" i="15" s="1"/>
  <c r="R181" i="15"/>
  <c r="R197" i="15"/>
  <c r="R213" i="15"/>
  <c r="R225" i="15"/>
  <c r="R246" i="15"/>
  <c r="Q246" i="15"/>
  <c r="R254" i="15"/>
  <c r="Q254" i="15"/>
  <c r="R262" i="15"/>
  <c r="Q262" i="15"/>
  <c r="R270" i="15"/>
  <c r="O79" i="15"/>
  <c r="P79" i="15"/>
  <c r="Q79" i="15" s="1"/>
  <c r="R80" i="15"/>
  <c r="O87" i="15"/>
  <c r="P87" i="15"/>
  <c r="Q87" i="15" s="1"/>
  <c r="R88" i="15"/>
  <c r="O95" i="15"/>
  <c r="P95" i="15"/>
  <c r="Q95" i="15" s="1"/>
  <c r="R96" i="15"/>
  <c r="O99" i="15"/>
  <c r="P99" i="15"/>
  <c r="Q99" i="15" s="1"/>
  <c r="O103" i="15"/>
  <c r="P103" i="15"/>
  <c r="R104" i="15"/>
  <c r="Q117" i="15"/>
  <c r="R117" i="15"/>
  <c r="Q129" i="15"/>
  <c r="R129" i="15"/>
  <c r="Q141" i="15"/>
  <c r="R141" i="15"/>
  <c r="T141" i="15"/>
  <c r="R148" i="15"/>
  <c r="Q149" i="15"/>
  <c r="R149" i="15"/>
  <c r="T149" i="15"/>
  <c r="R156" i="15"/>
  <c r="Q157" i="15"/>
  <c r="R157" i="15"/>
  <c r="T157" i="15"/>
  <c r="R164" i="15"/>
  <c r="Q165" i="15"/>
  <c r="R165" i="15"/>
  <c r="T165" i="15"/>
  <c r="R172" i="15"/>
  <c r="R173" i="15"/>
  <c r="T173" i="15"/>
  <c r="Q177" i="15"/>
  <c r="R177" i="15"/>
  <c r="Q193" i="15"/>
  <c r="R193" i="15"/>
  <c r="Q209" i="15"/>
  <c r="R209" i="15"/>
  <c r="Q221" i="15"/>
  <c r="R221" i="15"/>
  <c r="Q237" i="15"/>
  <c r="R237" i="15"/>
  <c r="M106" i="15"/>
  <c r="M114" i="15"/>
  <c r="M118" i="15"/>
  <c r="M126" i="15"/>
  <c r="M130" i="15"/>
  <c r="M138" i="15"/>
  <c r="M142" i="15"/>
  <c r="M146" i="15"/>
  <c r="M150" i="15"/>
  <c r="M154" i="15"/>
  <c r="M158" i="15"/>
  <c r="M162" i="15"/>
  <c r="M166" i="15"/>
  <c r="M170" i="15"/>
  <c r="M174" i="15"/>
  <c r="P175" i="15"/>
  <c r="Q175" i="15" s="1"/>
  <c r="M178" i="15"/>
  <c r="P179" i="15"/>
  <c r="M182" i="15"/>
  <c r="P183" i="15"/>
  <c r="Q183" i="15" s="1"/>
  <c r="M186" i="15"/>
  <c r="P187" i="15"/>
  <c r="Q187" i="15" s="1"/>
  <c r="M190" i="15"/>
  <c r="P191" i="15"/>
  <c r="Q191" i="15" s="1"/>
  <c r="M194" i="15"/>
  <c r="P195" i="15"/>
  <c r="Q195" i="15" s="1"/>
  <c r="M198" i="15"/>
  <c r="P199" i="15"/>
  <c r="Q199" i="15" s="1"/>
  <c r="M202" i="15"/>
  <c r="P203" i="15"/>
  <c r="Q203" i="15" s="1"/>
  <c r="M206" i="15"/>
  <c r="P207" i="15"/>
  <c r="Q207" i="15" s="1"/>
  <c r="M210" i="15"/>
  <c r="P211" i="15"/>
  <c r="Q211" i="15" s="1"/>
  <c r="M216" i="15"/>
  <c r="P217" i="15"/>
  <c r="P219" i="15"/>
  <c r="Q219" i="15" s="1"/>
  <c r="M222" i="15"/>
  <c r="P223" i="15"/>
  <c r="Q223" i="15" s="1"/>
  <c r="M226" i="15"/>
  <c r="P227" i="15"/>
  <c r="M230" i="15"/>
  <c r="P231" i="15"/>
  <c r="M234" i="15"/>
  <c r="P235" i="15"/>
  <c r="Q235" i="15" s="1"/>
  <c r="M238" i="15"/>
  <c r="P239" i="15"/>
  <c r="P241" i="15"/>
  <c r="O241" i="15"/>
  <c r="P245" i="15"/>
  <c r="Q245" i="15" s="1"/>
  <c r="O245" i="15"/>
  <c r="P249" i="15"/>
  <c r="O249" i="15"/>
  <c r="P253" i="15"/>
  <c r="O253" i="15"/>
  <c r="P257" i="15"/>
  <c r="Q257" i="15" s="1"/>
  <c r="O257" i="15"/>
  <c r="P261" i="15"/>
  <c r="Q261" i="15" s="1"/>
  <c r="O261" i="15"/>
  <c r="P265" i="15"/>
  <c r="Q265" i="15" s="1"/>
  <c r="O265" i="15"/>
  <c r="P269" i="15"/>
  <c r="Q269" i="15" s="1"/>
  <c r="O269" i="15"/>
  <c r="P273" i="15"/>
  <c r="Q273" i="15" s="1"/>
  <c r="O273" i="15"/>
  <c r="P277" i="15"/>
  <c r="O277" i="15"/>
  <c r="M278" i="15"/>
  <c r="T283" i="15"/>
  <c r="P285" i="15"/>
  <c r="Q285" i="15" s="1"/>
  <c r="O285" i="15"/>
  <c r="M286" i="15"/>
  <c r="R289" i="15"/>
  <c r="T291" i="15"/>
  <c r="P293" i="15"/>
  <c r="O293" i="15"/>
  <c r="R296" i="15"/>
  <c r="Q296" i="15"/>
  <c r="P301" i="15"/>
  <c r="Q301" i="15" s="1"/>
  <c r="O301" i="15"/>
  <c r="R304" i="15"/>
  <c r="Q304" i="15"/>
  <c r="P309" i="15"/>
  <c r="Q309" i="15" s="1"/>
  <c r="O309" i="15"/>
  <c r="R320" i="15"/>
  <c r="Q320" i="15"/>
  <c r="Q321" i="15"/>
  <c r="Q324" i="15"/>
  <c r="R332" i="15"/>
  <c r="Q332" i="15"/>
  <c r="Q333" i="15"/>
  <c r="R348" i="15"/>
  <c r="Q348" i="15"/>
  <c r="Q349" i="15"/>
  <c r="R364" i="15"/>
  <c r="Q364" i="15"/>
  <c r="Q365" i="15"/>
  <c r="R380" i="15"/>
  <c r="Q380" i="15"/>
  <c r="Q381" i="15"/>
  <c r="R396" i="15"/>
  <c r="Q396" i="15"/>
  <c r="Q397" i="15"/>
  <c r="R412" i="15"/>
  <c r="Q412" i="15"/>
  <c r="Q413" i="15"/>
  <c r="Q244" i="15"/>
  <c r="Q248" i="15"/>
  <c r="Q252" i="15"/>
  <c r="Q256" i="15"/>
  <c r="Q260" i="15"/>
  <c r="Q264" i="15"/>
  <c r="Q268" i="15"/>
  <c r="Q272" i="15"/>
  <c r="Q276" i="15"/>
  <c r="Q284" i="15"/>
  <c r="Q292" i="15"/>
  <c r="R298" i="15"/>
  <c r="R299" i="15"/>
  <c r="Q299" i="15"/>
  <c r="T299" i="15"/>
  <c r="R306" i="15"/>
  <c r="R307" i="15"/>
  <c r="Q307" i="15"/>
  <c r="T307" i="15"/>
  <c r="R328" i="15"/>
  <c r="Q328" i="15"/>
  <c r="R344" i="15"/>
  <c r="Q344" i="15"/>
  <c r="R360" i="15"/>
  <c r="Q360" i="15"/>
  <c r="R376" i="15"/>
  <c r="Q376" i="15"/>
  <c r="Q384" i="15"/>
  <c r="R392" i="15"/>
  <c r="Q392" i="15"/>
  <c r="R408" i="15"/>
  <c r="Q408" i="15"/>
  <c r="T177" i="15"/>
  <c r="T181" i="15"/>
  <c r="Q184" i="15"/>
  <c r="T185" i="15"/>
  <c r="T189" i="15"/>
  <c r="T193" i="15"/>
  <c r="T197" i="15"/>
  <c r="T201" i="15"/>
  <c r="T205" i="15"/>
  <c r="T209" i="15"/>
  <c r="T213" i="15"/>
  <c r="T215" i="15"/>
  <c r="T221" i="15"/>
  <c r="T225" i="15"/>
  <c r="T229" i="15"/>
  <c r="Q232" i="15"/>
  <c r="T233" i="15"/>
  <c r="T237" i="15"/>
  <c r="R243" i="15"/>
  <c r="Q243" i="15"/>
  <c r="R247" i="15"/>
  <c r="Q247" i="15"/>
  <c r="R251" i="15"/>
  <c r="Q251" i="15"/>
  <c r="R255" i="15"/>
  <c r="Q255" i="15"/>
  <c r="R259" i="15"/>
  <c r="Q259" i="15"/>
  <c r="R263" i="15"/>
  <c r="Q263" i="15"/>
  <c r="R267" i="15"/>
  <c r="Q267" i="15"/>
  <c r="R271" i="15"/>
  <c r="Q271" i="15"/>
  <c r="R275" i="15"/>
  <c r="Q275" i="15"/>
  <c r="P281" i="15"/>
  <c r="O281" i="15"/>
  <c r="P289" i="15"/>
  <c r="Q289" i="15" s="1"/>
  <c r="O289" i="15"/>
  <c r="P297" i="15"/>
  <c r="Q297" i="15" s="1"/>
  <c r="O297" i="15"/>
  <c r="R300" i="15"/>
  <c r="Q300" i="15"/>
  <c r="P305" i="15"/>
  <c r="Q305" i="15" s="1"/>
  <c r="O305" i="15"/>
  <c r="R308" i="15"/>
  <c r="Q308" i="15"/>
  <c r="R312" i="15"/>
  <c r="Q312" i="15"/>
  <c r="R340" i="15"/>
  <c r="Q340" i="15"/>
  <c r="R356" i="15"/>
  <c r="Q356" i="15"/>
  <c r="R372" i="15"/>
  <c r="Q372" i="15"/>
  <c r="R388" i="15"/>
  <c r="R404" i="15"/>
  <c r="Q404" i="15"/>
  <c r="M241" i="15"/>
  <c r="T243" i="15"/>
  <c r="O244" i="15"/>
  <c r="T247" i="15"/>
  <c r="O248" i="15"/>
  <c r="T251" i="15"/>
  <c r="O252" i="15"/>
  <c r="T255" i="15"/>
  <c r="O256" i="15"/>
  <c r="T259" i="15"/>
  <c r="O260" i="15"/>
  <c r="T263" i="15"/>
  <c r="O264" i="15"/>
  <c r="T267" i="15"/>
  <c r="O268" i="15"/>
  <c r="T271" i="15"/>
  <c r="O272" i="15"/>
  <c r="T275" i="15"/>
  <c r="O276" i="15"/>
  <c r="R283" i="15"/>
  <c r="Q283" i="15"/>
  <c r="O284" i="15"/>
  <c r="R291" i="15"/>
  <c r="Q291" i="15"/>
  <c r="O292" i="15"/>
  <c r="R294" i="15"/>
  <c r="R295" i="15"/>
  <c r="T295" i="15"/>
  <c r="R302" i="15"/>
  <c r="R303" i="15"/>
  <c r="Q303" i="15"/>
  <c r="T303" i="15"/>
  <c r="Q316" i="15"/>
  <c r="R336" i="15"/>
  <c r="Q336" i="15"/>
  <c r="R352" i="15"/>
  <c r="Q352" i="15"/>
  <c r="R368" i="15"/>
  <c r="Q368" i="15"/>
  <c r="R400" i="15"/>
  <c r="R416" i="15"/>
  <c r="Q416" i="15"/>
  <c r="T280" i="15"/>
  <c r="T284" i="15"/>
  <c r="T288" i="15"/>
  <c r="T292" i="15"/>
  <c r="T296" i="15"/>
  <c r="T300" i="15"/>
  <c r="T304" i="15"/>
  <c r="T308" i="15"/>
  <c r="R310" i="15"/>
  <c r="M311" i="15"/>
  <c r="T312" i="15"/>
  <c r="O313" i="15"/>
  <c r="R314" i="15"/>
  <c r="M315" i="15"/>
  <c r="O317" i="15"/>
  <c r="M319" i="15"/>
  <c r="T320" i="15"/>
  <c r="O321" i="15"/>
  <c r="R322" i="15"/>
  <c r="M323" i="15"/>
  <c r="O325" i="15"/>
  <c r="R326" i="15"/>
  <c r="M327" i="15"/>
  <c r="T328" i="15"/>
  <c r="O329" i="15"/>
  <c r="R330" i="15"/>
  <c r="M331" i="15"/>
  <c r="T332" i="15"/>
  <c r="O333" i="15"/>
  <c r="R334" i="15"/>
  <c r="M335" i="15"/>
  <c r="T336" i="15"/>
  <c r="O337" i="15"/>
  <c r="R338" i="15"/>
  <c r="M339" i="15"/>
  <c r="T340" i="15"/>
  <c r="O341" i="15"/>
  <c r="R342" i="15"/>
  <c r="M343" i="15"/>
  <c r="T344" i="15"/>
  <c r="O345" i="15"/>
  <c r="R346" i="15"/>
  <c r="M347" i="15"/>
  <c r="T348" i="15"/>
  <c r="O349" i="15"/>
  <c r="R350" i="15"/>
  <c r="M351" i="15"/>
  <c r="T352" i="15"/>
  <c r="O353" i="15"/>
  <c r="R354" i="15"/>
  <c r="M355" i="15"/>
  <c r="T356" i="15"/>
  <c r="O357" i="15"/>
  <c r="R358" i="15"/>
  <c r="M359" i="15"/>
  <c r="T360" i="15"/>
  <c r="O361" i="15"/>
  <c r="R362" i="15"/>
  <c r="M363" i="15"/>
  <c r="T364" i="15"/>
  <c r="O365" i="15"/>
  <c r="R366" i="15"/>
  <c r="M367" i="15"/>
  <c r="T368" i="15"/>
  <c r="O369" i="15"/>
  <c r="R370" i="15"/>
  <c r="M371" i="15"/>
  <c r="T372" i="15"/>
  <c r="O373" i="15"/>
  <c r="R374" i="15"/>
  <c r="M375" i="15"/>
  <c r="T376" i="15"/>
  <c r="O377" i="15"/>
  <c r="R378" i="15"/>
  <c r="M379" i="15"/>
  <c r="T380" i="15"/>
  <c r="O381" i="15"/>
  <c r="R382" i="15"/>
  <c r="M383" i="15"/>
  <c r="O385" i="15"/>
  <c r="M387" i="15"/>
  <c r="T388" i="15"/>
  <c r="O389" i="15"/>
  <c r="R390" i="15"/>
  <c r="M391" i="15"/>
  <c r="T392" i="15"/>
  <c r="O393" i="15"/>
  <c r="M395" i="15"/>
  <c r="T396" i="15"/>
  <c r="O397" i="15"/>
  <c r="R398" i="15"/>
  <c r="M399" i="15"/>
  <c r="T400" i="15"/>
  <c r="O401" i="15"/>
  <c r="M403" i="15"/>
  <c r="T404" i="15"/>
  <c r="O405" i="15"/>
  <c r="R406" i="15"/>
  <c r="M407" i="15"/>
  <c r="T408" i="15"/>
  <c r="O409" i="15"/>
  <c r="M411" i="15"/>
  <c r="T412" i="15"/>
  <c r="O413" i="15"/>
  <c r="R414" i="15"/>
  <c r="M415" i="15"/>
  <c r="T416" i="15"/>
  <c r="O417" i="15"/>
  <c r="M419" i="15"/>
  <c r="O420" i="15"/>
  <c r="P420" i="15"/>
  <c r="Q420" i="15" s="1"/>
  <c r="M421" i="15"/>
  <c r="T426" i="15"/>
  <c r="O428" i="15"/>
  <c r="P428" i="15"/>
  <c r="Q428" i="15" s="1"/>
  <c r="M429" i="15"/>
  <c r="T434" i="15"/>
  <c r="O436" i="15"/>
  <c r="P436" i="15"/>
  <c r="Q436" i="15" s="1"/>
  <c r="M437" i="15"/>
  <c r="T442" i="15"/>
  <c r="O444" i="15"/>
  <c r="P444" i="15"/>
  <c r="Q444" i="15" s="1"/>
  <c r="M445" i="15"/>
  <c r="T450" i="15"/>
  <c r="O452" i="15"/>
  <c r="P452" i="15"/>
  <c r="Q452" i="15" s="1"/>
  <c r="M453" i="15"/>
  <c r="Q458" i="15"/>
  <c r="R458" i="15"/>
  <c r="T458" i="15"/>
  <c r="R465" i="15"/>
  <c r="Q466" i="15"/>
  <c r="R466" i="15"/>
  <c r="T466" i="15"/>
  <c r="Q474" i="15"/>
  <c r="R474" i="15"/>
  <c r="R490" i="15"/>
  <c r="R497" i="15"/>
  <c r="R502" i="15"/>
  <c r="Q502" i="15"/>
  <c r="R510" i="15"/>
  <c r="Q510" i="15"/>
  <c r="R518" i="15"/>
  <c r="Q518" i="15"/>
  <c r="R526" i="15"/>
  <c r="Q526" i="15"/>
  <c r="R534" i="15"/>
  <c r="Q534" i="15"/>
  <c r="R542" i="15"/>
  <c r="Q542" i="15"/>
  <c r="Q422" i="15"/>
  <c r="R422" i="15"/>
  <c r="O423" i="15"/>
  <c r="Q430" i="15"/>
  <c r="R430" i="15"/>
  <c r="O431" i="15"/>
  <c r="O439" i="15"/>
  <c r="Q446" i="15"/>
  <c r="R446" i="15"/>
  <c r="O447" i="15"/>
  <c r="O455" i="15"/>
  <c r="O456" i="15"/>
  <c r="P456" i="15"/>
  <c r="Q456" i="15" s="1"/>
  <c r="O464" i="15"/>
  <c r="P464" i="15"/>
  <c r="Q464" i="15" s="1"/>
  <c r="Q470" i="15"/>
  <c r="R470" i="15"/>
  <c r="R486" i="15"/>
  <c r="R420" i="15"/>
  <c r="O424" i="15"/>
  <c r="P424" i="15"/>
  <c r="Q424" i="15" s="1"/>
  <c r="R425" i="15"/>
  <c r="R428" i="15"/>
  <c r="O432" i="15"/>
  <c r="P432" i="15"/>
  <c r="Q432" i="15" s="1"/>
  <c r="R433" i="15"/>
  <c r="R436" i="15"/>
  <c r="O440" i="15"/>
  <c r="P440" i="15"/>
  <c r="Q440" i="15" s="1"/>
  <c r="R444" i="15"/>
  <c r="O448" i="15"/>
  <c r="P448" i="15"/>
  <c r="Q448" i="15" s="1"/>
  <c r="R452" i="15"/>
  <c r="R461" i="15"/>
  <c r="R462" i="15"/>
  <c r="T462" i="15"/>
  <c r="R482" i="15"/>
  <c r="R506" i="15"/>
  <c r="R514" i="15"/>
  <c r="Q514" i="15"/>
  <c r="R522" i="15"/>
  <c r="Q522" i="15"/>
  <c r="R530" i="15"/>
  <c r="Q530" i="15"/>
  <c r="R538" i="15"/>
  <c r="Q538" i="15"/>
  <c r="Q426" i="15"/>
  <c r="R426" i="15"/>
  <c r="R434" i="15"/>
  <c r="R442" i="15"/>
  <c r="Q450" i="15"/>
  <c r="R450" i="15"/>
  <c r="O460" i="15"/>
  <c r="P460" i="15"/>
  <c r="Q460" i="15" s="1"/>
  <c r="Q478" i="15"/>
  <c r="R478" i="15"/>
  <c r="Q494" i="15"/>
  <c r="R494" i="15"/>
  <c r="Q495" i="15"/>
  <c r="R495" i="15"/>
  <c r="M423" i="15"/>
  <c r="M427" i="15"/>
  <c r="M431" i="15"/>
  <c r="M435" i="15"/>
  <c r="M439" i="15"/>
  <c r="M443" i="15"/>
  <c r="M447" i="15"/>
  <c r="M451" i="15"/>
  <c r="M455" i="15"/>
  <c r="M459" i="15"/>
  <c r="M463" i="15"/>
  <c r="M467" i="15"/>
  <c r="P468" i="15"/>
  <c r="Q468" i="15" s="1"/>
  <c r="M471" i="15"/>
  <c r="P472" i="15"/>
  <c r="Q472" i="15" s="1"/>
  <c r="M475" i="15"/>
  <c r="P476" i="15"/>
  <c r="Q476" i="15" s="1"/>
  <c r="M479" i="15"/>
  <c r="P480" i="15"/>
  <c r="Q480" i="15" s="1"/>
  <c r="M483" i="15"/>
  <c r="P484" i="15"/>
  <c r="Q484" i="15" s="1"/>
  <c r="M487" i="15"/>
  <c r="P488" i="15"/>
  <c r="Q488" i="15" s="1"/>
  <c r="M491" i="15"/>
  <c r="P492" i="15"/>
  <c r="Q492" i="15" s="1"/>
  <c r="T497" i="15"/>
  <c r="P499" i="15"/>
  <c r="Q499" i="15" s="1"/>
  <c r="T502" i="15"/>
  <c r="Q504" i="15"/>
  <c r="T506" i="15"/>
  <c r="Q508" i="15"/>
  <c r="T510" i="15"/>
  <c r="Q512" i="15"/>
  <c r="T514" i="15"/>
  <c r="Q516" i="15"/>
  <c r="T518" i="15"/>
  <c r="Q520" i="15"/>
  <c r="T522" i="15"/>
  <c r="Q524" i="15"/>
  <c r="T526" i="15"/>
  <c r="Q528" i="15"/>
  <c r="T530" i="15"/>
  <c r="Q532" i="15"/>
  <c r="T534" i="15"/>
  <c r="Q536" i="15"/>
  <c r="T538" i="15"/>
  <c r="Q540" i="15"/>
  <c r="T542" i="15"/>
  <c r="Q544" i="15"/>
  <c r="P549" i="15"/>
  <c r="O549" i="15"/>
  <c r="R551" i="15"/>
  <c r="Q551" i="15"/>
  <c r="T551" i="15"/>
  <c r="R554" i="15"/>
  <c r="Q554" i="15"/>
  <c r="Q561" i="15"/>
  <c r="Q568" i="15"/>
  <c r="Q584" i="15"/>
  <c r="Q593" i="15"/>
  <c r="Q600" i="15"/>
  <c r="Q609" i="15"/>
  <c r="Q616" i="15"/>
  <c r="R499" i="15"/>
  <c r="R503" i="15"/>
  <c r="Q503" i="15"/>
  <c r="R507" i="15"/>
  <c r="Q507" i="15"/>
  <c r="R511" i="15"/>
  <c r="Q511" i="15"/>
  <c r="R513" i="15"/>
  <c r="R515" i="15"/>
  <c r="Q515" i="15"/>
  <c r="R517" i="15"/>
  <c r="R519" i="15"/>
  <c r="Q519" i="15"/>
  <c r="R521" i="15"/>
  <c r="R523" i="15"/>
  <c r="Q523" i="15"/>
  <c r="R525" i="15"/>
  <c r="R527" i="15"/>
  <c r="Q527" i="15"/>
  <c r="R529" i="15"/>
  <c r="R531" i="15"/>
  <c r="Q531" i="15"/>
  <c r="R535" i="15"/>
  <c r="Q535" i="15"/>
  <c r="R537" i="15"/>
  <c r="R539" i="15"/>
  <c r="Q539" i="15"/>
  <c r="R543" i="15"/>
  <c r="Q543" i="15"/>
  <c r="Q548" i="15"/>
  <c r="P553" i="15"/>
  <c r="Q553" i="15" s="1"/>
  <c r="O553" i="15"/>
  <c r="R555" i="15"/>
  <c r="Q555" i="15"/>
  <c r="T555" i="15"/>
  <c r="Q557" i="15"/>
  <c r="Q564" i="15"/>
  <c r="Q573" i="15"/>
  <c r="Q580" i="15"/>
  <c r="Q589" i="15"/>
  <c r="Q596" i="15"/>
  <c r="Q605" i="15"/>
  <c r="Q612" i="15"/>
  <c r="T470" i="15"/>
  <c r="T474" i="15"/>
  <c r="T478" i="15"/>
  <c r="T482" i="15"/>
  <c r="T486" i="15"/>
  <c r="T490" i="15"/>
  <c r="T494" i="15"/>
  <c r="R546" i="15"/>
  <c r="Q546" i="15"/>
  <c r="P501" i="15"/>
  <c r="Q501" i="15" s="1"/>
  <c r="O501" i="15"/>
  <c r="P505" i="15"/>
  <c r="O505" i="15"/>
  <c r="P509" i="15"/>
  <c r="O509" i="15"/>
  <c r="P513" i="15"/>
  <c r="Q513" i="15" s="1"/>
  <c r="O513" i="15"/>
  <c r="P517" i="15"/>
  <c r="O517" i="15"/>
  <c r="P521" i="15"/>
  <c r="Q521" i="15" s="1"/>
  <c r="O521" i="15"/>
  <c r="P525" i="15"/>
  <c r="Q525" i="15" s="1"/>
  <c r="O525" i="15"/>
  <c r="P529" i="15"/>
  <c r="Q529" i="15" s="1"/>
  <c r="O529" i="15"/>
  <c r="P533" i="15"/>
  <c r="O533" i="15"/>
  <c r="P537" i="15"/>
  <c r="Q537" i="15" s="1"/>
  <c r="O537" i="15"/>
  <c r="P541" i="15"/>
  <c r="O541" i="15"/>
  <c r="P545" i="15"/>
  <c r="Q545" i="15" s="1"/>
  <c r="O545" i="15"/>
  <c r="R547" i="15"/>
  <c r="Q547" i="15"/>
  <c r="T547" i="15"/>
  <c r="R550" i="15"/>
  <c r="Q550" i="15"/>
  <c r="Q604" i="15"/>
  <c r="Q620" i="15"/>
  <c r="O557" i="15"/>
  <c r="M559" i="15"/>
  <c r="O561" i="15"/>
  <c r="R562" i="15"/>
  <c r="M563" i="15"/>
  <c r="O565" i="15"/>
  <c r="R566" i="15"/>
  <c r="M567" i="15"/>
  <c r="O569" i="15"/>
  <c r="R570" i="15"/>
  <c r="M571" i="15"/>
  <c r="O573" i="15"/>
  <c r="M575" i="15"/>
  <c r="O577" i="15"/>
  <c r="M579" i="15"/>
  <c r="O581" i="15"/>
  <c r="R582" i="15"/>
  <c r="M583" i="15"/>
  <c r="O585" i="15"/>
  <c r="R586" i="15"/>
  <c r="M587" i="15"/>
  <c r="O589" i="15"/>
  <c r="R590" i="15"/>
  <c r="M591" i="15"/>
  <c r="O593" i="15"/>
  <c r="M595" i="15"/>
  <c r="O597" i="15"/>
  <c r="R598" i="15"/>
  <c r="M599" i="15"/>
  <c r="O601" i="15"/>
  <c r="R602" i="15"/>
  <c r="M603" i="15"/>
  <c r="O605" i="15"/>
  <c r="R606" i="15"/>
  <c r="M607" i="15"/>
  <c r="O609" i="15"/>
  <c r="M611" i="15"/>
  <c r="O613" i="15"/>
  <c r="R614" i="15"/>
  <c r="M615" i="15"/>
  <c r="O617" i="15"/>
  <c r="R618" i="15"/>
  <c r="M619" i="15"/>
  <c r="T622" i="15"/>
  <c r="Q625" i="15"/>
  <c r="P626" i="15"/>
  <c r="Q626" i="15" s="1"/>
  <c r="T630" i="15"/>
  <c r="Q633" i="15"/>
  <c r="P634" i="15"/>
  <c r="Q634" i="15" s="1"/>
  <c r="T638" i="15"/>
  <c r="Q641" i="15"/>
  <c r="P642" i="15"/>
  <c r="Q642" i="15" s="1"/>
  <c r="T646" i="15"/>
  <c r="P650" i="15"/>
  <c r="Q650" i="15" s="1"/>
  <c r="T654" i="15"/>
  <c r="P656" i="15"/>
  <c r="O656" i="15"/>
  <c r="Q659" i="15"/>
  <c r="R662" i="15"/>
  <c r="R670" i="15"/>
  <c r="Q670" i="15"/>
  <c r="Q671" i="15"/>
  <c r="R678" i="15"/>
  <c r="R686" i="15"/>
  <c r="Q687" i="15"/>
  <c r="R694" i="15"/>
  <c r="R702" i="15"/>
  <c r="Q703" i="15"/>
  <c r="R710" i="15"/>
  <c r="Q623" i="15"/>
  <c r="T628" i="15"/>
  <c r="Q631" i="15"/>
  <c r="T636" i="15"/>
  <c r="T644" i="15"/>
  <c r="Q647" i="15"/>
  <c r="R653" i="15"/>
  <c r="R654" i="15"/>
  <c r="P660" i="15"/>
  <c r="O660" i="15"/>
  <c r="Q621" i="15"/>
  <c r="T626" i="15"/>
  <c r="T634" i="15"/>
  <c r="T642" i="15"/>
  <c r="Q645" i="15"/>
  <c r="T650" i="15"/>
  <c r="P652" i="15"/>
  <c r="O652" i="15"/>
  <c r="R666" i="15"/>
  <c r="R674" i="15"/>
  <c r="R682" i="15"/>
  <c r="R690" i="15"/>
  <c r="R698" i="15"/>
  <c r="R706" i="15"/>
  <c r="T624" i="15"/>
  <c r="T632" i="15"/>
  <c r="T640" i="15"/>
  <c r="Q648" i="15"/>
  <c r="T648" i="15"/>
  <c r="R657" i="15"/>
  <c r="R658" i="15"/>
  <c r="M652" i="15"/>
  <c r="R655" i="15"/>
  <c r="M656" i="15"/>
  <c r="M660" i="15"/>
  <c r="M664" i="15"/>
  <c r="M668" i="15"/>
  <c r="R671" i="15"/>
  <c r="M672" i="15"/>
  <c r="R675" i="15"/>
  <c r="M676" i="15"/>
  <c r="R679" i="15"/>
  <c r="M680" i="15"/>
  <c r="R683" i="15"/>
  <c r="M684" i="15"/>
  <c r="M688" i="15"/>
  <c r="M692" i="15"/>
  <c r="R695" i="15"/>
  <c r="M696" i="15"/>
  <c r="R699" i="15"/>
  <c r="M700" i="15"/>
  <c r="M704" i="15"/>
  <c r="M708" i="15"/>
  <c r="Q712" i="15"/>
  <c r="R715" i="15"/>
  <c r="Q715" i="15"/>
  <c r="O716" i="15"/>
  <c r="R722" i="15"/>
  <c r="R723" i="15"/>
  <c r="Q723" i="15"/>
  <c r="T723" i="15"/>
  <c r="R733" i="15"/>
  <c r="Q733" i="15"/>
  <c r="Q734" i="15"/>
  <c r="R748" i="15"/>
  <c r="Q748" i="15"/>
  <c r="T662" i="15"/>
  <c r="T666" i="15"/>
  <c r="Q669" i="15"/>
  <c r="T670" i="15"/>
  <c r="T674" i="15"/>
  <c r="Q677" i="15"/>
  <c r="T678" i="15"/>
  <c r="Q681" i="15"/>
  <c r="T682" i="15"/>
  <c r="T686" i="15"/>
  <c r="Q689" i="15"/>
  <c r="T690" i="15"/>
  <c r="Q693" i="15"/>
  <c r="T694" i="15"/>
  <c r="T698" i="15"/>
  <c r="Q701" i="15"/>
  <c r="T702" i="15"/>
  <c r="T706" i="15"/>
  <c r="T710" i="15"/>
  <c r="P717" i="15"/>
  <c r="Q717" i="15" s="1"/>
  <c r="O717" i="15"/>
  <c r="R718" i="15"/>
  <c r="P721" i="15"/>
  <c r="O721" i="15"/>
  <c r="R724" i="15"/>
  <c r="Q724" i="15"/>
  <c r="R732" i="15"/>
  <c r="Q732" i="15"/>
  <c r="R744" i="15"/>
  <c r="Q744" i="15"/>
  <c r="O664" i="15"/>
  <c r="O668" i="15"/>
  <c r="R669" i="15"/>
  <c r="O672" i="15"/>
  <c r="O676" i="15"/>
  <c r="R677" i="15"/>
  <c r="O680" i="15"/>
  <c r="R681" i="15"/>
  <c r="O684" i="15"/>
  <c r="R685" i="15"/>
  <c r="O688" i="15"/>
  <c r="R689" i="15"/>
  <c r="O692" i="15"/>
  <c r="O696" i="15"/>
  <c r="R697" i="15"/>
  <c r="O700" i="15"/>
  <c r="R701" i="15"/>
  <c r="O704" i="15"/>
  <c r="O708" i="15"/>
  <c r="O712" i="15"/>
  <c r="Q716" i="15"/>
  <c r="R719" i="15"/>
  <c r="Q719" i="15"/>
  <c r="T719" i="15"/>
  <c r="R726" i="15"/>
  <c r="T727" i="15"/>
  <c r="M727" i="15"/>
  <c r="R728" i="15"/>
  <c r="Q728" i="15"/>
  <c r="Q729" i="15"/>
  <c r="R740" i="15"/>
  <c r="Q740" i="15"/>
  <c r="P713" i="15"/>
  <c r="O713" i="15"/>
  <c r="R720" i="15"/>
  <c r="Q720" i="15"/>
  <c r="P725" i="15"/>
  <c r="O725" i="15"/>
  <c r="Q737" i="15"/>
  <c r="T716" i="15"/>
  <c r="T720" i="15"/>
  <c r="T724" i="15"/>
  <c r="T728" i="15"/>
  <c r="O729" i="15"/>
  <c r="R730" i="15"/>
  <c r="M731" i="15"/>
  <c r="T732" i="15"/>
  <c r="T733" i="15"/>
  <c r="O734" i="15"/>
  <c r="R735" i="15"/>
  <c r="M736" i="15"/>
  <c r="O737" i="15"/>
  <c r="R738" i="15"/>
  <c r="M739" i="15"/>
  <c r="T740" i="15"/>
  <c r="O741" i="15"/>
  <c r="R742" i="15"/>
  <c r="M743" i="15"/>
  <c r="T744" i="15"/>
  <c r="O745" i="15"/>
  <c r="R746" i="15"/>
  <c r="M747" i="15"/>
  <c r="T748" i="15"/>
  <c r="P749" i="15"/>
  <c r="T750" i="15"/>
  <c r="O752" i="15"/>
  <c r="P752" i="15"/>
  <c r="M753" i="15"/>
  <c r="T758" i="15"/>
  <c r="O760" i="15"/>
  <c r="P760" i="15"/>
  <c r="Q760" i="15" s="1"/>
  <c r="M761" i="15"/>
  <c r="T766" i="15"/>
  <c r="O768" i="15"/>
  <c r="P768" i="15"/>
  <c r="M769" i="15"/>
  <c r="R770" i="15"/>
  <c r="R784" i="15"/>
  <c r="Q754" i="15"/>
  <c r="R754" i="15"/>
  <c r="O755" i="15"/>
  <c r="Q762" i="15"/>
  <c r="R762" i="15"/>
  <c r="O763" i="15"/>
  <c r="R772" i="15"/>
  <c r="R752" i="15"/>
  <c r="O756" i="15"/>
  <c r="P756" i="15"/>
  <c r="Q756" i="15" s="1"/>
  <c r="R757" i="15"/>
  <c r="R760" i="15"/>
  <c r="O764" i="15"/>
  <c r="P764" i="15"/>
  <c r="Q764" i="15" s="1"/>
  <c r="R765" i="15"/>
  <c r="P771" i="15"/>
  <c r="O771" i="15"/>
  <c r="R774" i="15"/>
  <c r="R778" i="15"/>
  <c r="R782" i="15"/>
  <c r="R789" i="15"/>
  <c r="Q789" i="15"/>
  <c r="Q750" i="15"/>
  <c r="R750" i="15"/>
  <c r="R758" i="15"/>
  <c r="R766" i="15"/>
  <c r="R773" i="15"/>
  <c r="R777" i="15"/>
  <c r="R781" i="15"/>
  <c r="R785" i="15"/>
  <c r="Q785" i="15"/>
  <c r="M751" i="15"/>
  <c r="M755" i="15"/>
  <c r="M759" i="15"/>
  <c r="M763" i="15"/>
  <c r="M767" i="15"/>
  <c r="M771" i="15"/>
  <c r="P772" i="15"/>
  <c r="Q772" i="15" s="1"/>
  <c r="M775" i="15"/>
  <c r="P776" i="15"/>
  <c r="Q776" i="15" s="1"/>
  <c r="M779" i="15"/>
  <c r="P780" i="15"/>
  <c r="Q780" i="15" s="1"/>
  <c r="M783" i="15"/>
  <c r="T784" i="15"/>
  <c r="T785" i="15"/>
  <c r="P786" i="15"/>
  <c r="Q786" i="15" s="1"/>
  <c r="Q787" i="15"/>
  <c r="P790" i="15"/>
  <c r="Q790" i="15" s="1"/>
  <c r="T796" i="15"/>
  <c r="S798" i="15"/>
  <c r="Q798" i="15"/>
  <c r="T798" i="15"/>
  <c r="P804" i="15"/>
  <c r="Q804" i="15" s="1"/>
  <c r="Q805" i="15"/>
  <c r="P806" i="15"/>
  <c r="Q806" i="15" s="1"/>
  <c r="S807" i="15"/>
  <c r="S809" i="15"/>
  <c r="S812" i="15"/>
  <c r="S813" i="15"/>
  <c r="R813" i="15"/>
  <c r="T814" i="15"/>
  <c r="R820" i="15"/>
  <c r="Q820" i="15"/>
  <c r="S820" i="15"/>
  <c r="T773" i="15"/>
  <c r="T777" i="15"/>
  <c r="T781" i="15"/>
  <c r="R786" i="15"/>
  <c r="T789" i="15"/>
  <c r="T792" i="15"/>
  <c r="T794" i="15"/>
  <c r="Q799" i="15"/>
  <c r="Q801" i="15"/>
  <c r="S808" i="15"/>
  <c r="T808" i="15"/>
  <c r="S810" i="15"/>
  <c r="T810" i="15"/>
  <c r="P812" i="15"/>
  <c r="Q812" i="15" s="1"/>
  <c r="O812" i="15"/>
  <c r="S814" i="15"/>
  <c r="R814" i="15"/>
  <c r="Q814" i="15"/>
  <c r="R832" i="15"/>
  <c r="Q832" i="15"/>
  <c r="S832" i="15"/>
  <c r="T770" i="15"/>
  <c r="T774" i="15"/>
  <c r="O775" i="15"/>
  <c r="R776" i="15"/>
  <c r="T778" i="15"/>
  <c r="O779" i="15"/>
  <c r="R780" i="15"/>
  <c r="T782" i="15"/>
  <c r="O783" i="15"/>
  <c r="T790" i="15"/>
  <c r="Q797" i="15"/>
  <c r="S799" i="15"/>
  <c r="S804" i="15"/>
  <c r="T804" i="15"/>
  <c r="S806" i="15"/>
  <c r="T806" i="15"/>
  <c r="S816" i="15"/>
  <c r="S817" i="15"/>
  <c r="R817" i="15"/>
  <c r="Q817" i="15"/>
  <c r="R828" i="15"/>
  <c r="Q828" i="15"/>
  <c r="S828" i="15"/>
  <c r="T786" i="15"/>
  <c r="O787" i="15"/>
  <c r="P792" i="15"/>
  <c r="Q792" i="15" s="1"/>
  <c r="Q793" i="15"/>
  <c r="P794" i="15"/>
  <c r="Q794" i="15" s="1"/>
  <c r="R796" i="15"/>
  <c r="S797" i="15"/>
  <c r="S800" i="15"/>
  <c r="T800" i="15"/>
  <c r="S802" i="15"/>
  <c r="Q802" i="15"/>
  <c r="T802" i="15"/>
  <c r="P808" i="15"/>
  <c r="Q808" i="15" s="1"/>
  <c r="Q809" i="15"/>
  <c r="P810" i="15"/>
  <c r="Q810" i="15" s="1"/>
  <c r="S811" i="15"/>
  <c r="P816" i="15"/>
  <c r="Q816" i="15" s="1"/>
  <c r="O816" i="15"/>
  <c r="R824" i="15"/>
  <c r="Q824" i="15"/>
  <c r="S824" i="15"/>
  <c r="O820" i="15"/>
  <c r="R821" i="15"/>
  <c r="M822" i="15"/>
  <c r="O824" i="15"/>
  <c r="R825" i="15"/>
  <c r="M826" i="15"/>
  <c r="O828" i="15"/>
  <c r="R829" i="15"/>
  <c r="M830" i="15"/>
  <c r="O832" i="15"/>
  <c r="Q834" i="15"/>
  <c r="P835" i="15"/>
  <c r="Q835" i="15" s="1"/>
  <c r="S836" i="15"/>
  <c r="S839" i="15"/>
  <c r="T839" i="15"/>
  <c r="Q842" i="15"/>
  <c r="P843" i="15"/>
  <c r="Q843" i="15" s="1"/>
  <c r="S844" i="15"/>
  <c r="S847" i="15"/>
  <c r="T847" i="15"/>
  <c r="Q850" i="15"/>
  <c r="P851" i="15"/>
  <c r="Q851" i="15" s="1"/>
  <c r="S852" i="15"/>
  <c r="S855" i="15"/>
  <c r="T855" i="15"/>
  <c r="Q858" i="15"/>
  <c r="P859" i="15"/>
  <c r="Q859" i="15" s="1"/>
  <c r="Q860" i="15"/>
  <c r="P861" i="15"/>
  <c r="Q861" i="15" s="1"/>
  <c r="S862" i="15"/>
  <c r="S864" i="15"/>
  <c r="P867" i="15"/>
  <c r="Q867" i="15" s="1"/>
  <c r="O867" i="15"/>
  <c r="R879" i="15"/>
  <c r="Q879" i="15"/>
  <c r="S879" i="15"/>
  <c r="T812" i="15"/>
  <c r="Q815" i="15"/>
  <c r="T816" i="15"/>
  <c r="Q819" i="15"/>
  <c r="T820" i="15"/>
  <c r="S821" i="15"/>
  <c r="Q823" i="15"/>
  <c r="T824" i="15"/>
  <c r="S825" i="15"/>
  <c r="Q827" i="15"/>
  <c r="T828" i="15"/>
  <c r="S829" i="15"/>
  <c r="Q831" i="15"/>
  <c r="T832" i="15"/>
  <c r="S834" i="15"/>
  <c r="S837" i="15"/>
  <c r="Q837" i="15"/>
  <c r="T837" i="15"/>
  <c r="S842" i="15"/>
  <c r="S845" i="15"/>
  <c r="Q845" i="15"/>
  <c r="T845" i="15"/>
  <c r="S850" i="15"/>
  <c r="S853" i="15"/>
  <c r="T853" i="15"/>
  <c r="S858" i="15"/>
  <c r="S863" i="15"/>
  <c r="T863" i="15"/>
  <c r="S865" i="15"/>
  <c r="T865" i="15"/>
  <c r="S835" i="15"/>
  <c r="T835" i="15"/>
  <c r="Q838" i="15"/>
  <c r="P839" i="15"/>
  <c r="Q839" i="15" s="1"/>
  <c r="S840" i="15"/>
  <c r="S843" i="15"/>
  <c r="T843" i="15"/>
  <c r="Q846" i="15"/>
  <c r="P847" i="15"/>
  <c r="Q847" i="15" s="1"/>
  <c r="S848" i="15"/>
  <c r="S851" i="15"/>
  <c r="T851" i="15"/>
  <c r="Q854" i="15"/>
  <c r="P855" i="15"/>
  <c r="Q855" i="15" s="1"/>
  <c r="S856" i="15"/>
  <c r="S859" i="15"/>
  <c r="T859" i="15"/>
  <c r="S861" i="15"/>
  <c r="T861" i="15"/>
  <c r="R871" i="15"/>
  <c r="Q871" i="15"/>
  <c r="S871" i="15"/>
  <c r="S833" i="15"/>
  <c r="S838" i="15"/>
  <c r="S841" i="15"/>
  <c r="T841" i="15"/>
  <c r="S846" i="15"/>
  <c r="S849" i="15"/>
  <c r="T849" i="15"/>
  <c r="S854" i="15"/>
  <c r="S857" i="15"/>
  <c r="T857" i="15"/>
  <c r="Q864" i="15"/>
  <c r="S867" i="15"/>
  <c r="R875" i="15"/>
  <c r="Q875" i="15"/>
  <c r="S875" i="15"/>
  <c r="R868" i="15"/>
  <c r="M869" i="15"/>
  <c r="O871" i="15"/>
  <c r="R872" i="15"/>
  <c r="M873" i="15"/>
  <c r="O875" i="15"/>
  <c r="R876" i="15"/>
  <c r="M877" i="15"/>
  <c r="O879" i="15"/>
  <c r="R880" i="15"/>
  <c r="M881" i="15"/>
  <c r="Q866" i="15"/>
  <c r="T867" i="15"/>
  <c r="S868" i="15"/>
  <c r="Q870" i="15"/>
  <c r="T871" i="15"/>
  <c r="S872" i="15"/>
  <c r="Q874" i="15"/>
  <c r="T875" i="15"/>
  <c r="S876" i="15"/>
  <c r="Q878" i="15"/>
  <c r="T879" i="15"/>
  <c r="S880" i="15"/>
  <c r="R870" i="15"/>
  <c r="O873" i="15"/>
  <c r="R874" i="15"/>
  <c r="O877" i="15"/>
  <c r="R878" i="15"/>
  <c r="O881" i="15"/>
  <c r="Q318" i="15" l="1"/>
  <c r="Q217" i="15"/>
  <c r="Q134" i="15"/>
  <c r="Q610" i="15"/>
  <c r="R558" i="15"/>
  <c r="Q517" i="15"/>
  <c r="R578" i="15"/>
  <c r="Q577" i="15"/>
  <c r="Q287" i="15"/>
  <c r="Q239" i="15"/>
  <c r="Q231" i="15"/>
  <c r="Q441" i="15"/>
  <c r="Q449" i="15"/>
  <c r="Q661" i="15"/>
  <c r="R361" i="15"/>
  <c r="Q386" i="15"/>
  <c r="Q290" i="15"/>
  <c r="Q461" i="15"/>
  <c r="Q639" i="15"/>
  <c r="Q649" i="15"/>
  <c r="R574" i="15"/>
  <c r="Q541" i="15"/>
  <c r="Q281" i="15"/>
  <c r="Q752" i="15"/>
  <c r="R709" i="15"/>
  <c r="R610" i="15"/>
  <c r="Q277" i="15"/>
  <c r="Q253" i="15"/>
  <c r="Q489" i="15"/>
  <c r="Q651" i="15"/>
  <c r="Q493" i="15"/>
  <c r="Q711" i="15"/>
  <c r="Q179" i="15"/>
  <c r="Q115" i="15"/>
  <c r="Q163" i="15"/>
  <c r="Q131" i="15"/>
  <c r="Q135" i="15"/>
  <c r="Q100" i="15"/>
  <c r="Q103" i="15"/>
  <c r="Q70" i="15"/>
  <c r="Q171" i="15"/>
  <c r="R48" i="15"/>
  <c r="R36" i="15"/>
  <c r="Q14" i="15"/>
  <c r="Q818" i="15"/>
  <c r="Q663" i="15"/>
  <c r="Q533" i="15"/>
  <c r="Q509" i="15"/>
  <c r="Q337" i="15"/>
  <c r="Q402" i="15"/>
  <c r="Q454" i="15"/>
  <c r="R818" i="15"/>
  <c r="Q665" i="15"/>
  <c r="Q549" i="15"/>
  <c r="Q457" i="15"/>
  <c r="R377" i="15"/>
  <c r="Q629" i="15"/>
  <c r="Q505" i="15"/>
  <c r="Q293" i="15"/>
  <c r="Q249" i="15"/>
  <c r="Q707" i="15"/>
  <c r="Q72" i="15"/>
  <c r="Q111" i="15"/>
  <c r="Q140" i="15"/>
  <c r="Q139" i="15"/>
  <c r="Q38" i="15"/>
  <c r="Q28" i="15"/>
  <c r="Q84" i="15"/>
  <c r="Q143" i="15"/>
  <c r="R110" i="15"/>
  <c r="Q22" i="15"/>
  <c r="R673" i="15"/>
  <c r="Q282" i="15"/>
  <c r="S803" i="15"/>
  <c r="Q803" i="15"/>
  <c r="Q279" i="15"/>
  <c r="Q227" i="15"/>
  <c r="Q594" i="15"/>
  <c r="Q635" i="15"/>
  <c r="Q749" i="15"/>
  <c r="Q218" i="15"/>
  <c r="Q274" i="15"/>
  <c r="R741" i="15"/>
  <c r="Q109" i="15"/>
  <c r="Q768" i="15"/>
  <c r="Q725" i="15"/>
  <c r="Q498" i="15"/>
  <c r="R121" i="15"/>
  <c r="Q418" i="15"/>
  <c r="Q394" i="15"/>
  <c r="Q788" i="15"/>
  <c r="Q438" i="15"/>
  <c r="Q713" i="15"/>
  <c r="Q242" i="15"/>
  <c r="Q410" i="15"/>
  <c r="Q718" i="15"/>
  <c r="R705" i="15"/>
  <c r="Q721" i="15"/>
  <c r="Q714" i="15"/>
  <c r="S881" i="15"/>
  <c r="R881" i="15"/>
  <c r="Q881" i="15"/>
  <c r="S830" i="15"/>
  <c r="R830" i="15"/>
  <c r="Q830" i="15"/>
  <c r="S873" i="15"/>
  <c r="R873" i="15"/>
  <c r="Q873" i="15"/>
  <c r="Q767" i="15"/>
  <c r="R767" i="15"/>
  <c r="Q751" i="15"/>
  <c r="R751" i="15"/>
  <c r="R747" i="15"/>
  <c r="Q747" i="15"/>
  <c r="R708" i="15"/>
  <c r="Q708" i="15"/>
  <c r="R700" i="15"/>
  <c r="Q700" i="15"/>
  <c r="R692" i="15"/>
  <c r="Q692" i="15"/>
  <c r="R684" i="15"/>
  <c r="Q684" i="15"/>
  <c r="R676" i="15"/>
  <c r="Q676" i="15"/>
  <c r="R668" i="15"/>
  <c r="Q668" i="15"/>
  <c r="Q660" i="15"/>
  <c r="R660" i="15"/>
  <c r="Q652" i="15"/>
  <c r="R652" i="15"/>
  <c r="R491" i="15"/>
  <c r="Q491" i="15"/>
  <c r="R475" i="15"/>
  <c r="Q475" i="15"/>
  <c r="R459" i="15"/>
  <c r="Q459" i="15"/>
  <c r="Q443" i="15"/>
  <c r="R443" i="15"/>
  <c r="Q427" i="15"/>
  <c r="R427" i="15"/>
  <c r="R453" i="15"/>
  <c r="Q453" i="15"/>
  <c r="R445" i="15"/>
  <c r="Q445" i="15"/>
  <c r="R437" i="15"/>
  <c r="Q437" i="15"/>
  <c r="R429" i="15"/>
  <c r="Q429" i="15"/>
  <c r="R421" i="15"/>
  <c r="Q421" i="15"/>
  <c r="R415" i="15"/>
  <c r="Q415" i="15"/>
  <c r="R399" i="15"/>
  <c r="Q399" i="15"/>
  <c r="R379" i="15"/>
  <c r="Q379" i="15"/>
  <c r="R363" i="15"/>
  <c r="Q363" i="15"/>
  <c r="R347" i="15"/>
  <c r="Q347" i="15"/>
  <c r="R331" i="15"/>
  <c r="Q331" i="15"/>
  <c r="R286" i="15"/>
  <c r="Q286" i="15"/>
  <c r="R238" i="15"/>
  <c r="Q238" i="15"/>
  <c r="R222" i="15"/>
  <c r="Q222" i="15"/>
  <c r="R210" i="15"/>
  <c r="Q210" i="15"/>
  <c r="R194" i="15"/>
  <c r="Q194" i="15"/>
  <c r="R178" i="15"/>
  <c r="Q178" i="15"/>
  <c r="R170" i="15"/>
  <c r="Q170" i="15"/>
  <c r="R154" i="15"/>
  <c r="Q154" i="15"/>
  <c r="R138" i="15"/>
  <c r="Q138" i="15"/>
  <c r="Q114" i="15"/>
  <c r="R114" i="15"/>
  <c r="Q86" i="15"/>
  <c r="R86" i="15"/>
  <c r="R128" i="15"/>
  <c r="Q128" i="15"/>
  <c r="R132" i="15"/>
  <c r="Q132" i="15"/>
  <c r="R120" i="15"/>
  <c r="Q120" i="15"/>
  <c r="R57" i="15"/>
  <c r="Q57" i="15"/>
  <c r="S869" i="15"/>
  <c r="R869" i="15"/>
  <c r="Q869" i="15"/>
  <c r="R779" i="15"/>
  <c r="Q779" i="15"/>
  <c r="S877" i="15"/>
  <c r="R877" i="15"/>
  <c r="Q877" i="15"/>
  <c r="S822" i="15"/>
  <c r="R822" i="15"/>
  <c r="Q822" i="15"/>
  <c r="Q783" i="15"/>
  <c r="R783" i="15"/>
  <c r="R775" i="15"/>
  <c r="Q775" i="15"/>
  <c r="Q763" i="15"/>
  <c r="R763" i="15"/>
  <c r="R743" i="15"/>
  <c r="Q743" i="15"/>
  <c r="R731" i="15"/>
  <c r="Q731" i="15"/>
  <c r="R479" i="15"/>
  <c r="Q479" i="15"/>
  <c r="R455" i="15"/>
  <c r="Q455" i="15"/>
  <c r="Q439" i="15"/>
  <c r="R439" i="15"/>
  <c r="Q423" i="15"/>
  <c r="R423" i="15"/>
  <c r="R411" i="15"/>
  <c r="Q411" i="15"/>
  <c r="R395" i="15"/>
  <c r="Q395" i="15"/>
  <c r="R375" i="15"/>
  <c r="Q375" i="15"/>
  <c r="R359" i="15"/>
  <c r="Q359" i="15"/>
  <c r="R343" i="15"/>
  <c r="Q343" i="15"/>
  <c r="R327" i="15"/>
  <c r="Q327" i="15"/>
  <c r="R323" i="15"/>
  <c r="Q323" i="15"/>
  <c r="R278" i="15"/>
  <c r="Q278" i="15"/>
  <c r="R226" i="15"/>
  <c r="Q226" i="15"/>
  <c r="R198" i="15"/>
  <c r="Q198" i="15"/>
  <c r="R182" i="15"/>
  <c r="Q182" i="15"/>
  <c r="R166" i="15"/>
  <c r="Q166" i="15"/>
  <c r="R150" i="15"/>
  <c r="Q150" i="15"/>
  <c r="Q130" i="15"/>
  <c r="R130" i="15"/>
  <c r="Q106" i="15"/>
  <c r="R106" i="15"/>
  <c r="Q82" i="15"/>
  <c r="R82" i="15"/>
  <c r="R116" i="15"/>
  <c r="Q116" i="15"/>
  <c r="R136" i="15"/>
  <c r="Q136" i="15"/>
  <c r="R124" i="15"/>
  <c r="Q124" i="15"/>
  <c r="R112" i="15"/>
  <c r="Q112" i="15"/>
  <c r="R61" i="15"/>
  <c r="Q61" i="15"/>
  <c r="Q759" i="15"/>
  <c r="R759" i="15"/>
  <c r="R769" i="15"/>
  <c r="Q769" i="15"/>
  <c r="R761" i="15"/>
  <c r="Q761" i="15"/>
  <c r="R753" i="15"/>
  <c r="Q753" i="15"/>
  <c r="R739" i="15"/>
  <c r="Q739" i="15"/>
  <c r="R727" i="15"/>
  <c r="Q727" i="15"/>
  <c r="R704" i="15"/>
  <c r="Q704" i="15"/>
  <c r="R696" i="15"/>
  <c r="Q696" i="15"/>
  <c r="R688" i="15"/>
  <c r="Q688" i="15"/>
  <c r="R680" i="15"/>
  <c r="Q680" i="15"/>
  <c r="R672" i="15"/>
  <c r="Q672" i="15"/>
  <c r="R664" i="15"/>
  <c r="Q664" i="15"/>
  <c r="Q656" i="15"/>
  <c r="R656" i="15"/>
  <c r="R483" i="15"/>
  <c r="Q483" i="15"/>
  <c r="R467" i="15"/>
  <c r="Q467" i="15"/>
  <c r="Q451" i="15"/>
  <c r="R451" i="15"/>
  <c r="Q435" i="15"/>
  <c r="R435" i="15"/>
  <c r="R407" i="15"/>
  <c r="Q407" i="15"/>
  <c r="R391" i="15"/>
  <c r="Q391" i="15"/>
  <c r="R371" i="15"/>
  <c r="Q371" i="15"/>
  <c r="R355" i="15"/>
  <c r="Q355" i="15"/>
  <c r="R339" i="15"/>
  <c r="Q339" i="15"/>
  <c r="R319" i="15"/>
  <c r="Q319" i="15"/>
  <c r="R315" i="15"/>
  <c r="Q315" i="15"/>
  <c r="R230" i="15"/>
  <c r="Q230" i="15"/>
  <c r="R216" i="15"/>
  <c r="Q216" i="15"/>
  <c r="R202" i="15"/>
  <c r="Q202" i="15"/>
  <c r="R186" i="15"/>
  <c r="Q186" i="15"/>
  <c r="R162" i="15"/>
  <c r="Q162" i="15"/>
  <c r="R146" i="15"/>
  <c r="Q146" i="15"/>
  <c r="Q126" i="15"/>
  <c r="R126" i="15"/>
  <c r="Q94" i="15"/>
  <c r="R94" i="15"/>
  <c r="Q78" i="15"/>
  <c r="R78" i="15"/>
  <c r="R65" i="15"/>
  <c r="Q65" i="15"/>
  <c r="R49" i="15"/>
  <c r="Q49" i="15"/>
  <c r="S826" i="15"/>
  <c r="R826" i="15"/>
  <c r="Q826" i="15"/>
  <c r="Q771" i="15"/>
  <c r="R771" i="15"/>
  <c r="Q755" i="15"/>
  <c r="R755" i="15"/>
  <c r="R736" i="15"/>
  <c r="Q736" i="15"/>
  <c r="R619" i="15"/>
  <c r="Q619" i="15"/>
  <c r="R615" i="15"/>
  <c r="Q615" i="15"/>
  <c r="R611" i="15"/>
  <c r="Q611" i="15"/>
  <c r="R607" i="15"/>
  <c r="Q607" i="15"/>
  <c r="R603" i="15"/>
  <c r="Q603" i="15"/>
  <c r="R599" i="15"/>
  <c r="Q599" i="15"/>
  <c r="R595" i="15"/>
  <c r="Q595" i="15"/>
  <c r="R591" i="15"/>
  <c r="Q591" i="15"/>
  <c r="R587" i="15"/>
  <c r="Q587" i="15"/>
  <c r="R583" i="15"/>
  <c r="Q583" i="15"/>
  <c r="R579" i="15"/>
  <c r="Q579" i="15"/>
  <c r="R575" i="15"/>
  <c r="Q575" i="15"/>
  <c r="R571" i="15"/>
  <c r="Q571" i="15"/>
  <c r="R567" i="15"/>
  <c r="Q567" i="15"/>
  <c r="R563" i="15"/>
  <c r="Q563" i="15"/>
  <c r="R559" i="15"/>
  <c r="Q559" i="15"/>
  <c r="R487" i="15"/>
  <c r="Q487" i="15"/>
  <c r="R471" i="15"/>
  <c r="Q471" i="15"/>
  <c r="R463" i="15"/>
  <c r="Q463" i="15"/>
  <c r="Q447" i="15"/>
  <c r="R447" i="15"/>
  <c r="Q431" i="15"/>
  <c r="R431" i="15"/>
  <c r="Q419" i="15"/>
  <c r="R419" i="15"/>
  <c r="R403" i="15"/>
  <c r="Q403" i="15"/>
  <c r="R387" i="15"/>
  <c r="Q387" i="15"/>
  <c r="R383" i="15"/>
  <c r="Q383" i="15"/>
  <c r="R367" i="15"/>
  <c r="Q367" i="15"/>
  <c r="R351" i="15"/>
  <c r="Q351" i="15"/>
  <c r="R335" i="15"/>
  <c r="Q335" i="15"/>
  <c r="R311" i="15"/>
  <c r="Q311" i="15"/>
  <c r="R241" i="15"/>
  <c r="Q241" i="15"/>
  <c r="R234" i="15"/>
  <c r="Q234" i="15"/>
  <c r="R206" i="15"/>
  <c r="Q206" i="15"/>
  <c r="R190" i="15"/>
  <c r="Q190" i="15"/>
  <c r="R174" i="15"/>
  <c r="Q174" i="15"/>
  <c r="R158" i="15"/>
  <c r="Q158" i="15"/>
  <c r="R142" i="15"/>
  <c r="Q142" i="15"/>
  <c r="Q118" i="15"/>
  <c r="R118" i="15"/>
  <c r="Q90" i="15"/>
  <c r="R90" i="15"/>
  <c r="Q74" i="15"/>
  <c r="R74" i="15"/>
  <c r="R69" i="15"/>
  <c r="Q69" i="15"/>
  <c r="R53" i="15"/>
  <c r="Q53" i="15"/>
  <c r="R41" i="15"/>
  <c r="Q41" i="15"/>
  <c r="Y19" i="15" l="1"/>
  <c r="S591" i="15" s="1"/>
  <c r="AA14" i="15"/>
  <c r="Y14" i="15"/>
  <c r="Y17" i="15"/>
  <c r="I8" i="21"/>
  <c r="H8" i="21"/>
  <c r="S579" i="15" l="1"/>
  <c r="S583" i="15"/>
  <c r="S563" i="15"/>
  <c r="S559" i="15"/>
  <c r="S567" i="15"/>
  <c r="S453" i="15"/>
  <c r="S524" i="15"/>
  <c r="S568" i="15"/>
  <c r="S592" i="15"/>
  <c r="S549" i="15"/>
  <c r="S558" i="15"/>
  <c r="S574" i="15"/>
  <c r="S590" i="15"/>
  <c r="S562" i="15"/>
  <c r="S500" i="15"/>
  <c r="S532" i="15"/>
  <c r="S584" i="15"/>
  <c r="S556" i="15"/>
  <c r="S518" i="15"/>
  <c r="S499" i="15"/>
  <c r="S503" i="15"/>
  <c r="S507" i="15"/>
  <c r="S511" i="15"/>
  <c r="S515" i="15"/>
  <c r="S519" i="15"/>
  <c r="S523" i="15"/>
  <c r="S527" i="15"/>
  <c r="S531" i="15"/>
  <c r="S535" i="15"/>
  <c r="S539" i="15"/>
  <c r="S543" i="15"/>
  <c r="S555" i="15"/>
  <c r="S553" i="15"/>
  <c r="S578" i="15"/>
  <c r="S594" i="15"/>
  <c r="S508" i="15"/>
  <c r="S540" i="15"/>
  <c r="S560" i="15"/>
  <c r="S572" i="15"/>
  <c r="S542" i="15"/>
  <c r="S506" i="15"/>
  <c r="S538" i="15"/>
  <c r="S547" i="15"/>
  <c r="S550" i="15"/>
  <c r="S566" i="15"/>
  <c r="S582" i="15"/>
  <c r="S516" i="15"/>
  <c r="S588" i="15"/>
  <c r="S546" i="15"/>
  <c r="S545" i="15"/>
  <c r="S557" i="15"/>
  <c r="S561" i="15"/>
  <c r="S565" i="15"/>
  <c r="S569" i="15"/>
  <c r="S573" i="15"/>
  <c r="S577" i="15"/>
  <c r="S581" i="15"/>
  <c r="S585" i="15"/>
  <c r="S589" i="15"/>
  <c r="S593" i="15"/>
  <c r="S597" i="15"/>
  <c r="S570" i="15"/>
  <c r="S586" i="15"/>
  <c r="S505" i="15"/>
  <c r="S537" i="15"/>
  <c r="S525" i="15"/>
  <c r="S551" i="15"/>
  <c r="S512" i="15"/>
  <c r="S548" i="15"/>
  <c r="S517" i="15"/>
  <c r="S576" i="15"/>
  <c r="S509" i="15"/>
  <c r="S529" i="15"/>
  <c r="S534" i="15"/>
  <c r="S554" i="15"/>
  <c r="S513" i="15"/>
  <c r="S596" i="15"/>
  <c r="S552" i="15"/>
  <c r="S502" i="15"/>
  <c r="S514" i="15"/>
  <c r="S526" i="15"/>
  <c r="S521" i="15"/>
  <c r="S541" i="15"/>
  <c r="S501" i="15"/>
  <c r="S536" i="15"/>
  <c r="S528" i="15"/>
  <c r="S510" i="15"/>
  <c r="S530" i="15"/>
  <c r="S504" i="15"/>
  <c r="S520" i="15"/>
  <c r="S544" i="15"/>
  <c r="S522" i="15"/>
  <c r="S571" i="15"/>
  <c r="S580" i="15"/>
  <c r="S533" i="15"/>
  <c r="S564" i="15"/>
  <c r="S587" i="15"/>
  <c r="S595" i="15"/>
  <c r="S575" i="15"/>
  <c r="S455" i="15"/>
  <c r="S487" i="15"/>
  <c r="S435" i="15"/>
  <c r="S479" i="15"/>
  <c r="S491" i="15"/>
  <c r="S477" i="15"/>
  <c r="S493" i="15"/>
  <c r="S498" i="15"/>
  <c r="S496" i="15"/>
  <c r="S441" i="15"/>
  <c r="S461" i="15"/>
  <c r="S450" i="15"/>
  <c r="S478" i="15"/>
  <c r="S473" i="15"/>
  <c r="S489" i="15"/>
  <c r="S469" i="15"/>
  <c r="S485" i="15"/>
  <c r="S458" i="15"/>
  <c r="S465" i="15"/>
  <c r="S490" i="15"/>
  <c r="S430" i="15"/>
  <c r="S438" i="15"/>
  <c r="S470" i="15"/>
  <c r="S462" i="15"/>
  <c r="S482" i="15"/>
  <c r="S434" i="15"/>
  <c r="S495" i="15"/>
  <c r="S481" i="15"/>
  <c r="S494" i="15"/>
  <c r="S460" i="15"/>
  <c r="S472" i="15"/>
  <c r="S436" i="15"/>
  <c r="S448" i="15"/>
  <c r="S433" i="15"/>
  <c r="S476" i="15"/>
  <c r="S475" i="15"/>
  <c r="S445" i="15"/>
  <c r="S442" i="15"/>
  <c r="S432" i="15"/>
  <c r="S488" i="15"/>
  <c r="S428" i="15"/>
  <c r="S468" i="15"/>
  <c r="S486" i="15"/>
  <c r="S480" i="15"/>
  <c r="S451" i="15"/>
  <c r="S471" i="15"/>
  <c r="S454" i="15"/>
  <c r="S457" i="15"/>
  <c r="S452" i="15"/>
  <c r="S497" i="15"/>
  <c r="S464" i="15"/>
  <c r="S446" i="15"/>
  <c r="S440" i="15"/>
  <c r="S427" i="15"/>
  <c r="S429" i="15"/>
  <c r="S439" i="15"/>
  <c r="S474" i="15"/>
  <c r="S456" i="15"/>
  <c r="S444" i="15"/>
  <c r="S492" i="15"/>
  <c r="S449" i="15"/>
  <c r="S466" i="15"/>
  <c r="S484" i="15"/>
  <c r="S431" i="15"/>
  <c r="S447" i="15"/>
  <c r="S459" i="15"/>
  <c r="S483" i="15"/>
  <c r="S443" i="15"/>
  <c r="S437" i="15"/>
  <c r="S467" i="15"/>
  <c r="S463" i="15"/>
  <c r="S422" i="15"/>
  <c r="S426" i="15"/>
  <c r="S425" i="15"/>
  <c r="S424" i="15"/>
  <c r="S423" i="15"/>
  <c r="S420" i="15"/>
  <c r="S421" i="15"/>
  <c r="S419" i="15"/>
  <c r="S353" i="15"/>
  <c r="S408" i="15"/>
  <c r="S356" i="15"/>
  <c r="S404" i="15"/>
  <c r="S368" i="15"/>
  <c r="S361" i="15"/>
  <c r="S377" i="15"/>
  <c r="S397" i="15"/>
  <c r="S413" i="15"/>
  <c r="S366" i="15"/>
  <c r="S382" i="15"/>
  <c r="S398" i="15"/>
  <c r="S414" i="15"/>
  <c r="S376" i="15"/>
  <c r="S392" i="15"/>
  <c r="S365" i="15"/>
  <c r="S381" i="15"/>
  <c r="S385" i="15"/>
  <c r="S401" i="15"/>
  <c r="S417" i="15"/>
  <c r="S386" i="15"/>
  <c r="S402" i="15"/>
  <c r="S418" i="15"/>
  <c r="S400" i="15"/>
  <c r="S393" i="15"/>
  <c r="S378" i="15"/>
  <c r="S389" i="15"/>
  <c r="S405" i="15"/>
  <c r="S372" i="15"/>
  <c r="S357" i="15"/>
  <c r="S373" i="15"/>
  <c r="S409" i="15"/>
  <c r="S362" i="15"/>
  <c r="S394" i="15"/>
  <c r="S410" i="15"/>
  <c r="S390" i="15"/>
  <c r="S358" i="15"/>
  <c r="S360" i="15"/>
  <c r="S354" i="15"/>
  <c r="S412" i="15"/>
  <c r="S416" i="15"/>
  <c r="S364" i="15"/>
  <c r="S388" i="15"/>
  <c r="S406" i="15"/>
  <c r="S370" i="15"/>
  <c r="S363" i="15"/>
  <c r="S391" i="15"/>
  <c r="S367" i="15"/>
  <c r="S369" i="15"/>
  <c r="S396" i="15"/>
  <c r="S384" i="15"/>
  <c r="S380" i="15"/>
  <c r="S374" i="15"/>
  <c r="S411" i="15"/>
  <c r="S387" i="15"/>
  <c r="S407" i="15"/>
  <c r="S395" i="15"/>
  <c r="S399" i="15"/>
  <c r="S379" i="15"/>
  <c r="S371" i="15"/>
  <c r="S359" i="15"/>
  <c r="S375" i="15"/>
  <c r="S383" i="15"/>
  <c r="S403" i="15"/>
  <c r="S415" i="15"/>
  <c r="S355" i="15"/>
  <c r="S320" i="15"/>
  <c r="S287" i="15"/>
  <c r="S291" i="15"/>
  <c r="S295" i="15"/>
  <c r="S302" i="15"/>
  <c r="S297" i="15"/>
  <c r="S305" i="15"/>
  <c r="S321" i="15"/>
  <c r="S325" i="15"/>
  <c r="S341" i="15"/>
  <c r="S314" i="15"/>
  <c r="S330" i="15"/>
  <c r="S346" i="15"/>
  <c r="S284" i="15"/>
  <c r="S299" i="15"/>
  <c r="S306" i="15"/>
  <c r="S282" i="15"/>
  <c r="S290" i="15"/>
  <c r="S288" i="15"/>
  <c r="S345" i="15"/>
  <c r="S308" i="15"/>
  <c r="S324" i="15"/>
  <c r="S279" i="15"/>
  <c r="S328" i="15"/>
  <c r="S312" i="15"/>
  <c r="S313" i="15"/>
  <c r="S337" i="15"/>
  <c r="S326" i="15"/>
  <c r="S292" i="15"/>
  <c r="S293" i="15"/>
  <c r="S301" i="15"/>
  <c r="S309" i="15"/>
  <c r="S333" i="15"/>
  <c r="S349" i="15"/>
  <c r="S322" i="15"/>
  <c r="S298" i="15"/>
  <c r="S307" i="15"/>
  <c r="S283" i="15"/>
  <c r="S336" i="15"/>
  <c r="S317" i="15"/>
  <c r="S310" i="15"/>
  <c r="S342" i="15"/>
  <c r="S303" i="15"/>
  <c r="S350" i="15"/>
  <c r="S285" i="15"/>
  <c r="S300" i="15"/>
  <c r="S296" i="15"/>
  <c r="S278" i="15"/>
  <c r="S339" i="15"/>
  <c r="S340" i="15"/>
  <c r="S338" i="15"/>
  <c r="S289" i="15"/>
  <c r="S352" i="15"/>
  <c r="S348" i="15"/>
  <c r="S286" i="15"/>
  <c r="S323" i="15"/>
  <c r="S351" i="15"/>
  <c r="S294" i="15"/>
  <c r="S280" i="15"/>
  <c r="S347" i="15"/>
  <c r="S343" i="15"/>
  <c r="S344" i="15"/>
  <c r="S334" i="15"/>
  <c r="S316" i="15"/>
  <c r="S332" i="15"/>
  <c r="S281" i="15"/>
  <c r="S329" i="15"/>
  <c r="S318" i="15"/>
  <c r="S304" i="15"/>
  <c r="S335" i="15"/>
  <c r="S327" i="15"/>
  <c r="S319" i="15"/>
  <c r="S331" i="15"/>
  <c r="S315" i="15"/>
  <c r="S311" i="15"/>
  <c r="S230" i="15"/>
  <c r="S238" i="15"/>
  <c r="S216" i="15"/>
  <c r="S234" i="15"/>
  <c r="S241" i="15"/>
  <c r="S222" i="15"/>
  <c r="S235" i="15"/>
  <c r="S232" i="15"/>
  <c r="S219" i="15"/>
  <c r="S218" i="15"/>
  <c r="S228" i="15"/>
  <c r="S214" i="15"/>
  <c r="S224" i="15"/>
  <c r="S240" i="15"/>
  <c r="S239" i="15"/>
  <c r="S220" i="15"/>
  <c r="S236" i="15"/>
  <c r="S213" i="15"/>
  <c r="S276" i="15"/>
  <c r="S267" i="15"/>
  <c r="S229" i="15"/>
  <c r="S268" i="15"/>
  <c r="S231" i="15"/>
  <c r="S223" i="15"/>
  <c r="S265" i="15"/>
  <c r="S277" i="15"/>
  <c r="S263" i="15"/>
  <c r="S254" i="15"/>
  <c r="S258" i="15"/>
  <c r="S257" i="15"/>
  <c r="S253" i="15"/>
  <c r="S237" i="15"/>
  <c r="S244" i="15"/>
  <c r="S264" i="15"/>
  <c r="S259" i="15"/>
  <c r="S227" i="15"/>
  <c r="S221" i="15"/>
  <c r="S217" i="15"/>
  <c r="S245" i="15"/>
  <c r="S255" i="15"/>
  <c r="S215" i="15"/>
  <c r="S242" i="15"/>
  <c r="S226" i="15"/>
  <c r="S233" i="15"/>
  <c r="S261" i="15"/>
  <c r="S251" i="15"/>
  <c r="S262" i="15"/>
  <c r="S266" i="15"/>
  <c r="S256" i="15"/>
  <c r="S260" i="15"/>
  <c r="S247" i="15"/>
  <c r="S252" i="15"/>
  <c r="S249" i="15"/>
  <c r="S275" i="15"/>
  <c r="S243" i="15"/>
  <c r="S246" i="15"/>
  <c r="S250" i="15"/>
  <c r="S273" i="15"/>
  <c r="S269" i="15"/>
  <c r="S225" i="15"/>
  <c r="S248" i="15"/>
  <c r="S271" i="15"/>
  <c r="S270" i="15"/>
  <c r="S274" i="15"/>
  <c r="S272" i="15"/>
  <c r="Z15" i="15" l="1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M22" i="17" s="1"/>
  <c r="L21" i="17"/>
  <c r="M21" i="17" s="1"/>
  <c r="L20" i="17"/>
  <c r="L19" i="17"/>
  <c r="L18" i="17"/>
  <c r="L17" i="17"/>
  <c r="M17" i="17" s="1"/>
  <c r="L16" i="17"/>
  <c r="M16" i="17" s="1"/>
  <c r="L15" i="17"/>
  <c r="L14" i="17"/>
  <c r="L13" i="17"/>
  <c r="L12" i="17"/>
  <c r="M12" i="17" s="1"/>
  <c r="L11" i="17"/>
  <c r="M11" i="17" s="1"/>
  <c r="L10" i="17"/>
  <c r="N9" i="17"/>
  <c r="O9" i="17" s="1"/>
  <c r="L9" i="17"/>
  <c r="T9" i="17" s="1"/>
  <c r="N8" i="17"/>
  <c r="P8" i="17" s="1"/>
  <c r="L8" i="17"/>
  <c r="T8" i="17" s="1"/>
  <c r="M9" i="17" l="1"/>
  <c r="R9" i="17" s="1"/>
  <c r="M20" i="17"/>
  <c r="O8" i="17"/>
  <c r="M18" i="17"/>
  <c r="M31" i="17"/>
  <c r="M10" i="17"/>
  <c r="M14" i="17"/>
  <c r="M27" i="17"/>
  <c r="M29" i="17"/>
  <c r="M13" i="17"/>
  <c r="M25" i="17"/>
  <c r="M19" i="17"/>
  <c r="M15" i="17"/>
  <c r="M8" i="17"/>
  <c r="P9" i="17"/>
  <c r="Q9" i="17" l="1"/>
  <c r="R8" i="17"/>
  <c r="Q8" i="17"/>
  <c r="G7" i="21" l="1"/>
  <c r="H7" i="21" s="1"/>
  <c r="N7" i="21" l="1"/>
  <c r="I7" i="21"/>
  <c r="J7" i="21" s="1"/>
  <c r="K7" i="21" s="1"/>
  <c r="P7" i="21"/>
  <c r="L7" i="21" l="1"/>
  <c r="M7" i="21" s="1"/>
  <c r="C39" i="10" l="1"/>
  <c r="G118" i="9" l="1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L882" i="15"/>
  <c r="M882" i="15" l="1"/>
  <c r="I225" i="9" l="1"/>
  <c r="I223" i="9"/>
  <c r="I221" i="9"/>
  <c r="H220" i="9"/>
  <c r="I219" i="9"/>
  <c r="I218" i="9"/>
  <c r="I217" i="9"/>
  <c r="H215" i="9"/>
  <c r="I215" i="9"/>
  <c r="I214" i="9"/>
  <c r="I213" i="9"/>
  <c r="I211" i="9"/>
  <c r="I210" i="9"/>
  <c r="I209" i="9"/>
  <c r="I207" i="9"/>
  <c r="I205" i="9"/>
  <c r="I204" i="9"/>
  <c r="I203" i="9"/>
  <c r="H201" i="9"/>
  <c r="I201" i="9"/>
  <c r="H200" i="9"/>
  <c r="I199" i="9"/>
  <c r="I198" i="9"/>
  <c r="I197" i="9"/>
  <c r="I196" i="9"/>
  <c r="I195" i="9"/>
  <c r="H194" i="9"/>
  <c r="I193" i="9"/>
  <c r="H191" i="9"/>
  <c r="I191" i="9"/>
  <c r="I190" i="9"/>
  <c r="H190" i="9"/>
  <c r="I189" i="9"/>
  <c r="H187" i="9"/>
  <c r="I187" i="9"/>
  <c r="I185" i="9"/>
  <c r="I184" i="9"/>
  <c r="H184" i="9"/>
  <c r="I183" i="9"/>
  <c r="I182" i="9"/>
  <c r="I181" i="9"/>
  <c r="I180" i="9"/>
  <c r="H180" i="9"/>
  <c r="I179" i="9"/>
  <c r="I178" i="9"/>
  <c r="H178" i="9"/>
  <c r="I177" i="9"/>
  <c r="I175" i="9"/>
  <c r="I173" i="9"/>
  <c r="I171" i="9"/>
  <c r="I170" i="9"/>
  <c r="I168" i="9"/>
  <c r="I167" i="9"/>
  <c r="H167" i="9"/>
  <c r="I166" i="9"/>
  <c r="I164" i="9"/>
  <c r="I162" i="9"/>
  <c r="H161" i="9"/>
  <c r="I160" i="9"/>
  <c r="H159" i="9"/>
  <c r="I158" i="9"/>
  <c r="I157" i="9"/>
  <c r="I156" i="9"/>
  <c r="H155" i="9"/>
  <c r="I154" i="9"/>
  <c r="I152" i="9"/>
  <c r="I150" i="9"/>
  <c r="H149" i="9"/>
  <c r="I148" i="9"/>
  <c r="I147" i="9"/>
  <c r="I146" i="9"/>
  <c r="H145" i="9"/>
  <c r="I145" i="9"/>
  <c r="I144" i="9"/>
  <c r="H142" i="9"/>
  <c r="I142" i="9"/>
  <c r="H141" i="9"/>
  <c r="I140" i="9"/>
  <c r="H139" i="9"/>
  <c r="I138" i="9"/>
  <c r="I137" i="9"/>
  <c r="H137" i="9"/>
  <c r="I136" i="9"/>
  <c r="H134" i="9"/>
  <c r="I134" i="9"/>
  <c r="H133" i="9"/>
  <c r="I132" i="9"/>
  <c r="H131" i="9"/>
  <c r="I130" i="9"/>
  <c r="H129" i="9"/>
  <c r="H128" i="9"/>
  <c r="I127" i="9"/>
  <c r="I126" i="9"/>
  <c r="I125" i="9"/>
  <c r="I123" i="9"/>
  <c r="I121" i="9"/>
  <c r="H169" i="9" l="1"/>
  <c r="H174" i="9"/>
  <c r="I200" i="9"/>
  <c r="H144" i="9"/>
  <c r="I159" i="9"/>
  <c r="I169" i="9"/>
  <c r="I174" i="9"/>
  <c r="H196" i="9"/>
  <c r="H211" i="9"/>
  <c r="H222" i="9"/>
  <c r="H136" i="9"/>
  <c r="I208" i="9"/>
  <c r="H218" i="9"/>
  <c r="I129" i="9"/>
  <c r="I139" i="9"/>
  <c r="I149" i="9"/>
  <c r="H198" i="9"/>
  <c r="H205" i="9"/>
  <c r="H157" i="9"/>
  <c r="H160" i="9"/>
  <c r="H164" i="9"/>
  <c r="H171" i="9"/>
  <c r="H185" i="9"/>
  <c r="I216" i="9"/>
  <c r="H223" i="9"/>
  <c r="H195" i="9"/>
  <c r="H216" i="9"/>
  <c r="H150" i="9"/>
  <c r="H175" i="9"/>
  <c r="H179" i="9"/>
  <c r="H182" i="9"/>
  <c r="H202" i="9"/>
  <c r="I206" i="9"/>
  <c r="H210" i="9"/>
  <c r="I220" i="9"/>
  <c r="I131" i="9"/>
  <c r="H147" i="9"/>
  <c r="I155" i="9"/>
  <c r="H186" i="9"/>
  <c r="I194" i="9"/>
  <c r="H203" i="9"/>
  <c r="H207" i="9"/>
  <c r="H221" i="9"/>
  <c r="I224" i="9"/>
  <c r="I124" i="9"/>
  <c r="H172" i="9"/>
  <c r="H177" i="9"/>
  <c r="I186" i="9"/>
  <c r="H188" i="9"/>
  <c r="H193" i="9"/>
  <c r="I202" i="9"/>
  <c r="H204" i="9"/>
  <c r="H206" i="9"/>
  <c r="H208" i="9"/>
  <c r="H213" i="9"/>
  <c r="I222" i="9"/>
  <c r="H224" i="9"/>
  <c r="H130" i="9"/>
  <c r="H151" i="9"/>
  <c r="I172" i="9"/>
  <c r="H135" i="9"/>
  <c r="H143" i="9"/>
  <c r="H146" i="9"/>
  <c r="H148" i="9"/>
  <c r="I151" i="9"/>
  <c r="H153" i="9"/>
  <c r="I163" i="9"/>
  <c r="H165" i="9"/>
  <c r="H170" i="9"/>
  <c r="H176" i="9"/>
  <c r="H181" i="9"/>
  <c r="H192" i="9"/>
  <c r="H197" i="9"/>
  <c r="H212" i="9"/>
  <c r="H217" i="9"/>
  <c r="H154" i="9"/>
  <c r="H138" i="9"/>
  <c r="I141" i="9"/>
  <c r="H156" i="9"/>
  <c r="I161" i="9"/>
  <c r="H163" i="9"/>
  <c r="H168" i="9"/>
  <c r="I188" i="9"/>
  <c r="I128" i="9"/>
  <c r="H132" i="9"/>
  <c r="I135" i="9"/>
  <c r="H140" i="9"/>
  <c r="I143" i="9"/>
  <c r="I153" i="9"/>
  <c r="H158" i="9"/>
  <c r="I165" i="9"/>
  <c r="I176" i="9"/>
  <c r="H183" i="9"/>
  <c r="I192" i="9"/>
  <c r="H199" i="9"/>
  <c r="I212" i="9"/>
  <c r="H214" i="9"/>
  <c r="H219" i="9"/>
  <c r="I133" i="9"/>
  <c r="H166" i="9"/>
  <c r="I122" i="9"/>
  <c r="H152" i="9"/>
  <c r="H162" i="9"/>
  <c r="H173" i="9"/>
  <c r="H189" i="9"/>
  <c r="H209" i="9"/>
  <c r="H225" i="9"/>
  <c r="H121" i="9"/>
  <c r="H123" i="9"/>
  <c r="H125" i="9"/>
  <c r="H127" i="9"/>
  <c r="H122" i="9"/>
  <c r="H124" i="9"/>
  <c r="H126" i="9"/>
  <c r="H119" i="9" l="1"/>
  <c r="I120" i="9"/>
  <c r="H120" i="9" l="1"/>
  <c r="H118" i="9"/>
  <c r="I118" i="9"/>
  <c r="I119" i="9"/>
  <c r="U29" i="21" l="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7" i="21" l="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68" i="9" l="1"/>
  <c r="O69" i="9"/>
  <c r="O66" i="9"/>
  <c r="O67" i="9"/>
  <c r="O64" i="9"/>
  <c r="O65" i="9"/>
  <c r="O62" i="9"/>
  <c r="O63" i="9"/>
  <c r="O61" i="9"/>
  <c r="O60" i="9"/>
  <c r="O58" i="9"/>
  <c r="O59" i="9"/>
  <c r="O56" i="9"/>
  <c r="O57" i="9"/>
  <c r="O55" i="9"/>
  <c r="O54" i="9"/>
  <c r="O52" i="9"/>
  <c r="O53" i="9"/>
  <c r="O51" i="9"/>
  <c r="O50" i="9"/>
  <c r="O40" i="9"/>
  <c r="O28" i="9"/>
  <c r="O30" i="9"/>
  <c r="O38" i="9"/>
  <c r="O32" i="9"/>
  <c r="O16" i="9"/>
  <c r="V27" i="9" s="1"/>
  <c r="O34" i="9"/>
  <c r="O11" i="9"/>
  <c r="O10" i="9"/>
  <c r="O36" i="9"/>
  <c r="O44" i="9"/>
  <c r="O20" i="9"/>
  <c r="O47" i="9"/>
  <c r="O43" i="9"/>
  <c r="O9" i="9"/>
  <c r="O46" i="9"/>
  <c r="O48" i="9"/>
  <c r="O15" i="9"/>
  <c r="O24" i="9"/>
  <c r="O18" i="9"/>
  <c r="O14" i="9"/>
  <c r="O7" i="9"/>
  <c r="O49" i="9"/>
  <c r="O45" i="9"/>
  <c r="O41" i="9"/>
  <c r="O13" i="9"/>
  <c r="O22" i="9"/>
  <c r="O42" i="9"/>
  <c r="O29" i="9"/>
  <c r="O37" i="9"/>
  <c r="O23" i="9"/>
  <c r="O19" i="9"/>
  <c r="O8" i="9"/>
  <c r="O12" i="9"/>
  <c r="O17" i="9"/>
  <c r="O39" i="9"/>
  <c r="O31" i="9"/>
  <c r="O26" i="9"/>
  <c r="O33" i="9"/>
  <c r="O25" i="9"/>
  <c r="O35" i="9"/>
  <c r="O21" i="9"/>
  <c r="O27" i="9"/>
  <c r="I45" i="10"/>
  <c r="C45" i="10"/>
  <c r="D46" i="10"/>
  <c r="I29" i="10"/>
  <c r="I32" i="10" s="1"/>
  <c r="G46" i="10"/>
  <c r="G47" i="10" s="1"/>
  <c r="Y29" i="10"/>
  <c r="Y32" i="10" s="1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Y21" i="17" l="1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Y26" i="17"/>
  <c r="AC11" i="10" s="1"/>
  <c r="AA19" i="17"/>
  <c r="Y19" i="17"/>
  <c r="S7" i="17" l="1"/>
  <c r="Z21" i="17" s="1"/>
  <c r="I11" i="10"/>
  <c r="S8" i="17"/>
  <c r="S9" i="17"/>
  <c r="Z16" i="17" s="1"/>
  <c r="Z25" i="17"/>
  <c r="Z14" i="17"/>
  <c r="E11" i="10" s="1"/>
  <c r="T11" i="10"/>
  <c r="N11" i="10"/>
  <c r="Y11" i="10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K199" i="4" l="1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Y27" i="15" l="1"/>
  <c r="G41" i="10" s="1"/>
  <c r="G49" i="10" s="1"/>
  <c r="Y22" i="15"/>
  <c r="F41" i="10" s="1"/>
  <c r="E41" i="10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S691" i="15" s="1"/>
  <c r="AA24" i="15"/>
  <c r="AA19" i="15"/>
  <c r="AA11" i="15"/>
  <c r="AA10" i="15"/>
  <c r="Y11" i="15"/>
  <c r="Y10" i="15"/>
  <c r="Y9" i="15"/>
  <c r="S7" i="15" s="1"/>
  <c r="AA9" i="15"/>
  <c r="S158" i="15" l="1"/>
  <c r="S194" i="15"/>
  <c r="S182" i="15"/>
  <c r="S195" i="15"/>
  <c r="S180" i="15"/>
  <c r="S208" i="15"/>
  <c r="S191" i="15"/>
  <c r="S197" i="15"/>
  <c r="S165" i="15"/>
  <c r="S171" i="15"/>
  <c r="S163" i="15"/>
  <c r="S161" i="15"/>
  <c r="S185" i="15"/>
  <c r="S189" i="15"/>
  <c r="S173" i="15"/>
  <c r="S206" i="15"/>
  <c r="S162" i="15"/>
  <c r="S179" i="15"/>
  <c r="S211" i="15"/>
  <c r="S176" i="15"/>
  <c r="S157" i="15"/>
  <c r="S201" i="15"/>
  <c r="S203" i="15"/>
  <c r="S167" i="15"/>
  <c r="S178" i="15"/>
  <c r="S175" i="15"/>
  <c r="S207" i="15"/>
  <c r="S172" i="15"/>
  <c r="S156" i="15"/>
  <c r="S170" i="15"/>
  <c r="S160" i="15"/>
  <c r="S202" i="15"/>
  <c r="S198" i="15"/>
  <c r="S190" i="15"/>
  <c r="S184" i="15"/>
  <c r="S196" i="15"/>
  <c r="S164" i="15"/>
  <c r="S187" i="15"/>
  <c r="S209" i="15"/>
  <c r="S159" i="15"/>
  <c r="S199" i="15"/>
  <c r="S210" i="15"/>
  <c r="S166" i="15"/>
  <c r="S200" i="15"/>
  <c r="S212" i="15"/>
  <c r="S188" i="15"/>
  <c r="S181" i="15"/>
  <c r="S169" i="15"/>
  <c r="S168" i="15"/>
  <c r="S177" i="15"/>
  <c r="S186" i="15"/>
  <c r="S174" i="15"/>
  <c r="S192" i="15"/>
  <c r="S204" i="15"/>
  <c r="S205" i="15"/>
  <c r="S193" i="15"/>
  <c r="S183" i="15"/>
  <c r="S152" i="15"/>
  <c r="S147" i="15"/>
  <c r="S153" i="15"/>
  <c r="S154" i="15"/>
  <c r="S151" i="15"/>
  <c r="S144" i="15"/>
  <c r="S149" i="15"/>
  <c r="S148" i="15"/>
  <c r="S155" i="15"/>
  <c r="S146" i="15"/>
  <c r="S145" i="15"/>
  <c r="S150" i="15"/>
  <c r="S787" i="15"/>
  <c r="S723" i="15"/>
  <c r="S733" i="15"/>
  <c r="S748" i="15"/>
  <c r="S732" i="15"/>
  <c r="S716" i="15"/>
  <c r="S725" i="15"/>
  <c r="S745" i="15"/>
  <c r="S784" i="15"/>
  <c r="S746" i="15"/>
  <c r="S794" i="15"/>
  <c r="S678" i="15"/>
  <c r="S694" i="15"/>
  <c r="S710" i="15"/>
  <c r="S791" i="15"/>
  <c r="S790" i="15"/>
  <c r="S683" i="15"/>
  <c r="S693" i="15"/>
  <c r="S776" i="15"/>
  <c r="S744" i="15"/>
  <c r="S729" i="15"/>
  <c r="S770" i="15"/>
  <c r="S742" i="15"/>
  <c r="S762" i="15"/>
  <c r="S788" i="15"/>
  <c r="S750" i="15"/>
  <c r="S785" i="15"/>
  <c r="S793" i="15"/>
  <c r="S712" i="15"/>
  <c r="S734" i="15"/>
  <c r="S701" i="15"/>
  <c r="S686" i="15"/>
  <c r="S702" i="15"/>
  <c r="S737" i="15"/>
  <c r="S765" i="15"/>
  <c r="S777" i="15"/>
  <c r="S792" i="15"/>
  <c r="S795" i="15"/>
  <c r="S760" i="15"/>
  <c r="S699" i="15"/>
  <c r="S720" i="15"/>
  <c r="S698" i="15"/>
  <c r="S741" i="15"/>
  <c r="S730" i="15"/>
  <c r="S754" i="15"/>
  <c r="S774" i="15"/>
  <c r="S773" i="15"/>
  <c r="S766" i="15"/>
  <c r="S687" i="15"/>
  <c r="S764" i="15"/>
  <c r="S735" i="15"/>
  <c r="S706" i="15"/>
  <c r="S780" i="15"/>
  <c r="S695" i="15"/>
  <c r="S726" i="15"/>
  <c r="S758" i="15"/>
  <c r="S757" i="15"/>
  <c r="S685" i="15"/>
  <c r="S721" i="15"/>
  <c r="S724" i="15"/>
  <c r="S789" i="15"/>
  <c r="S713" i="15"/>
  <c r="S752" i="15"/>
  <c r="S722" i="15"/>
  <c r="S753" i="15"/>
  <c r="S689" i="15"/>
  <c r="S738" i="15"/>
  <c r="S756" i="15"/>
  <c r="S786" i="15"/>
  <c r="S781" i="15"/>
  <c r="S682" i="15"/>
  <c r="S747" i="15"/>
  <c r="S731" i="15"/>
  <c r="S727" i="15"/>
  <c r="S771" i="15"/>
  <c r="S772" i="15"/>
  <c r="S778" i="15"/>
  <c r="S796" i="15"/>
  <c r="S728" i="15"/>
  <c r="S690" i="15"/>
  <c r="S782" i="15"/>
  <c r="S679" i="15"/>
  <c r="S697" i="15"/>
  <c r="S768" i="15"/>
  <c r="S749" i="15"/>
  <c r="S718" i="15"/>
  <c r="S709" i="15"/>
  <c r="S705" i="15"/>
  <c r="S715" i="15"/>
  <c r="S719" i="15"/>
  <c r="S681" i="15"/>
  <c r="S714" i="15"/>
  <c r="S703" i="15"/>
  <c r="S707" i="15"/>
  <c r="S711" i="15"/>
  <c r="S717" i="15"/>
  <c r="S740" i="15"/>
  <c r="S692" i="15"/>
  <c r="S761" i="15"/>
  <c r="S680" i="15"/>
  <c r="S755" i="15"/>
  <c r="S696" i="15"/>
  <c r="S783" i="15"/>
  <c r="S708" i="15"/>
  <c r="S759" i="15"/>
  <c r="S779" i="15"/>
  <c r="S736" i="15"/>
  <c r="S700" i="15"/>
  <c r="S743" i="15"/>
  <c r="S704" i="15"/>
  <c r="S775" i="15"/>
  <c r="S684" i="15"/>
  <c r="S769" i="15"/>
  <c r="S688" i="15"/>
  <c r="S767" i="15"/>
  <c r="S763" i="15"/>
  <c r="S751" i="15"/>
  <c r="S739" i="15"/>
  <c r="S674" i="15"/>
  <c r="S675" i="15"/>
  <c r="S670" i="15"/>
  <c r="S673" i="15"/>
  <c r="S671" i="15"/>
  <c r="S677" i="15"/>
  <c r="S669" i="15"/>
  <c r="S676" i="15"/>
  <c r="S672" i="15"/>
  <c r="S616" i="15"/>
  <c r="S622" i="15"/>
  <c r="S627" i="15"/>
  <c r="S638" i="15"/>
  <c r="S643" i="15"/>
  <c r="S628" i="15"/>
  <c r="S633" i="15"/>
  <c r="S631" i="15"/>
  <c r="S639" i="15"/>
  <c r="S647" i="15"/>
  <c r="S624" i="15"/>
  <c r="S637" i="15"/>
  <c r="S620" i="15"/>
  <c r="S608" i="15"/>
  <c r="S610" i="15"/>
  <c r="S654" i="15"/>
  <c r="S640" i="15"/>
  <c r="S601" i="15"/>
  <c r="S605" i="15"/>
  <c r="S609" i="15"/>
  <c r="S613" i="15"/>
  <c r="S636" i="15"/>
  <c r="S641" i="15"/>
  <c r="S626" i="15"/>
  <c r="S634" i="15"/>
  <c r="S642" i="15"/>
  <c r="S650" i="15"/>
  <c r="S629" i="15"/>
  <c r="S658" i="15"/>
  <c r="S655" i="15"/>
  <c r="S662" i="15"/>
  <c r="S625" i="15"/>
  <c r="S623" i="15"/>
  <c r="S648" i="15"/>
  <c r="S621" i="15"/>
  <c r="S630" i="15"/>
  <c r="S635" i="15"/>
  <c r="S646" i="15"/>
  <c r="S651" i="15"/>
  <c r="S606" i="15"/>
  <c r="S644" i="15"/>
  <c r="S649" i="15"/>
  <c r="S666" i="15"/>
  <c r="S645" i="15"/>
  <c r="S600" i="15"/>
  <c r="S661" i="15"/>
  <c r="S653" i="15"/>
  <c r="S632" i="15"/>
  <c r="S659" i="15"/>
  <c r="S598" i="15"/>
  <c r="S618" i="15"/>
  <c r="S657" i="15"/>
  <c r="S599" i="15"/>
  <c r="S604" i="15"/>
  <c r="S665" i="15"/>
  <c r="S602" i="15"/>
  <c r="S614" i="15"/>
  <c r="S615" i="15"/>
  <c r="S667" i="15"/>
  <c r="S663" i="15"/>
  <c r="S617" i="15"/>
  <c r="S612" i="15"/>
  <c r="S652" i="15"/>
  <c r="S603" i="15"/>
  <c r="S607" i="15"/>
  <c r="S664" i="15"/>
  <c r="S668" i="15"/>
  <c r="S656" i="15"/>
  <c r="S611" i="15"/>
  <c r="S619" i="15"/>
  <c r="S660" i="15"/>
  <c r="S134" i="15"/>
  <c r="S83" i="15"/>
  <c r="S87" i="15"/>
  <c r="S107" i="15"/>
  <c r="S127" i="15"/>
  <c r="S91" i="15"/>
  <c r="S122" i="15"/>
  <c r="S76" i="15"/>
  <c r="S84" i="15"/>
  <c r="S92" i="15"/>
  <c r="S77" i="15"/>
  <c r="S121" i="15"/>
  <c r="S100" i="15"/>
  <c r="S117" i="15"/>
  <c r="S110" i="15"/>
  <c r="S73" i="15"/>
  <c r="S81" i="15"/>
  <c r="S89" i="15"/>
  <c r="S97" i="15"/>
  <c r="S125" i="15"/>
  <c r="S109" i="15"/>
  <c r="S80" i="15"/>
  <c r="S88" i="15"/>
  <c r="S96" i="15"/>
  <c r="S129" i="15"/>
  <c r="S135" i="15"/>
  <c r="S140" i="15"/>
  <c r="S111" i="15"/>
  <c r="S133" i="15"/>
  <c r="S75" i="15"/>
  <c r="S102" i="15"/>
  <c r="S95" i="15"/>
  <c r="S113" i="15"/>
  <c r="S98" i="15"/>
  <c r="S86" i="15"/>
  <c r="S108" i="15"/>
  <c r="S119" i="15"/>
  <c r="S106" i="15"/>
  <c r="S124" i="15"/>
  <c r="S74" i="15"/>
  <c r="S101" i="15"/>
  <c r="S93" i="15"/>
  <c r="S137" i="15"/>
  <c r="S123" i="15"/>
  <c r="S141" i="15"/>
  <c r="S115" i="15"/>
  <c r="S139" i="15"/>
  <c r="S85" i="15"/>
  <c r="S104" i="15"/>
  <c r="S105" i="15"/>
  <c r="S131" i="15"/>
  <c r="S143" i="15"/>
  <c r="S120" i="15"/>
  <c r="S112" i="15"/>
  <c r="S79" i="15"/>
  <c r="S99" i="15"/>
  <c r="S103" i="15"/>
  <c r="S132" i="15"/>
  <c r="S142" i="15"/>
  <c r="S118" i="15"/>
  <c r="S116" i="15"/>
  <c r="S138" i="15"/>
  <c r="S126" i="15"/>
  <c r="S94" i="15"/>
  <c r="S90" i="15"/>
  <c r="S128" i="15"/>
  <c r="S82" i="15"/>
  <c r="S136" i="15"/>
  <c r="S78" i="15"/>
  <c r="S130" i="15"/>
  <c r="S114" i="15"/>
  <c r="S50" i="15"/>
  <c r="S62" i="15"/>
  <c r="S42" i="15"/>
  <c r="S28" i="15"/>
  <c r="S29" i="15"/>
  <c r="S59" i="15"/>
  <c r="S22" i="15"/>
  <c r="S37" i="15"/>
  <c r="S30" i="15"/>
  <c r="S66" i="15"/>
  <c r="S46" i="15"/>
  <c r="S58" i="15"/>
  <c r="S16" i="15"/>
  <c r="S35" i="15"/>
  <c r="S70" i="15"/>
  <c r="S38" i="15"/>
  <c r="S33" i="15"/>
  <c r="S55" i="15"/>
  <c r="S45" i="15"/>
  <c r="S67" i="15"/>
  <c r="S72" i="15"/>
  <c r="S54" i="15"/>
  <c r="S18" i="15"/>
  <c r="S24" i="15"/>
  <c r="S19" i="15"/>
  <c r="S20" i="15"/>
  <c r="S25" i="15"/>
  <c r="S27" i="15"/>
  <c r="S64" i="15"/>
  <c r="S34" i="15"/>
  <c r="S17" i="15"/>
  <c r="S26" i="15"/>
  <c r="S71" i="15"/>
  <c r="S51" i="15"/>
  <c r="S60" i="15"/>
  <c r="S52" i="15"/>
  <c r="S21" i="15"/>
  <c r="S31" i="15"/>
  <c r="S48" i="15"/>
  <c r="S49" i="15"/>
  <c r="S68" i="15"/>
  <c r="S44" i="15"/>
  <c r="S56" i="15"/>
  <c r="S43" i="15"/>
  <c r="S69" i="15"/>
  <c r="S39" i="15"/>
  <c r="S47" i="15"/>
  <c r="S23" i="15"/>
  <c r="S32" i="15"/>
  <c r="S40" i="15"/>
  <c r="S36" i="15"/>
  <c r="S63" i="15"/>
  <c r="S61" i="15"/>
  <c r="S57" i="15"/>
  <c r="S41" i="15"/>
  <c r="S53" i="15"/>
  <c r="S65" i="15"/>
  <c r="Z14" i="15"/>
  <c r="E10" i="10" s="1"/>
  <c r="S13" i="15"/>
  <c r="S15" i="15"/>
  <c r="S10" i="15"/>
  <c r="S12" i="15"/>
  <c r="S9" i="15"/>
  <c r="S11" i="15"/>
  <c r="S14" i="15"/>
  <c r="S8" i="15"/>
  <c r="Z16" i="15" s="1"/>
  <c r="D49" i="10"/>
  <c r="I41" i="10"/>
  <c r="I49" i="10" s="1"/>
  <c r="C41" i="10"/>
  <c r="F49" i="10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21" i="15"/>
  <c r="Z19" i="15"/>
  <c r="F10" i="10" s="1"/>
  <c r="Z20" i="15"/>
  <c r="Z11" i="15"/>
  <c r="Z10" i="15"/>
  <c r="Z9" i="15"/>
  <c r="Q282" i="4"/>
  <c r="C10" i="10" l="1"/>
  <c r="C42" i="10"/>
  <c r="I42" i="10"/>
  <c r="D43" i="10"/>
  <c r="C43" i="10" s="1"/>
  <c r="D50" i="10"/>
  <c r="D10" i="10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25" i="4"/>
  <c r="Q33" i="4"/>
  <c r="Q41" i="4"/>
  <c r="Q49" i="4"/>
  <c r="Q57" i="4"/>
  <c r="Q65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<sst xmlns="http://schemas.openxmlformats.org/spreadsheetml/2006/main" count="2807" uniqueCount="1245">
  <si>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</si>
  <si>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</si>
  <si>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</si>
  <si>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</si>
  <si>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</si>
  <si>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</si>
  <si>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</si>
  <si>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</si>
  <si>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</si>
  <si>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</si>
  <si>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</si>
  <si>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</si>
  <si>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</si>
  <si>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</si>
  <si>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</si>
  <si>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</si>
  <si>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</si>
  <si>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</si>
  <si>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</si>
  <si>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</si>
  <si>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</si>
  <si>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</si>
  <si>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</si>
  <si>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</si>
  <si>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</si>
  <si>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</si>
  <si>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</si>
  <si>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</si>
  <si>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</si>
  <si>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</si>
  <si>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</si>
  <si>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</si>
  <si>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</si>
  <si>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</si>
  <si>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</si>
  <si>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</si>
  <si>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</si>
  <si>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</si>
  <si>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</si>
  <si>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</si>
  <si>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</si>
  <si>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</si>
  <si>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</si>
  <si>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</si>
  <si>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</si>
  <si>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</si>
  <si>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</si>
  <si>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</si>
  <si>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</si>
  <si>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</si>
  <si>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</si>
  <si>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</si>
  <si>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</si>
  <si>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</si>
  <si>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</si>
  <si>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</si>
  <si>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</si>
  <si>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</si>
  <si>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</si>
  <si>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</si>
  <si>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</si>
  <si>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</si>
  <si>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</si>
  <si>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</si>
  <si>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</si>
  <si>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</si>
  <si>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</si>
  <si>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</si>
  <si>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</si>
  <si>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</si>
  <si>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</si>
  <si>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</si>
  <si>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</si>
  <si>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</si>
  <si>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</si>
  <si>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</si>
  <si>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</si>
  <si>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</si>
  <si>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</si>
  <si>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</si>
  <si>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</si>
  <si>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</si>
  <si>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</si>
  <si>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</si>
  <si>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</si>
  <si>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</si>
  <si>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</si>
  <si>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</si>
  <si>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</si>
  <si>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</si>
  <si>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</si>
  <si>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</si>
  <si>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</si>
  <si>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</si>
  <si>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</si>
  <si>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</si>
  <si>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</si>
  <si>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</si>
  <si>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</si>
  <si>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</si>
  <si>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</si>
  <si>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</si>
  <si>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</si>
  <si>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</si>
  <si>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</si>
  <si>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</si>
  <si>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</si>
  <si>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</si>
  <si>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</si>
  <si>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</si>
  <si>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</si>
  <si>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</si>
  <si>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</si>
  <si>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</si>
  <si>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</si>
  <si>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</si>
  <si>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</si>
  <si>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</si>
  <si>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</si>
  <si>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</si>
  <si>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</si>
  <si>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</si>
  <si>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</si>
  <si>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</si>
  <si>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</si>
  <si>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</si>
  <si>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</si>
  <si>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</si>
  <si>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</si>
  <si>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</si>
  <si>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</si>
  <si>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</si>
  <si>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</si>
  <si>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</si>
  <si>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</si>
  <si>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</si>
  <si>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</si>
  <si>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</si>
  <si>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</si>
  <si>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</si>
  <si>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</si>
  <si>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</si>
  <si>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</si>
  <si>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</si>
  <si>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</si>
  <si>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</si>
  <si>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</si>
  <si>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</si>
  <si>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</si>
  <si>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</si>
  <si>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</si>
  <si>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</si>
  <si>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</si>
  <si>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</si>
  <si>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</si>
  <si>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</si>
  <si>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</si>
  <si>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</si>
  <si>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</si>
  <si>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</si>
  <si>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</si>
  <si>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</si>
  <si>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</si>
  <si>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</si>
  <si>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</si>
  <si>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</si>
  <si>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</si>
  <si>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</si>
  <si>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</si>
  <si>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</si>
  <si>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</si>
  <si>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</si>
  <si>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</si>
  <si>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</si>
  <si>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</si>
  <si>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</si>
  <si>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</si>
  <si>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</si>
  <si>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</si>
  <si>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</si>
  <si>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</si>
  <si>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</si>
  <si>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</si>
  <si>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</si>
  <si>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</si>
  <si>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</si>
  <si>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</si>
  <si>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</si>
  <si>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</si>
  <si>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</si>
  <si>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</si>
  <si>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</si>
  <si>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</si>
  <si>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</si>
  <si>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</si>
  <si>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</si>
  <si>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</si>
  <si>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</si>
  <si>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</si>
  <si>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</si>
  <si>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</si>
  <si>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</si>
  <si>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</si>
  <si>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</si>
  <si>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</si>
  <si>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</si>
  <si>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</si>
  <si>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</si>
  <si>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</si>
  <si>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</si>
  <si>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</si>
  <si>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</si>
  <si>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</si>
  <si>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</si>
  <si>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</si>
  <si>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</si>
  <si>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</si>
  <si>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</si>
  <si>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</si>
  <si>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</si>
  <si>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</si>
  <si>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</si>
  <si>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</si>
  <si>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</si>
  <si>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</si>
  <si>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</si>
  <si>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</si>
  <si>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</si>
  <si>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</si>
  <si>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</si>
  <si>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</si>
  <si>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</si>
  <si>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</si>
  <si>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</si>
  <si>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</si>
  <si>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</si>
  <si>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</si>
  <si>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</si>
  <si>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</si>
  <si>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</si>
  <si>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</si>
  <si>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</si>
  <si>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</si>
  <si>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</si>
  <si>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</si>
  <si>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</si>
  <si>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</si>
  <si>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</si>
  <si>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</si>
  <si>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</si>
  <si>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</si>
  <si>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</si>
  <si>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</si>
  <si>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</si>
  <si>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</si>
  <si>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</si>
  <si>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</si>
  <si>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</si>
  <si>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</si>
  <si>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</si>
  <si>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</si>
  <si>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</si>
  <si>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</si>
  <si>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</si>
  <si>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</si>
  <si>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</si>
  <si>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</si>
  <si>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</si>
  <si>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</si>
  <si>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</si>
  <si>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</si>
  <si>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</si>
  <si>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</si>
  <si>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</si>
  <si>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</si>
  <si>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</si>
  <si>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</si>
  <si>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</si>
  <si>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</si>
  <si>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</si>
  <si>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</si>
  <si>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</si>
  <si>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</si>
  <si>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</si>
  <si>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</si>
  <si>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</si>
  <si>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</si>
  <si>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</si>
  <si>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</si>
  <si>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</si>
  <si>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</si>
  <si>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</si>
  <si>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</si>
  <si>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</si>
  <si>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</si>
  <si>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</si>
  <si>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</si>
  <si>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</si>
  <si>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</si>
  <si>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</si>
  <si>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</si>
  <si>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</si>
  <si>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</si>
  <si>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</si>
  <si>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</si>
  <si>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</si>
  <si>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</si>
  <si>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</si>
  <si>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</si>
  <si>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</si>
  <si>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</si>
  <si>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</si>
  <si>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</si>
  <si>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</si>
  <si>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</si>
  <si>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</si>
  <si>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</si>
  <si>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</si>
  <si>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</si>
  <si>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</si>
  <si>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</si>
  <si>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</si>
  <si>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</si>
  <si>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</si>
  <si>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</si>
  <si>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</si>
  <si>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</si>
  <si>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</si>
  <si>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</si>
  <si>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</si>
  <si>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</si>
  <si>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</si>
  <si>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</si>
  <si>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</si>
  <si>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</si>
  <si>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</si>
  <si>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</si>
  <si>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</si>
  <si>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</si>
  <si>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</si>
  <si>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</si>
  <si>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</si>
  <si>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</si>
  <si>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</si>
  <si>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</si>
  <si>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</si>
  <si>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</si>
  <si>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</si>
  <si>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</si>
  <si>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</si>
  <si>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</si>
  <si>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</si>
  <si>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</si>
  <si>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</si>
  <si>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</si>
  <si>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</si>
  <si>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</si>
  <si>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</si>
  <si>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</si>
  <si>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</si>
  <si>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</si>
  <si>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</si>
  <si>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</si>
  <si>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</si>
  <si>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</si>
  <si>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</si>
  <si>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</si>
  <si>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</si>
  <si>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</si>
  <si>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</si>
  <si>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</si>
  <si>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</si>
  <si>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</si>
  <si>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</si>
  <si>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</si>
  <si>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</si>
  <si>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</si>
  <si>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</si>
  <si>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</si>
  <si>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</si>
  <si>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</si>
  <si>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</si>
  <si>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</si>
  <si>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</si>
  <si>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</si>
  <si>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</si>
  <si>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</si>
  <si>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</si>
  <si>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</si>
  <si>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</si>
  <si>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</si>
  <si>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</si>
  <si>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</si>
  <si>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</si>
  <si>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</si>
  <si>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</si>
  <si>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</si>
  <si>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</si>
  <si>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</si>
  <si>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</si>
  <si>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</si>
  <si>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</si>
  <si>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</si>
  <si>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</si>
  <si>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</si>
  <si>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</si>
  <si>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</si>
  <si>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</si>
  <si>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</si>
  <si>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</si>
  <si>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</si>
  <si>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</si>
  <si>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</si>
  <si>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</si>
  <si>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</si>
  <si>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</si>
  <si>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</si>
  <si>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</si>
  <si>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</si>
  <si>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</si>
  <si>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</si>
  <si>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</si>
  <si>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</si>
  <si>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</si>
  <si>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</si>
  <si>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</si>
  <si>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</si>
  <si>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</si>
  <si>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</si>
  <si>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</si>
  <si>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</si>
  <si>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</si>
  <si>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</si>
  <si>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</si>
  <si>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</si>
  <si>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</si>
  <si>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</si>
  <si>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</si>
  <si>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</si>
  <si>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</si>
  <si>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</si>
  <si>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</si>
  <si>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</si>
  <si>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</si>
  <si>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</si>
  <si>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</si>
  <si>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</si>
  <si>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</si>
  <si>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</si>
  <si>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</si>
  <si>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</si>
  <si>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</si>
  <si>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</si>
  <si>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</si>
  <si>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</si>
  <si>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</si>
  <si>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</si>
  <si>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</si>
  <si>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</si>
  <si>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</si>
  <si>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</si>
  <si>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</si>
  <si>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</si>
  <si>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</si>
  <si>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</si>
  <si>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</si>
  <si>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</si>
  <si>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</si>
  <si>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</si>
  <si>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</si>
  <si>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</si>
  <si>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</si>
  <si>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</si>
  <si>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</si>
  <si>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</si>
  <si>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</si>
  <si>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</si>
  <si>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</si>
  <si>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</si>
  <si>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</si>
  <si>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</si>
  <si>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</si>
  <si>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</si>
  <si>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</si>
  <si>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</si>
  <si>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</si>
  <si>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</si>
  <si>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</si>
  <si>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</si>
  <si>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</si>
  <si>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</si>
  <si>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</si>
  <si>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</si>
  <si>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</si>
  <si>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</si>
  <si>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</si>
  <si>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</si>
  <si>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</si>
  <si>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</si>
  <si>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</si>
  <si>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</si>
  <si>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</si>
  <si>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</si>
  <si>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</si>
  <si>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</si>
  <si>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</si>
  <si>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</si>
  <si>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</si>
  <si>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</si>
  <si>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</si>
  <si>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</si>
  <si>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</si>
  <si>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</si>
  <si>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</si>
  <si>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</si>
  <si>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</si>
  <si>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</si>
  <si>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</si>
  <si>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</si>
  <si>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</si>
  <si>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</si>
  <si>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</si>
  <si>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</si>
  <si>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</si>
  <si>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</si>
  <si>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</si>
  <si>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</si>
  <si>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</si>
  <si>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</si>
  <si>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</si>
  <si>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</si>
  <si>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</si>
  <si>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</si>
  <si>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</si>
  <si>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</si>
  <si>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</si>
  <si>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</si>
  <si>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</si>
  <si>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</si>
  <si>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</si>
  <si>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</si>
  <si>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</si>
  <si>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</si>
  <si>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</si>
  <si>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</si>
  <si>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</si>
  <si>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</si>
  <si>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</si>
  <si>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</si>
  <si>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</si>
  <si>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</si>
  <si>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</si>
  <si>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</si>
  <si>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</si>
  <si>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PROMAR EDIFICIOS, S.L.</t>
  </si>
  <si>
    <t>BANCO BILBAO VIZCAYA ARGENT</t>
  </si>
  <si>
    <t>APPLUS ITEUVE TECHNOLOGY, S</t>
  </si>
  <si>
    <t>FRANCISCO ZORRILLA RUIZ</t>
  </si>
  <si>
    <t>AUTO DISTRIBUCION, S.L.</t>
  </si>
  <si>
    <t>MARC SABAT OLIVE</t>
  </si>
  <si>
    <t>Pago a BANCO BILBAO VIZC</t>
  </si>
  <si>
    <t/>
  </si>
  <si>
    <t>Pago a IBERENT TECHNOLOG</t>
  </si>
  <si>
    <t>219S14283</t>
  </si>
  <si>
    <t>IBERENT TECHNOLOGY, S.A.</t>
  </si>
  <si>
    <t>Pago a PROMAR EDIFICIOS,</t>
  </si>
  <si>
    <t>Pago a APPLUS ITEUVE TEC</t>
  </si>
  <si>
    <t>Pago a RECAMBIOS BRUGUES</t>
  </si>
  <si>
    <t>Pago a SUMINISTROS ILAGA</t>
  </si>
  <si>
    <t>Pago a ROMAUTO GRUP CONC</t>
  </si>
  <si>
    <t>Pago a COMERCIAL PROJAR,</t>
  </si>
  <si>
    <t>Pago a OFFICE 24</t>
  </si>
  <si>
    <t>Pago a EUQUALITY NETWORK</t>
  </si>
  <si>
    <t>Pago a ABC CASTELLDEFELS</t>
  </si>
  <si>
    <t>Pago a FRANCISCO ZORRILL</t>
  </si>
  <si>
    <t>Pago a MESA MARTINEZ, AN</t>
  </si>
  <si>
    <t>Pago a ARRIBAS CENTER, S</t>
  </si>
  <si>
    <t>Pago a GARDEN CENTER BOR</t>
  </si>
  <si>
    <t>Pago a SERVEIS AMBIENTAL</t>
  </si>
  <si>
    <t>Pago a SQV ASSOCIATS, S.</t>
  </si>
  <si>
    <t>Pago a CEMI, S.A.</t>
  </si>
  <si>
    <t>Pago a TERRES VILADECANS</t>
  </si>
  <si>
    <t>Pago a EQUIPDRAULIC, S.L</t>
  </si>
  <si>
    <t>Pago a MARC SABAT OLIVE</t>
  </si>
  <si>
    <t>Pago a CAIXA DE PENSIONS</t>
  </si>
  <si>
    <t>CAIXA DE PENSIONS</t>
  </si>
  <si>
    <t>Pago a COMERCIAL GUMMI,</t>
  </si>
  <si>
    <t>Pago a DRAULIC FREN, S.L</t>
  </si>
  <si>
    <t>DRAULIC FREN, S.L.</t>
  </si>
  <si>
    <t>Pago a BOREAL INFORMATIO</t>
  </si>
  <si>
    <t>Pago a SAMCLA-ESIC, S.L.</t>
  </si>
  <si>
    <t>Pago a PROJECTES, SISTEM</t>
  </si>
  <si>
    <t>PROJECTES, SISTEMES I GEODI</t>
  </si>
  <si>
    <t>Pago a CELNET CASTELLDEF</t>
  </si>
  <si>
    <t>Pago a GREMI DE JARDINER</t>
  </si>
  <si>
    <t>Pago a ASIDEK, S.L.</t>
  </si>
  <si>
    <t>Pago a PREVENCIÓ INFORMA</t>
  </si>
  <si>
    <t>PREVENCIÓ INFORMATITZADA AP</t>
  </si>
  <si>
    <t>99/000022</t>
  </si>
  <si>
    <t>Pago a MANT. E INSTALAC.</t>
  </si>
  <si>
    <t>MANT. E INSTALAC. INF. GMRI</t>
  </si>
  <si>
    <t>TALABÉ MANTENIMENT, S.L.</t>
  </si>
  <si>
    <t>TECNI3 ARBORICULTURA, S.L.</t>
  </si>
  <si>
    <t>Pago a SPEED BOXES, S.L.</t>
  </si>
  <si>
    <t>Pago a AUTO DISTRIBUCION</t>
  </si>
  <si>
    <t>Pago a NIVELL PUBLICITAR</t>
  </si>
  <si>
    <t>NIVELL PUBLICITARI DIGITAL,</t>
  </si>
  <si>
    <t>99/000028</t>
  </si>
  <si>
    <t>Pago a ANTICIMEX 3D SANI</t>
  </si>
  <si>
    <t>ANTICIMEX 3D SANIDAD AMBIEN</t>
  </si>
  <si>
    <t>Pago a IONOS CLOUD, S.L.</t>
  </si>
  <si>
    <t>IONOS CLOUD, S.L.U.</t>
  </si>
  <si>
    <t>Pago a TECNI3 ARBORICULT</t>
  </si>
  <si>
    <t>Pago a TALABÉ MANTENIMEN</t>
  </si>
  <si>
    <t>Pago a MOTOR ALBET, S.L.</t>
  </si>
  <si>
    <t>Pago a MARTI FABRES, S.L</t>
  </si>
  <si>
    <t>2712</t>
  </si>
  <si>
    <t>Pago a PROJE PITAGORA, S</t>
  </si>
  <si>
    <t>9</t>
  </si>
  <si>
    <t>88</t>
  </si>
  <si>
    <t>Pago a ANTONIO DONADO-MA</t>
  </si>
  <si>
    <t>ANTONIO DONADO-MAZARRON MAR</t>
  </si>
  <si>
    <t>Pago a TALLERES VELILLA,</t>
  </si>
  <si>
    <t>Pago a METALCO, S.A.</t>
  </si>
  <si>
    <t>METALCO, S.A.</t>
  </si>
  <si>
    <t>24</t>
  </si>
  <si>
    <t>Pago a FÖRCH COMPONENTES</t>
  </si>
  <si>
    <t>FÖRCH COMPONENTES PARA TALL</t>
  </si>
  <si>
    <t>Pago a CAMPALANS ASSESSO</t>
  </si>
  <si>
    <t>CAMPALANS ASSESSORAMENT I G</t>
  </si>
  <si>
    <t>GARDEN CENTER BORDAS GAVÀ, S.L</t>
  </si>
  <si>
    <t>SERVEIS AMBIENTALS DE CASTELLD</t>
  </si>
  <si>
    <t>APSFIRE CORTAFUEGOS, S.L.</t>
  </si>
  <si>
    <t>Pago a APSFIRE CORTAFUEG</t>
  </si>
  <si>
    <t>Pago a MECA ELECTRIC VIL</t>
  </si>
  <si>
    <t>MECA ELECTRIC VILADECANS, S</t>
  </si>
  <si>
    <t>Pago a COMPANYIA L. D'AC</t>
  </si>
  <si>
    <t>COMPANYIA L. D'AC. URBANIST</t>
  </si>
  <si>
    <t>Pago a ISABELLE BONNEAU</t>
  </si>
  <si>
    <t>ISABELLE BONNEAU</t>
  </si>
  <si>
    <t>Pago a CASA GAY, S.A.</t>
  </si>
  <si>
    <t>CASA GAY, S.A.</t>
  </si>
  <si>
    <t>J003</t>
  </si>
  <si>
    <t>3349</t>
  </si>
  <si>
    <t>22/537</t>
  </si>
  <si>
    <t>BARNAPLANT, S.L.</t>
  </si>
  <si>
    <t>SILEVA, S.A.</t>
  </si>
  <si>
    <t>DFSK CATALUNYA, S.L.</t>
  </si>
  <si>
    <t>ANTONIO ULRIC BRUN</t>
  </si>
  <si>
    <t>CASTELAO, S.L.</t>
  </si>
  <si>
    <t>PLATA HNOS 94, S.L.</t>
  </si>
  <si>
    <t>PLANTBOW BIOTEC, S.L.</t>
  </si>
  <si>
    <t>WOLTERS KLUWER ESPAÑA, S.A.</t>
  </si>
  <si>
    <t>AMINAPARK, S.L.U.</t>
  </si>
  <si>
    <t>LOOK THE BRAND, S.L.</t>
  </si>
  <si>
    <t>EMPTEEZY IBERICA, S.L.</t>
  </si>
  <si>
    <t>ALFREDO LOLO SAMPRON</t>
  </si>
  <si>
    <t>Pago a METADA, S.L.</t>
  </si>
  <si>
    <t>METADA, S.L.</t>
  </si>
  <si>
    <t>Pago a WOLTERS KLUWER ES</t>
  </si>
  <si>
    <t>230067</t>
  </si>
  <si>
    <t>23430148</t>
  </si>
  <si>
    <t>1488818</t>
  </si>
  <si>
    <t>1488977</t>
  </si>
  <si>
    <t>1489061</t>
  </si>
  <si>
    <t>1489150</t>
  </si>
  <si>
    <t>57401</t>
  </si>
  <si>
    <t>SUM. ELECTRICOS CASTELLDEFE</t>
  </si>
  <si>
    <t>1489247</t>
  </si>
  <si>
    <t>1489332</t>
  </si>
  <si>
    <t>Pago a MOTOS CERPA</t>
  </si>
  <si>
    <t>A-6340</t>
  </si>
  <si>
    <t>MOTOS CERPA</t>
  </si>
  <si>
    <t>Pago a BARNAPLANT, S.L.</t>
  </si>
  <si>
    <t>A001130</t>
  </si>
  <si>
    <t>900</t>
  </si>
  <si>
    <t>Pago a SILEVA, S.A.</t>
  </si>
  <si>
    <t>200025</t>
  </si>
  <si>
    <t>Pago a DFSK CATALUNYA, S</t>
  </si>
  <si>
    <t>1220179</t>
  </si>
  <si>
    <t>1220180</t>
  </si>
  <si>
    <t>1220181</t>
  </si>
  <si>
    <t>1296</t>
  </si>
  <si>
    <t>1351</t>
  </si>
  <si>
    <t>C-20221725</t>
  </si>
  <si>
    <t>1829</t>
  </si>
  <si>
    <t>1906</t>
  </si>
  <si>
    <t>218266</t>
  </si>
  <si>
    <t>Pago a ANTONIO ULRIC BRU</t>
  </si>
  <si>
    <t>1</t>
  </si>
  <si>
    <t>22/001312</t>
  </si>
  <si>
    <t>99/000344</t>
  </si>
  <si>
    <t>99/000345</t>
  </si>
  <si>
    <t>99/000347</t>
  </si>
  <si>
    <t>99/000348</t>
  </si>
  <si>
    <t>99/000349</t>
  </si>
  <si>
    <t>Pago a CLIMASOL SERVICIO</t>
  </si>
  <si>
    <t>1055</t>
  </si>
  <si>
    <t>CLIMASOL SERVICIOS PARA LA</t>
  </si>
  <si>
    <t>Pago a ANJO EVENTS SO LL</t>
  </si>
  <si>
    <t>22165</t>
  </si>
  <si>
    <t>ANJO EVENTS SO LLUM IMATGES</t>
  </si>
  <si>
    <t>BCC/113</t>
  </si>
  <si>
    <t>FN22-09837</t>
  </si>
  <si>
    <t>22660</t>
  </si>
  <si>
    <t>27739</t>
  </si>
  <si>
    <t>14161</t>
  </si>
  <si>
    <t>14162</t>
  </si>
  <si>
    <t>FAC160971</t>
  </si>
  <si>
    <t>204202258</t>
  </si>
  <si>
    <t>223998</t>
  </si>
  <si>
    <t>1220182</t>
  </si>
  <si>
    <t>31</t>
  </si>
  <si>
    <t>2022184</t>
  </si>
  <si>
    <t>4207</t>
  </si>
  <si>
    <t>Pago a PLATA HNOS 94, S.</t>
  </si>
  <si>
    <t>F22007808</t>
  </si>
  <si>
    <t>251</t>
  </si>
  <si>
    <t>22-06985</t>
  </si>
  <si>
    <t>9844</t>
  </si>
  <si>
    <t>00265</t>
  </si>
  <si>
    <t>2022/1656</t>
  </si>
  <si>
    <t>2022/1657</t>
  </si>
  <si>
    <t>2022/1658</t>
  </si>
  <si>
    <t>2022/1659</t>
  </si>
  <si>
    <t>2022/1660</t>
  </si>
  <si>
    <t>Pago a LOOK THE BRAND, S</t>
  </si>
  <si>
    <t>22320</t>
  </si>
  <si>
    <t>Pago a AMINAPARK, S.L.U.</t>
  </si>
  <si>
    <t>31/12</t>
  </si>
  <si>
    <t>Pago a EMPTEEZY IBERICA,</t>
  </si>
  <si>
    <t>2332003</t>
  </si>
  <si>
    <t>2141</t>
  </si>
  <si>
    <t>2142</t>
  </si>
  <si>
    <t>41</t>
  </si>
  <si>
    <t>Pago a PLANTBOW BIOTEC,</t>
  </si>
  <si>
    <t>1381/2022</t>
  </si>
  <si>
    <t>Pago a CASTELAO, S.L.</t>
  </si>
  <si>
    <t>105</t>
  </si>
  <si>
    <t>M00264</t>
  </si>
  <si>
    <t>21966</t>
  </si>
  <si>
    <t>292</t>
  </si>
  <si>
    <t>AR000010</t>
  </si>
  <si>
    <t>23001</t>
  </si>
  <si>
    <t>99/00001</t>
  </si>
  <si>
    <t>2023/90</t>
  </si>
  <si>
    <t>23/1085</t>
  </si>
  <si>
    <t>230068</t>
  </si>
  <si>
    <t>2023-005</t>
  </si>
  <si>
    <t>23000020</t>
  </si>
  <si>
    <t>20221778</t>
  </si>
  <si>
    <t>Pago a INDUSTRIAS ROGEN,</t>
  </si>
  <si>
    <t>INDUSTRIAS ROGEN, S.L.</t>
  </si>
  <si>
    <t>230155</t>
  </si>
  <si>
    <t>230209</t>
  </si>
  <si>
    <t>230214</t>
  </si>
  <si>
    <t>Pago a TALLERES SALDAVI,</t>
  </si>
  <si>
    <t>TALLERES SALDAVI, S.L.</t>
  </si>
  <si>
    <t>Pago a JOSE VALERO CALDE</t>
  </si>
  <si>
    <t>JOSE VALERO CALDERON</t>
  </si>
  <si>
    <t>Pago a SISTEMAS HORTICOL</t>
  </si>
  <si>
    <t>62</t>
  </si>
  <si>
    <t>SISTEMAS HORTICOLAS ALMERIA</t>
  </si>
  <si>
    <t>518</t>
  </si>
  <si>
    <t>Pago a ALFREDO LOLO SAMP</t>
  </si>
  <si>
    <t>1/981</t>
  </si>
  <si>
    <t>Pago a IARSA OBRES I PRO</t>
  </si>
  <si>
    <t>30/12</t>
  </si>
  <si>
    <t>IARSA OBRES I PROMOCIONS, S</t>
  </si>
  <si>
    <t>Pago a ERGOKIDS, S.L.</t>
  </si>
  <si>
    <t>2023024</t>
  </si>
  <si>
    <t>ERGOKIDS, S.L.</t>
  </si>
  <si>
    <t>37</t>
  </si>
  <si>
    <t>100</t>
  </si>
  <si>
    <t>230299</t>
  </si>
  <si>
    <t>86</t>
  </si>
  <si>
    <t>87</t>
  </si>
  <si>
    <t>95</t>
  </si>
  <si>
    <t>145</t>
  </si>
  <si>
    <t>106</t>
  </si>
  <si>
    <t>230304</t>
  </si>
  <si>
    <t>20230076</t>
  </si>
  <si>
    <t>Pago a PLUMELEC INSTALAC</t>
  </si>
  <si>
    <t>23/48</t>
  </si>
  <si>
    <t>PLUMELEC INSTALACIONS, S.L.</t>
  </si>
  <si>
    <t>304000107</t>
  </si>
  <si>
    <t>Pago a COSUIN EQUIPOS DE</t>
  </si>
  <si>
    <t>FT23010472</t>
  </si>
  <si>
    <t>COSUIN EQUIPOS DE OFICINA,</t>
  </si>
  <si>
    <t>99/000018</t>
  </si>
  <si>
    <t>99/000019</t>
  </si>
  <si>
    <t>99/000020</t>
  </si>
  <si>
    <t>23/0094</t>
  </si>
  <si>
    <t>13</t>
  </si>
  <si>
    <t>CG-351401</t>
  </si>
  <si>
    <t>2023-013</t>
  </si>
  <si>
    <t>M016/23</t>
  </si>
  <si>
    <t>M014/23</t>
  </si>
  <si>
    <t>4235</t>
  </si>
  <si>
    <t>75</t>
  </si>
  <si>
    <t>872050750</t>
  </si>
  <si>
    <t>9935</t>
  </si>
  <si>
    <t>2023/0074</t>
  </si>
  <si>
    <t>2301-0023</t>
  </si>
  <si>
    <t>2302-0040</t>
  </si>
  <si>
    <t>Pago a OBJETIVO TARSYS,</t>
  </si>
  <si>
    <t>877</t>
  </si>
  <si>
    <t>OBJETIVO TARSYS, S.L.</t>
  </si>
  <si>
    <t>2050</t>
  </si>
  <si>
    <t>Pago a MONTERO ALQUILER,</t>
  </si>
  <si>
    <t>B/523398</t>
  </si>
  <si>
    <t>MONTERO ALQUILER, S.A.</t>
  </si>
  <si>
    <t>14283</t>
  </si>
  <si>
    <t>14284</t>
  </si>
  <si>
    <t>Pago a ESTUDIOS FINANCIE</t>
  </si>
  <si>
    <t>1299/23/V</t>
  </si>
  <si>
    <t>ESTUDIOS FINANCIEROS VIRIAT</t>
  </si>
  <si>
    <t>1338/23/V</t>
  </si>
  <si>
    <t>108</t>
  </si>
  <si>
    <t>13634</t>
  </si>
  <si>
    <t>FA008628</t>
  </si>
  <si>
    <t>A/001721</t>
  </si>
  <si>
    <t>160</t>
  </si>
  <si>
    <t>20230077</t>
  </si>
  <si>
    <t>230163</t>
  </si>
  <si>
    <t>23/0295</t>
  </si>
  <si>
    <t>1491121</t>
  </si>
  <si>
    <t>SAT/1125</t>
  </si>
  <si>
    <t>1491624</t>
  </si>
  <si>
    <t>1216928</t>
  </si>
  <si>
    <t>1491886</t>
  </si>
  <si>
    <t>2774866783</t>
  </si>
  <si>
    <t>Pago a METALVENT, S.L.</t>
  </si>
  <si>
    <t>104080</t>
  </si>
  <si>
    <t>METALVENT, S.L.</t>
  </si>
  <si>
    <t>Pago a FITOR FORESTAL, S</t>
  </si>
  <si>
    <t>03-569</t>
  </si>
  <si>
    <t>FITOR FORESTAL, S.L.</t>
  </si>
  <si>
    <t>Pago a AIGÜES DE BARCELO</t>
  </si>
  <si>
    <t>Pago a FERROS BRUGUÉS, S</t>
  </si>
  <si>
    <t>B2029</t>
  </si>
  <si>
    <t>Pago a TALL I PLEGAT DE</t>
  </si>
  <si>
    <t>V00038</t>
  </si>
  <si>
    <t>TALL I PLEGAT DE XAPA, S.L.</t>
  </si>
  <si>
    <t>Pago a VILLARES CEREZO,</t>
  </si>
  <si>
    <t>V3-46390T</t>
  </si>
  <si>
    <t>VILLARES CEREZO, CIPRIANO</t>
  </si>
  <si>
    <t>V3-46429T</t>
  </si>
  <si>
    <t>230465</t>
  </si>
  <si>
    <t>Pago a SUBMINISTRES SAMA</t>
  </si>
  <si>
    <t>21000229</t>
  </si>
  <si>
    <t>CG-353383</t>
  </si>
  <si>
    <t>Pago a TRAPOS Y CABOS RU</t>
  </si>
  <si>
    <t>2023/1351</t>
  </si>
  <si>
    <t>TRAPOS Y CABOS RUBI, S.L.</t>
  </si>
  <si>
    <t>2023/1517</t>
  </si>
  <si>
    <t>Pago a SUM. ELECTRICOS C</t>
  </si>
  <si>
    <t>304000313</t>
  </si>
  <si>
    <t>4270</t>
  </si>
  <si>
    <t>30</t>
  </si>
  <si>
    <t>Pago a CAN JOVER CULTIUS</t>
  </si>
  <si>
    <t>4140</t>
  </si>
  <si>
    <t>CAN JOVER CULTIUS, S.A.</t>
  </si>
  <si>
    <t>2303-0019</t>
  </si>
  <si>
    <t>2303-0020</t>
  </si>
  <si>
    <t>99/000041</t>
  </si>
  <si>
    <t>99/000042</t>
  </si>
  <si>
    <t>99/000048</t>
  </si>
  <si>
    <t>99/000049</t>
  </si>
  <si>
    <t>AR000318</t>
  </si>
  <si>
    <t>F23/827</t>
  </si>
  <si>
    <t>FT23020512</t>
  </si>
  <si>
    <t>FC23020017</t>
  </si>
  <si>
    <t>2023/0171</t>
  </si>
  <si>
    <t>Pago a COHIMAR HIDRAULIC</t>
  </si>
  <si>
    <t>226947</t>
  </si>
  <si>
    <t>Pago a JUEGOS KOMPAN, S.</t>
  </si>
  <si>
    <t>FVR3001552</t>
  </si>
  <si>
    <t>Pago a COMERCIAL TREVIC,</t>
  </si>
  <si>
    <t>23001481</t>
  </si>
  <si>
    <t>COMERCIAL TREVIC, S.L.U.</t>
  </si>
  <si>
    <t>23/84</t>
  </si>
  <si>
    <t>2023-022</t>
  </si>
  <si>
    <t>Pago a ORIOL PAGES FIGUE</t>
  </si>
  <si>
    <t>2023-17</t>
  </si>
  <si>
    <t>ORIOL PAGES FIGUERAS</t>
  </si>
  <si>
    <t>Pago a ELECNOR SERVICIOS</t>
  </si>
  <si>
    <t>12930173</t>
  </si>
  <si>
    <t>ELECNOR SERVICIOS Y PROYECT</t>
  </si>
  <si>
    <t>12930174</t>
  </si>
  <si>
    <t>74</t>
  </si>
  <si>
    <t>99/000054</t>
  </si>
  <si>
    <t>23/2206</t>
  </si>
  <si>
    <t>230330</t>
  </si>
  <si>
    <t>304000462</t>
  </si>
  <si>
    <t>Pago a AUTOESCUELA ZONA</t>
  </si>
  <si>
    <t>220</t>
  </si>
  <si>
    <t>AUTOESCUELA ZONA FRANCA, S.</t>
  </si>
  <si>
    <t>254</t>
  </si>
  <si>
    <t>307</t>
  </si>
  <si>
    <t>110</t>
  </si>
  <si>
    <t>219</t>
  </si>
  <si>
    <t>Pago a ADEVINTIA SPAIN,</t>
  </si>
  <si>
    <t>F003314645</t>
  </si>
  <si>
    <t>ADEVINTIA SPAIN, S.L.</t>
  </si>
  <si>
    <t>104081</t>
  </si>
  <si>
    <t>230438</t>
  </si>
  <si>
    <t>SUM. ELECTRICOS CASTELLDEFELS,</t>
  </si>
  <si>
    <t>TERMINI DE PAGAMENT A PROVEÏDORS 2023</t>
  </si>
  <si>
    <t>PAUTER, S.L.U.</t>
  </si>
  <si>
    <t>PARQUES Y JARDINES FABREGAS, S</t>
  </si>
  <si>
    <t>RIEGOS IBERIA REGABER, S.A.</t>
  </si>
  <si>
    <t>WATERFIRE, S.L.</t>
  </si>
  <si>
    <t>MASTER COMPUTER, S.A.</t>
  </si>
  <si>
    <t>COMERCIAL FITOS-ROS, S.L.</t>
  </si>
  <si>
    <t>JESUS ARPON</t>
  </si>
  <si>
    <t>FERRETERIA PROFESIONAL INDUST</t>
  </si>
  <si>
    <t>COSUIN EQUIPOS DE OFICINA, S.A</t>
  </si>
  <si>
    <t>OXILASER VALENZUELA, S.L.</t>
  </si>
  <si>
    <t>Pago a LANZAROTE LLORCA,</t>
  </si>
  <si>
    <t>Y825</t>
  </si>
  <si>
    <t>LANZAROTE LLORCA, JOSE VICT</t>
  </si>
  <si>
    <t>Pago a HORTICULTURA MUNS</t>
  </si>
  <si>
    <t>2023018</t>
  </si>
  <si>
    <t>HORTICULTURA MUNS, S.C.P.</t>
  </si>
  <si>
    <t>2775167606</t>
  </si>
  <si>
    <t>Pago a FAURA CASAS, S.L.</t>
  </si>
  <si>
    <t>A20231033</t>
  </si>
  <si>
    <t>FAURA CASAS, S.L.</t>
  </si>
  <si>
    <t>Pago a VIVERS BARRI, S.L</t>
  </si>
  <si>
    <t>22300286</t>
  </si>
  <si>
    <t>230773</t>
  </si>
  <si>
    <t>20230087</t>
  </si>
  <si>
    <t>273</t>
  </si>
  <si>
    <t>CG-354973</t>
  </si>
  <si>
    <t>33</t>
  </si>
  <si>
    <t>Pago a MASTER COMPUTER,</t>
  </si>
  <si>
    <t>99</t>
  </si>
  <si>
    <t>Pago a JESUS ARPON</t>
  </si>
  <si>
    <t>ATK-23-08</t>
  </si>
  <si>
    <t>Pago a WATERFIRE, S.L.</t>
  </si>
  <si>
    <t>2162</t>
  </si>
  <si>
    <t>2023/0311</t>
  </si>
  <si>
    <t>Pago a COMERCIAL FITOS-R</t>
  </si>
  <si>
    <t>20231527</t>
  </si>
  <si>
    <t>Pago a FERRETERIA PROFES</t>
  </si>
  <si>
    <t>2300637</t>
  </si>
  <si>
    <t>FERRETERIA PROFESIONAL INDU</t>
  </si>
  <si>
    <t>Pago a PARQUES Y JARDINE</t>
  </si>
  <si>
    <t>6230170</t>
  </si>
  <si>
    <t>PARQUES Y JARDINES FABREGAS</t>
  </si>
  <si>
    <t>4158</t>
  </si>
  <si>
    <t>304000524</t>
  </si>
  <si>
    <t>FT23030524</t>
  </si>
  <si>
    <t>FC23030027</t>
  </si>
  <si>
    <t>Pago a BURES, S.A.U.</t>
  </si>
  <si>
    <t>2300901</t>
  </si>
  <si>
    <t>Pago a RIEGOS IBERIA REG</t>
  </si>
  <si>
    <t>23031309</t>
  </si>
  <si>
    <t>23040051</t>
  </si>
  <si>
    <t>12930214</t>
  </si>
  <si>
    <t>38</t>
  </si>
  <si>
    <t>2023-029</t>
  </si>
  <si>
    <t>Pago a PAUTER, S.L.U.</t>
  </si>
  <si>
    <t>A23/474</t>
  </si>
  <si>
    <t>Pago a BENITO URBAN, S.L</t>
  </si>
  <si>
    <t>210556210</t>
  </si>
  <si>
    <t>Pago a COMERCIAL DE LAMI</t>
  </si>
  <si>
    <t>9151710050</t>
  </si>
  <si>
    <t>COMERCIAL DE LAMINADOS IBER</t>
  </si>
  <si>
    <t>B2237</t>
  </si>
  <si>
    <t>Pago a OXILASER VALENZUE</t>
  </si>
  <si>
    <t>23/452</t>
  </si>
  <si>
    <t>21000465</t>
  </si>
  <si>
    <t>FN26-02789</t>
  </si>
  <si>
    <t>FN23-03082</t>
  </si>
  <si>
    <t>E00028</t>
  </si>
  <si>
    <t>23/156</t>
  </si>
  <si>
    <t>14447</t>
  </si>
  <si>
    <t>2303-0091</t>
  </si>
  <si>
    <t>2303-0092</t>
  </si>
  <si>
    <t>2303-0097</t>
  </si>
  <si>
    <t>2303-0103</t>
  </si>
  <si>
    <t>2304-0014</t>
  </si>
  <si>
    <t>23/2640</t>
  </si>
  <si>
    <t>99/000068</t>
  </si>
  <si>
    <t>99/000069</t>
  </si>
  <si>
    <t>99/000075</t>
  </si>
  <si>
    <t>99/000081</t>
  </si>
  <si>
    <t>99/000082</t>
  </si>
  <si>
    <t>57</t>
  </si>
  <si>
    <t>2023-034</t>
  </si>
  <si>
    <t>2023/259</t>
  </si>
  <si>
    <t>422</t>
  </si>
  <si>
    <t>2023096</t>
  </si>
  <si>
    <t>Pago a ITOWALL SIGANLS &amp;</t>
  </si>
  <si>
    <t>FW230045</t>
  </si>
  <si>
    <t>Pago a GUTMETAL, S.A.</t>
  </si>
  <si>
    <t>VU/637</t>
  </si>
  <si>
    <t>GUTMETAL, S.A.</t>
  </si>
  <si>
    <t>23/157</t>
  </si>
  <si>
    <t>4297</t>
  </si>
  <si>
    <t>Pago a NEUMATICOS SOLEDA</t>
  </si>
  <si>
    <t>38626</t>
  </si>
  <si>
    <t>NEUMATICOS SOLEDAD, S.L.</t>
  </si>
  <si>
    <t>47031</t>
  </si>
  <si>
    <t>Pago a AR COMERCIAL DE G</t>
  </si>
  <si>
    <t>23001020</t>
  </si>
  <si>
    <t>AR COMERCIAL DE GASOS, S.L.</t>
  </si>
  <si>
    <t>23001046</t>
  </si>
  <si>
    <t>23001061</t>
  </si>
  <si>
    <t>336</t>
  </si>
  <si>
    <t>30621</t>
  </si>
  <si>
    <t>A000399</t>
  </si>
  <si>
    <t>A000417</t>
  </si>
  <si>
    <t>2023097</t>
  </si>
  <si>
    <t>CG-355737</t>
  </si>
  <si>
    <t>231193</t>
  </si>
  <si>
    <t>23/0557</t>
  </si>
  <si>
    <t>23002924</t>
  </si>
  <si>
    <t>F23/1691</t>
  </si>
  <si>
    <t>446</t>
  </si>
  <si>
    <t>2</t>
  </si>
  <si>
    <t>152291</t>
  </si>
  <si>
    <t>231000780</t>
  </si>
  <si>
    <t>Pago a ECTA-3 IMATGE, S.</t>
  </si>
  <si>
    <t>FPA-3216</t>
  </si>
  <si>
    <t>Pago a SALMONIA ANJUM (M</t>
  </si>
  <si>
    <t>G-T/008915</t>
  </si>
  <si>
    <t>SALMONIA ANJUM (MOVIL TECH)</t>
  </si>
  <si>
    <t>Pago a JORGE DELEITO GAR</t>
  </si>
  <si>
    <t>2300784</t>
  </si>
  <si>
    <t>JORGE DELEITO GARCIA</t>
  </si>
  <si>
    <t>2023031</t>
  </si>
  <si>
    <t>Pago a TOT AGRO I ECO, S</t>
  </si>
  <si>
    <t>1239</t>
  </si>
  <si>
    <t>TOT AGRO I ECO, S.L.</t>
  </si>
  <si>
    <t>1218864</t>
  </si>
  <si>
    <t>1219304</t>
  </si>
  <si>
    <t>A000306</t>
  </si>
  <si>
    <t>2300554</t>
  </si>
  <si>
    <t>84</t>
  </si>
  <si>
    <t>304000733</t>
  </si>
  <si>
    <t>2023/0453</t>
  </si>
  <si>
    <t>Pago a SERVICAT PINTIURA</t>
  </si>
  <si>
    <t>231028</t>
  </si>
  <si>
    <t>SERVICAT PINTIURA, S.L.</t>
  </si>
  <si>
    <t>Pago a VIVERS GASSO, S.L</t>
  </si>
  <si>
    <t>230000952</t>
  </si>
  <si>
    <t>VIVERS GASSO, S.L.</t>
  </si>
  <si>
    <t>CG-356377</t>
  </si>
  <si>
    <t>14571</t>
  </si>
  <si>
    <t>670</t>
  </si>
  <si>
    <t>2300743</t>
  </si>
  <si>
    <t>2300744</t>
  </si>
  <si>
    <t>21000666</t>
  </si>
  <si>
    <t>Pago a GRUPO MUYZULU, S.</t>
  </si>
  <si>
    <t>10</t>
  </si>
  <si>
    <t>GRUPO MUYZULU, S.L.</t>
  </si>
  <si>
    <t>56</t>
  </si>
  <si>
    <t>2023-043</t>
  </si>
  <si>
    <t>FA037679</t>
  </si>
  <si>
    <t>FN23-03493</t>
  </si>
  <si>
    <t>6230232</t>
  </si>
  <si>
    <t>Pago a EXPOSITO JORDAN,</t>
  </si>
  <si>
    <t>1137</t>
  </si>
  <si>
    <t>EXPOSITO JORDAN, MANUEL</t>
  </si>
  <si>
    <t>99/000099</t>
  </si>
  <si>
    <t>99/000100</t>
  </si>
  <si>
    <t>509</t>
  </si>
  <si>
    <t>Pago a LAPPSET ESPAÑA</t>
  </si>
  <si>
    <t>A/2223350</t>
  </si>
  <si>
    <t>LAPPSET ESPAÑA</t>
  </si>
  <si>
    <t>Pago a ALVAREZ RIVE, S.L</t>
  </si>
  <si>
    <t>20</t>
  </si>
  <si>
    <t>ALVAREZ RIVE, S.L.</t>
  </si>
  <si>
    <t>615</t>
  </si>
  <si>
    <t>231364</t>
  </si>
  <si>
    <t>2987</t>
  </si>
  <si>
    <t>320114</t>
  </si>
  <si>
    <t>400</t>
  </si>
  <si>
    <t>455</t>
  </si>
  <si>
    <t>2301322</t>
  </si>
  <si>
    <t>Pago a VALORA PREVENCION</t>
  </si>
  <si>
    <t>F647840</t>
  </si>
  <si>
    <t>VALORA PREVENCION, S.L.</t>
  </si>
  <si>
    <t>2305-0012</t>
  </si>
  <si>
    <t>2305-0016</t>
  </si>
  <si>
    <t>FT23040626</t>
  </si>
  <si>
    <t>FC23040039</t>
  </si>
  <si>
    <t>22300327</t>
  </si>
  <si>
    <t>10185</t>
  </si>
  <si>
    <t>A23/672</t>
  </si>
  <si>
    <t>716</t>
  </si>
  <si>
    <t>23001419</t>
  </si>
  <si>
    <t>23001393</t>
  </si>
  <si>
    <t>23/175</t>
  </si>
  <si>
    <t>23/199</t>
  </si>
  <si>
    <t>23022</t>
  </si>
  <si>
    <t>99/000102</t>
  </si>
  <si>
    <t>99/000109</t>
  </si>
  <si>
    <t>99/000110</t>
  </si>
  <si>
    <t>Pago a HPC IBERICA, S.A.</t>
  </si>
  <si>
    <t>230353</t>
  </si>
  <si>
    <t>230380</t>
  </si>
  <si>
    <t>Pago a QUERY CONSULTING</t>
  </si>
  <si>
    <t>1898</t>
  </si>
  <si>
    <t>QUERY CONSULTING SOFTWARE,</t>
  </si>
  <si>
    <t>1899</t>
  </si>
  <si>
    <t>230001130</t>
  </si>
  <si>
    <t>304000874</t>
  </si>
  <si>
    <t>526</t>
  </si>
  <si>
    <t>4334</t>
  </si>
  <si>
    <t>231521</t>
  </si>
  <si>
    <t>231522</t>
  </si>
  <si>
    <t>A000576</t>
  </si>
  <si>
    <t>20230102</t>
  </si>
  <si>
    <t>Pago a RECA HISPANIA, S.</t>
  </si>
  <si>
    <t>4613368751</t>
  </si>
  <si>
    <t>3520</t>
  </si>
  <si>
    <t>231583</t>
  </si>
  <si>
    <t>2301476</t>
  </si>
  <si>
    <t>231422</t>
  </si>
  <si>
    <t>228</t>
  </si>
  <si>
    <t>259</t>
  </si>
  <si>
    <t>12909100</t>
  </si>
  <si>
    <t>230707</t>
  </si>
  <si>
    <t>02/05</t>
  </si>
  <si>
    <t>5510190865</t>
  </si>
  <si>
    <t>202775360292</t>
  </si>
  <si>
    <t>231001193</t>
  </si>
  <si>
    <t>2775475018</t>
  </si>
  <si>
    <t>Pago a JARDIN MOVIL, S.L</t>
  </si>
  <si>
    <t>F23/53</t>
  </si>
  <si>
    <t>JARDIN MOVIL, S.L.</t>
  </si>
  <si>
    <t>A-6656</t>
  </si>
  <si>
    <t>CG-357638</t>
  </si>
  <si>
    <t>Pago a GIRODSERVICES, S.</t>
  </si>
  <si>
    <t>23300908</t>
  </si>
  <si>
    <t>GIRODSERVICES, S.L.</t>
  </si>
  <si>
    <t>3765</t>
  </si>
  <si>
    <t>3766</t>
  </si>
  <si>
    <t>2305-0085</t>
  </si>
  <si>
    <t>230486</t>
  </si>
  <si>
    <t>FT23050563</t>
  </si>
  <si>
    <t>99/000125</t>
  </si>
  <si>
    <t>99/000126</t>
  </si>
  <si>
    <t>Pago a HOBBY FLOWER DE E</t>
  </si>
  <si>
    <t>165432</t>
  </si>
  <si>
    <t>FC23050036</t>
  </si>
  <si>
    <t>23/753</t>
  </si>
  <si>
    <t>21000861</t>
  </si>
  <si>
    <t>99/000132</t>
  </si>
  <si>
    <t>2023-056</t>
  </si>
  <si>
    <t>Pago a EXCAVACIONES MACH</t>
  </si>
  <si>
    <t>23088</t>
  </si>
  <si>
    <t>EXCAVACIONES MACHACÓN, S.L.</t>
  </si>
  <si>
    <t>1903</t>
  </si>
  <si>
    <t>103</t>
  </si>
  <si>
    <t>4367</t>
  </si>
  <si>
    <t>M23-97</t>
  </si>
  <si>
    <t>77533</t>
  </si>
  <si>
    <t>587</t>
  </si>
  <si>
    <t>A23/807</t>
  </si>
  <si>
    <t>20230109</t>
  </si>
  <si>
    <t>2023/0615</t>
  </si>
  <si>
    <t>99/000137</t>
  </si>
  <si>
    <t>23/195</t>
  </si>
  <si>
    <t>231574</t>
  </si>
  <si>
    <t>Pago a PINTADOS Y DERIVA</t>
  </si>
  <si>
    <t>FP066422</t>
  </si>
  <si>
    <t>PINTADOS Y DERIVADOS, S.L.</t>
  </si>
  <si>
    <t>Pago a BICHELOS CONTROL</t>
  </si>
  <si>
    <t>202300270</t>
  </si>
  <si>
    <t>BICHELOS CONTROL BIOLOGICO,</t>
  </si>
  <si>
    <t>202300297</t>
  </si>
  <si>
    <t>Pago a INTERNATIONAL STO</t>
  </si>
  <si>
    <t>F/2300621</t>
  </si>
  <si>
    <t>INTERNATIONAL STORAGE REMOV</t>
  </si>
  <si>
    <t>637</t>
  </si>
  <si>
    <t>2306-0048</t>
  </si>
  <si>
    <t>2306-0051</t>
  </si>
  <si>
    <t>2306-0053</t>
  </si>
  <si>
    <t>352</t>
  </si>
  <si>
    <t>Pago a CORMA, S.C.C.L.</t>
  </si>
  <si>
    <t>371</t>
  </si>
  <si>
    <t>CORMA, S.C.C.L.</t>
  </si>
  <si>
    <t>99/000138</t>
  </si>
  <si>
    <t>A23/895</t>
  </si>
  <si>
    <t>14735</t>
  </si>
  <si>
    <t>06-035</t>
  </si>
  <si>
    <t>20230114</t>
  </si>
  <si>
    <t>304001065</t>
  </si>
  <si>
    <t>Pago a ARENES BELLPUIG,</t>
  </si>
  <si>
    <t>1581</t>
  </si>
  <si>
    <t>23/0906</t>
  </si>
  <si>
    <t>Pago a APROFITAMENT ASSE</t>
  </si>
  <si>
    <t>2023/456</t>
  </si>
  <si>
    <t>651</t>
  </si>
  <si>
    <t>Pago a CARGLASS, S.L.</t>
  </si>
  <si>
    <t>815728</t>
  </si>
  <si>
    <t>CARGLASS, S.L.</t>
  </si>
  <si>
    <t>568476</t>
  </si>
  <si>
    <t>252105</t>
  </si>
  <si>
    <t>231001603</t>
  </si>
  <si>
    <t>2775791974</t>
  </si>
  <si>
    <t>Su Fra.Nº304001126</t>
  </si>
  <si>
    <t>MESA MARTINEZ, ANTONIO "F. Mel</t>
  </si>
  <si>
    <t>Su Fra.Nº4401</t>
  </si>
  <si>
    <t>Su Fra.Nº2023/0760</t>
  </si>
  <si>
    <t>Su Fra.Nº2023/1/311</t>
  </si>
  <si>
    <t>Su Fra.NºA23/980</t>
  </si>
  <si>
    <t>Su Fra.NºA23/981</t>
  </si>
  <si>
    <t>Su Fra.Nº6230365</t>
  </si>
  <si>
    <t>Su Fra.Nº23061800</t>
  </si>
  <si>
    <t>Su Fra.Nº21001125</t>
  </si>
  <si>
    <t>Su Fra.Nº5528</t>
  </si>
  <si>
    <t>Su Fra.Nº5529</t>
  </si>
  <si>
    <t>Su Fra.Nº8359</t>
  </si>
  <si>
    <t>Su Fra.Nº35</t>
  </si>
  <si>
    <t>Su Fra.Nº37</t>
  </si>
  <si>
    <t>Su Fra.Nº423</t>
  </si>
  <si>
    <t>INTEGRAL MAQUINARIA &amp; TALLER,</t>
  </si>
  <si>
    <t>Su Fra.Nº15378</t>
  </si>
  <si>
    <t>Su Fra.Nº231002020</t>
  </si>
  <si>
    <t>Su Fra.Nº23/0906</t>
  </si>
  <si>
    <t>Su Fra.Nº14738</t>
  </si>
  <si>
    <t>Su Fra.Nº442</t>
  </si>
  <si>
    <t>Su Fra.Nº99/000157</t>
  </si>
  <si>
    <t>Su Fra.Nº99/000158</t>
  </si>
  <si>
    <t>Su Fra.Nº99/000161</t>
  </si>
  <si>
    <t>Su Fra.Nº99/000160</t>
  </si>
  <si>
    <t>Su Fra.Nº20230113</t>
  </si>
  <si>
    <t>Su Fra.Nº231879</t>
  </si>
  <si>
    <t>TÜV SAARLAND CERTIFICATION</t>
  </si>
  <si>
    <t>Su Fra.Nº36</t>
  </si>
  <si>
    <t>Su Fra.Nº20234017</t>
  </si>
  <si>
    <t>Su Fra.NºA20232274</t>
  </si>
  <si>
    <t>Su Fra.Nº23028</t>
  </si>
  <si>
    <t>PROJECTES, SISTEMES I GEODISA,</t>
  </si>
  <si>
    <t>Su Fra.Nº2301143</t>
  </si>
  <si>
    <t>Su Fra.Nº93549</t>
  </si>
  <si>
    <t>Su Fra.Nº4</t>
  </si>
  <si>
    <t>Su Fra.NºFC23060047</t>
  </si>
  <si>
    <t>Su Fra.NºFT23060650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</si>
</sst>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  <numFmt numFmtId="174" formatCode="dd/mm/yyyy;dd/mm/yyyy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165" fontId="0" fillId="0" borderId="0" xfId="0" applyNumberFormat="1"/>
    <xf numFmtId="0" fontId="3" fillId="0" borderId="0" xfId="2"/>
    <xf numFmtId="0" fontId="3" fillId="3" borderId="0" xfId="2" applyFill="1"/>
    <xf numFmtId="166" fontId="7" fillId="0" borderId="0" xfId="7" applyFont="1"/>
    <xf numFmtId="0" fontId="0" fillId="4" borderId="0" xfId="0" applyFill="1"/>
    <xf numFmtId="14" fontId="3" fillId="0" borderId="0" xfId="2" applyNumberFormat="1"/>
    <xf numFmtId="49" fontId="3" fillId="0" borderId="0" xfId="2" applyNumberFormat="1" applyAlignment="1">
      <alignment horizontal="left"/>
    </xf>
    <xf numFmtId="0" fontId="3" fillId="0" borderId="0" xfId="2" applyAlignment="1">
      <alignment horizontal="right"/>
    </xf>
    <xf numFmtId="165" fontId="3" fillId="0" borderId="0" xfId="2" applyNumberFormat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0" fillId="0" borderId="0" xfId="4" applyFont="1"/>
    <xf numFmtId="0" fontId="7" fillId="0" borderId="0" xfId="2" applyFont="1"/>
    <xf numFmtId="0" fontId="0" fillId="5" borderId="0" xfId="0" applyFill="1"/>
    <xf numFmtId="165" fontId="5" fillId="0" borderId="0" xfId="2" applyNumberFormat="1" applyFont="1"/>
    <xf numFmtId="0" fontId="5" fillId="0" borderId="0" xfId="2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2" fillId="0" borderId="0" xfId="0" applyNumberFormat="1" applyFont="1"/>
    <xf numFmtId="164" fontId="0" fillId="0" borderId="0" xfId="4" applyFont="1" applyFill="1"/>
    <xf numFmtId="167" fontId="5" fillId="0" borderId="0" xfId="2" applyNumberFormat="1" applyFont="1"/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/>
    <xf numFmtId="164" fontId="2" fillId="0" borderId="0" xfId="0" applyNumberFormat="1" applyFont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2" applyAlignment="1">
      <alignment horizontal="left" vertical="center"/>
    </xf>
    <xf numFmtId="0" fontId="3" fillId="12" borderId="0" xfId="2" applyFill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70" fontId="0" fillId="0" borderId="0" xfId="0" applyNumberFormat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8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164" fontId="14" fillId="0" borderId="0" xfId="1" applyFont="1" applyFill="1" applyBorder="1"/>
    <xf numFmtId="164" fontId="1" fillId="0" borderId="0" xfId="1" applyFont="1" applyFill="1" applyBorder="1"/>
    <xf numFmtId="168" fontId="0" fillId="0" borderId="0" xfId="0" applyNumberFormat="1"/>
    <xf numFmtId="0" fontId="12" fillId="0" borderId="0" xfId="0" applyFont="1"/>
    <xf numFmtId="0" fontId="12" fillId="0" borderId="0" xfId="2" applyFont="1"/>
    <xf numFmtId="0" fontId="12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/>
    <xf numFmtId="4" fontId="1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4" fontId="12" fillId="0" borderId="0" xfId="0" applyNumberFormat="1" applyFont="1" applyAlignment="1">
      <alignment horizontal="left"/>
    </xf>
    <xf numFmtId="14" fontId="12" fillId="0" borderId="0" xfId="0" applyNumberFormat="1" applyFont="1"/>
    <xf numFmtId="14" fontId="16" fillId="0" borderId="0" xfId="0" applyNumberFormat="1" applyFont="1" applyAlignment="1">
      <alignment vertical="center"/>
    </xf>
    <xf numFmtId="14" fontId="20" fillId="0" borderId="0" xfId="0" applyNumberFormat="1" applyFont="1"/>
    <xf numFmtId="14" fontId="3" fillId="12" borderId="0" xfId="2" applyNumberFormat="1" applyFill="1" applyAlignment="1">
      <alignment horizontal="left" vertical="center"/>
    </xf>
    <xf numFmtId="4" fontId="3" fillId="12" borderId="0" xfId="2" applyNumberFormat="1" applyFill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Border="1" applyAlignment="1">
      <alignment vertical="center"/>
    </xf>
    <xf numFmtId="17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2" fillId="14" borderId="0" xfId="0" applyFont="1" applyFill="1" applyAlignment="1">
      <alignment vertical="center"/>
    </xf>
    <xf numFmtId="2" fontId="22" fillId="14" borderId="0" xfId="0" applyNumberFormat="1" applyFont="1" applyFill="1" applyAlignment="1">
      <alignment vertical="center"/>
    </xf>
    <xf numFmtId="2" fontId="22" fillId="14" borderId="0" xfId="0" applyNumberFormat="1" applyFont="1" applyFill="1" applyAlignment="1">
      <alignment horizontal="center" vertical="center"/>
    </xf>
    <xf numFmtId="0" fontId="0" fillId="0" borderId="5" xfId="0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173" fontId="0" fillId="0" borderId="0" xfId="0" applyNumberFormat="1"/>
    <xf numFmtId="0" fontId="24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2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74" fontId="0" fillId="0" borderId="0" xfId="0" applyNumberFormat="1"/>
    <xf numFmtId="16" fontId="0" fillId="0" borderId="0" xfId="0" quotePrefix="1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14" fontId="0" fillId="0" borderId="0" xfId="0" quotePrefix="1" applyNumberFormat="1" applyAlignment="1">
      <alignment horizontal="left"/>
    </xf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7" max="7" width="31.7109375" bestFit="1" customWidth="1"/>
  </cols>
  <sheetData>
    <row r="1" spans="2:23" ht="23.25" x14ac:dyDescent="0.35">
      <c r="B1" s="20" t="s">
        <v>0</v>
      </c>
      <c r="C1" s="20"/>
    </row>
    <row r="4" spans="2:23" ht="15.75" thickBot="1" x14ac:dyDescent="0.3">
      <c r="B4" s="18" t="s">
        <v>88</v>
      </c>
    </row>
    <row r="5" spans="2:23" ht="15.75" thickBot="1" x14ac:dyDescent="0.3">
      <c r="B5" s="21" t="s">
        <v>47</v>
      </c>
      <c r="C5" s="21" t="s">
        <v>75</v>
      </c>
      <c r="D5" s="22" t="s">
        <v>4</v>
      </c>
      <c r="E5" s="22" t="s">
        <v>5</v>
      </c>
      <c r="F5" s="21" t="s">
        <v>6</v>
      </c>
      <c r="G5" s="21" t="s">
        <v>7</v>
      </c>
      <c r="H5" s="22" t="s">
        <v>8</v>
      </c>
      <c r="I5" s="21" t="s">
        <v>9</v>
      </c>
      <c r="J5" s="22" t="s">
        <v>10</v>
      </c>
      <c r="K5" s="22" t="s">
        <v>76</v>
      </c>
    </row>
    <row r="6" spans="2:23" ht="15.75" thickBot="1" x14ac:dyDescent="0.3"/>
    <row r="7" spans="2:23" ht="45.75" thickBot="1" x14ac:dyDescent="0.3">
      <c r="B7" s="21" t="s">
        <v>1</v>
      </c>
      <c r="C7" s="21" t="s">
        <v>2</v>
      </c>
      <c r="D7" s="21" t="s">
        <v>3</v>
      </c>
      <c r="E7" s="22" t="s">
        <v>4</v>
      </c>
      <c r="F7" s="22" t="s">
        <v>5</v>
      </c>
      <c r="G7" s="21" t="s">
        <v>6</v>
      </c>
      <c r="H7" s="21" t="s">
        <v>7</v>
      </c>
      <c r="I7" s="22" t="s">
        <v>8</v>
      </c>
      <c r="J7" s="21" t="s">
        <v>9</v>
      </c>
      <c r="K7" s="22" t="s">
        <v>10</v>
      </c>
      <c r="L7" s="4" t="s">
        <v>11</v>
      </c>
      <c r="M7" s="5" t="s">
        <v>12</v>
      </c>
    </row>
    <row r="8" spans="2:23" x14ac:dyDescent="0.25">
      <c r="H8" s="35"/>
      <c r="I8" s="36"/>
      <c r="K8" s="8"/>
      <c r="L8" s="8"/>
    </row>
    <row r="9" spans="2:23" x14ac:dyDescent="0.25">
      <c r="B9" s="29"/>
      <c r="C9" s="30"/>
      <c r="D9" s="30"/>
      <c r="E9" s="29"/>
      <c r="F9" s="29"/>
      <c r="G9" s="29"/>
      <c r="H9" s="31"/>
      <c r="I9" s="32"/>
      <c r="J9" s="29"/>
      <c r="K9" s="33"/>
      <c r="L9">
        <f t="shared" ref="L9:L72" si="0">+D9-C9</f>
        <v>0</v>
      </c>
      <c r="M9" s="23"/>
      <c r="N9" s="8"/>
      <c r="O9" s="49"/>
      <c r="S9" s="35"/>
      <c r="T9" s="36"/>
      <c r="V9" s="8"/>
      <c r="W9" s="8"/>
    </row>
    <row r="10" spans="2:23" x14ac:dyDescent="0.25">
      <c r="B10" s="29"/>
      <c r="C10" s="30"/>
      <c r="D10" s="30"/>
      <c r="E10" s="29"/>
      <c r="F10" s="29"/>
      <c r="G10" s="29"/>
      <c r="H10" s="31"/>
      <c r="I10" s="32"/>
      <c r="J10" s="29"/>
      <c r="K10" s="33"/>
      <c r="L10">
        <f t="shared" si="0"/>
        <v>0</v>
      </c>
      <c r="M10" s="23"/>
      <c r="N10" s="8"/>
      <c r="O10" s="49"/>
      <c r="S10" s="35"/>
      <c r="T10" s="36"/>
      <c r="V10" s="8"/>
      <c r="W10" s="8"/>
    </row>
    <row r="11" spans="2:23" x14ac:dyDescent="0.25">
      <c r="B11" s="29"/>
      <c r="C11" s="30"/>
      <c r="D11" s="30"/>
      <c r="E11" s="29"/>
      <c r="F11" s="29"/>
      <c r="G11" s="29"/>
      <c r="H11" s="31"/>
      <c r="I11" s="32"/>
      <c r="J11" s="29"/>
      <c r="K11" s="33"/>
      <c r="L11">
        <f t="shared" si="0"/>
        <v>0</v>
      </c>
      <c r="M11" s="23"/>
      <c r="N11" s="8"/>
      <c r="O11" s="49"/>
    </row>
    <row r="12" spans="2:23" x14ac:dyDescent="0.25">
      <c r="B12" s="29"/>
      <c r="C12" s="30"/>
      <c r="D12" s="30"/>
      <c r="E12" s="29"/>
      <c r="F12" s="29"/>
      <c r="G12" s="29"/>
      <c r="H12" s="31"/>
      <c r="I12" s="32"/>
      <c r="J12" s="29"/>
      <c r="K12" s="33"/>
      <c r="L12">
        <f t="shared" si="0"/>
        <v>0</v>
      </c>
      <c r="M12" s="23"/>
      <c r="N12" s="8"/>
      <c r="O12" s="49"/>
    </row>
    <row r="13" spans="2:23" x14ac:dyDescent="0.25">
      <c r="B13" s="29"/>
      <c r="C13" s="30"/>
      <c r="D13" s="30"/>
      <c r="E13" s="29"/>
      <c r="F13" s="29"/>
      <c r="G13" s="29"/>
      <c r="H13" s="31"/>
      <c r="I13" s="32"/>
      <c r="J13" s="29"/>
      <c r="K13" s="33"/>
      <c r="L13">
        <f t="shared" si="0"/>
        <v>0</v>
      </c>
      <c r="M13" s="23"/>
      <c r="N13" s="8"/>
      <c r="O13" s="49"/>
    </row>
    <row r="14" spans="2:23" x14ac:dyDescent="0.25">
      <c r="B14" s="29"/>
      <c r="C14" s="30"/>
      <c r="D14" s="30"/>
      <c r="E14" s="29"/>
      <c r="F14" s="29"/>
      <c r="G14" s="29"/>
      <c r="H14" s="31"/>
      <c r="I14" s="32"/>
      <c r="J14" s="29"/>
      <c r="K14" s="33"/>
      <c r="L14">
        <f t="shared" si="0"/>
        <v>0</v>
      </c>
      <c r="M14" s="23"/>
      <c r="N14" s="8"/>
      <c r="O14" s="49"/>
    </row>
    <row r="15" spans="2:23" x14ac:dyDescent="0.25">
      <c r="B15" s="29"/>
      <c r="C15" s="30"/>
      <c r="D15" s="30"/>
      <c r="E15" s="29"/>
      <c r="F15" s="29"/>
      <c r="G15" s="29"/>
      <c r="H15" s="31"/>
      <c r="I15" s="32"/>
      <c r="J15" s="29"/>
      <c r="K15" s="33"/>
      <c r="L15">
        <f t="shared" si="0"/>
        <v>0</v>
      </c>
      <c r="M15" s="23"/>
      <c r="N15" s="8"/>
      <c r="O15" s="49"/>
    </row>
    <row r="16" spans="2:23" x14ac:dyDescent="0.25">
      <c r="B16" s="29"/>
      <c r="C16" s="30"/>
      <c r="D16" s="30"/>
      <c r="E16" s="29"/>
      <c r="F16" s="29"/>
      <c r="G16" s="29"/>
      <c r="H16" s="31"/>
      <c r="I16" s="32"/>
      <c r="J16" s="29"/>
      <c r="K16" s="33"/>
      <c r="L16">
        <f t="shared" si="0"/>
        <v>0</v>
      </c>
      <c r="M16" s="23"/>
      <c r="N16" s="8"/>
      <c r="O16" s="49"/>
    </row>
    <row r="17" spans="2:15" x14ac:dyDescent="0.25">
      <c r="B17" s="29"/>
      <c r="C17" s="30"/>
      <c r="D17" s="30"/>
      <c r="E17" s="29"/>
      <c r="F17" s="29"/>
      <c r="G17" s="29"/>
      <c r="H17" s="31"/>
      <c r="I17" s="32"/>
      <c r="J17" s="29"/>
      <c r="K17" s="33"/>
      <c r="L17">
        <f t="shared" si="0"/>
        <v>0</v>
      </c>
      <c r="M17" s="23"/>
      <c r="N17" s="8"/>
      <c r="O17" s="49"/>
    </row>
    <row r="18" spans="2:15" x14ac:dyDescent="0.25">
      <c r="B18" s="29"/>
      <c r="C18" s="30"/>
      <c r="D18" s="30"/>
      <c r="E18" s="29"/>
      <c r="F18" s="29"/>
      <c r="G18" s="29"/>
      <c r="H18" s="31"/>
      <c r="I18" s="32"/>
      <c r="J18" s="29"/>
      <c r="K18" s="33"/>
      <c r="L18">
        <f t="shared" si="0"/>
        <v>0</v>
      </c>
      <c r="M18" s="23"/>
      <c r="N18" s="8"/>
      <c r="O18" s="49"/>
    </row>
    <row r="19" spans="2:15" x14ac:dyDescent="0.25">
      <c r="B19" s="29"/>
      <c r="C19" s="30"/>
      <c r="D19" s="30"/>
      <c r="E19" s="29"/>
      <c r="F19" s="29"/>
      <c r="G19" s="29"/>
      <c r="H19" s="31"/>
      <c r="I19" s="32"/>
      <c r="J19" s="29"/>
      <c r="K19" s="33"/>
      <c r="L19">
        <f t="shared" si="0"/>
        <v>0</v>
      </c>
      <c r="M19" s="23"/>
      <c r="N19" s="8"/>
      <c r="O19" s="49"/>
    </row>
    <row r="20" spans="2:15" x14ac:dyDescent="0.25">
      <c r="B20" s="29"/>
      <c r="C20" s="30"/>
      <c r="D20" s="30"/>
      <c r="E20" s="29"/>
      <c r="F20" s="29"/>
      <c r="G20" s="29"/>
      <c r="H20" s="31"/>
      <c r="I20" s="32"/>
      <c r="J20" s="29"/>
      <c r="K20" s="33"/>
      <c r="L20">
        <f t="shared" si="0"/>
        <v>0</v>
      </c>
      <c r="M20" s="23"/>
      <c r="N20" s="8"/>
      <c r="O20" s="49"/>
    </row>
    <row r="21" spans="2:15" x14ac:dyDescent="0.25">
      <c r="B21" s="29"/>
      <c r="C21" s="30"/>
      <c r="D21" s="30"/>
      <c r="E21" s="29"/>
      <c r="F21" s="29"/>
      <c r="G21" s="29"/>
      <c r="H21" s="31"/>
      <c r="I21" s="32"/>
      <c r="J21" s="29"/>
      <c r="K21" s="33"/>
      <c r="L21">
        <f t="shared" si="0"/>
        <v>0</v>
      </c>
      <c r="M21" s="23"/>
      <c r="N21" s="8"/>
      <c r="O21" s="49"/>
    </row>
    <row r="22" spans="2:15" x14ac:dyDescent="0.25">
      <c r="B22" s="29"/>
      <c r="C22" s="30"/>
      <c r="D22" s="30"/>
      <c r="E22" s="29"/>
      <c r="F22" s="29"/>
      <c r="G22" s="29"/>
      <c r="H22" s="31"/>
      <c r="I22" s="32"/>
      <c r="J22" s="29"/>
      <c r="K22" s="33"/>
      <c r="L22">
        <f t="shared" si="0"/>
        <v>0</v>
      </c>
      <c r="M22" s="23"/>
      <c r="N22" s="8"/>
      <c r="O22" s="49"/>
    </row>
    <row r="23" spans="2:15" x14ac:dyDescent="0.25">
      <c r="B23" s="29"/>
      <c r="C23" s="30"/>
      <c r="D23" s="30"/>
      <c r="E23" s="29"/>
      <c r="F23" s="29"/>
      <c r="G23" s="29"/>
      <c r="H23" s="31"/>
      <c r="I23" s="32"/>
      <c r="J23" s="29"/>
      <c r="K23" s="33"/>
      <c r="L23">
        <f t="shared" si="0"/>
        <v>0</v>
      </c>
      <c r="M23" s="23"/>
      <c r="N23" s="8"/>
      <c r="O23" s="49"/>
    </row>
    <row r="24" spans="2:15" x14ac:dyDescent="0.25">
      <c r="B24" s="29"/>
      <c r="C24" s="30"/>
      <c r="D24" s="30"/>
      <c r="E24" s="29"/>
      <c r="F24" s="29"/>
      <c r="G24" s="29"/>
      <c r="H24" s="31"/>
      <c r="I24" s="32"/>
      <c r="J24" s="29"/>
      <c r="K24" s="33"/>
      <c r="L24">
        <f t="shared" si="0"/>
        <v>0</v>
      </c>
      <c r="M24" s="23"/>
      <c r="N24" s="8"/>
      <c r="O24" s="49"/>
    </row>
    <row r="25" spans="2:15" x14ac:dyDescent="0.25">
      <c r="B25" s="29"/>
      <c r="C25" s="30"/>
      <c r="D25" s="30"/>
      <c r="E25" s="29"/>
      <c r="F25" s="29"/>
      <c r="G25" s="29"/>
      <c r="H25" s="31"/>
      <c r="I25" s="32"/>
      <c r="J25" s="29"/>
      <c r="K25" s="33"/>
      <c r="L25">
        <f t="shared" si="0"/>
        <v>0</v>
      </c>
      <c r="M25" s="23"/>
      <c r="N25" s="8"/>
      <c r="O25" s="49"/>
    </row>
    <row r="26" spans="2:15" x14ac:dyDescent="0.25">
      <c r="B26" s="29"/>
      <c r="C26" s="30"/>
      <c r="D26" s="30"/>
      <c r="E26" s="29"/>
      <c r="F26" s="29"/>
      <c r="G26" s="29"/>
      <c r="H26" s="31"/>
      <c r="I26" s="32"/>
      <c r="J26" s="29"/>
      <c r="K26" s="33"/>
      <c r="L26">
        <f t="shared" si="0"/>
        <v>0</v>
      </c>
      <c r="M26" s="23"/>
      <c r="N26" s="8"/>
      <c r="O26" s="49"/>
    </row>
    <row r="27" spans="2:15" x14ac:dyDescent="0.25">
      <c r="B27" s="29"/>
      <c r="C27" s="30"/>
      <c r="D27" s="30"/>
      <c r="E27" s="29"/>
      <c r="F27" s="29"/>
      <c r="G27" s="29"/>
      <c r="H27" s="31"/>
      <c r="I27" s="32"/>
      <c r="J27" s="29"/>
      <c r="K27" s="33"/>
      <c r="L27">
        <f t="shared" si="0"/>
        <v>0</v>
      </c>
      <c r="M27" s="23"/>
      <c r="N27" s="8"/>
      <c r="O27" s="49"/>
    </row>
    <row r="28" spans="2:15" x14ac:dyDescent="0.25">
      <c r="B28" s="29"/>
      <c r="C28" s="30"/>
      <c r="D28" s="30"/>
      <c r="E28" s="29"/>
      <c r="F28" s="29"/>
      <c r="G28" s="29"/>
      <c r="H28" s="31"/>
      <c r="I28" s="32"/>
      <c r="J28" s="29"/>
      <c r="K28" s="33"/>
      <c r="L28">
        <f t="shared" si="0"/>
        <v>0</v>
      </c>
      <c r="M28" s="23"/>
      <c r="N28" s="8"/>
      <c r="O28" s="49"/>
    </row>
    <row r="29" spans="2:15" x14ac:dyDescent="0.25">
      <c r="B29" s="29"/>
      <c r="C29" s="30"/>
      <c r="D29" s="30"/>
      <c r="E29" s="29"/>
      <c r="F29" s="29"/>
      <c r="G29" s="29"/>
      <c r="H29" s="31"/>
      <c r="I29" s="32"/>
      <c r="J29" s="29"/>
      <c r="K29" s="33"/>
      <c r="L29">
        <f t="shared" si="0"/>
        <v>0</v>
      </c>
      <c r="M29" s="23"/>
      <c r="N29" s="8"/>
      <c r="O29" s="49"/>
    </row>
    <row r="30" spans="2:15" x14ac:dyDescent="0.25">
      <c r="B30" s="29"/>
      <c r="C30" s="30"/>
      <c r="D30" s="30"/>
      <c r="E30" s="29"/>
      <c r="F30" s="29"/>
      <c r="G30" s="29"/>
      <c r="H30" s="31"/>
      <c r="I30" s="32"/>
      <c r="J30" s="29"/>
      <c r="K30" s="33"/>
      <c r="L30">
        <f t="shared" si="0"/>
        <v>0</v>
      </c>
      <c r="M30" s="23"/>
      <c r="N30" s="8"/>
      <c r="O30" s="49"/>
    </row>
    <row r="31" spans="2:15" x14ac:dyDescent="0.25">
      <c r="B31" s="29"/>
      <c r="C31" s="30"/>
      <c r="D31" s="30"/>
      <c r="E31" s="29"/>
      <c r="F31" s="29"/>
      <c r="G31" s="29"/>
      <c r="H31" s="31"/>
      <c r="I31" s="32"/>
      <c r="J31" s="29"/>
      <c r="K31" s="33"/>
      <c r="L31">
        <f t="shared" si="0"/>
        <v>0</v>
      </c>
      <c r="M31" s="23"/>
      <c r="N31" s="8"/>
      <c r="O31" s="49"/>
    </row>
    <row r="32" spans="2:15" x14ac:dyDescent="0.25">
      <c r="B32" s="29"/>
      <c r="C32" s="30"/>
      <c r="D32" s="30"/>
      <c r="E32" s="29"/>
      <c r="F32" s="29"/>
      <c r="G32" s="29"/>
      <c r="H32" s="31"/>
      <c r="I32" s="32"/>
      <c r="J32" s="29"/>
      <c r="K32" s="33"/>
      <c r="L32">
        <f t="shared" si="0"/>
        <v>0</v>
      </c>
      <c r="M32" s="23"/>
      <c r="N32" s="8"/>
      <c r="O32" s="49"/>
    </row>
    <row r="33" spans="2:15" x14ac:dyDescent="0.25">
      <c r="B33" s="29"/>
      <c r="C33" s="30"/>
      <c r="D33" s="30"/>
      <c r="E33" s="29"/>
      <c r="F33" s="29"/>
      <c r="G33" s="29"/>
      <c r="H33" s="31"/>
      <c r="I33" s="32"/>
      <c r="J33" s="29"/>
      <c r="K33" s="33"/>
      <c r="L33">
        <f t="shared" si="0"/>
        <v>0</v>
      </c>
      <c r="M33" s="23"/>
      <c r="N33" s="8"/>
      <c r="O33" s="49"/>
    </row>
    <row r="34" spans="2:15" x14ac:dyDescent="0.25">
      <c r="B34" s="29"/>
      <c r="C34" s="30"/>
      <c r="D34" s="30"/>
      <c r="E34" s="29"/>
      <c r="F34" s="29"/>
      <c r="G34" s="29"/>
      <c r="H34" s="31"/>
      <c r="I34" s="32"/>
      <c r="J34" s="29"/>
      <c r="K34" s="33"/>
      <c r="L34">
        <f t="shared" si="0"/>
        <v>0</v>
      </c>
      <c r="M34" s="23"/>
      <c r="N34" s="8"/>
      <c r="O34" s="49"/>
    </row>
    <row r="35" spans="2:15" x14ac:dyDescent="0.25">
      <c r="B35" s="29"/>
      <c r="C35" s="30"/>
      <c r="D35" s="30"/>
      <c r="E35" s="29"/>
      <c r="F35" s="29"/>
      <c r="G35" s="29"/>
      <c r="H35" s="31"/>
      <c r="I35" s="32"/>
      <c r="J35" s="29"/>
      <c r="K35" s="33"/>
      <c r="L35">
        <f t="shared" si="0"/>
        <v>0</v>
      </c>
      <c r="M35" s="23"/>
      <c r="N35" s="8"/>
      <c r="O35" s="49"/>
    </row>
    <row r="36" spans="2:15" x14ac:dyDescent="0.25">
      <c r="B36" s="29"/>
      <c r="C36" s="30"/>
      <c r="D36" s="30"/>
      <c r="E36" s="29"/>
      <c r="F36" s="29"/>
      <c r="G36" s="29"/>
      <c r="H36" s="31"/>
      <c r="I36" s="32"/>
      <c r="J36" s="29"/>
      <c r="K36" s="33"/>
      <c r="L36">
        <f t="shared" si="0"/>
        <v>0</v>
      </c>
      <c r="M36" s="23"/>
      <c r="N36" s="8"/>
      <c r="O36" s="49"/>
    </row>
    <row r="37" spans="2:15" x14ac:dyDescent="0.25">
      <c r="B37" s="29"/>
      <c r="C37" s="30"/>
      <c r="D37" s="30"/>
      <c r="E37" s="29"/>
      <c r="F37" s="29"/>
      <c r="G37" s="29"/>
      <c r="H37" s="31"/>
      <c r="I37" s="32"/>
      <c r="J37" s="29"/>
      <c r="K37" s="33"/>
      <c r="L37">
        <f t="shared" si="0"/>
        <v>0</v>
      </c>
      <c r="M37" s="23"/>
      <c r="N37" s="8"/>
      <c r="O37" s="49"/>
    </row>
    <row r="38" spans="2:15" x14ac:dyDescent="0.25">
      <c r="B38" s="29"/>
      <c r="C38" s="30"/>
      <c r="D38" s="30"/>
      <c r="E38" s="29"/>
      <c r="F38" s="29"/>
      <c r="G38" s="29"/>
      <c r="H38" s="31"/>
      <c r="I38" s="32"/>
      <c r="J38" s="29"/>
      <c r="K38" s="33"/>
      <c r="L38">
        <f t="shared" si="0"/>
        <v>0</v>
      </c>
      <c r="M38" s="23"/>
      <c r="N38" s="8"/>
      <c r="O38" s="49"/>
    </row>
    <row r="39" spans="2:15" x14ac:dyDescent="0.25">
      <c r="B39" s="29"/>
      <c r="C39" s="30"/>
      <c r="D39" s="30"/>
      <c r="E39" s="29"/>
      <c r="F39" s="29"/>
      <c r="G39" s="29"/>
      <c r="H39" s="31"/>
      <c r="I39" s="32"/>
      <c r="J39" s="29"/>
      <c r="K39" s="33"/>
      <c r="L39">
        <f t="shared" si="0"/>
        <v>0</v>
      </c>
      <c r="M39" s="23"/>
      <c r="N39" s="8"/>
      <c r="O39" s="49"/>
    </row>
    <row r="40" spans="2:15" x14ac:dyDescent="0.25">
      <c r="B40" s="29"/>
      <c r="C40" s="30"/>
      <c r="D40" s="30"/>
      <c r="E40" s="29"/>
      <c r="F40" s="29"/>
      <c r="G40" s="29"/>
      <c r="H40" s="31"/>
      <c r="I40" s="32"/>
      <c r="J40" s="29"/>
      <c r="K40" s="33"/>
      <c r="L40">
        <f t="shared" si="0"/>
        <v>0</v>
      </c>
      <c r="M40" s="23"/>
      <c r="N40" s="8"/>
      <c r="O40" s="49"/>
    </row>
    <row r="41" spans="2:15" x14ac:dyDescent="0.25">
      <c r="B41" s="29"/>
      <c r="C41" s="30"/>
      <c r="D41" s="30"/>
      <c r="E41" s="29"/>
      <c r="F41" s="29"/>
      <c r="G41" s="29"/>
      <c r="H41" s="31"/>
      <c r="I41" s="32"/>
      <c r="J41" s="29"/>
      <c r="K41" s="33"/>
      <c r="L41">
        <f t="shared" si="0"/>
        <v>0</v>
      </c>
      <c r="M41" s="23"/>
      <c r="N41" s="8"/>
      <c r="O41" s="49"/>
    </row>
    <row r="42" spans="2:15" x14ac:dyDescent="0.25">
      <c r="B42" s="29"/>
      <c r="C42" s="30"/>
      <c r="D42" s="30"/>
      <c r="E42" s="29"/>
      <c r="F42" s="29"/>
      <c r="G42" s="29"/>
      <c r="H42" s="31"/>
      <c r="I42" s="32"/>
      <c r="J42" s="29"/>
      <c r="K42" s="33"/>
      <c r="L42">
        <f t="shared" si="0"/>
        <v>0</v>
      </c>
      <c r="M42" s="23"/>
      <c r="N42" s="8"/>
      <c r="O42" s="49"/>
    </row>
    <row r="43" spans="2:15" x14ac:dyDescent="0.25">
      <c r="B43" s="29"/>
      <c r="C43" s="30"/>
      <c r="D43" s="30"/>
      <c r="E43" s="29"/>
      <c r="F43" s="29"/>
      <c r="G43" s="29"/>
      <c r="H43" s="31"/>
      <c r="I43" s="32"/>
      <c r="J43" s="29"/>
      <c r="K43" s="33"/>
      <c r="L43">
        <f t="shared" si="0"/>
        <v>0</v>
      </c>
      <c r="M43" s="23"/>
      <c r="N43" s="8"/>
      <c r="O43" s="49"/>
    </row>
    <row r="44" spans="2:15" x14ac:dyDescent="0.25">
      <c r="B44" s="29"/>
      <c r="C44" s="30"/>
      <c r="D44" s="30"/>
      <c r="E44" s="29"/>
      <c r="F44" s="29"/>
      <c r="G44" s="29"/>
      <c r="H44" s="31"/>
      <c r="I44" s="32"/>
      <c r="J44" s="29"/>
      <c r="K44" s="33"/>
      <c r="L44">
        <f t="shared" si="0"/>
        <v>0</v>
      </c>
      <c r="M44" s="23"/>
      <c r="N44" s="8"/>
      <c r="O44" s="49"/>
    </row>
    <row r="45" spans="2:15" x14ac:dyDescent="0.25">
      <c r="B45" s="29"/>
      <c r="C45" s="30"/>
      <c r="D45" s="30"/>
      <c r="E45" s="29"/>
      <c r="F45" s="29"/>
      <c r="G45" s="29"/>
      <c r="H45" s="31"/>
      <c r="I45" s="32"/>
      <c r="J45" s="29"/>
      <c r="K45" s="33"/>
      <c r="L45">
        <f t="shared" si="0"/>
        <v>0</v>
      </c>
      <c r="M45" s="23"/>
      <c r="N45" s="8"/>
      <c r="O45" s="49"/>
    </row>
    <row r="46" spans="2:15" x14ac:dyDescent="0.25">
      <c r="B46" s="29"/>
      <c r="C46" s="30"/>
      <c r="D46" s="30"/>
      <c r="E46" s="29"/>
      <c r="F46" s="29"/>
      <c r="G46" s="29"/>
      <c r="H46" s="31"/>
      <c r="I46" s="32"/>
      <c r="J46" s="29"/>
      <c r="K46" s="33"/>
      <c r="L46">
        <f t="shared" si="0"/>
        <v>0</v>
      </c>
      <c r="M46" s="23"/>
      <c r="N46" s="8"/>
      <c r="O46" s="49"/>
    </row>
    <row r="47" spans="2:15" x14ac:dyDescent="0.25">
      <c r="B47" s="29"/>
      <c r="C47" s="30"/>
      <c r="D47" s="30"/>
      <c r="E47" s="29"/>
      <c r="F47" s="29"/>
      <c r="G47" s="29"/>
      <c r="H47" s="31"/>
      <c r="I47" s="32"/>
      <c r="J47" s="29"/>
      <c r="K47" s="33"/>
      <c r="L47">
        <f t="shared" si="0"/>
        <v>0</v>
      </c>
      <c r="M47" s="23"/>
      <c r="N47" s="8"/>
      <c r="O47" s="49"/>
    </row>
    <row r="48" spans="2:15" x14ac:dyDescent="0.25">
      <c r="B48" s="29"/>
      <c r="C48" s="30"/>
      <c r="D48" s="30"/>
      <c r="E48" s="29"/>
      <c r="F48" s="29"/>
      <c r="G48" s="29"/>
      <c r="H48" s="31"/>
      <c r="I48" s="32"/>
      <c r="J48" s="29"/>
      <c r="K48" s="33"/>
      <c r="L48">
        <f t="shared" si="0"/>
        <v>0</v>
      </c>
      <c r="M48" s="23"/>
      <c r="N48" s="8"/>
      <c r="O48" s="49"/>
    </row>
    <row r="49" spans="2:15" x14ac:dyDescent="0.25">
      <c r="B49" s="29"/>
      <c r="C49" s="30"/>
      <c r="D49" s="30"/>
      <c r="E49" s="29"/>
      <c r="F49" s="29"/>
      <c r="G49" s="29"/>
      <c r="H49" s="31"/>
      <c r="I49" s="32"/>
      <c r="J49" s="29"/>
      <c r="K49" s="33"/>
      <c r="L49">
        <f t="shared" si="0"/>
        <v>0</v>
      </c>
      <c r="M49" s="23"/>
      <c r="N49" s="8"/>
      <c r="O49" s="49"/>
    </row>
    <row r="50" spans="2:15" x14ac:dyDescent="0.25">
      <c r="B50" s="29"/>
      <c r="C50" s="30"/>
      <c r="D50" s="30"/>
      <c r="E50" s="29"/>
      <c r="F50" s="29"/>
      <c r="G50" s="29"/>
      <c r="H50" s="31"/>
      <c r="I50" s="32"/>
      <c r="J50" s="29"/>
      <c r="K50" s="33"/>
      <c r="L50">
        <f t="shared" si="0"/>
        <v>0</v>
      </c>
      <c r="M50" s="23"/>
      <c r="N50" s="8"/>
      <c r="O50" s="49"/>
    </row>
    <row r="51" spans="2:15" x14ac:dyDescent="0.25">
      <c r="B51" s="29"/>
      <c r="C51" s="30"/>
      <c r="D51" s="30"/>
      <c r="E51" s="29"/>
      <c r="F51" s="29"/>
      <c r="G51" s="29"/>
      <c r="H51" s="31"/>
      <c r="I51" s="32"/>
      <c r="J51" s="29"/>
      <c r="K51" s="33"/>
      <c r="L51">
        <f t="shared" si="0"/>
        <v>0</v>
      </c>
      <c r="M51" s="23"/>
      <c r="N51" s="8"/>
      <c r="O51" s="49"/>
    </row>
    <row r="52" spans="2:15" x14ac:dyDescent="0.25">
      <c r="B52" s="29"/>
      <c r="C52" s="30"/>
      <c r="D52" s="30"/>
      <c r="E52" s="29"/>
      <c r="F52" s="29"/>
      <c r="G52" s="29"/>
      <c r="H52" s="31"/>
      <c r="I52" s="32"/>
      <c r="J52" s="29"/>
      <c r="K52" s="33"/>
      <c r="L52">
        <f t="shared" si="0"/>
        <v>0</v>
      </c>
      <c r="M52" s="23"/>
      <c r="N52" s="8"/>
      <c r="O52" s="49"/>
    </row>
    <row r="53" spans="2:15" x14ac:dyDescent="0.25">
      <c r="B53" s="29"/>
      <c r="C53" s="30"/>
      <c r="D53" s="30"/>
      <c r="E53" s="29"/>
      <c r="F53" s="29"/>
      <c r="G53" s="29"/>
      <c r="H53" s="31"/>
      <c r="I53" s="32"/>
      <c r="J53" s="29"/>
      <c r="K53" s="33"/>
      <c r="L53">
        <f t="shared" si="0"/>
        <v>0</v>
      </c>
      <c r="M53" s="23"/>
      <c r="N53" s="8"/>
      <c r="O53" s="49"/>
    </row>
    <row r="54" spans="2:15" x14ac:dyDescent="0.25">
      <c r="B54" s="29"/>
      <c r="C54" s="30"/>
      <c r="D54" s="30"/>
      <c r="E54" s="29"/>
      <c r="F54" s="29"/>
      <c r="G54" s="29"/>
      <c r="H54" s="31"/>
      <c r="I54" s="32"/>
      <c r="J54" s="29"/>
      <c r="K54" s="33"/>
      <c r="L54">
        <f t="shared" si="0"/>
        <v>0</v>
      </c>
      <c r="M54" s="23"/>
      <c r="N54" s="8"/>
      <c r="O54" s="49"/>
    </row>
    <row r="55" spans="2:15" x14ac:dyDescent="0.25">
      <c r="B55" s="29"/>
      <c r="C55" s="30"/>
      <c r="D55" s="30"/>
      <c r="E55" s="29"/>
      <c r="F55" s="29"/>
      <c r="G55" s="29"/>
      <c r="H55" s="31"/>
      <c r="I55" s="32"/>
      <c r="J55" s="29"/>
      <c r="K55" s="33"/>
      <c r="L55">
        <f t="shared" si="0"/>
        <v>0</v>
      </c>
      <c r="M55" s="23"/>
      <c r="N55" s="8"/>
      <c r="O55" s="49"/>
    </row>
    <row r="56" spans="2:15" x14ac:dyDescent="0.25">
      <c r="B56" s="29"/>
      <c r="C56" s="30"/>
      <c r="D56" s="30"/>
      <c r="E56" s="29"/>
      <c r="F56" s="29"/>
      <c r="G56" s="29"/>
      <c r="H56" s="31"/>
      <c r="I56" s="32"/>
      <c r="J56" s="29"/>
      <c r="K56" s="33"/>
      <c r="L56">
        <f t="shared" si="0"/>
        <v>0</v>
      </c>
      <c r="M56" s="23"/>
      <c r="N56" s="8"/>
      <c r="O56" s="49"/>
    </row>
    <row r="57" spans="2:15" x14ac:dyDescent="0.25">
      <c r="B57" s="29"/>
      <c r="C57" s="30"/>
      <c r="D57" s="30"/>
      <c r="E57" s="29"/>
      <c r="F57" s="29"/>
      <c r="G57" s="29"/>
      <c r="H57" s="31"/>
      <c r="I57" s="32"/>
      <c r="J57" s="29"/>
      <c r="K57" s="33"/>
      <c r="L57">
        <f t="shared" si="0"/>
        <v>0</v>
      </c>
      <c r="M57" s="23"/>
      <c r="N57" s="8"/>
      <c r="O57" s="49"/>
    </row>
    <row r="58" spans="2:15" x14ac:dyDescent="0.25">
      <c r="B58" s="29"/>
      <c r="C58" s="30"/>
      <c r="D58" s="30"/>
      <c r="E58" s="29"/>
      <c r="F58" s="29"/>
      <c r="G58" s="29"/>
      <c r="H58" s="31"/>
      <c r="I58" s="32"/>
      <c r="J58" s="29"/>
      <c r="K58" s="33"/>
      <c r="L58">
        <f t="shared" si="0"/>
        <v>0</v>
      </c>
      <c r="M58" s="23"/>
      <c r="N58" s="8"/>
      <c r="O58" s="49"/>
    </row>
    <row r="59" spans="2:15" x14ac:dyDescent="0.25">
      <c r="B59" s="29"/>
      <c r="C59" s="30"/>
      <c r="D59" s="30"/>
      <c r="E59" s="29"/>
      <c r="F59" s="29"/>
      <c r="G59" s="29"/>
      <c r="H59" s="31"/>
      <c r="I59" s="32"/>
      <c r="J59" s="29"/>
      <c r="K59" s="33"/>
      <c r="L59">
        <f t="shared" si="0"/>
        <v>0</v>
      </c>
      <c r="M59" s="23"/>
      <c r="N59" s="8"/>
      <c r="O59" s="49"/>
    </row>
    <row r="60" spans="2:15" x14ac:dyDescent="0.25">
      <c r="B60" s="29"/>
      <c r="C60" s="30"/>
      <c r="D60" s="30"/>
      <c r="E60" s="29"/>
      <c r="F60" s="29"/>
      <c r="G60" s="29"/>
      <c r="H60" s="31"/>
      <c r="I60" s="32"/>
      <c r="J60" s="29"/>
      <c r="K60" s="33"/>
      <c r="L60">
        <f t="shared" si="0"/>
        <v>0</v>
      </c>
      <c r="M60" s="23"/>
      <c r="N60" s="8"/>
      <c r="O60" s="49"/>
    </row>
    <row r="61" spans="2:15" x14ac:dyDescent="0.25">
      <c r="B61" s="29"/>
      <c r="C61" s="30"/>
      <c r="D61" s="30"/>
      <c r="E61" s="29"/>
      <c r="F61" s="29"/>
      <c r="G61" s="29"/>
      <c r="H61" s="31"/>
      <c r="I61" s="32"/>
      <c r="J61" s="29"/>
      <c r="K61" s="33"/>
      <c r="L61">
        <f t="shared" si="0"/>
        <v>0</v>
      </c>
      <c r="M61" s="23"/>
      <c r="N61" s="8"/>
      <c r="O61" s="49"/>
    </row>
    <row r="62" spans="2:15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>
        <f t="shared" si="0"/>
        <v>0</v>
      </c>
      <c r="M62" s="23"/>
      <c r="N62" s="8"/>
      <c r="O62" s="49"/>
    </row>
    <row r="63" spans="2:15" x14ac:dyDescent="0.25">
      <c r="B63" s="29"/>
      <c r="C63" s="30"/>
      <c r="D63" s="30"/>
      <c r="E63" s="29"/>
      <c r="F63" s="29"/>
      <c r="G63" s="29"/>
      <c r="H63" s="31"/>
      <c r="I63" s="32"/>
      <c r="J63" s="29"/>
      <c r="K63" s="33"/>
      <c r="L63">
        <f t="shared" si="0"/>
        <v>0</v>
      </c>
      <c r="M63" s="23"/>
      <c r="N63" s="8"/>
      <c r="O63" s="49"/>
    </row>
    <row r="64" spans="2:15" x14ac:dyDescent="0.25">
      <c r="B64" s="29"/>
      <c r="C64" s="30"/>
      <c r="D64" s="30"/>
      <c r="E64" s="29"/>
      <c r="F64" s="29"/>
      <c r="G64" s="29"/>
      <c r="H64" s="31"/>
      <c r="I64" s="32"/>
      <c r="J64" s="29"/>
      <c r="K64" s="33"/>
      <c r="L64">
        <f t="shared" si="0"/>
        <v>0</v>
      </c>
      <c r="M64" s="23"/>
      <c r="N64" s="8"/>
      <c r="O64" s="49"/>
    </row>
    <row r="65" spans="2:15" x14ac:dyDescent="0.25">
      <c r="B65" s="29"/>
      <c r="C65" s="30"/>
      <c r="D65" s="30"/>
      <c r="E65" s="29"/>
      <c r="F65" s="29"/>
      <c r="G65" s="29"/>
      <c r="H65" s="31"/>
      <c r="I65" s="32"/>
      <c r="J65" s="29"/>
      <c r="K65" s="33"/>
      <c r="L65">
        <f t="shared" si="0"/>
        <v>0</v>
      </c>
      <c r="M65" s="23"/>
      <c r="N65" s="8"/>
      <c r="O65" s="49"/>
    </row>
    <row r="66" spans="2:15" x14ac:dyDescent="0.25">
      <c r="B66" s="29"/>
      <c r="C66" s="30"/>
      <c r="D66" s="30"/>
      <c r="E66" s="29"/>
      <c r="F66" s="29"/>
      <c r="G66" s="29"/>
      <c r="H66" s="31"/>
      <c r="I66" s="32"/>
      <c r="J66" s="29"/>
      <c r="K66" s="33"/>
      <c r="L66">
        <f t="shared" si="0"/>
        <v>0</v>
      </c>
      <c r="M66" s="23"/>
      <c r="N66" s="8"/>
      <c r="O66" s="49"/>
    </row>
    <row r="67" spans="2:15" x14ac:dyDescent="0.25">
      <c r="B67" s="29"/>
      <c r="C67" s="30"/>
      <c r="D67" s="30"/>
      <c r="E67" s="29"/>
      <c r="F67" s="29"/>
      <c r="G67" s="29"/>
      <c r="H67" s="31"/>
      <c r="I67" s="32"/>
      <c r="J67" s="29"/>
      <c r="K67" s="33"/>
      <c r="L67">
        <f t="shared" si="0"/>
        <v>0</v>
      </c>
      <c r="M67" s="23"/>
      <c r="N67" s="8"/>
      <c r="O67" s="49"/>
    </row>
    <row r="68" spans="2:15" x14ac:dyDescent="0.25">
      <c r="B68" s="29"/>
      <c r="C68" s="30"/>
      <c r="D68" s="30"/>
      <c r="E68" s="29"/>
      <c r="F68" s="29"/>
      <c r="G68" s="29"/>
      <c r="H68" s="31"/>
      <c r="I68" s="32"/>
      <c r="J68" s="29"/>
      <c r="K68" s="33"/>
      <c r="L68">
        <f t="shared" si="0"/>
        <v>0</v>
      </c>
      <c r="M68" s="23"/>
      <c r="N68" s="8"/>
      <c r="O68" s="49"/>
    </row>
    <row r="69" spans="2:15" x14ac:dyDescent="0.25">
      <c r="B69" s="29"/>
      <c r="C69" s="30"/>
      <c r="D69" s="30"/>
      <c r="E69" s="29"/>
      <c r="F69" s="29"/>
      <c r="G69" s="29"/>
      <c r="H69" s="31"/>
      <c r="I69" s="32"/>
      <c r="J69" s="29"/>
      <c r="K69" s="33"/>
      <c r="L69">
        <f t="shared" si="0"/>
        <v>0</v>
      </c>
      <c r="M69" s="23"/>
      <c r="N69" s="8"/>
      <c r="O69" s="49"/>
    </row>
    <row r="70" spans="2:15" x14ac:dyDescent="0.25">
      <c r="B70" s="29"/>
      <c r="C70" s="30"/>
      <c r="D70" s="30"/>
      <c r="E70" s="29"/>
      <c r="F70" s="29"/>
      <c r="G70" s="29"/>
      <c r="H70" s="31"/>
      <c r="I70" s="32"/>
      <c r="J70" s="29"/>
      <c r="K70" s="33"/>
      <c r="L70">
        <f t="shared" si="0"/>
        <v>0</v>
      </c>
      <c r="M70" s="23"/>
      <c r="N70" s="8"/>
      <c r="O70" s="49"/>
    </row>
    <row r="71" spans="2:15" x14ac:dyDescent="0.25">
      <c r="B71" s="29"/>
      <c r="C71" s="30"/>
      <c r="D71" s="30"/>
      <c r="E71" s="29"/>
      <c r="F71" s="29"/>
      <c r="G71" s="29"/>
      <c r="H71" s="31"/>
      <c r="I71" s="32"/>
      <c r="J71" s="29"/>
      <c r="K71" s="33"/>
      <c r="L71">
        <f t="shared" si="0"/>
        <v>0</v>
      </c>
      <c r="M71" s="23"/>
      <c r="N71" s="8"/>
      <c r="O71" s="49"/>
    </row>
    <row r="72" spans="2:15" x14ac:dyDescent="0.25">
      <c r="B72" s="29"/>
      <c r="C72" s="30"/>
      <c r="D72" s="30"/>
      <c r="E72" s="29"/>
      <c r="F72" s="29"/>
      <c r="G72" s="29"/>
      <c r="H72" s="31"/>
      <c r="I72" s="32"/>
      <c r="J72" s="29"/>
      <c r="K72" s="33"/>
      <c r="L72">
        <f t="shared" si="0"/>
        <v>0</v>
      </c>
      <c r="M72" s="23"/>
      <c r="N72" s="8"/>
      <c r="O72" s="49"/>
    </row>
    <row r="73" spans="2:15" x14ac:dyDescent="0.25">
      <c r="B73" s="29"/>
      <c r="C73" s="30"/>
      <c r="D73" s="30"/>
      <c r="E73" s="29"/>
      <c r="F73" s="29"/>
      <c r="G73" s="29"/>
      <c r="H73" s="31"/>
      <c r="I73" s="32"/>
      <c r="J73" s="29"/>
      <c r="K73" s="33"/>
      <c r="L73">
        <f t="shared" ref="L73:L92" si="1">+D73-C73</f>
        <v>0</v>
      </c>
      <c r="M73" s="23"/>
      <c r="N73" s="8"/>
      <c r="O73" s="49"/>
    </row>
    <row r="74" spans="2:15" x14ac:dyDescent="0.25">
      <c r="B74" s="29"/>
      <c r="C74" s="30"/>
      <c r="D74" s="30"/>
      <c r="E74" s="29"/>
      <c r="F74" s="29"/>
      <c r="G74" s="29"/>
      <c r="H74" s="31"/>
      <c r="I74" s="32"/>
      <c r="J74" s="29"/>
      <c r="K74" s="33"/>
      <c r="L74">
        <f t="shared" si="1"/>
        <v>0</v>
      </c>
      <c r="M74" s="23"/>
      <c r="N74" s="8"/>
      <c r="O74" s="49"/>
    </row>
    <row r="75" spans="2:15" x14ac:dyDescent="0.25">
      <c r="B75" s="29"/>
      <c r="C75" s="30"/>
      <c r="D75" s="30"/>
      <c r="E75" s="29"/>
      <c r="F75" s="29"/>
      <c r="G75" s="29"/>
      <c r="H75" s="31"/>
      <c r="I75" s="32"/>
      <c r="J75" s="29"/>
      <c r="K75" s="33"/>
      <c r="L75">
        <f t="shared" si="1"/>
        <v>0</v>
      </c>
      <c r="M75" s="23"/>
      <c r="N75" s="8"/>
      <c r="O75" s="49"/>
    </row>
    <row r="76" spans="2:15" x14ac:dyDescent="0.25">
      <c r="B76" s="29"/>
      <c r="C76" s="30"/>
      <c r="D76" s="30"/>
      <c r="E76" s="29"/>
      <c r="F76" s="29"/>
      <c r="G76" s="29"/>
      <c r="H76" s="31"/>
      <c r="I76" s="32"/>
      <c r="J76" s="29"/>
      <c r="K76" s="33"/>
      <c r="L76">
        <f t="shared" si="1"/>
        <v>0</v>
      </c>
      <c r="M76" s="23"/>
      <c r="O76" s="49"/>
    </row>
    <row r="77" spans="2:15" x14ac:dyDescent="0.25">
      <c r="B77" s="29"/>
      <c r="C77" s="30"/>
      <c r="D77" s="30"/>
      <c r="E77" s="29"/>
      <c r="F77" s="29"/>
      <c r="G77" s="29"/>
      <c r="H77" s="31"/>
      <c r="I77" s="32"/>
      <c r="J77" s="29"/>
      <c r="K77" s="33"/>
      <c r="L77">
        <f t="shared" si="1"/>
        <v>0</v>
      </c>
      <c r="M77" s="23"/>
      <c r="O77" s="49"/>
    </row>
    <row r="78" spans="2:15" x14ac:dyDescent="0.25">
      <c r="B78" s="29"/>
      <c r="C78" s="30"/>
      <c r="D78" s="30"/>
      <c r="E78" s="29"/>
      <c r="F78" s="29"/>
      <c r="G78" s="29"/>
      <c r="H78" s="31"/>
      <c r="I78" s="32"/>
      <c r="J78" s="29"/>
      <c r="K78" s="33"/>
      <c r="L78">
        <f t="shared" si="1"/>
        <v>0</v>
      </c>
      <c r="M78" s="23"/>
      <c r="O78" s="49"/>
    </row>
    <row r="79" spans="2:15" x14ac:dyDescent="0.25">
      <c r="B79" s="29"/>
      <c r="C79" s="30"/>
      <c r="D79" s="30"/>
      <c r="E79" s="29"/>
      <c r="F79" s="29"/>
      <c r="G79" s="29"/>
      <c r="H79" s="31"/>
      <c r="I79" s="32"/>
      <c r="J79" s="29"/>
      <c r="K79" s="33"/>
      <c r="L79">
        <f t="shared" si="1"/>
        <v>0</v>
      </c>
      <c r="M79" s="23"/>
      <c r="O79" s="49"/>
    </row>
    <row r="80" spans="2:15" x14ac:dyDescent="0.25">
      <c r="B80" s="29"/>
      <c r="C80" s="30"/>
      <c r="D80" s="30"/>
      <c r="E80" s="29"/>
      <c r="F80" s="29"/>
      <c r="G80" s="29"/>
      <c r="H80" s="31"/>
      <c r="I80" s="32"/>
      <c r="J80" s="29"/>
      <c r="K80" s="33"/>
      <c r="L80">
        <f t="shared" si="1"/>
        <v>0</v>
      </c>
      <c r="M80" s="23"/>
    </row>
    <row r="81" spans="2:13" x14ac:dyDescent="0.25">
      <c r="B81" s="29"/>
      <c r="C81" s="30"/>
      <c r="D81" s="30"/>
      <c r="E81" s="29"/>
      <c r="F81" s="29"/>
      <c r="G81" s="29"/>
      <c r="H81" s="31"/>
      <c r="I81" s="32"/>
      <c r="J81" s="29"/>
      <c r="K81" s="33"/>
      <c r="L81">
        <f t="shared" si="1"/>
        <v>0</v>
      </c>
      <c r="M81" s="23"/>
    </row>
    <row r="82" spans="2:13" x14ac:dyDescent="0.25">
      <c r="B82" s="29"/>
      <c r="C82" s="30"/>
      <c r="D82" s="30"/>
      <c r="E82" s="29"/>
      <c r="F82" s="29"/>
      <c r="G82" s="29"/>
      <c r="H82" s="31"/>
      <c r="I82" s="32"/>
      <c r="J82" s="29"/>
      <c r="K82" s="33"/>
      <c r="L82">
        <f t="shared" si="1"/>
        <v>0</v>
      </c>
      <c r="M82" s="23"/>
    </row>
    <row r="83" spans="2:13" x14ac:dyDescent="0.25">
      <c r="B83" s="29"/>
      <c r="C83" s="30"/>
      <c r="D83" s="30"/>
      <c r="E83" s="29"/>
      <c r="F83" s="29"/>
      <c r="G83" s="29"/>
      <c r="H83" s="31"/>
      <c r="I83" s="32"/>
      <c r="J83" s="29"/>
      <c r="K83" s="33"/>
      <c r="L83">
        <f t="shared" si="1"/>
        <v>0</v>
      </c>
      <c r="M83" s="23"/>
    </row>
    <row r="84" spans="2:13" x14ac:dyDescent="0.25">
      <c r="B84" s="29"/>
      <c r="C84" s="30"/>
      <c r="D84" s="30"/>
      <c r="E84" s="29"/>
      <c r="F84" s="29"/>
      <c r="G84" s="29"/>
      <c r="H84" s="31"/>
      <c r="I84" s="32"/>
      <c r="J84" s="29"/>
      <c r="K84" s="33"/>
      <c r="L84">
        <f t="shared" si="1"/>
        <v>0</v>
      </c>
      <c r="M84" s="23"/>
    </row>
    <row r="85" spans="2:13" x14ac:dyDescent="0.25">
      <c r="B85" s="29"/>
      <c r="C85" s="30"/>
      <c r="D85" s="30"/>
      <c r="E85" s="29"/>
      <c r="F85" s="29"/>
      <c r="G85" s="29"/>
      <c r="H85" s="31"/>
      <c r="I85" s="32"/>
      <c r="J85" s="29"/>
      <c r="K85" s="33"/>
      <c r="L85">
        <f t="shared" si="1"/>
        <v>0</v>
      </c>
      <c r="M85" s="23"/>
    </row>
    <row r="86" spans="2:13" x14ac:dyDescent="0.25">
      <c r="B86" s="29"/>
      <c r="C86" s="30"/>
      <c r="D86" s="30"/>
      <c r="E86" s="29"/>
      <c r="F86" s="29"/>
      <c r="G86" s="29"/>
      <c r="H86" s="31"/>
      <c r="I86" s="32"/>
      <c r="J86" s="29"/>
      <c r="K86" s="33"/>
      <c r="L86">
        <f t="shared" si="1"/>
        <v>0</v>
      </c>
      <c r="M86" s="23"/>
    </row>
    <row r="87" spans="2:13" x14ac:dyDescent="0.25">
      <c r="B87" s="29"/>
      <c r="C87" s="30"/>
      <c r="D87" s="30"/>
      <c r="E87" s="29"/>
      <c r="F87" s="29"/>
      <c r="G87" s="29"/>
      <c r="H87" s="31"/>
      <c r="I87" s="32"/>
      <c r="J87" s="29"/>
      <c r="K87" s="33"/>
      <c r="L87">
        <f t="shared" si="1"/>
        <v>0</v>
      </c>
      <c r="M87" s="23"/>
    </row>
    <row r="88" spans="2:13" x14ac:dyDescent="0.25">
      <c r="B88" s="29"/>
      <c r="C88" s="30"/>
      <c r="D88" s="30"/>
      <c r="E88" s="29"/>
      <c r="F88" s="29"/>
      <c r="G88" s="29"/>
      <c r="H88" s="31"/>
      <c r="I88" s="32"/>
      <c r="J88" s="29"/>
      <c r="K88" s="33"/>
      <c r="L88">
        <f t="shared" si="1"/>
        <v>0</v>
      </c>
      <c r="M88" s="23"/>
    </row>
    <row r="89" spans="2:13" x14ac:dyDescent="0.25">
      <c r="B89" s="29"/>
      <c r="C89" s="30"/>
      <c r="D89" s="30"/>
      <c r="E89" s="29"/>
      <c r="F89" s="29"/>
      <c r="G89" s="29"/>
      <c r="H89" s="31"/>
      <c r="I89" s="32"/>
      <c r="J89" s="29"/>
      <c r="K89" s="33"/>
      <c r="L89">
        <f t="shared" si="1"/>
        <v>0</v>
      </c>
      <c r="M89" s="23"/>
    </row>
    <row r="90" spans="2:13" x14ac:dyDescent="0.25">
      <c r="B90" s="29"/>
      <c r="C90" s="30"/>
      <c r="D90" s="30"/>
      <c r="E90" s="29"/>
      <c r="F90" s="29"/>
      <c r="G90" s="29"/>
      <c r="H90" s="31"/>
      <c r="I90" s="32"/>
      <c r="J90" s="29"/>
      <c r="K90" s="33"/>
      <c r="L90">
        <f t="shared" si="1"/>
        <v>0</v>
      </c>
      <c r="M90" s="23"/>
    </row>
    <row r="91" spans="2:13" x14ac:dyDescent="0.25">
      <c r="B91" s="29"/>
      <c r="C91" s="30"/>
      <c r="D91" s="30"/>
      <c r="E91" s="29"/>
      <c r="F91" s="29"/>
      <c r="G91" s="29"/>
      <c r="H91" s="31"/>
      <c r="I91" s="32"/>
      <c r="J91" s="29"/>
      <c r="K91" s="33"/>
      <c r="L91">
        <f t="shared" si="1"/>
        <v>0</v>
      </c>
      <c r="M91" s="23"/>
    </row>
    <row r="92" spans="2:13" x14ac:dyDescent="0.25">
      <c r="B92" s="29"/>
      <c r="C92" s="30"/>
      <c r="D92" s="30"/>
      <c r="E92" s="29"/>
      <c r="F92" s="29"/>
      <c r="G92" s="29"/>
      <c r="H92" s="31"/>
      <c r="I92" s="32"/>
      <c r="J92" s="29"/>
      <c r="K92" s="33"/>
      <c r="L92">
        <f t="shared" si="1"/>
        <v>0</v>
      </c>
      <c r="M92" s="23"/>
    </row>
    <row r="93" spans="2:13" x14ac:dyDescent="0.25">
      <c r="B93" s="29"/>
      <c r="C93" s="30"/>
      <c r="D93" s="30"/>
      <c r="E93" s="29"/>
      <c r="F93" s="29"/>
      <c r="G93" s="29"/>
      <c r="H93" s="31"/>
      <c r="I93" s="32"/>
      <c r="J93" s="29"/>
      <c r="K93" s="33"/>
      <c r="M93" s="23"/>
    </row>
    <row r="94" spans="2:13" x14ac:dyDescent="0.25">
      <c r="B94" s="29"/>
      <c r="C94" s="30"/>
      <c r="D94" s="30"/>
      <c r="E94" s="29"/>
      <c r="F94" s="29"/>
      <c r="G94" s="29"/>
      <c r="H94" s="31"/>
      <c r="I94" s="32"/>
      <c r="J94" s="29"/>
      <c r="K94" s="33"/>
      <c r="M94" s="23"/>
    </row>
    <row r="95" spans="2:13" x14ac:dyDescent="0.25">
      <c r="B95" s="29"/>
      <c r="C95" s="30"/>
      <c r="D95" s="30"/>
      <c r="E95" s="29"/>
      <c r="F95" s="29"/>
      <c r="G95" s="29"/>
      <c r="H95" s="31"/>
      <c r="I95" s="32"/>
      <c r="J95" s="29"/>
      <c r="K95" s="33"/>
      <c r="M95" s="23"/>
    </row>
    <row r="96" spans="2:13" x14ac:dyDescent="0.25">
      <c r="B96" s="29"/>
      <c r="C96" s="30"/>
      <c r="D96" s="30"/>
      <c r="E96" s="29"/>
      <c r="F96" s="29"/>
      <c r="G96" s="29"/>
      <c r="H96" s="31"/>
      <c r="I96" s="32"/>
      <c r="J96" s="29"/>
      <c r="K96" s="33"/>
      <c r="M96" s="23"/>
    </row>
    <row r="97" spans="1:13" x14ac:dyDescent="0.25">
      <c r="B97" s="29"/>
      <c r="C97" s="30"/>
      <c r="D97" s="30"/>
      <c r="E97" s="29"/>
      <c r="F97" s="29"/>
      <c r="G97" s="29"/>
      <c r="H97" s="31"/>
      <c r="I97" s="32"/>
      <c r="J97" s="29"/>
      <c r="K97" s="33"/>
      <c r="M97" s="23"/>
    </row>
    <row r="98" spans="1:13" x14ac:dyDescent="0.25">
      <c r="B98" s="29"/>
      <c r="C98" s="30"/>
      <c r="D98" s="30"/>
      <c r="E98" s="29"/>
      <c r="F98" s="29"/>
      <c r="G98" s="29"/>
      <c r="H98" s="31"/>
      <c r="I98" s="32"/>
      <c r="J98" s="29"/>
      <c r="K98" s="33"/>
      <c r="M98" s="23"/>
    </row>
    <row r="99" spans="1:13" x14ac:dyDescent="0.25">
      <c r="B99" s="29"/>
      <c r="C99" s="30"/>
      <c r="D99" s="30"/>
      <c r="E99" s="29"/>
      <c r="F99" s="29"/>
      <c r="G99" s="29"/>
      <c r="H99" s="31"/>
      <c r="I99" s="32"/>
      <c r="J99" s="29"/>
      <c r="K99" s="33"/>
      <c r="M99" s="23"/>
    </row>
    <row r="100" spans="1:13" x14ac:dyDescent="0.25">
      <c r="B100" s="29"/>
      <c r="C100" s="30"/>
      <c r="D100" s="30"/>
      <c r="E100" s="29"/>
      <c r="F100" s="29"/>
      <c r="G100" s="29"/>
      <c r="H100" s="31"/>
      <c r="I100" s="32"/>
      <c r="J100" s="29"/>
      <c r="K100" s="33"/>
      <c r="M100" s="23"/>
    </row>
    <row r="101" spans="1:13" x14ac:dyDescent="0.25">
      <c r="B101" s="29"/>
      <c r="C101" s="30"/>
      <c r="D101" s="30"/>
      <c r="E101" s="29"/>
      <c r="F101" s="29"/>
      <c r="G101" s="29"/>
      <c r="H101" s="31"/>
      <c r="I101" s="32"/>
      <c r="J101" s="29"/>
      <c r="K101" s="33"/>
      <c r="M101" s="23"/>
    </row>
    <row r="102" spans="1:13" x14ac:dyDescent="0.25">
      <c r="D102" s="40"/>
      <c r="H102" s="35"/>
      <c r="I102" s="36"/>
      <c r="K102" s="8"/>
      <c r="L102" s="8"/>
    </row>
    <row r="103" spans="1:13" x14ac:dyDescent="0.25">
      <c r="H103" s="35"/>
      <c r="I103" s="36"/>
      <c r="J103" s="41" t="s">
        <v>43</v>
      </c>
      <c r="K103" s="42">
        <f>SUM(K8:K102)</f>
        <v>0</v>
      </c>
      <c r="L103" s="42"/>
    </row>
    <row r="106" spans="1:13" x14ac:dyDescent="0.25">
      <c r="C106" s="45"/>
      <c r="D106" s="45"/>
      <c r="E106" s="44"/>
      <c r="F106" s="44"/>
      <c r="G106" s="44"/>
      <c r="H106" s="46"/>
      <c r="I106" s="47"/>
      <c r="J106" s="44"/>
      <c r="K106" s="48"/>
      <c r="M106" s="23"/>
    </row>
    <row r="107" spans="1:13" x14ac:dyDescent="0.25">
      <c r="C107" s="45"/>
      <c r="D107" s="45"/>
      <c r="E107" s="44"/>
      <c r="F107" s="44"/>
      <c r="G107" s="44"/>
      <c r="H107" s="46"/>
      <c r="I107" s="47"/>
      <c r="J107" s="44"/>
      <c r="K107" s="48"/>
      <c r="M107" s="23"/>
    </row>
    <row r="108" spans="1:13" x14ac:dyDescent="0.25">
      <c r="A108" s="44"/>
      <c r="B108" s="44"/>
      <c r="C108" s="45"/>
      <c r="D108" s="45"/>
      <c r="E108" s="44"/>
      <c r="F108" s="44"/>
      <c r="G108" s="44"/>
      <c r="H108" s="46"/>
      <c r="I108" s="47"/>
      <c r="J108" s="44"/>
      <c r="K108" s="58"/>
      <c r="M108" s="23"/>
    </row>
    <row r="113" spans="11:11" x14ac:dyDescent="0.25">
      <c r="K113" s="8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95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2:12" ht="15.75" thickBot="1" x14ac:dyDescent="0.3"/>
    <row r="3" spans="2:12" ht="15.75" thickBot="1" x14ac:dyDescent="0.3"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2:12" x14ac:dyDescent="0.25">
      <c r="B4" s="72"/>
      <c r="C4" s="72"/>
      <c r="D4" s="72"/>
      <c r="E4" s="73"/>
      <c r="F4" s="73"/>
      <c r="G4" s="72"/>
      <c r="H4" s="72"/>
      <c r="I4" s="73"/>
      <c r="J4" s="72"/>
      <c r="K4" s="73"/>
      <c r="L4" s="74"/>
    </row>
    <row r="5" spans="2:12" x14ac:dyDescent="0.25">
      <c r="C5" s="30">
        <v>43530</v>
      </c>
      <c r="D5" s="30">
        <v>43518</v>
      </c>
      <c r="E5" s="29">
        <v>523</v>
      </c>
      <c r="F5" s="29">
        <v>1497</v>
      </c>
      <c r="G5" s="29" t="s">
        <v>173</v>
      </c>
      <c r="H5" s="31"/>
      <c r="I5" s="32">
        <v>41040700</v>
      </c>
      <c r="J5" s="29" t="s">
        <v>174</v>
      </c>
      <c r="K5" s="33">
        <v>1315.46</v>
      </c>
      <c r="L5" s="75">
        <f t="shared" ref="L5:L68" si="0">+D5-C5</f>
        <v>-12</v>
      </c>
    </row>
    <row r="6" spans="2:12" x14ac:dyDescent="0.25">
      <c r="C6" s="30">
        <v>43517</v>
      </c>
      <c r="D6" s="30">
        <v>43508</v>
      </c>
      <c r="E6" s="29">
        <v>478</v>
      </c>
      <c r="F6" s="29">
        <v>1352</v>
      </c>
      <c r="G6" s="29" t="s">
        <v>365</v>
      </c>
      <c r="H6" s="31" t="s">
        <v>366</v>
      </c>
      <c r="I6" s="32">
        <v>40000187</v>
      </c>
      <c r="J6" s="29" t="s">
        <v>367</v>
      </c>
      <c r="K6" s="33">
        <v>955.9</v>
      </c>
      <c r="L6" s="75">
        <f t="shared" si="0"/>
        <v>-9</v>
      </c>
    </row>
    <row r="7" spans="2:12" x14ac:dyDescent="0.25">
      <c r="C7" s="30">
        <v>43537</v>
      </c>
      <c r="D7" s="30">
        <v>43531</v>
      </c>
      <c r="E7" s="29">
        <v>808</v>
      </c>
      <c r="F7" s="29">
        <v>2232</v>
      </c>
      <c r="G7" s="29" t="s">
        <v>455</v>
      </c>
      <c r="H7" s="31"/>
      <c r="I7" s="32">
        <v>40001160</v>
      </c>
      <c r="J7" s="29" t="s">
        <v>456</v>
      </c>
      <c r="K7" s="33">
        <v>370.26</v>
      </c>
      <c r="L7" s="75">
        <f t="shared" si="0"/>
        <v>-6</v>
      </c>
    </row>
    <row r="8" spans="2:12" x14ac:dyDescent="0.25">
      <c r="C8" s="30">
        <v>43472</v>
      </c>
      <c r="D8" s="30">
        <v>43467</v>
      </c>
      <c r="E8" s="29">
        <v>88</v>
      </c>
      <c r="F8" s="29">
        <v>255</v>
      </c>
      <c r="G8" s="29" t="s">
        <v>246</v>
      </c>
      <c r="H8" s="31"/>
      <c r="I8" s="32">
        <v>41000164</v>
      </c>
      <c r="J8" s="29" t="s">
        <v>247</v>
      </c>
      <c r="K8" s="33">
        <v>316.93</v>
      </c>
      <c r="L8" s="75">
        <f t="shared" si="0"/>
        <v>-5</v>
      </c>
    </row>
    <row r="9" spans="2:12" x14ac:dyDescent="0.25">
      <c r="C9" s="30">
        <v>43475</v>
      </c>
      <c r="D9" s="30">
        <v>43473</v>
      </c>
      <c r="E9" s="29">
        <v>93</v>
      </c>
      <c r="F9" s="29">
        <v>266</v>
      </c>
      <c r="G9" s="29" t="s">
        <v>248</v>
      </c>
      <c r="H9" s="31" t="s">
        <v>249</v>
      </c>
      <c r="I9" s="32">
        <v>41001065</v>
      </c>
      <c r="J9" s="29" t="s">
        <v>250</v>
      </c>
      <c r="K9" s="33">
        <v>223.61</v>
      </c>
      <c r="L9" s="75">
        <f t="shared" si="0"/>
        <v>-2</v>
      </c>
    </row>
    <row r="10" spans="2:12" x14ac:dyDescent="0.25">
      <c r="C10" s="30">
        <v>43509</v>
      </c>
      <c r="D10" s="30">
        <v>43508</v>
      </c>
      <c r="E10" s="29">
        <v>477</v>
      </c>
      <c r="F10" s="29">
        <v>1350</v>
      </c>
      <c r="G10" s="29" t="s">
        <v>362</v>
      </c>
      <c r="H10" s="31" t="s">
        <v>363</v>
      </c>
      <c r="I10" s="32">
        <v>40002910</v>
      </c>
      <c r="J10" s="29" t="s">
        <v>364</v>
      </c>
      <c r="K10" s="33">
        <v>1200</v>
      </c>
      <c r="L10" s="75">
        <f t="shared" si="0"/>
        <v>-1</v>
      </c>
    </row>
    <row r="11" spans="2:12" x14ac:dyDescent="0.25">
      <c r="C11" s="30">
        <v>43472</v>
      </c>
      <c r="D11" s="30">
        <v>43472</v>
      </c>
      <c r="E11" s="29"/>
      <c r="F11" s="29">
        <v>164</v>
      </c>
      <c r="G11" s="29" t="s">
        <v>200</v>
      </c>
      <c r="H11" s="31"/>
      <c r="I11" s="32">
        <v>48000030</v>
      </c>
      <c r="J11" s="29" t="s">
        <v>186</v>
      </c>
      <c r="K11" s="33">
        <v>200</v>
      </c>
      <c r="L11" s="75">
        <f t="shared" si="0"/>
        <v>0</v>
      </c>
    </row>
    <row r="12" spans="2:12" x14ac:dyDescent="0.25">
      <c r="C12" s="30">
        <v>43469</v>
      </c>
      <c r="D12" s="30">
        <v>43469</v>
      </c>
      <c r="E12" s="29"/>
      <c r="F12" s="29">
        <v>127</v>
      </c>
      <c r="G12" s="29" t="s">
        <v>185</v>
      </c>
      <c r="H12" s="31"/>
      <c r="I12" s="32">
        <v>48000030</v>
      </c>
      <c r="J12" s="29" t="s">
        <v>186</v>
      </c>
      <c r="K12" s="33">
        <v>200</v>
      </c>
      <c r="L12" s="75">
        <f t="shared" si="0"/>
        <v>0</v>
      </c>
    </row>
    <row r="13" spans="2:12" x14ac:dyDescent="0.25">
      <c r="C13" s="30">
        <v>43469</v>
      </c>
      <c r="D13" s="30">
        <v>43469</v>
      </c>
      <c r="E13" s="29"/>
      <c r="F13" s="29">
        <v>129</v>
      </c>
      <c r="G13" s="29" t="s">
        <v>187</v>
      </c>
      <c r="H13" s="31"/>
      <c r="I13" s="32">
        <v>48000030</v>
      </c>
      <c r="J13" s="29" t="s">
        <v>186</v>
      </c>
      <c r="K13" s="33">
        <v>115</v>
      </c>
      <c r="L13" s="75">
        <f t="shared" si="0"/>
        <v>0</v>
      </c>
    </row>
    <row r="14" spans="2:12" x14ac:dyDescent="0.25">
      <c r="C14" s="30">
        <v>43469</v>
      </c>
      <c r="D14" s="30">
        <v>43469</v>
      </c>
      <c r="E14" s="29"/>
      <c r="F14" s="29">
        <v>131</v>
      </c>
      <c r="G14" s="29" t="s">
        <v>188</v>
      </c>
      <c r="H14" s="31"/>
      <c r="I14" s="32">
        <v>48000030</v>
      </c>
      <c r="J14" s="29" t="s">
        <v>186</v>
      </c>
      <c r="K14" s="33">
        <v>200</v>
      </c>
      <c r="L14" s="75">
        <f t="shared" si="0"/>
        <v>0</v>
      </c>
    </row>
    <row r="15" spans="2:12" x14ac:dyDescent="0.25">
      <c r="C15" s="30">
        <v>43469</v>
      </c>
      <c r="D15" s="30">
        <v>43469</v>
      </c>
      <c r="E15" s="29"/>
      <c r="F15" s="29">
        <v>133</v>
      </c>
      <c r="G15" s="29" t="s">
        <v>189</v>
      </c>
      <c r="H15" s="31"/>
      <c r="I15" s="32">
        <v>48000030</v>
      </c>
      <c r="J15" s="29" t="s">
        <v>186</v>
      </c>
      <c r="K15" s="33">
        <v>50</v>
      </c>
      <c r="L15" s="75">
        <f t="shared" si="0"/>
        <v>0</v>
      </c>
    </row>
    <row r="16" spans="2:12" x14ac:dyDescent="0.25">
      <c r="C16" s="30">
        <v>43472</v>
      </c>
      <c r="D16" s="30">
        <v>43472</v>
      </c>
      <c r="E16" s="29"/>
      <c r="F16" s="29">
        <v>150</v>
      </c>
      <c r="G16" s="29" t="s">
        <v>193</v>
      </c>
      <c r="H16" s="31"/>
      <c r="I16" s="32">
        <v>48000030</v>
      </c>
      <c r="J16" s="29" t="s">
        <v>186</v>
      </c>
      <c r="K16" s="33">
        <v>115</v>
      </c>
      <c r="L16" s="75">
        <f t="shared" si="0"/>
        <v>0</v>
      </c>
    </row>
    <row r="17" spans="3:12" x14ac:dyDescent="0.25">
      <c r="C17" s="30">
        <v>43472</v>
      </c>
      <c r="D17" s="30">
        <v>43472</v>
      </c>
      <c r="E17" s="29"/>
      <c r="F17" s="29">
        <v>152</v>
      </c>
      <c r="G17" s="29" t="s">
        <v>194</v>
      </c>
      <c r="H17" s="31"/>
      <c r="I17" s="32">
        <v>48000030</v>
      </c>
      <c r="J17" s="29" t="s">
        <v>186</v>
      </c>
      <c r="K17" s="33">
        <v>345</v>
      </c>
      <c r="L17" s="75">
        <f t="shared" si="0"/>
        <v>0</v>
      </c>
    </row>
    <row r="18" spans="3:12" x14ac:dyDescent="0.25">
      <c r="C18" s="30">
        <v>43472</v>
      </c>
      <c r="D18" s="30">
        <v>43472</v>
      </c>
      <c r="E18" s="29"/>
      <c r="F18" s="29">
        <v>154</v>
      </c>
      <c r="G18" s="29" t="s">
        <v>195</v>
      </c>
      <c r="H18" s="31"/>
      <c r="I18" s="32">
        <v>48000030</v>
      </c>
      <c r="J18" s="29" t="s">
        <v>186</v>
      </c>
      <c r="K18" s="33">
        <v>200</v>
      </c>
      <c r="L18" s="75">
        <f t="shared" si="0"/>
        <v>0</v>
      </c>
    </row>
    <row r="19" spans="3:12" x14ac:dyDescent="0.25">
      <c r="C19" s="30">
        <v>43472</v>
      </c>
      <c r="D19" s="30">
        <v>43472</v>
      </c>
      <c r="E19" s="29"/>
      <c r="F19" s="29">
        <v>156</v>
      </c>
      <c r="G19" s="29" t="s">
        <v>196</v>
      </c>
      <c r="H19" s="31"/>
      <c r="I19" s="32">
        <v>48000030</v>
      </c>
      <c r="J19" s="29" t="s">
        <v>186</v>
      </c>
      <c r="K19" s="33">
        <v>115</v>
      </c>
      <c r="L19" s="75">
        <f t="shared" si="0"/>
        <v>0</v>
      </c>
    </row>
    <row r="20" spans="3:12" x14ac:dyDescent="0.25">
      <c r="C20" s="30">
        <v>43472</v>
      </c>
      <c r="D20" s="30">
        <v>43472</v>
      </c>
      <c r="E20" s="29"/>
      <c r="F20" s="29">
        <v>158</v>
      </c>
      <c r="G20" s="29" t="s">
        <v>197</v>
      </c>
      <c r="H20" s="31"/>
      <c r="I20" s="32">
        <v>48000030</v>
      </c>
      <c r="J20" s="29" t="s">
        <v>186</v>
      </c>
      <c r="K20" s="33">
        <v>450</v>
      </c>
      <c r="L20" s="75">
        <f t="shared" si="0"/>
        <v>0</v>
      </c>
    </row>
    <row r="21" spans="3:12" x14ac:dyDescent="0.25">
      <c r="C21" s="30">
        <v>43472</v>
      </c>
      <c r="D21" s="30">
        <v>43472</v>
      </c>
      <c r="E21" s="29"/>
      <c r="F21" s="29">
        <v>160</v>
      </c>
      <c r="G21" s="29" t="s">
        <v>198</v>
      </c>
      <c r="H21" s="31"/>
      <c r="I21" s="32">
        <v>48000030</v>
      </c>
      <c r="J21" s="29" t="s">
        <v>186</v>
      </c>
      <c r="K21" s="33">
        <v>115</v>
      </c>
      <c r="L21" s="75">
        <f t="shared" si="0"/>
        <v>0</v>
      </c>
    </row>
    <row r="22" spans="3:12" x14ac:dyDescent="0.25">
      <c r="C22" s="30">
        <v>43472</v>
      </c>
      <c r="D22" s="30">
        <v>43472</v>
      </c>
      <c r="E22" s="29"/>
      <c r="F22" s="29">
        <v>162</v>
      </c>
      <c r="G22" s="29" t="s">
        <v>199</v>
      </c>
      <c r="H22" s="31"/>
      <c r="I22" s="32">
        <v>48000030</v>
      </c>
      <c r="J22" s="29" t="s">
        <v>186</v>
      </c>
      <c r="K22" s="33">
        <v>200</v>
      </c>
      <c r="L22" s="75">
        <f t="shared" si="0"/>
        <v>0</v>
      </c>
    </row>
    <row r="23" spans="3:12" x14ac:dyDescent="0.25">
      <c r="C23" s="30">
        <v>43472</v>
      </c>
      <c r="D23" s="30">
        <v>43472</v>
      </c>
      <c r="E23" s="29"/>
      <c r="F23" s="29">
        <v>166</v>
      </c>
      <c r="G23" s="29" t="s">
        <v>201</v>
      </c>
      <c r="H23" s="31"/>
      <c r="I23" s="32">
        <v>48000030</v>
      </c>
      <c r="J23" s="29" t="s">
        <v>186</v>
      </c>
      <c r="K23" s="33">
        <v>115</v>
      </c>
      <c r="L23" s="75">
        <f t="shared" si="0"/>
        <v>0</v>
      </c>
    </row>
    <row r="24" spans="3:12" x14ac:dyDescent="0.25">
      <c r="C24" s="30">
        <v>43472</v>
      </c>
      <c r="D24" s="30">
        <v>43472</v>
      </c>
      <c r="E24" s="29"/>
      <c r="F24" s="29">
        <v>168</v>
      </c>
      <c r="G24" s="29" t="s">
        <v>202</v>
      </c>
      <c r="H24" s="31"/>
      <c r="I24" s="32">
        <v>48000030</v>
      </c>
      <c r="J24" s="29" t="s">
        <v>186</v>
      </c>
      <c r="K24" s="33">
        <v>345</v>
      </c>
      <c r="L24" s="75">
        <f t="shared" si="0"/>
        <v>0</v>
      </c>
    </row>
    <row r="25" spans="3:12" x14ac:dyDescent="0.25">
      <c r="C25" s="30">
        <v>43472</v>
      </c>
      <c r="D25" s="30">
        <v>43472</v>
      </c>
      <c r="E25" s="29"/>
      <c r="F25" s="29">
        <v>170</v>
      </c>
      <c r="G25" s="29" t="s">
        <v>203</v>
      </c>
      <c r="H25" s="31"/>
      <c r="I25" s="32">
        <v>48000030</v>
      </c>
      <c r="J25" s="29" t="s">
        <v>186</v>
      </c>
      <c r="K25" s="33">
        <v>345</v>
      </c>
      <c r="L25" s="75">
        <f t="shared" si="0"/>
        <v>0</v>
      </c>
    </row>
    <row r="26" spans="3:12" x14ac:dyDescent="0.25">
      <c r="C26" s="30">
        <v>43472</v>
      </c>
      <c r="D26" s="30">
        <v>43472</v>
      </c>
      <c r="E26" s="29"/>
      <c r="F26" s="29">
        <v>172</v>
      </c>
      <c r="G26" s="29" t="s">
        <v>204</v>
      </c>
      <c r="H26" s="31"/>
      <c r="I26" s="32">
        <v>48000030</v>
      </c>
      <c r="J26" s="29" t="s">
        <v>186</v>
      </c>
      <c r="K26" s="33">
        <v>200</v>
      </c>
      <c r="L26" s="75">
        <f t="shared" si="0"/>
        <v>0</v>
      </c>
    </row>
    <row r="27" spans="3:12" x14ac:dyDescent="0.25">
      <c r="C27" s="30">
        <v>43472</v>
      </c>
      <c r="D27" s="30">
        <v>43472</v>
      </c>
      <c r="E27" s="29"/>
      <c r="F27" s="29">
        <v>174</v>
      </c>
      <c r="G27" s="29" t="s">
        <v>205</v>
      </c>
      <c r="H27" s="31"/>
      <c r="I27" s="32">
        <v>48000030</v>
      </c>
      <c r="J27" s="29" t="s">
        <v>186</v>
      </c>
      <c r="K27" s="33">
        <v>450</v>
      </c>
      <c r="L27" s="75">
        <f t="shared" si="0"/>
        <v>0</v>
      </c>
    </row>
    <row r="28" spans="3:12" x14ac:dyDescent="0.25">
      <c r="C28" s="30">
        <v>43472</v>
      </c>
      <c r="D28" s="30">
        <v>43472</v>
      </c>
      <c r="E28" s="29"/>
      <c r="F28" s="29">
        <v>176</v>
      </c>
      <c r="G28" s="29" t="s">
        <v>206</v>
      </c>
      <c r="H28" s="31"/>
      <c r="I28" s="32">
        <v>48000030</v>
      </c>
      <c r="J28" s="29" t="s">
        <v>186</v>
      </c>
      <c r="K28" s="33">
        <v>200</v>
      </c>
      <c r="L28" s="75">
        <f t="shared" si="0"/>
        <v>0</v>
      </c>
    </row>
    <row r="29" spans="3:12" x14ac:dyDescent="0.25">
      <c r="C29" s="30">
        <v>43472</v>
      </c>
      <c r="D29" s="30">
        <v>43472</v>
      </c>
      <c r="E29" s="29"/>
      <c r="F29" s="29">
        <v>178</v>
      </c>
      <c r="G29" s="29" t="s">
        <v>207</v>
      </c>
      <c r="H29" s="31"/>
      <c r="I29" s="32">
        <v>48000030</v>
      </c>
      <c r="J29" s="29" t="s">
        <v>186</v>
      </c>
      <c r="K29" s="33">
        <v>200</v>
      </c>
      <c r="L29" s="75">
        <f t="shared" si="0"/>
        <v>0</v>
      </c>
    </row>
    <row r="30" spans="3:12" x14ac:dyDescent="0.25">
      <c r="C30" s="30">
        <v>43472</v>
      </c>
      <c r="D30" s="30">
        <v>43472</v>
      </c>
      <c r="E30" s="29"/>
      <c r="F30" s="29">
        <v>180</v>
      </c>
      <c r="G30" s="29" t="s">
        <v>208</v>
      </c>
      <c r="H30" s="31"/>
      <c r="I30" s="32">
        <v>48000030</v>
      </c>
      <c r="J30" s="29" t="s">
        <v>186</v>
      </c>
      <c r="K30" s="33">
        <v>345</v>
      </c>
      <c r="L30" s="75">
        <f t="shared" si="0"/>
        <v>0</v>
      </c>
    </row>
    <row r="31" spans="3:12" x14ac:dyDescent="0.25">
      <c r="C31" s="30">
        <v>43472</v>
      </c>
      <c r="D31" s="30">
        <v>43472</v>
      </c>
      <c r="E31" s="29"/>
      <c r="F31" s="29">
        <v>182</v>
      </c>
      <c r="G31" s="29" t="s">
        <v>209</v>
      </c>
      <c r="H31" s="31"/>
      <c r="I31" s="32">
        <v>48000030</v>
      </c>
      <c r="J31" s="29" t="s">
        <v>186</v>
      </c>
      <c r="K31" s="33">
        <v>115</v>
      </c>
      <c r="L31" s="75">
        <f t="shared" si="0"/>
        <v>0</v>
      </c>
    </row>
    <row r="32" spans="3:12" x14ac:dyDescent="0.25">
      <c r="C32" s="30">
        <v>43472</v>
      </c>
      <c r="D32" s="30">
        <v>43472</v>
      </c>
      <c r="E32" s="29"/>
      <c r="F32" s="29">
        <v>184</v>
      </c>
      <c r="G32" s="29" t="s">
        <v>210</v>
      </c>
      <c r="H32" s="31"/>
      <c r="I32" s="32">
        <v>48000030</v>
      </c>
      <c r="J32" s="29" t="s">
        <v>186</v>
      </c>
      <c r="K32" s="33">
        <v>200</v>
      </c>
      <c r="L32" s="75">
        <f t="shared" si="0"/>
        <v>0</v>
      </c>
    </row>
    <row r="33" spans="3:12" x14ac:dyDescent="0.25">
      <c r="C33" s="30">
        <v>43472</v>
      </c>
      <c r="D33" s="30">
        <v>43472</v>
      </c>
      <c r="E33" s="29"/>
      <c r="F33" s="29">
        <v>186</v>
      </c>
      <c r="G33" s="29" t="s">
        <v>211</v>
      </c>
      <c r="H33" s="31"/>
      <c r="I33" s="32">
        <v>48000030</v>
      </c>
      <c r="J33" s="29" t="s">
        <v>186</v>
      </c>
      <c r="K33" s="33">
        <v>345</v>
      </c>
      <c r="L33" s="75">
        <f t="shared" si="0"/>
        <v>0</v>
      </c>
    </row>
    <row r="34" spans="3:12" x14ac:dyDescent="0.25">
      <c r="C34" s="30">
        <v>43472</v>
      </c>
      <c r="D34" s="30">
        <v>43472</v>
      </c>
      <c r="E34" s="29"/>
      <c r="F34" s="29">
        <v>188</v>
      </c>
      <c r="G34" s="29" t="s">
        <v>212</v>
      </c>
      <c r="H34" s="31"/>
      <c r="I34" s="32">
        <v>48000030</v>
      </c>
      <c r="J34" s="29" t="s">
        <v>186</v>
      </c>
      <c r="K34" s="33">
        <v>345</v>
      </c>
      <c r="L34" s="75">
        <f t="shared" si="0"/>
        <v>0</v>
      </c>
    </row>
    <row r="35" spans="3:12" x14ac:dyDescent="0.25">
      <c r="C35" s="30">
        <v>43472</v>
      </c>
      <c r="D35" s="30">
        <v>43472</v>
      </c>
      <c r="E35" s="29"/>
      <c r="F35" s="29">
        <v>190</v>
      </c>
      <c r="G35" s="29" t="s">
        <v>213</v>
      </c>
      <c r="H35" s="31"/>
      <c r="I35" s="32">
        <v>48000030</v>
      </c>
      <c r="J35" s="29" t="s">
        <v>186</v>
      </c>
      <c r="K35" s="33">
        <v>200</v>
      </c>
      <c r="L35" s="75">
        <f t="shared" si="0"/>
        <v>0</v>
      </c>
    </row>
    <row r="36" spans="3:12" x14ac:dyDescent="0.25">
      <c r="C36" s="30">
        <v>43472</v>
      </c>
      <c r="D36" s="30">
        <v>43472</v>
      </c>
      <c r="E36" s="29"/>
      <c r="F36" s="29">
        <v>192</v>
      </c>
      <c r="G36" s="29" t="s">
        <v>214</v>
      </c>
      <c r="H36" s="31"/>
      <c r="I36" s="32">
        <v>48000030</v>
      </c>
      <c r="J36" s="29" t="s">
        <v>186</v>
      </c>
      <c r="K36" s="33">
        <v>125</v>
      </c>
      <c r="L36" s="75">
        <f t="shared" si="0"/>
        <v>0</v>
      </c>
    </row>
    <row r="37" spans="3:12" x14ac:dyDescent="0.25">
      <c r="C37" s="30">
        <v>43472</v>
      </c>
      <c r="D37" s="30">
        <v>43472</v>
      </c>
      <c r="E37" s="29"/>
      <c r="F37" s="29">
        <v>194</v>
      </c>
      <c r="G37" s="29" t="s">
        <v>215</v>
      </c>
      <c r="H37" s="31"/>
      <c r="I37" s="32">
        <v>48000030</v>
      </c>
      <c r="J37" s="29" t="s">
        <v>186</v>
      </c>
      <c r="K37" s="33">
        <v>115</v>
      </c>
      <c r="L37" s="75">
        <f t="shared" si="0"/>
        <v>0</v>
      </c>
    </row>
    <row r="38" spans="3:12" x14ac:dyDescent="0.25">
      <c r="C38" s="30">
        <v>43472</v>
      </c>
      <c r="D38" s="30">
        <v>43472</v>
      </c>
      <c r="E38" s="29"/>
      <c r="F38" s="29">
        <v>196</v>
      </c>
      <c r="G38" s="29" t="s">
        <v>216</v>
      </c>
      <c r="H38" s="31"/>
      <c r="I38" s="32">
        <v>48000030</v>
      </c>
      <c r="J38" s="29" t="s">
        <v>186</v>
      </c>
      <c r="K38" s="33">
        <v>115</v>
      </c>
      <c r="L38" s="75">
        <f t="shared" si="0"/>
        <v>0</v>
      </c>
    </row>
    <row r="39" spans="3:12" x14ac:dyDescent="0.25">
      <c r="C39" s="30">
        <v>43472</v>
      </c>
      <c r="D39" s="30">
        <v>43472</v>
      </c>
      <c r="E39" s="29"/>
      <c r="F39" s="29">
        <v>198</v>
      </c>
      <c r="G39" s="29" t="s">
        <v>217</v>
      </c>
      <c r="H39" s="31"/>
      <c r="I39" s="32">
        <v>48000030</v>
      </c>
      <c r="J39" s="29" t="s">
        <v>186</v>
      </c>
      <c r="K39" s="33">
        <v>115</v>
      </c>
      <c r="L39" s="75">
        <f t="shared" si="0"/>
        <v>0</v>
      </c>
    </row>
    <row r="40" spans="3:12" x14ac:dyDescent="0.25">
      <c r="C40" s="30">
        <v>43472</v>
      </c>
      <c r="D40" s="30">
        <v>43472</v>
      </c>
      <c r="E40" s="29"/>
      <c r="F40" s="29">
        <v>200</v>
      </c>
      <c r="G40" s="29" t="s">
        <v>218</v>
      </c>
      <c r="H40" s="31"/>
      <c r="I40" s="32">
        <v>48000030</v>
      </c>
      <c r="J40" s="29" t="s">
        <v>186</v>
      </c>
      <c r="K40" s="33">
        <v>345</v>
      </c>
      <c r="L40" s="75">
        <f t="shared" si="0"/>
        <v>0</v>
      </c>
    </row>
    <row r="41" spans="3:12" x14ac:dyDescent="0.25">
      <c r="C41" s="30">
        <v>43472</v>
      </c>
      <c r="D41" s="30">
        <v>43472</v>
      </c>
      <c r="E41" s="29"/>
      <c r="F41" s="29">
        <v>202</v>
      </c>
      <c r="G41" s="29" t="s">
        <v>219</v>
      </c>
      <c r="H41" s="31"/>
      <c r="I41" s="32">
        <v>48000030</v>
      </c>
      <c r="J41" s="29" t="s">
        <v>186</v>
      </c>
      <c r="K41" s="33">
        <v>200</v>
      </c>
      <c r="L41" s="75">
        <f t="shared" si="0"/>
        <v>0</v>
      </c>
    </row>
    <row r="42" spans="3:12" x14ac:dyDescent="0.25">
      <c r="C42" s="30">
        <v>43472</v>
      </c>
      <c r="D42" s="30">
        <v>43472</v>
      </c>
      <c r="E42" s="29"/>
      <c r="F42" s="29">
        <v>204</v>
      </c>
      <c r="G42" s="29" t="s">
        <v>220</v>
      </c>
      <c r="H42" s="31"/>
      <c r="I42" s="32">
        <v>48000030</v>
      </c>
      <c r="J42" s="29" t="s">
        <v>186</v>
      </c>
      <c r="K42" s="33">
        <v>345</v>
      </c>
      <c r="L42" s="75">
        <f t="shared" si="0"/>
        <v>0</v>
      </c>
    </row>
    <row r="43" spans="3:12" x14ac:dyDescent="0.25">
      <c r="C43" s="30">
        <v>43472</v>
      </c>
      <c r="D43" s="30">
        <v>43472</v>
      </c>
      <c r="E43" s="29"/>
      <c r="F43" s="29">
        <v>206</v>
      </c>
      <c r="G43" s="29" t="s">
        <v>221</v>
      </c>
      <c r="H43" s="31"/>
      <c r="I43" s="32">
        <v>48000030</v>
      </c>
      <c r="J43" s="29" t="s">
        <v>186</v>
      </c>
      <c r="K43" s="33">
        <v>345</v>
      </c>
      <c r="L43" s="75">
        <f t="shared" si="0"/>
        <v>0</v>
      </c>
    </row>
    <row r="44" spans="3:12" x14ac:dyDescent="0.25">
      <c r="C44" s="30">
        <v>43472</v>
      </c>
      <c r="D44" s="30">
        <v>43472</v>
      </c>
      <c r="E44" s="29"/>
      <c r="F44" s="29">
        <v>208</v>
      </c>
      <c r="G44" s="29" t="s">
        <v>222</v>
      </c>
      <c r="H44" s="31"/>
      <c r="I44" s="32">
        <v>48000030</v>
      </c>
      <c r="J44" s="29" t="s">
        <v>186</v>
      </c>
      <c r="K44" s="33">
        <v>200</v>
      </c>
      <c r="L44" s="75">
        <f t="shared" si="0"/>
        <v>0</v>
      </c>
    </row>
    <row r="45" spans="3:12" x14ac:dyDescent="0.25">
      <c r="C45" s="30">
        <v>43472</v>
      </c>
      <c r="D45" s="30">
        <v>43472</v>
      </c>
      <c r="E45" s="29"/>
      <c r="F45" s="29">
        <v>210</v>
      </c>
      <c r="G45" s="29" t="s">
        <v>223</v>
      </c>
      <c r="H45" s="31"/>
      <c r="I45" s="32">
        <v>48000030</v>
      </c>
      <c r="J45" s="29" t="s">
        <v>186</v>
      </c>
      <c r="K45" s="33">
        <v>345</v>
      </c>
      <c r="L45" s="75">
        <f t="shared" si="0"/>
        <v>0</v>
      </c>
    </row>
    <row r="46" spans="3:12" x14ac:dyDescent="0.25">
      <c r="C46" s="30">
        <v>43472</v>
      </c>
      <c r="D46" s="30">
        <v>43472</v>
      </c>
      <c r="E46" s="29"/>
      <c r="F46" s="29">
        <v>212</v>
      </c>
      <c r="G46" s="29" t="s">
        <v>224</v>
      </c>
      <c r="H46" s="31"/>
      <c r="I46" s="32">
        <v>48000030</v>
      </c>
      <c r="J46" s="29" t="s">
        <v>186</v>
      </c>
      <c r="K46" s="33">
        <v>115</v>
      </c>
      <c r="L46" s="75">
        <f t="shared" si="0"/>
        <v>0</v>
      </c>
    </row>
    <row r="47" spans="3:12" x14ac:dyDescent="0.25">
      <c r="C47" s="30">
        <v>43472</v>
      </c>
      <c r="D47" s="30">
        <v>43472</v>
      </c>
      <c r="E47" s="29"/>
      <c r="F47" s="29">
        <v>214</v>
      </c>
      <c r="G47" s="29" t="s">
        <v>225</v>
      </c>
      <c r="H47" s="31"/>
      <c r="I47" s="32">
        <v>48000030</v>
      </c>
      <c r="J47" s="29" t="s">
        <v>186</v>
      </c>
      <c r="K47" s="33">
        <v>115</v>
      </c>
      <c r="L47" s="75">
        <f t="shared" si="0"/>
        <v>0</v>
      </c>
    </row>
    <row r="48" spans="3:12" x14ac:dyDescent="0.25">
      <c r="C48" s="30">
        <v>43472</v>
      </c>
      <c r="D48" s="30">
        <v>43472</v>
      </c>
      <c r="E48" s="29"/>
      <c r="F48" s="29">
        <v>216</v>
      </c>
      <c r="G48" s="29" t="s">
        <v>226</v>
      </c>
      <c r="H48" s="31"/>
      <c r="I48" s="32">
        <v>48000030</v>
      </c>
      <c r="J48" s="29" t="s">
        <v>186</v>
      </c>
      <c r="K48" s="33">
        <v>450</v>
      </c>
      <c r="L48" s="75">
        <f t="shared" si="0"/>
        <v>0</v>
      </c>
    </row>
    <row r="49" spans="3:12" x14ac:dyDescent="0.25">
      <c r="C49" s="30">
        <v>43472</v>
      </c>
      <c r="D49" s="30">
        <v>43472</v>
      </c>
      <c r="E49" s="29"/>
      <c r="F49" s="29">
        <v>218</v>
      </c>
      <c r="G49" s="29" t="s">
        <v>227</v>
      </c>
      <c r="H49" s="31"/>
      <c r="I49" s="32">
        <v>48000030</v>
      </c>
      <c r="J49" s="29" t="s">
        <v>186</v>
      </c>
      <c r="K49" s="33">
        <v>115</v>
      </c>
      <c r="L49" s="75">
        <f t="shared" si="0"/>
        <v>0</v>
      </c>
    </row>
    <row r="50" spans="3:12" x14ac:dyDescent="0.25">
      <c r="C50" s="30">
        <v>43472</v>
      </c>
      <c r="D50" s="30">
        <v>43472</v>
      </c>
      <c r="E50" s="29"/>
      <c r="F50" s="29">
        <v>220</v>
      </c>
      <c r="G50" s="29" t="s">
        <v>228</v>
      </c>
      <c r="H50" s="31"/>
      <c r="I50" s="32">
        <v>48000030</v>
      </c>
      <c r="J50" s="29" t="s">
        <v>186</v>
      </c>
      <c r="K50" s="33">
        <v>200</v>
      </c>
      <c r="L50" s="75">
        <f t="shared" si="0"/>
        <v>0</v>
      </c>
    </row>
    <row r="51" spans="3:12" x14ac:dyDescent="0.25">
      <c r="C51" s="30">
        <v>43472</v>
      </c>
      <c r="D51" s="30">
        <v>43472</v>
      </c>
      <c r="E51" s="29"/>
      <c r="F51" s="29">
        <v>222</v>
      </c>
      <c r="G51" s="29" t="s">
        <v>229</v>
      </c>
      <c r="H51" s="31"/>
      <c r="I51" s="32">
        <v>48000030</v>
      </c>
      <c r="J51" s="29" t="s">
        <v>186</v>
      </c>
      <c r="K51" s="33">
        <v>345</v>
      </c>
      <c r="L51" s="75">
        <f t="shared" si="0"/>
        <v>0</v>
      </c>
    </row>
    <row r="52" spans="3:12" x14ac:dyDescent="0.25">
      <c r="C52" s="30">
        <v>43472</v>
      </c>
      <c r="D52" s="30">
        <v>43472</v>
      </c>
      <c r="E52" s="29"/>
      <c r="F52" s="29">
        <v>224</v>
      </c>
      <c r="G52" s="29" t="s">
        <v>230</v>
      </c>
      <c r="H52" s="31"/>
      <c r="I52" s="32">
        <v>48000030</v>
      </c>
      <c r="J52" s="29" t="s">
        <v>186</v>
      </c>
      <c r="K52" s="33">
        <v>450</v>
      </c>
      <c r="L52" s="75">
        <f t="shared" si="0"/>
        <v>0</v>
      </c>
    </row>
    <row r="53" spans="3:12" x14ac:dyDescent="0.25">
      <c r="C53" s="30">
        <v>43472</v>
      </c>
      <c r="D53" s="30">
        <v>43472</v>
      </c>
      <c r="E53" s="29"/>
      <c r="F53" s="29">
        <v>226</v>
      </c>
      <c r="G53" s="29" t="s">
        <v>231</v>
      </c>
      <c r="H53" s="31"/>
      <c r="I53" s="32">
        <v>48000030</v>
      </c>
      <c r="J53" s="29" t="s">
        <v>186</v>
      </c>
      <c r="K53" s="33">
        <v>115</v>
      </c>
      <c r="L53" s="75">
        <f t="shared" si="0"/>
        <v>0</v>
      </c>
    </row>
    <row r="54" spans="3:12" x14ac:dyDescent="0.25">
      <c r="C54" s="30">
        <v>43472</v>
      </c>
      <c r="D54" s="30">
        <v>43472</v>
      </c>
      <c r="E54" s="29"/>
      <c r="F54" s="29">
        <v>228</v>
      </c>
      <c r="G54" s="29" t="s">
        <v>232</v>
      </c>
      <c r="H54" s="31"/>
      <c r="I54" s="32">
        <v>48000030</v>
      </c>
      <c r="J54" s="29" t="s">
        <v>186</v>
      </c>
      <c r="K54" s="33">
        <v>50</v>
      </c>
      <c r="L54" s="75">
        <f t="shared" si="0"/>
        <v>0</v>
      </c>
    </row>
    <row r="55" spans="3:12" x14ac:dyDescent="0.25">
      <c r="C55" s="30">
        <v>43472</v>
      </c>
      <c r="D55" s="30">
        <v>43472</v>
      </c>
      <c r="E55" s="29"/>
      <c r="F55" s="29">
        <v>230</v>
      </c>
      <c r="G55" s="29" t="s">
        <v>233</v>
      </c>
      <c r="H55" s="31"/>
      <c r="I55" s="32">
        <v>48000030</v>
      </c>
      <c r="J55" s="29" t="s">
        <v>186</v>
      </c>
      <c r="K55" s="33">
        <v>450</v>
      </c>
      <c r="L55" s="75">
        <f t="shared" si="0"/>
        <v>0</v>
      </c>
    </row>
    <row r="56" spans="3:12" x14ac:dyDescent="0.25">
      <c r="C56" s="30">
        <v>43472</v>
      </c>
      <c r="D56" s="30">
        <v>43472</v>
      </c>
      <c r="E56" s="29"/>
      <c r="F56" s="29">
        <v>232</v>
      </c>
      <c r="G56" s="29" t="s">
        <v>234</v>
      </c>
      <c r="H56" s="31"/>
      <c r="I56" s="32">
        <v>48000030</v>
      </c>
      <c r="J56" s="29" t="s">
        <v>186</v>
      </c>
      <c r="K56" s="33">
        <v>115</v>
      </c>
      <c r="L56" s="75">
        <f t="shared" si="0"/>
        <v>0</v>
      </c>
    </row>
    <row r="57" spans="3:12" x14ac:dyDescent="0.25">
      <c r="C57" s="30">
        <v>43472</v>
      </c>
      <c r="D57" s="30">
        <v>43472</v>
      </c>
      <c r="E57" s="29"/>
      <c r="F57" s="29">
        <v>234</v>
      </c>
      <c r="G57" s="29" t="s">
        <v>235</v>
      </c>
      <c r="H57" s="31"/>
      <c r="I57" s="32">
        <v>48000030</v>
      </c>
      <c r="J57" s="29" t="s">
        <v>186</v>
      </c>
      <c r="K57" s="33">
        <v>200</v>
      </c>
      <c r="L57" s="75">
        <f t="shared" si="0"/>
        <v>0</v>
      </c>
    </row>
    <row r="58" spans="3:12" x14ac:dyDescent="0.25">
      <c r="C58" s="30">
        <v>43472</v>
      </c>
      <c r="D58" s="30">
        <v>43472</v>
      </c>
      <c r="E58" s="29"/>
      <c r="F58" s="29">
        <v>236</v>
      </c>
      <c r="G58" s="29" t="s">
        <v>236</v>
      </c>
      <c r="H58" s="31"/>
      <c r="I58" s="32">
        <v>48000030</v>
      </c>
      <c r="J58" s="29" t="s">
        <v>186</v>
      </c>
      <c r="K58" s="33">
        <v>115</v>
      </c>
      <c r="L58" s="75">
        <f t="shared" si="0"/>
        <v>0</v>
      </c>
    </row>
    <row r="59" spans="3:12" x14ac:dyDescent="0.25">
      <c r="C59" s="30">
        <v>43472</v>
      </c>
      <c r="D59" s="30">
        <v>43472</v>
      </c>
      <c r="E59" s="29"/>
      <c r="F59" s="29">
        <v>238</v>
      </c>
      <c r="G59" s="29" t="s">
        <v>237</v>
      </c>
      <c r="H59" s="31"/>
      <c r="I59" s="32">
        <v>48000030</v>
      </c>
      <c r="J59" s="29" t="s">
        <v>186</v>
      </c>
      <c r="K59" s="33">
        <v>345</v>
      </c>
      <c r="L59" s="75">
        <f t="shared" si="0"/>
        <v>0</v>
      </c>
    </row>
    <row r="60" spans="3:12" x14ac:dyDescent="0.25">
      <c r="C60" s="30">
        <v>43472</v>
      </c>
      <c r="D60" s="30">
        <v>43472</v>
      </c>
      <c r="E60" s="29"/>
      <c r="F60" s="29">
        <v>240</v>
      </c>
      <c r="G60" s="29" t="s">
        <v>238</v>
      </c>
      <c r="H60" s="31"/>
      <c r="I60" s="32">
        <v>48000030</v>
      </c>
      <c r="J60" s="29" t="s">
        <v>186</v>
      </c>
      <c r="K60" s="33">
        <v>175</v>
      </c>
      <c r="L60" s="75">
        <f t="shared" si="0"/>
        <v>0</v>
      </c>
    </row>
    <row r="61" spans="3:12" x14ac:dyDescent="0.25">
      <c r="C61" s="30">
        <v>43472</v>
      </c>
      <c r="D61" s="30">
        <v>43472</v>
      </c>
      <c r="E61" s="29"/>
      <c r="F61" s="29">
        <v>242</v>
      </c>
      <c r="G61" s="29" t="s">
        <v>239</v>
      </c>
      <c r="H61" s="31"/>
      <c r="I61" s="32">
        <v>48000030</v>
      </c>
      <c r="J61" s="29" t="s">
        <v>186</v>
      </c>
      <c r="K61" s="33">
        <v>115</v>
      </c>
      <c r="L61" s="75">
        <f t="shared" si="0"/>
        <v>0</v>
      </c>
    </row>
    <row r="62" spans="3:12" x14ac:dyDescent="0.25">
      <c r="C62" s="30">
        <v>43472</v>
      </c>
      <c r="D62" s="30">
        <v>43472</v>
      </c>
      <c r="E62" s="29"/>
      <c r="F62" s="29">
        <v>244</v>
      </c>
      <c r="G62" s="29" t="s">
        <v>240</v>
      </c>
      <c r="H62" s="31"/>
      <c r="I62" s="32">
        <v>48000030</v>
      </c>
      <c r="J62" s="29" t="s">
        <v>186</v>
      </c>
      <c r="K62" s="33">
        <v>200</v>
      </c>
      <c r="L62" s="75">
        <f t="shared" si="0"/>
        <v>0</v>
      </c>
    </row>
    <row r="63" spans="3:12" x14ac:dyDescent="0.25">
      <c r="C63" s="30">
        <v>43472</v>
      </c>
      <c r="D63" s="30">
        <v>43472</v>
      </c>
      <c r="E63" s="29"/>
      <c r="F63" s="29">
        <v>246</v>
      </c>
      <c r="G63" s="29" t="s">
        <v>241</v>
      </c>
      <c r="H63" s="31"/>
      <c r="I63" s="32">
        <v>48000030</v>
      </c>
      <c r="J63" s="29" t="s">
        <v>186</v>
      </c>
      <c r="K63" s="33">
        <v>115</v>
      </c>
      <c r="L63" s="75">
        <f t="shared" si="0"/>
        <v>0</v>
      </c>
    </row>
    <row r="64" spans="3:12" x14ac:dyDescent="0.25">
      <c r="C64" s="30">
        <v>43472</v>
      </c>
      <c r="D64" s="30">
        <v>43472</v>
      </c>
      <c r="E64" s="29"/>
      <c r="F64" s="29">
        <v>248</v>
      </c>
      <c r="G64" s="29" t="s">
        <v>242</v>
      </c>
      <c r="H64" s="31"/>
      <c r="I64" s="32">
        <v>48000030</v>
      </c>
      <c r="J64" s="29" t="s">
        <v>186</v>
      </c>
      <c r="K64" s="33">
        <v>200</v>
      </c>
      <c r="L64" s="75">
        <f t="shared" si="0"/>
        <v>0</v>
      </c>
    </row>
    <row r="65" spans="3:12" x14ac:dyDescent="0.25">
      <c r="C65" s="30">
        <v>43472</v>
      </c>
      <c r="D65" s="30">
        <v>43472</v>
      </c>
      <c r="E65" s="29"/>
      <c r="F65" s="29">
        <v>250</v>
      </c>
      <c r="G65" s="29" t="s">
        <v>243</v>
      </c>
      <c r="H65" s="31"/>
      <c r="I65" s="32">
        <v>48000030</v>
      </c>
      <c r="J65" s="29" t="s">
        <v>186</v>
      </c>
      <c r="K65" s="33">
        <v>200</v>
      </c>
      <c r="L65" s="75">
        <f t="shared" si="0"/>
        <v>0</v>
      </c>
    </row>
    <row r="66" spans="3:12" x14ac:dyDescent="0.25">
      <c r="C66" s="30">
        <v>43472</v>
      </c>
      <c r="D66" s="30">
        <v>43472</v>
      </c>
      <c r="E66" s="29"/>
      <c r="F66" s="29">
        <v>252</v>
      </c>
      <c r="G66" s="29" t="s">
        <v>244</v>
      </c>
      <c r="H66" s="31"/>
      <c r="I66" s="32">
        <v>48000030</v>
      </c>
      <c r="J66" s="29" t="s">
        <v>186</v>
      </c>
      <c r="K66" s="33">
        <v>450</v>
      </c>
      <c r="L66" s="75">
        <f t="shared" si="0"/>
        <v>0</v>
      </c>
    </row>
    <row r="67" spans="3:12" x14ac:dyDescent="0.25">
      <c r="C67" s="30">
        <v>43472</v>
      </c>
      <c r="D67" s="30">
        <v>43472</v>
      </c>
      <c r="E67" s="29"/>
      <c r="F67" s="29">
        <v>254</v>
      </c>
      <c r="G67" s="29" t="s">
        <v>245</v>
      </c>
      <c r="H67" s="31"/>
      <c r="I67" s="32">
        <v>48000030</v>
      </c>
      <c r="J67" s="29" t="s">
        <v>186</v>
      </c>
      <c r="K67" s="33">
        <v>115</v>
      </c>
      <c r="L67" s="75">
        <f t="shared" si="0"/>
        <v>0</v>
      </c>
    </row>
    <row r="68" spans="3:12" x14ac:dyDescent="0.25">
      <c r="C68" s="30">
        <v>43473</v>
      </c>
      <c r="D68" s="30">
        <v>43473</v>
      </c>
      <c r="E68" s="29">
        <v>94</v>
      </c>
      <c r="F68" s="29">
        <v>268</v>
      </c>
      <c r="G68" s="29" t="s">
        <v>251</v>
      </c>
      <c r="H68" s="31" t="s">
        <v>252</v>
      </c>
      <c r="I68" s="32">
        <v>41007543</v>
      </c>
      <c r="J68" s="29" t="s">
        <v>253</v>
      </c>
      <c r="K68" s="33">
        <v>148.63</v>
      </c>
      <c r="L68" s="75">
        <f t="shared" si="0"/>
        <v>0</v>
      </c>
    </row>
    <row r="69" spans="3:12" x14ac:dyDescent="0.25">
      <c r="C69" s="30">
        <v>43475</v>
      </c>
      <c r="D69" s="30">
        <v>43475</v>
      </c>
      <c r="E69" s="29"/>
      <c r="F69" s="29">
        <v>283</v>
      </c>
      <c r="G69" s="29" t="s">
        <v>254</v>
      </c>
      <c r="H69" s="31"/>
      <c r="I69" s="32">
        <v>48000030</v>
      </c>
      <c r="J69" s="29" t="s">
        <v>186</v>
      </c>
      <c r="K69" s="33">
        <v>40</v>
      </c>
      <c r="L69" s="75">
        <f t="shared" ref="L69:L132" si="1">+D69-C69</f>
        <v>0</v>
      </c>
    </row>
    <row r="70" spans="3:12" x14ac:dyDescent="0.25">
      <c r="C70" s="30">
        <v>43480</v>
      </c>
      <c r="D70" s="30">
        <v>43480</v>
      </c>
      <c r="E70" s="29">
        <v>109</v>
      </c>
      <c r="F70" s="29">
        <v>307</v>
      </c>
      <c r="G70" s="29" t="s">
        <v>255</v>
      </c>
      <c r="H70" s="31" t="s">
        <v>256</v>
      </c>
      <c r="I70" s="32">
        <v>41003255</v>
      </c>
      <c r="J70" s="29" t="s">
        <v>257</v>
      </c>
      <c r="K70" s="33">
        <v>71.39</v>
      </c>
      <c r="L70" s="75">
        <f t="shared" si="1"/>
        <v>0</v>
      </c>
    </row>
    <row r="71" spans="3:12" x14ac:dyDescent="0.25">
      <c r="C71" s="30">
        <v>43480</v>
      </c>
      <c r="D71" s="30">
        <v>43480</v>
      </c>
      <c r="E71" s="29"/>
      <c r="F71" s="29">
        <v>308</v>
      </c>
      <c r="G71" s="29" t="s">
        <v>255</v>
      </c>
      <c r="H71" s="31" t="s">
        <v>258</v>
      </c>
      <c r="I71" s="32">
        <v>41003255</v>
      </c>
      <c r="J71" s="29" t="s">
        <v>257</v>
      </c>
      <c r="K71" s="33">
        <v>14.51</v>
      </c>
      <c r="L71" s="75">
        <f t="shared" si="1"/>
        <v>0</v>
      </c>
    </row>
    <row r="72" spans="3:12" x14ac:dyDescent="0.25">
      <c r="C72" s="30">
        <v>43466</v>
      </c>
      <c r="D72" s="30">
        <v>43466</v>
      </c>
      <c r="E72" s="29">
        <v>410</v>
      </c>
      <c r="F72" s="29">
        <v>1150</v>
      </c>
      <c r="G72" s="29" t="s">
        <v>55</v>
      </c>
      <c r="H72" s="31" t="s">
        <v>354</v>
      </c>
      <c r="I72" s="32">
        <v>41008151</v>
      </c>
      <c r="J72" s="29" t="s">
        <v>13</v>
      </c>
      <c r="K72" s="33">
        <v>462.22</v>
      </c>
      <c r="L72" s="75">
        <f t="shared" si="1"/>
        <v>0</v>
      </c>
    </row>
    <row r="73" spans="3:12" x14ac:dyDescent="0.25">
      <c r="C73" s="30">
        <v>43466</v>
      </c>
      <c r="D73" s="30">
        <v>43466</v>
      </c>
      <c r="E73" s="29">
        <v>411</v>
      </c>
      <c r="F73" s="29">
        <v>1152</v>
      </c>
      <c r="G73" s="29" t="s">
        <v>55</v>
      </c>
      <c r="H73" s="31"/>
      <c r="I73" s="32">
        <v>41008151</v>
      </c>
      <c r="J73" s="29" t="s">
        <v>13</v>
      </c>
      <c r="K73" s="33">
        <v>47.19</v>
      </c>
      <c r="L73" s="75">
        <f t="shared" si="1"/>
        <v>0</v>
      </c>
    </row>
    <row r="74" spans="3:12" x14ac:dyDescent="0.25">
      <c r="C74" s="30">
        <v>43507</v>
      </c>
      <c r="D74" s="30">
        <v>43507</v>
      </c>
      <c r="E74" s="29">
        <v>464</v>
      </c>
      <c r="F74" s="29">
        <v>1311</v>
      </c>
      <c r="G74" s="29" t="s">
        <v>358</v>
      </c>
      <c r="H74" s="31" t="s">
        <v>359</v>
      </c>
      <c r="I74" s="32">
        <v>41010031</v>
      </c>
      <c r="J74" s="29" t="s">
        <v>360</v>
      </c>
      <c r="K74" s="33">
        <v>42.2</v>
      </c>
      <c r="L74" s="75">
        <f t="shared" si="1"/>
        <v>0</v>
      </c>
    </row>
    <row r="75" spans="3:12" x14ac:dyDescent="0.25">
      <c r="C75" s="30">
        <v>43509</v>
      </c>
      <c r="D75" s="30">
        <v>43509</v>
      </c>
      <c r="E75" s="29">
        <v>483</v>
      </c>
      <c r="F75" s="29">
        <v>1364</v>
      </c>
      <c r="G75" s="29" t="s">
        <v>369</v>
      </c>
      <c r="H75" s="31" t="s">
        <v>370</v>
      </c>
      <c r="I75" s="32">
        <v>41007770</v>
      </c>
      <c r="J75" s="29" t="s">
        <v>371</v>
      </c>
      <c r="K75" s="33">
        <v>62.92</v>
      </c>
      <c r="L75" s="75">
        <f t="shared" si="1"/>
        <v>0</v>
      </c>
    </row>
    <row r="76" spans="3:12" x14ac:dyDescent="0.25">
      <c r="C76" s="30">
        <v>43515</v>
      </c>
      <c r="D76" s="30">
        <v>43515</v>
      </c>
      <c r="E76" s="29">
        <v>506</v>
      </c>
      <c r="F76" s="29">
        <v>1442</v>
      </c>
      <c r="G76" s="29" t="s">
        <v>55</v>
      </c>
      <c r="H76" s="31"/>
      <c r="I76" s="32">
        <v>41008151</v>
      </c>
      <c r="J76" s="29" t="s">
        <v>13</v>
      </c>
      <c r="K76" s="33">
        <v>40.5</v>
      </c>
      <c r="L76" s="75">
        <f t="shared" si="1"/>
        <v>0</v>
      </c>
    </row>
    <row r="77" spans="3:12" x14ac:dyDescent="0.25">
      <c r="C77" s="30">
        <v>43516</v>
      </c>
      <c r="D77" s="30">
        <v>43516</v>
      </c>
      <c r="E77" s="29">
        <v>509</v>
      </c>
      <c r="F77" s="29">
        <v>1450</v>
      </c>
      <c r="G77" s="29" t="s">
        <v>401</v>
      </c>
      <c r="H77" s="31" t="s">
        <v>402</v>
      </c>
      <c r="I77" s="32">
        <v>41007437</v>
      </c>
      <c r="J77" s="29" t="s">
        <v>403</v>
      </c>
      <c r="K77" s="33">
        <v>433.45</v>
      </c>
      <c r="L77" s="75">
        <f t="shared" si="1"/>
        <v>0</v>
      </c>
    </row>
    <row r="78" spans="3:12" x14ac:dyDescent="0.25">
      <c r="C78" s="30">
        <v>43518</v>
      </c>
      <c r="D78" s="30">
        <v>43518</v>
      </c>
      <c r="E78" s="29">
        <v>525</v>
      </c>
      <c r="F78" s="29">
        <v>1502</v>
      </c>
      <c r="G78" s="29" t="s">
        <v>358</v>
      </c>
      <c r="H78" s="31" t="s">
        <v>404</v>
      </c>
      <c r="I78" s="32">
        <v>41010031</v>
      </c>
      <c r="J78" s="29" t="s">
        <v>360</v>
      </c>
      <c r="K78" s="33">
        <v>12.25</v>
      </c>
      <c r="L78" s="75">
        <f t="shared" si="1"/>
        <v>0</v>
      </c>
    </row>
    <row r="79" spans="3:12" x14ac:dyDescent="0.25">
      <c r="C79" s="30">
        <v>43530</v>
      </c>
      <c r="D79" s="30">
        <v>43530</v>
      </c>
      <c r="E79" s="29">
        <v>799</v>
      </c>
      <c r="F79" s="29">
        <v>2212</v>
      </c>
      <c r="G79" s="29" t="s">
        <v>171</v>
      </c>
      <c r="H79" s="31" t="s">
        <v>453</v>
      </c>
      <c r="I79" s="32">
        <v>41010010</v>
      </c>
      <c r="J79" s="29" t="s">
        <v>172</v>
      </c>
      <c r="K79" s="33">
        <v>28.35</v>
      </c>
      <c r="L79" s="75">
        <f t="shared" si="1"/>
        <v>0</v>
      </c>
    </row>
    <row r="80" spans="3:12" x14ac:dyDescent="0.25">
      <c r="C80" s="30">
        <v>43530</v>
      </c>
      <c r="D80" s="30">
        <v>43530</v>
      </c>
      <c r="E80" s="29">
        <v>802</v>
      </c>
      <c r="F80" s="29">
        <v>2219</v>
      </c>
      <c r="G80" s="29" t="s">
        <v>358</v>
      </c>
      <c r="H80" s="31" t="s">
        <v>454</v>
      </c>
      <c r="I80" s="32">
        <v>41010031</v>
      </c>
      <c r="J80" s="29" t="s">
        <v>360</v>
      </c>
      <c r="K80" s="33">
        <v>5</v>
      </c>
      <c r="L80" s="75">
        <f t="shared" si="1"/>
        <v>0</v>
      </c>
    </row>
    <row r="81" spans="3:12" x14ac:dyDescent="0.25">
      <c r="C81" s="30">
        <v>43543</v>
      </c>
      <c r="D81" s="30">
        <v>43543</v>
      </c>
      <c r="E81" s="29">
        <v>843</v>
      </c>
      <c r="F81" s="29">
        <v>2340</v>
      </c>
      <c r="G81" s="29" t="s">
        <v>55</v>
      </c>
      <c r="H81" s="31"/>
      <c r="I81" s="32">
        <v>41008151</v>
      </c>
      <c r="J81" s="29" t="s">
        <v>13</v>
      </c>
      <c r="K81" s="33">
        <v>35.79</v>
      </c>
      <c r="L81" s="75">
        <f t="shared" si="1"/>
        <v>0</v>
      </c>
    </row>
    <row r="82" spans="3:12" x14ac:dyDescent="0.25">
      <c r="C82" s="30">
        <v>43545</v>
      </c>
      <c r="D82" s="30">
        <v>43545</v>
      </c>
      <c r="E82" s="29">
        <v>853</v>
      </c>
      <c r="F82" s="29">
        <v>2367</v>
      </c>
      <c r="G82" s="29" t="s">
        <v>482</v>
      </c>
      <c r="H82" s="31" t="s">
        <v>483</v>
      </c>
      <c r="I82" s="32">
        <v>41010023</v>
      </c>
      <c r="J82" s="29" t="s">
        <v>484</v>
      </c>
      <c r="K82" s="33">
        <v>80.209999999999994</v>
      </c>
      <c r="L82" s="75">
        <f t="shared" si="1"/>
        <v>0</v>
      </c>
    </row>
    <row r="83" spans="3:12" x14ac:dyDescent="0.25">
      <c r="C83" s="30">
        <v>43481</v>
      </c>
      <c r="D83" s="30">
        <v>43481</v>
      </c>
      <c r="E83" s="29">
        <v>119</v>
      </c>
      <c r="F83" s="29">
        <v>366</v>
      </c>
      <c r="G83" s="29" t="s">
        <v>103</v>
      </c>
      <c r="H83" s="31" t="s">
        <v>301</v>
      </c>
      <c r="I83" s="32">
        <v>41000860</v>
      </c>
      <c r="J83" s="29" t="s">
        <v>104</v>
      </c>
      <c r="K83" s="33">
        <v>328.33</v>
      </c>
      <c r="L83" s="75">
        <f t="shared" si="1"/>
        <v>0</v>
      </c>
    </row>
    <row r="84" spans="3:12" x14ac:dyDescent="0.25">
      <c r="C84" s="30">
        <v>43528</v>
      </c>
      <c r="D84" s="30">
        <v>43528</v>
      </c>
      <c r="E84" s="29">
        <v>121</v>
      </c>
      <c r="F84" s="29">
        <v>370</v>
      </c>
      <c r="G84" s="29" t="s">
        <v>164</v>
      </c>
      <c r="H84" s="31"/>
      <c r="I84" s="32">
        <v>41002966</v>
      </c>
      <c r="J84" s="29" t="s">
        <v>165</v>
      </c>
      <c r="K84" s="33">
        <v>912.76</v>
      </c>
      <c r="L84" s="75">
        <f t="shared" si="1"/>
        <v>0</v>
      </c>
    </row>
    <row r="85" spans="3:12" x14ac:dyDescent="0.25">
      <c r="C85" s="30">
        <v>43487</v>
      </c>
      <c r="D85" s="30">
        <v>43487</v>
      </c>
      <c r="E85" s="29">
        <v>153</v>
      </c>
      <c r="F85" s="29">
        <v>483</v>
      </c>
      <c r="G85" s="29" t="s">
        <v>303</v>
      </c>
      <c r="H85" s="31" t="s">
        <v>304</v>
      </c>
      <c r="I85" s="32">
        <v>41007251</v>
      </c>
      <c r="J85" s="29" t="s">
        <v>305</v>
      </c>
      <c r="K85" s="33">
        <v>115.12</v>
      </c>
      <c r="L85" s="75">
        <f t="shared" si="1"/>
        <v>0</v>
      </c>
    </row>
    <row r="86" spans="3:12" x14ac:dyDescent="0.25">
      <c r="C86" s="30">
        <v>43466</v>
      </c>
      <c r="D86" s="30">
        <v>43467</v>
      </c>
      <c r="E86" s="29">
        <v>17</v>
      </c>
      <c r="F86" s="29">
        <v>106</v>
      </c>
      <c r="G86" s="29" t="s">
        <v>55</v>
      </c>
      <c r="H86" s="31" t="s">
        <v>182</v>
      </c>
      <c r="I86" s="32">
        <v>41008151</v>
      </c>
      <c r="J86" s="29" t="s">
        <v>13</v>
      </c>
      <c r="K86" s="33">
        <v>56.45</v>
      </c>
      <c r="L86" s="75">
        <f t="shared" si="1"/>
        <v>1</v>
      </c>
    </row>
    <row r="87" spans="3:12" x14ac:dyDescent="0.25">
      <c r="C87" s="30">
        <v>43466</v>
      </c>
      <c r="D87" s="30">
        <v>43467</v>
      </c>
      <c r="E87" s="29">
        <v>18</v>
      </c>
      <c r="F87" s="29">
        <v>108</v>
      </c>
      <c r="G87" s="29" t="s">
        <v>55</v>
      </c>
      <c r="H87" s="31" t="s">
        <v>183</v>
      </c>
      <c r="I87" s="32">
        <v>41008151</v>
      </c>
      <c r="J87" s="29" t="s">
        <v>13</v>
      </c>
      <c r="K87" s="33">
        <v>462.22</v>
      </c>
      <c r="L87" s="75">
        <f t="shared" si="1"/>
        <v>1</v>
      </c>
    </row>
    <row r="88" spans="3:12" x14ac:dyDescent="0.25">
      <c r="C88" s="30">
        <v>43466</v>
      </c>
      <c r="D88" s="30">
        <v>43467</v>
      </c>
      <c r="E88" s="29">
        <v>19</v>
      </c>
      <c r="F88" s="29">
        <v>110</v>
      </c>
      <c r="G88" s="29" t="s">
        <v>55</v>
      </c>
      <c r="H88" s="31" t="s">
        <v>184</v>
      </c>
      <c r="I88" s="32">
        <v>41008151</v>
      </c>
      <c r="J88" s="29" t="s">
        <v>13</v>
      </c>
      <c r="K88" s="33">
        <v>2.23</v>
      </c>
      <c r="L88" s="75">
        <f t="shared" si="1"/>
        <v>1</v>
      </c>
    </row>
    <row r="89" spans="3:12" x14ac:dyDescent="0.25">
      <c r="C89" s="30">
        <v>43509</v>
      </c>
      <c r="D89" s="30">
        <v>43511</v>
      </c>
      <c r="E89" s="29">
        <v>493</v>
      </c>
      <c r="F89" s="29">
        <v>1389</v>
      </c>
      <c r="G89" s="29" t="s">
        <v>362</v>
      </c>
      <c r="H89" s="31" t="s">
        <v>363</v>
      </c>
      <c r="I89" s="32">
        <v>40002910</v>
      </c>
      <c r="J89" s="29" t="s">
        <v>364</v>
      </c>
      <c r="K89" s="33">
        <v>252</v>
      </c>
      <c r="L89" s="75">
        <f t="shared" si="1"/>
        <v>2</v>
      </c>
    </row>
    <row r="90" spans="3:12" x14ac:dyDescent="0.25">
      <c r="C90" s="30">
        <v>43484</v>
      </c>
      <c r="D90" s="30">
        <v>43486</v>
      </c>
      <c r="E90" s="29">
        <v>150</v>
      </c>
      <c r="F90" s="29">
        <v>475</v>
      </c>
      <c r="G90" s="29" t="s">
        <v>55</v>
      </c>
      <c r="H90" s="31" t="s">
        <v>302</v>
      </c>
      <c r="I90" s="32">
        <v>41008151</v>
      </c>
      <c r="J90" s="29" t="s">
        <v>13</v>
      </c>
      <c r="K90" s="33">
        <v>37.68</v>
      </c>
      <c r="L90" s="75">
        <f t="shared" si="1"/>
        <v>2</v>
      </c>
    </row>
    <row r="91" spans="3:12" x14ac:dyDescent="0.25">
      <c r="C91" s="30">
        <v>43501</v>
      </c>
      <c r="D91" s="30">
        <v>43504</v>
      </c>
      <c r="E91" s="29">
        <v>448</v>
      </c>
      <c r="F91" s="29">
        <v>1264</v>
      </c>
      <c r="G91" s="29" t="s">
        <v>103</v>
      </c>
      <c r="H91" s="31" t="s">
        <v>357</v>
      </c>
      <c r="I91" s="32">
        <v>41000860</v>
      </c>
      <c r="J91" s="29" t="s">
        <v>104</v>
      </c>
      <c r="K91" s="33">
        <v>517.95000000000005</v>
      </c>
      <c r="L91" s="75">
        <f t="shared" si="1"/>
        <v>3</v>
      </c>
    </row>
    <row r="92" spans="3:12" x14ac:dyDescent="0.25">
      <c r="C92" s="30">
        <v>43507</v>
      </c>
      <c r="D92" s="30">
        <v>43510</v>
      </c>
      <c r="E92" s="29">
        <v>467</v>
      </c>
      <c r="F92" s="29">
        <v>1318</v>
      </c>
      <c r="G92" s="29" t="s">
        <v>149</v>
      </c>
      <c r="H92" s="31" t="s">
        <v>361</v>
      </c>
      <c r="I92" s="32">
        <v>40008651</v>
      </c>
      <c r="J92" s="29" t="s">
        <v>150</v>
      </c>
      <c r="K92" s="33">
        <v>17.77</v>
      </c>
      <c r="L92" s="75">
        <f t="shared" si="1"/>
        <v>3</v>
      </c>
    </row>
    <row r="93" spans="3:12" x14ac:dyDescent="0.25">
      <c r="C93" s="30">
        <v>43528</v>
      </c>
      <c r="D93" s="30">
        <v>43531</v>
      </c>
      <c r="E93" s="29">
        <v>806</v>
      </c>
      <c r="F93" s="29">
        <v>2228</v>
      </c>
      <c r="G93" s="29" t="s">
        <v>103</v>
      </c>
      <c r="H93" s="31"/>
      <c r="I93" s="32">
        <v>41000860</v>
      </c>
      <c r="J93" s="29" t="s">
        <v>104</v>
      </c>
      <c r="K93" s="33">
        <v>139.04</v>
      </c>
      <c r="L93" s="75">
        <f t="shared" si="1"/>
        <v>3</v>
      </c>
    </row>
    <row r="94" spans="3:12" x14ac:dyDescent="0.25">
      <c r="C94" s="30">
        <v>43532</v>
      </c>
      <c r="D94" s="30">
        <v>43535</v>
      </c>
      <c r="E94" s="29">
        <v>816</v>
      </c>
      <c r="F94" s="29">
        <v>2250</v>
      </c>
      <c r="G94" s="29" t="s">
        <v>457</v>
      </c>
      <c r="H94" s="31"/>
      <c r="I94" s="32">
        <v>40001180</v>
      </c>
      <c r="J94" s="29" t="s">
        <v>458</v>
      </c>
      <c r="K94" s="33">
        <v>5009.32</v>
      </c>
      <c r="L94" s="75">
        <f t="shared" si="1"/>
        <v>3</v>
      </c>
    </row>
    <row r="95" spans="3:12" x14ac:dyDescent="0.25">
      <c r="C95" s="30">
        <v>43476</v>
      </c>
      <c r="D95" s="30">
        <v>43480</v>
      </c>
      <c r="E95" s="29">
        <v>108</v>
      </c>
      <c r="F95" s="29">
        <v>305</v>
      </c>
      <c r="G95" s="29" t="s">
        <v>48</v>
      </c>
      <c r="H95" s="31"/>
      <c r="I95" s="32">
        <v>41000166</v>
      </c>
      <c r="J95" s="29" t="s">
        <v>31</v>
      </c>
      <c r="K95" s="33">
        <v>417.31</v>
      </c>
      <c r="L95" s="75">
        <f t="shared" si="1"/>
        <v>4</v>
      </c>
    </row>
    <row r="96" spans="3:12" x14ac:dyDescent="0.25">
      <c r="C96" s="30">
        <v>43532</v>
      </c>
      <c r="D96" s="30">
        <v>43536</v>
      </c>
      <c r="E96" s="29">
        <v>823</v>
      </c>
      <c r="F96" s="29">
        <v>2271</v>
      </c>
      <c r="G96" s="29" t="s">
        <v>48</v>
      </c>
      <c r="H96" s="31"/>
      <c r="I96" s="32">
        <v>41000166</v>
      </c>
      <c r="J96" s="29" t="s">
        <v>31</v>
      </c>
      <c r="K96" s="33">
        <v>373.77</v>
      </c>
      <c r="L96" s="75">
        <f t="shared" si="1"/>
        <v>4</v>
      </c>
    </row>
    <row r="97" spans="3:12" x14ac:dyDescent="0.25">
      <c r="C97" s="30">
        <v>43496</v>
      </c>
      <c r="D97" s="30">
        <v>43501</v>
      </c>
      <c r="E97" s="29">
        <v>437</v>
      </c>
      <c r="F97" s="29">
        <v>1229</v>
      </c>
      <c r="G97" s="29" t="s">
        <v>51</v>
      </c>
      <c r="H97" s="31" t="s">
        <v>355</v>
      </c>
      <c r="I97" s="32">
        <v>41002593</v>
      </c>
      <c r="J97" s="29" t="s">
        <v>191</v>
      </c>
      <c r="K97" s="33">
        <v>1453.15</v>
      </c>
      <c r="L97" s="75">
        <f t="shared" si="1"/>
        <v>5</v>
      </c>
    </row>
    <row r="98" spans="3:12" x14ac:dyDescent="0.25">
      <c r="C98" s="30">
        <v>43496</v>
      </c>
      <c r="D98" s="30">
        <v>43501</v>
      </c>
      <c r="E98" s="29"/>
      <c r="F98" s="29">
        <v>1230</v>
      </c>
      <c r="G98" s="29" t="s">
        <v>51</v>
      </c>
      <c r="H98" s="31" t="s">
        <v>356</v>
      </c>
      <c r="I98" s="32">
        <v>41002593</v>
      </c>
      <c r="J98" s="29" t="s">
        <v>191</v>
      </c>
      <c r="K98" s="33">
        <v>3264.51</v>
      </c>
      <c r="L98" s="75">
        <f t="shared" si="1"/>
        <v>5</v>
      </c>
    </row>
    <row r="99" spans="3:12" x14ac:dyDescent="0.25">
      <c r="C99" s="30">
        <v>43524</v>
      </c>
      <c r="D99" s="30">
        <v>43529</v>
      </c>
      <c r="E99" s="29">
        <v>795</v>
      </c>
      <c r="F99" s="29">
        <v>2201</v>
      </c>
      <c r="G99" s="29" t="s">
        <v>51</v>
      </c>
      <c r="H99" s="31" t="s">
        <v>451</v>
      </c>
      <c r="I99" s="32">
        <v>41002593</v>
      </c>
      <c r="J99" s="29" t="s">
        <v>191</v>
      </c>
      <c r="K99" s="33">
        <v>1547.23</v>
      </c>
      <c r="L99" s="75">
        <f t="shared" si="1"/>
        <v>5</v>
      </c>
    </row>
    <row r="100" spans="3:12" x14ac:dyDescent="0.25">
      <c r="C100" s="30">
        <v>43524</v>
      </c>
      <c r="D100" s="30">
        <v>43529</v>
      </c>
      <c r="E100" s="29"/>
      <c r="F100" s="29">
        <v>2202</v>
      </c>
      <c r="G100" s="29" t="s">
        <v>51</v>
      </c>
      <c r="H100" s="31" t="s">
        <v>452</v>
      </c>
      <c r="I100" s="32">
        <v>41002593</v>
      </c>
      <c r="J100" s="29" t="s">
        <v>191</v>
      </c>
      <c r="K100" s="33">
        <v>3336</v>
      </c>
      <c r="L100" s="75">
        <f t="shared" si="1"/>
        <v>5</v>
      </c>
    </row>
    <row r="101" spans="3:12" x14ac:dyDescent="0.25">
      <c r="C101" s="30">
        <v>43503</v>
      </c>
      <c r="D101" s="30">
        <v>43509</v>
      </c>
      <c r="E101" s="29">
        <v>480</v>
      </c>
      <c r="F101" s="29">
        <v>1357</v>
      </c>
      <c r="G101" s="29" t="s">
        <v>78</v>
      </c>
      <c r="H101" s="31" t="s">
        <v>368</v>
      </c>
      <c r="I101" s="32">
        <v>41000001</v>
      </c>
      <c r="J101" s="29" t="s">
        <v>79</v>
      </c>
      <c r="K101" s="33">
        <v>66.72</v>
      </c>
      <c r="L101" s="75">
        <f t="shared" si="1"/>
        <v>6</v>
      </c>
    </row>
    <row r="102" spans="3:12" x14ac:dyDescent="0.25">
      <c r="C102" s="30">
        <v>43518</v>
      </c>
      <c r="D102" s="30">
        <v>43524</v>
      </c>
      <c r="E102" s="29"/>
      <c r="F102" s="29"/>
      <c r="G102" s="29" t="s">
        <v>169</v>
      </c>
      <c r="H102" s="31" t="s">
        <v>469</v>
      </c>
      <c r="I102" s="32">
        <v>41008640</v>
      </c>
      <c r="J102" s="29" t="s">
        <v>170</v>
      </c>
      <c r="K102" s="33">
        <v>537.76</v>
      </c>
      <c r="L102" s="75">
        <f t="shared" si="1"/>
        <v>6</v>
      </c>
    </row>
    <row r="103" spans="3:12" x14ac:dyDescent="0.25">
      <c r="C103" s="30">
        <v>43530</v>
      </c>
      <c r="D103" s="30">
        <v>43536</v>
      </c>
      <c r="E103" s="29">
        <v>824</v>
      </c>
      <c r="F103" s="29">
        <v>2273</v>
      </c>
      <c r="G103" s="29" t="s">
        <v>78</v>
      </c>
      <c r="H103" s="31"/>
      <c r="I103" s="32">
        <v>41000001</v>
      </c>
      <c r="J103" s="29" t="s">
        <v>79</v>
      </c>
      <c r="K103" s="33">
        <v>9.68</v>
      </c>
      <c r="L103" s="75">
        <f t="shared" si="1"/>
        <v>6</v>
      </c>
    </row>
    <row r="104" spans="3:12" x14ac:dyDescent="0.25">
      <c r="C104" s="30">
        <v>43465</v>
      </c>
      <c r="D104" s="30">
        <v>43472</v>
      </c>
      <c r="E104" s="29">
        <v>34</v>
      </c>
      <c r="F104" s="29">
        <v>146</v>
      </c>
      <c r="G104" s="29" t="s">
        <v>51</v>
      </c>
      <c r="H104" s="31" t="s">
        <v>190</v>
      </c>
      <c r="I104" s="32">
        <v>41002593</v>
      </c>
      <c r="J104" s="29" t="s">
        <v>191</v>
      </c>
      <c r="K104" s="33">
        <v>904.91</v>
      </c>
      <c r="L104" s="75">
        <f t="shared" si="1"/>
        <v>7</v>
      </c>
    </row>
    <row r="105" spans="3:12" x14ac:dyDescent="0.25">
      <c r="C105" s="30">
        <v>43465</v>
      </c>
      <c r="D105" s="30">
        <v>43472</v>
      </c>
      <c r="E105" s="29"/>
      <c r="F105" s="29">
        <v>147</v>
      </c>
      <c r="G105" s="29" t="s">
        <v>51</v>
      </c>
      <c r="H105" s="31" t="s">
        <v>192</v>
      </c>
      <c r="I105" s="32">
        <v>41002593</v>
      </c>
      <c r="J105" s="29" t="s">
        <v>191</v>
      </c>
      <c r="K105" s="33">
        <v>2795.5</v>
      </c>
      <c r="L105" s="75">
        <f t="shared" si="1"/>
        <v>7</v>
      </c>
    </row>
    <row r="106" spans="3:12" x14ac:dyDescent="0.25">
      <c r="C106" s="30">
        <v>43518</v>
      </c>
      <c r="D106" s="30">
        <v>43525</v>
      </c>
      <c r="E106" s="29"/>
      <c r="F106" s="29">
        <v>2157</v>
      </c>
      <c r="G106" s="29" t="s">
        <v>68</v>
      </c>
      <c r="H106" s="31" t="s">
        <v>437</v>
      </c>
      <c r="I106" s="32">
        <v>41005150</v>
      </c>
      <c r="J106" s="29" t="s">
        <v>28</v>
      </c>
      <c r="K106" s="33">
        <v>953.48</v>
      </c>
      <c r="L106" s="75">
        <f t="shared" si="1"/>
        <v>7</v>
      </c>
    </row>
    <row r="107" spans="3:12" x14ac:dyDescent="0.25">
      <c r="C107" s="30">
        <v>43546</v>
      </c>
      <c r="D107" s="30">
        <v>43553</v>
      </c>
      <c r="E107" s="29">
        <v>894</v>
      </c>
      <c r="F107" s="29">
        <v>2479</v>
      </c>
      <c r="G107" s="29" t="s">
        <v>169</v>
      </c>
      <c r="H107" s="31"/>
      <c r="I107" s="32">
        <v>41008640</v>
      </c>
      <c r="J107" s="29" t="s">
        <v>170</v>
      </c>
      <c r="K107" s="33">
        <v>529.96</v>
      </c>
      <c r="L107" s="75">
        <f t="shared" si="1"/>
        <v>7</v>
      </c>
    </row>
    <row r="108" spans="3:12" x14ac:dyDescent="0.25">
      <c r="C108" s="30">
        <v>43517</v>
      </c>
      <c r="D108" s="30">
        <v>43525</v>
      </c>
      <c r="E108" s="29"/>
      <c r="F108" s="29">
        <v>2160</v>
      </c>
      <c r="G108" s="29" t="s">
        <v>67</v>
      </c>
      <c r="H108" s="31" t="s">
        <v>440</v>
      </c>
      <c r="I108" s="32">
        <v>41007650</v>
      </c>
      <c r="J108" s="29" t="s">
        <v>29</v>
      </c>
      <c r="K108" s="33">
        <v>730.05</v>
      </c>
      <c r="L108" s="75">
        <f t="shared" si="1"/>
        <v>8</v>
      </c>
    </row>
    <row r="109" spans="3:12" x14ac:dyDescent="0.25">
      <c r="C109" s="30">
        <v>43487</v>
      </c>
      <c r="D109" s="30">
        <v>43496</v>
      </c>
      <c r="E109" s="29">
        <v>349</v>
      </c>
      <c r="F109" s="29">
        <v>961</v>
      </c>
      <c r="G109" s="29" t="s">
        <v>169</v>
      </c>
      <c r="H109" s="31"/>
      <c r="I109" s="32">
        <v>41008640</v>
      </c>
      <c r="J109" s="29" t="s">
        <v>170</v>
      </c>
      <c r="K109" s="33">
        <v>496.32</v>
      </c>
      <c r="L109" s="75">
        <f t="shared" si="1"/>
        <v>9</v>
      </c>
    </row>
    <row r="110" spans="3:12" x14ac:dyDescent="0.25">
      <c r="C110" s="30">
        <v>43530</v>
      </c>
      <c r="D110" s="30">
        <v>43543</v>
      </c>
      <c r="E110" s="29">
        <v>844</v>
      </c>
      <c r="F110" s="29">
        <v>2342</v>
      </c>
      <c r="G110" s="29" t="s">
        <v>480</v>
      </c>
      <c r="H110" s="31"/>
      <c r="I110" s="32">
        <v>41000060</v>
      </c>
      <c r="J110" s="29" t="s">
        <v>481</v>
      </c>
      <c r="K110" s="33">
        <v>964.13</v>
      </c>
      <c r="L110" s="75">
        <f t="shared" si="1"/>
        <v>13</v>
      </c>
    </row>
    <row r="111" spans="3:12" x14ac:dyDescent="0.25">
      <c r="C111" s="30">
        <v>43497</v>
      </c>
      <c r="D111" s="30">
        <v>43511</v>
      </c>
      <c r="E111" s="29"/>
      <c r="F111" s="29">
        <v>1411</v>
      </c>
      <c r="G111" s="29" t="s">
        <v>106</v>
      </c>
      <c r="H111" s="31" t="s">
        <v>399</v>
      </c>
      <c r="I111" s="32">
        <v>41002530</v>
      </c>
      <c r="J111" s="29" t="s">
        <v>107</v>
      </c>
      <c r="K111" s="33">
        <v>363</v>
      </c>
      <c r="L111" s="75">
        <f t="shared" si="1"/>
        <v>14</v>
      </c>
    </row>
    <row r="112" spans="3:12" x14ac:dyDescent="0.25">
      <c r="C112" s="30">
        <v>43495</v>
      </c>
      <c r="D112" s="30">
        <v>43511</v>
      </c>
      <c r="E112" s="29"/>
      <c r="F112" s="29">
        <v>1396</v>
      </c>
      <c r="G112" s="29" t="s">
        <v>68</v>
      </c>
      <c r="H112" s="31" t="s">
        <v>378</v>
      </c>
      <c r="I112" s="32">
        <v>41005150</v>
      </c>
      <c r="J112" s="29" t="s">
        <v>28</v>
      </c>
      <c r="K112" s="33">
        <v>953.48</v>
      </c>
      <c r="L112" s="75">
        <f t="shared" si="1"/>
        <v>16</v>
      </c>
    </row>
    <row r="113" spans="3:12" x14ac:dyDescent="0.25">
      <c r="C113" s="30">
        <v>43495</v>
      </c>
      <c r="D113" s="30">
        <v>43511</v>
      </c>
      <c r="E113" s="29"/>
      <c r="F113" s="29">
        <v>1412</v>
      </c>
      <c r="G113" s="29" t="s">
        <v>100</v>
      </c>
      <c r="H113" s="31" t="s">
        <v>400</v>
      </c>
      <c r="I113" s="32">
        <v>41000173</v>
      </c>
      <c r="J113" s="29" t="s">
        <v>101</v>
      </c>
      <c r="K113" s="33">
        <v>151.01</v>
      </c>
      <c r="L113" s="75">
        <f t="shared" si="1"/>
        <v>16</v>
      </c>
    </row>
    <row r="114" spans="3:12" x14ac:dyDescent="0.25">
      <c r="C114" s="30">
        <v>43493</v>
      </c>
      <c r="D114" s="30">
        <v>43511</v>
      </c>
      <c r="E114" s="29"/>
      <c r="F114" s="29">
        <v>1405</v>
      </c>
      <c r="G114" s="29" t="s">
        <v>387</v>
      </c>
      <c r="H114" s="31" t="s">
        <v>388</v>
      </c>
      <c r="I114" s="32">
        <v>41001147</v>
      </c>
      <c r="J114" s="29" t="s">
        <v>389</v>
      </c>
      <c r="K114" s="33">
        <v>721.77</v>
      </c>
      <c r="L114" s="75">
        <f t="shared" si="1"/>
        <v>18</v>
      </c>
    </row>
    <row r="115" spans="3:12" x14ac:dyDescent="0.25">
      <c r="C115" s="30">
        <v>43507</v>
      </c>
      <c r="D115" s="30">
        <v>43525</v>
      </c>
      <c r="E115" s="29"/>
      <c r="F115" s="29">
        <v>2136</v>
      </c>
      <c r="G115" s="29" t="s">
        <v>413</v>
      </c>
      <c r="H115" s="31" t="s">
        <v>414</v>
      </c>
      <c r="I115" s="32">
        <v>41005615</v>
      </c>
      <c r="J115" s="29" t="s">
        <v>415</v>
      </c>
      <c r="K115" s="33">
        <v>256.77</v>
      </c>
      <c r="L115" s="75">
        <f t="shared" si="1"/>
        <v>18</v>
      </c>
    </row>
    <row r="116" spans="3:12" x14ac:dyDescent="0.25">
      <c r="C116" s="30">
        <v>43504</v>
      </c>
      <c r="D116" s="30">
        <v>43525</v>
      </c>
      <c r="E116" s="29"/>
      <c r="F116" s="29">
        <v>2140</v>
      </c>
      <c r="G116" s="29" t="s">
        <v>131</v>
      </c>
      <c r="H116" s="31" t="s">
        <v>419</v>
      </c>
      <c r="I116" s="32">
        <v>40001070</v>
      </c>
      <c r="J116" s="29" t="s">
        <v>132</v>
      </c>
      <c r="K116" s="33">
        <v>308</v>
      </c>
      <c r="L116" s="75">
        <f t="shared" si="1"/>
        <v>21</v>
      </c>
    </row>
    <row r="117" spans="3:12" x14ac:dyDescent="0.25">
      <c r="C117" s="30">
        <v>43518</v>
      </c>
      <c r="D117" s="30">
        <v>43542</v>
      </c>
      <c r="E117" s="29"/>
      <c r="F117" s="29">
        <v>2330</v>
      </c>
      <c r="G117" s="29" t="s">
        <v>89</v>
      </c>
      <c r="H117" s="31" t="s">
        <v>468</v>
      </c>
      <c r="I117" s="32">
        <v>41000115</v>
      </c>
      <c r="J117" s="29" t="s">
        <v>90</v>
      </c>
      <c r="K117" s="33">
        <v>159.5</v>
      </c>
      <c r="L117" s="75">
        <f t="shared" si="1"/>
        <v>24</v>
      </c>
    </row>
    <row r="118" spans="3:12" x14ac:dyDescent="0.25">
      <c r="C118" s="30">
        <v>43455</v>
      </c>
      <c r="D118" s="30">
        <v>43480</v>
      </c>
      <c r="E118" s="29"/>
      <c r="F118" s="29">
        <v>314</v>
      </c>
      <c r="G118" s="29" t="s">
        <v>69</v>
      </c>
      <c r="H118" s="31" t="s">
        <v>262</v>
      </c>
      <c r="I118" s="32">
        <v>40002950</v>
      </c>
      <c r="J118" s="29" t="s">
        <v>20</v>
      </c>
      <c r="K118" s="33">
        <v>169.4</v>
      </c>
      <c r="L118" s="75">
        <f t="shared" si="1"/>
        <v>25</v>
      </c>
    </row>
    <row r="119" spans="3:12" x14ac:dyDescent="0.25">
      <c r="C119" s="30">
        <v>43455</v>
      </c>
      <c r="D119" s="30">
        <v>43480</v>
      </c>
      <c r="E119" s="29"/>
      <c r="F119" s="29">
        <v>337</v>
      </c>
      <c r="G119" s="29" t="s">
        <v>68</v>
      </c>
      <c r="H119" s="31" t="s">
        <v>295</v>
      </c>
      <c r="I119" s="32">
        <v>41005150</v>
      </c>
      <c r="J119" s="29" t="s">
        <v>28</v>
      </c>
      <c r="K119" s="33">
        <v>396.28</v>
      </c>
      <c r="L119" s="75">
        <f t="shared" si="1"/>
        <v>25</v>
      </c>
    </row>
    <row r="120" spans="3:12" x14ac:dyDescent="0.25">
      <c r="C120" s="30">
        <v>43486</v>
      </c>
      <c r="D120" s="30">
        <v>43511</v>
      </c>
      <c r="E120" s="29"/>
      <c r="F120" s="29">
        <v>1404</v>
      </c>
      <c r="G120" s="29" t="s">
        <v>67</v>
      </c>
      <c r="H120" s="31" t="s">
        <v>386</v>
      </c>
      <c r="I120" s="32">
        <v>41007650</v>
      </c>
      <c r="J120" s="29" t="s">
        <v>29</v>
      </c>
      <c r="K120" s="33">
        <v>601.37</v>
      </c>
      <c r="L120" s="75">
        <f t="shared" si="1"/>
        <v>25</v>
      </c>
    </row>
    <row r="121" spans="3:12" x14ac:dyDescent="0.25">
      <c r="C121" s="30">
        <v>43517</v>
      </c>
      <c r="D121" s="30">
        <v>43542</v>
      </c>
      <c r="E121" s="29"/>
      <c r="F121" s="29">
        <v>2331</v>
      </c>
      <c r="G121" s="29" t="s">
        <v>147</v>
      </c>
      <c r="H121" s="31" t="s">
        <v>470</v>
      </c>
      <c r="I121" s="32">
        <v>40007508</v>
      </c>
      <c r="J121" s="29" t="s">
        <v>148</v>
      </c>
      <c r="K121" s="33">
        <v>620.07000000000005</v>
      </c>
      <c r="L121" s="75">
        <f t="shared" si="1"/>
        <v>25</v>
      </c>
    </row>
    <row r="122" spans="3:12" x14ac:dyDescent="0.25">
      <c r="C122" s="30">
        <v>43454</v>
      </c>
      <c r="D122" s="30">
        <v>43480</v>
      </c>
      <c r="E122" s="29"/>
      <c r="F122" s="29">
        <v>318</v>
      </c>
      <c r="G122" s="29" t="s">
        <v>72</v>
      </c>
      <c r="H122" s="31" t="s">
        <v>267</v>
      </c>
      <c r="I122" s="32">
        <v>41002557</v>
      </c>
      <c r="J122" s="29" t="s">
        <v>32</v>
      </c>
      <c r="K122" s="33">
        <v>15.46</v>
      </c>
      <c r="L122" s="75">
        <f t="shared" si="1"/>
        <v>26</v>
      </c>
    </row>
    <row r="123" spans="3:12" x14ac:dyDescent="0.25">
      <c r="C123" s="30">
        <v>43454</v>
      </c>
      <c r="D123" s="30">
        <v>43480</v>
      </c>
      <c r="E123" s="29"/>
      <c r="F123" s="29">
        <v>320</v>
      </c>
      <c r="G123" s="29" t="s">
        <v>156</v>
      </c>
      <c r="H123" s="31" t="s">
        <v>269</v>
      </c>
      <c r="I123" s="32">
        <v>41002511</v>
      </c>
      <c r="J123" s="29" t="s">
        <v>157</v>
      </c>
      <c r="K123" s="33">
        <v>36.74</v>
      </c>
      <c r="L123" s="75">
        <f t="shared" si="1"/>
        <v>26</v>
      </c>
    </row>
    <row r="124" spans="3:12" x14ac:dyDescent="0.25">
      <c r="C124" s="30">
        <v>43454</v>
      </c>
      <c r="D124" s="30">
        <v>43480</v>
      </c>
      <c r="E124" s="29"/>
      <c r="F124" s="29">
        <v>323</v>
      </c>
      <c r="G124" s="29" t="s">
        <v>99</v>
      </c>
      <c r="H124" s="31" t="s">
        <v>274</v>
      </c>
      <c r="I124" s="32">
        <v>40001800</v>
      </c>
      <c r="J124" s="29" t="s">
        <v>86</v>
      </c>
      <c r="K124" s="33">
        <v>1395.37</v>
      </c>
      <c r="L124" s="75">
        <f t="shared" si="1"/>
        <v>26</v>
      </c>
    </row>
    <row r="125" spans="3:12" x14ac:dyDescent="0.25">
      <c r="C125" s="30">
        <v>43454</v>
      </c>
      <c r="D125" s="30">
        <v>43480</v>
      </c>
      <c r="E125" s="29"/>
      <c r="F125" s="29">
        <v>325</v>
      </c>
      <c r="G125" s="29" t="s">
        <v>276</v>
      </c>
      <c r="H125" s="31" t="s">
        <v>277</v>
      </c>
      <c r="I125" s="32">
        <v>40000311</v>
      </c>
      <c r="J125" s="29" t="s">
        <v>278</v>
      </c>
      <c r="K125" s="33">
        <v>14483.7</v>
      </c>
      <c r="L125" s="75">
        <f t="shared" si="1"/>
        <v>26</v>
      </c>
    </row>
    <row r="126" spans="3:12" x14ac:dyDescent="0.25">
      <c r="C126" s="30">
        <v>43454</v>
      </c>
      <c r="D126" s="30">
        <v>43480</v>
      </c>
      <c r="E126" s="29"/>
      <c r="F126" s="29">
        <v>331</v>
      </c>
      <c r="G126" s="29" t="s">
        <v>99</v>
      </c>
      <c r="H126" s="31" t="s">
        <v>286</v>
      </c>
      <c r="I126" s="32">
        <v>40001800</v>
      </c>
      <c r="J126" s="29" t="s">
        <v>86</v>
      </c>
      <c r="K126" s="33">
        <v>2674.23</v>
      </c>
      <c r="L126" s="75">
        <f t="shared" si="1"/>
        <v>26</v>
      </c>
    </row>
    <row r="127" spans="3:12" x14ac:dyDescent="0.25">
      <c r="C127" s="30">
        <v>43485</v>
      </c>
      <c r="D127" s="30">
        <v>43511</v>
      </c>
      <c r="E127" s="29"/>
      <c r="F127" s="29">
        <v>1408</v>
      </c>
      <c r="G127" s="29" t="s">
        <v>394</v>
      </c>
      <c r="H127" s="31" t="s">
        <v>395</v>
      </c>
      <c r="I127" s="32">
        <v>40002945</v>
      </c>
      <c r="J127" s="29" t="s">
        <v>396</v>
      </c>
      <c r="K127" s="33">
        <v>126.81</v>
      </c>
      <c r="L127" s="75">
        <f t="shared" si="1"/>
        <v>26</v>
      </c>
    </row>
    <row r="128" spans="3:12" x14ac:dyDescent="0.25">
      <c r="C128" s="30">
        <v>43516</v>
      </c>
      <c r="D128" s="30">
        <v>43542</v>
      </c>
      <c r="E128" s="29"/>
      <c r="F128" s="29">
        <v>2323</v>
      </c>
      <c r="G128" s="29" t="s">
        <v>133</v>
      </c>
      <c r="H128" s="31" t="s">
        <v>461</v>
      </c>
      <c r="I128" s="32">
        <v>40001350</v>
      </c>
      <c r="J128" s="29" t="s">
        <v>42</v>
      </c>
      <c r="K128" s="33">
        <v>137.11000000000001</v>
      </c>
      <c r="L128" s="75">
        <f t="shared" si="1"/>
        <v>26</v>
      </c>
    </row>
    <row r="129" spans="3:12" x14ac:dyDescent="0.25">
      <c r="C129" s="30">
        <v>43452</v>
      </c>
      <c r="D129" s="30">
        <v>43480</v>
      </c>
      <c r="E129" s="29"/>
      <c r="F129" s="29">
        <v>322</v>
      </c>
      <c r="G129" s="29" t="s">
        <v>272</v>
      </c>
      <c r="H129" s="31" t="s">
        <v>273</v>
      </c>
      <c r="I129" s="32">
        <v>41001242</v>
      </c>
      <c r="J129" s="29" t="s">
        <v>180</v>
      </c>
      <c r="K129" s="33">
        <v>73.540000000000006</v>
      </c>
      <c r="L129" s="75">
        <f t="shared" si="1"/>
        <v>28</v>
      </c>
    </row>
    <row r="130" spans="3:12" x14ac:dyDescent="0.25">
      <c r="C130" s="30">
        <v>43452</v>
      </c>
      <c r="D130" s="30">
        <v>43480</v>
      </c>
      <c r="E130" s="29"/>
      <c r="F130" s="29">
        <v>327</v>
      </c>
      <c r="G130" s="29" t="s">
        <v>142</v>
      </c>
      <c r="H130" s="31" t="s">
        <v>282</v>
      </c>
      <c r="I130" s="32">
        <v>40003006</v>
      </c>
      <c r="J130" s="29" t="s">
        <v>143</v>
      </c>
      <c r="K130" s="33">
        <v>6054.84</v>
      </c>
      <c r="L130" s="75">
        <f t="shared" si="1"/>
        <v>28</v>
      </c>
    </row>
    <row r="131" spans="3:12" x14ac:dyDescent="0.25">
      <c r="C131" s="30">
        <v>43452</v>
      </c>
      <c r="D131" s="30">
        <v>43480</v>
      </c>
      <c r="E131" s="29"/>
      <c r="F131" s="29">
        <v>328</v>
      </c>
      <c r="G131" s="29" t="s">
        <v>70</v>
      </c>
      <c r="H131" s="31" t="s">
        <v>283</v>
      </c>
      <c r="I131" s="32">
        <v>41007530</v>
      </c>
      <c r="J131" s="29" t="s">
        <v>46</v>
      </c>
      <c r="K131" s="33">
        <v>266.19</v>
      </c>
      <c r="L131" s="75">
        <f t="shared" si="1"/>
        <v>28</v>
      </c>
    </row>
    <row r="132" spans="3:12" x14ac:dyDescent="0.25">
      <c r="C132" s="30">
        <v>43483</v>
      </c>
      <c r="D132" s="30">
        <v>43511</v>
      </c>
      <c r="E132" s="29"/>
      <c r="F132" s="29">
        <v>1406</v>
      </c>
      <c r="G132" s="29" t="s">
        <v>134</v>
      </c>
      <c r="H132" s="31" t="s">
        <v>390</v>
      </c>
      <c r="I132" s="32">
        <v>40001400</v>
      </c>
      <c r="J132" s="29" t="s">
        <v>34</v>
      </c>
      <c r="K132" s="33">
        <v>329.79</v>
      </c>
      <c r="L132" s="75">
        <f t="shared" si="1"/>
        <v>28</v>
      </c>
    </row>
    <row r="133" spans="3:12" x14ac:dyDescent="0.25">
      <c r="C133" s="30">
        <v>43497</v>
      </c>
      <c r="D133" s="30">
        <v>43525</v>
      </c>
      <c r="E133" s="29"/>
      <c r="F133" s="29">
        <v>2133</v>
      </c>
      <c r="G133" s="29" t="s">
        <v>106</v>
      </c>
      <c r="H133" s="31" t="s">
        <v>410</v>
      </c>
      <c r="I133" s="32">
        <v>41002530</v>
      </c>
      <c r="J133" s="29" t="s">
        <v>107</v>
      </c>
      <c r="K133" s="33">
        <v>363</v>
      </c>
      <c r="L133" s="75">
        <f t="shared" ref="L133:L196" si="2">+D133-C133</f>
        <v>28</v>
      </c>
    </row>
    <row r="134" spans="3:12" x14ac:dyDescent="0.25">
      <c r="C134" s="30">
        <v>43514</v>
      </c>
      <c r="D134" s="30">
        <v>43542</v>
      </c>
      <c r="E134" s="29"/>
      <c r="F134" s="29">
        <v>2322</v>
      </c>
      <c r="G134" s="29" t="s">
        <v>167</v>
      </c>
      <c r="H134" s="31" t="s">
        <v>460</v>
      </c>
      <c r="I134" s="32">
        <v>41008103</v>
      </c>
      <c r="J134" s="29" t="s">
        <v>124</v>
      </c>
      <c r="K134" s="33">
        <v>139.38999999999999</v>
      </c>
      <c r="L134" s="75">
        <f t="shared" si="2"/>
        <v>28</v>
      </c>
    </row>
    <row r="135" spans="3:12" x14ac:dyDescent="0.25">
      <c r="C135" s="30">
        <v>43514</v>
      </c>
      <c r="D135" s="30">
        <v>43542</v>
      </c>
      <c r="E135" s="29"/>
      <c r="F135" s="29">
        <v>2333</v>
      </c>
      <c r="G135" s="29" t="s">
        <v>92</v>
      </c>
      <c r="H135" s="31" t="s">
        <v>472</v>
      </c>
      <c r="I135" s="32">
        <v>41007555</v>
      </c>
      <c r="J135" s="29" t="s">
        <v>93</v>
      </c>
      <c r="K135" s="33">
        <v>528.61</v>
      </c>
      <c r="L135" s="75">
        <f t="shared" si="2"/>
        <v>28</v>
      </c>
    </row>
    <row r="136" spans="3:12" x14ac:dyDescent="0.25">
      <c r="C136" s="30">
        <v>43451</v>
      </c>
      <c r="D136" s="30">
        <v>43480</v>
      </c>
      <c r="E136" s="29"/>
      <c r="F136" s="29">
        <v>317</v>
      </c>
      <c r="G136" s="29" t="s">
        <v>147</v>
      </c>
      <c r="H136" s="31" t="s">
        <v>266</v>
      </c>
      <c r="I136" s="32">
        <v>40007508</v>
      </c>
      <c r="J136" s="29" t="s">
        <v>148</v>
      </c>
      <c r="K136" s="33">
        <v>925.65</v>
      </c>
      <c r="L136" s="75">
        <f t="shared" si="2"/>
        <v>29</v>
      </c>
    </row>
    <row r="137" spans="3:12" x14ac:dyDescent="0.25">
      <c r="C137" s="30">
        <v>43451</v>
      </c>
      <c r="D137" s="30">
        <v>43480</v>
      </c>
      <c r="E137" s="29"/>
      <c r="F137" s="29">
        <v>329</v>
      </c>
      <c r="G137" s="29" t="s">
        <v>147</v>
      </c>
      <c r="H137" s="31" t="s">
        <v>284</v>
      </c>
      <c r="I137" s="32">
        <v>40007508</v>
      </c>
      <c r="J137" s="29" t="s">
        <v>148</v>
      </c>
      <c r="K137" s="33">
        <v>519.86</v>
      </c>
      <c r="L137" s="75">
        <f t="shared" si="2"/>
        <v>29</v>
      </c>
    </row>
    <row r="138" spans="3:12" x14ac:dyDescent="0.25">
      <c r="C138" s="30">
        <v>43451</v>
      </c>
      <c r="D138" s="30">
        <v>43480</v>
      </c>
      <c r="E138" s="29"/>
      <c r="F138" s="29">
        <v>333</v>
      </c>
      <c r="G138" s="29" t="s">
        <v>134</v>
      </c>
      <c r="H138" s="31" t="s">
        <v>288</v>
      </c>
      <c r="I138" s="32">
        <v>40001400</v>
      </c>
      <c r="J138" s="29" t="s">
        <v>34</v>
      </c>
      <c r="K138" s="33">
        <v>943.8</v>
      </c>
      <c r="L138" s="75">
        <f t="shared" si="2"/>
        <v>29</v>
      </c>
    </row>
    <row r="139" spans="3:12" x14ac:dyDescent="0.25">
      <c r="C139" s="30">
        <v>43496</v>
      </c>
      <c r="D139" s="30">
        <v>43525</v>
      </c>
      <c r="E139" s="29"/>
      <c r="F139" s="29">
        <v>2130</v>
      </c>
      <c r="G139" s="29" t="s">
        <v>128</v>
      </c>
      <c r="H139" s="31" t="s">
        <v>407</v>
      </c>
      <c r="I139" s="32">
        <v>40000651</v>
      </c>
      <c r="J139" s="29" t="s">
        <v>122</v>
      </c>
      <c r="K139" s="33">
        <v>355.3</v>
      </c>
      <c r="L139" s="75">
        <f t="shared" si="2"/>
        <v>29</v>
      </c>
    </row>
    <row r="140" spans="3:12" x14ac:dyDescent="0.25">
      <c r="C140" s="30">
        <v>43496</v>
      </c>
      <c r="D140" s="30">
        <v>43525</v>
      </c>
      <c r="E140" s="29"/>
      <c r="F140" s="29">
        <v>2131</v>
      </c>
      <c r="G140" s="29" t="s">
        <v>64</v>
      </c>
      <c r="H140" s="31" t="s">
        <v>408</v>
      </c>
      <c r="I140" s="32">
        <v>41001247</v>
      </c>
      <c r="J140" s="29" t="s">
        <v>16</v>
      </c>
      <c r="K140" s="33">
        <v>530</v>
      </c>
      <c r="L140" s="75">
        <f t="shared" si="2"/>
        <v>29</v>
      </c>
    </row>
    <row r="141" spans="3:12" x14ac:dyDescent="0.25">
      <c r="C141" s="30">
        <v>43496</v>
      </c>
      <c r="D141" s="30">
        <v>43525</v>
      </c>
      <c r="E141" s="29"/>
      <c r="F141" s="29">
        <v>2132</v>
      </c>
      <c r="G141" s="29" t="s">
        <v>63</v>
      </c>
      <c r="H141" s="31" t="s">
        <v>409</v>
      </c>
      <c r="I141" s="32">
        <v>40000200</v>
      </c>
      <c r="J141" s="29" t="s">
        <v>15</v>
      </c>
      <c r="K141" s="33">
        <v>71.34</v>
      </c>
      <c r="L141" s="75">
        <f t="shared" si="2"/>
        <v>29</v>
      </c>
    </row>
    <row r="142" spans="3:12" x14ac:dyDescent="0.25">
      <c r="C142" s="30">
        <v>43496</v>
      </c>
      <c r="D142" s="30">
        <v>43525</v>
      </c>
      <c r="E142" s="29"/>
      <c r="F142" s="29">
        <v>2134</v>
      </c>
      <c r="G142" s="29" t="s">
        <v>57</v>
      </c>
      <c r="H142" s="31" t="s">
        <v>411</v>
      </c>
      <c r="I142" s="32">
        <v>41005300</v>
      </c>
      <c r="J142" s="29" t="s">
        <v>22</v>
      </c>
      <c r="K142" s="33">
        <v>226.57</v>
      </c>
      <c r="L142" s="75">
        <f t="shared" si="2"/>
        <v>29</v>
      </c>
    </row>
    <row r="143" spans="3:12" x14ac:dyDescent="0.25">
      <c r="C143" s="30">
        <v>43496</v>
      </c>
      <c r="D143" s="30">
        <v>43525</v>
      </c>
      <c r="E143" s="29"/>
      <c r="F143" s="29">
        <v>2138</v>
      </c>
      <c r="G143" s="29" t="s">
        <v>168</v>
      </c>
      <c r="H143" s="31" t="s">
        <v>417</v>
      </c>
      <c r="I143" s="32">
        <v>41008440</v>
      </c>
      <c r="J143" s="29" t="s">
        <v>84</v>
      </c>
      <c r="K143" s="33">
        <v>409.92</v>
      </c>
      <c r="L143" s="75">
        <f t="shared" si="2"/>
        <v>29</v>
      </c>
    </row>
    <row r="144" spans="3:12" x14ac:dyDescent="0.25">
      <c r="C144" s="30">
        <v>43496</v>
      </c>
      <c r="D144" s="30">
        <v>43525</v>
      </c>
      <c r="E144" s="29"/>
      <c r="F144" s="29">
        <v>2139</v>
      </c>
      <c r="G144" s="29" t="s">
        <v>62</v>
      </c>
      <c r="H144" s="31" t="s">
        <v>418</v>
      </c>
      <c r="I144" s="32">
        <v>41002375</v>
      </c>
      <c r="J144" s="29" t="s">
        <v>30</v>
      </c>
      <c r="K144" s="33">
        <v>112.01</v>
      </c>
      <c r="L144" s="75">
        <f t="shared" si="2"/>
        <v>29</v>
      </c>
    </row>
    <row r="145" spans="3:12" x14ac:dyDescent="0.25">
      <c r="C145" s="30">
        <v>43496</v>
      </c>
      <c r="D145" s="30">
        <v>43525</v>
      </c>
      <c r="E145" s="29"/>
      <c r="F145" s="29">
        <v>2141</v>
      </c>
      <c r="G145" s="29" t="s">
        <v>111</v>
      </c>
      <c r="H145" s="31" t="s">
        <v>420</v>
      </c>
      <c r="I145" s="32">
        <v>41007250</v>
      </c>
      <c r="J145" s="29" t="s">
        <v>95</v>
      </c>
      <c r="K145" s="33">
        <v>283.08999999999997</v>
      </c>
      <c r="L145" s="75">
        <f t="shared" si="2"/>
        <v>29</v>
      </c>
    </row>
    <row r="146" spans="3:12" x14ac:dyDescent="0.25">
      <c r="C146" s="30">
        <v>43496</v>
      </c>
      <c r="D146" s="30">
        <v>43525</v>
      </c>
      <c r="E146" s="29"/>
      <c r="F146" s="29">
        <v>2144</v>
      </c>
      <c r="G146" s="29" t="s">
        <v>74</v>
      </c>
      <c r="H146" s="31" t="s">
        <v>422</v>
      </c>
      <c r="I146" s="32">
        <v>41008600</v>
      </c>
      <c r="J146" s="29" t="s">
        <v>27</v>
      </c>
      <c r="K146" s="33">
        <v>252.65</v>
      </c>
      <c r="L146" s="75">
        <f t="shared" si="2"/>
        <v>29</v>
      </c>
    </row>
    <row r="147" spans="3:12" x14ac:dyDescent="0.25">
      <c r="C147" s="30">
        <v>43496</v>
      </c>
      <c r="D147" s="30">
        <v>43525</v>
      </c>
      <c r="E147" s="29"/>
      <c r="F147" s="29">
        <v>2146</v>
      </c>
      <c r="G147" s="29" t="s">
        <v>72</v>
      </c>
      <c r="H147" s="31" t="s">
        <v>424</v>
      </c>
      <c r="I147" s="32">
        <v>41002557</v>
      </c>
      <c r="J147" s="29" t="s">
        <v>32</v>
      </c>
      <c r="K147" s="33">
        <v>53.16</v>
      </c>
      <c r="L147" s="75">
        <f t="shared" si="2"/>
        <v>29</v>
      </c>
    </row>
    <row r="148" spans="3:12" x14ac:dyDescent="0.25">
      <c r="C148" s="30">
        <v>43496</v>
      </c>
      <c r="D148" s="30">
        <v>43525</v>
      </c>
      <c r="E148" s="29"/>
      <c r="F148" s="29">
        <v>2149</v>
      </c>
      <c r="G148" s="29" t="s">
        <v>73</v>
      </c>
      <c r="H148" s="31" t="s">
        <v>429</v>
      </c>
      <c r="I148" s="32">
        <v>41008450</v>
      </c>
      <c r="J148" s="29" t="s">
        <v>26</v>
      </c>
      <c r="K148" s="33">
        <v>220</v>
      </c>
      <c r="L148" s="75">
        <f t="shared" si="2"/>
        <v>29</v>
      </c>
    </row>
    <row r="149" spans="3:12" x14ac:dyDescent="0.25">
      <c r="C149" s="30">
        <v>43496</v>
      </c>
      <c r="D149" s="30">
        <v>43525</v>
      </c>
      <c r="E149" s="29"/>
      <c r="F149" s="29">
        <v>2150</v>
      </c>
      <c r="G149" s="29" t="s">
        <v>151</v>
      </c>
      <c r="H149" s="31" t="s">
        <v>430</v>
      </c>
      <c r="I149" s="32">
        <v>41000460</v>
      </c>
      <c r="J149" s="29" t="s">
        <v>152</v>
      </c>
      <c r="K149" s="33">
        <v>130.68</v>
      </c>
      <c r="L149" s="75">
        <f t="shared" si="2"/>
        <v>29</v>
      </c>
    </row>
    <row r="150" spans="3:12" x14ac:dyDescent="0.25">
      <c r="C150" s="30">
        <v>43496</v>
      </c>
      <c r="D150" s="30">
        <v>43525</v>
      </c>
      <c r="E150" s="29"/>
      <c r="F150" s="29">
        <v>2152</v>
      </c>
      <c r="G150" s="29" t="s">
        <v>162</v>
      </c>
      <c r="H150" s="31" t="s">
        <v>432</v>
      </c>
      <c r="I150" s="32">
        <v>41002895</v>
      </c>
      <c r="J150" s="29" t="s">
        <v>163</v>
      </c>
      <c r="K150" s="33">
        <v>2219.87</v>
      </c>
      <c r="L150" s="75">
        <f t="shared" si="2"/>
        <v>29</v>
      </c>
    </row>
    <row r="151" spans="3:12" x14ac:dyDescent="0.25">
      <c r="C151" s="30">
        <v>43496</v>
      </c>
      <c r="D151" s="30">
        <v>43525</v>
      </c>
      <c r="E151" s="29"/>
      <c r="F151" s="29">
        <v>2153</v>
      </c>
      <c r="G151" s="29" t="s">
        <v>126</v>
      </c>
      <c r="H151" s="31" t="s">
        <v>433</v>
      </c>
      <c r="I151" s="32">
        <v>40000650</v>
      </c>
      <c r="J151" s="29" t="s">
        <v>127</v>
      </c>
      <c r="K151" s="33">
        <v>136.86000000000001</v>
      </c>
      <c r="L151" s="75">
        <f t="shared" si="2"/>
        <v>29</v>
      </c>
    </row>
    <row r="152" spans="3:12" x14ac:dyDescent="0.25">
      <c r="C152" s="30">
        <v>43496</v>
      </c>
      <c r="D152" s="30">
        <v>43525</v>
      </c>
      <c r="E152" s="29"/>
      <c r="F152" s="29">
        <v>2154</v>
      </c>
      <c r="G152" s="29" t="s">
        <v>59</v>
      </c>
      <c r="H152" s="31" t="s">
        <v>434</v>
      </c>
      <c r="I152" s="32">
        <v>40001550</v>
      </c>
      <c r="J152" s="29" t="s">
        <v>19</v>
      </c>
      <c r="K152" s="33">
        <v>267.60000000000002</v>
      </c>
      <c r="L152" s="75">
        <f t="shared" si="2"/>
        <v>29</v>
      </c>
    </row>
    <row r="153" spans="3:12" x14ac:dyDescent="0.25">
      <c r="C153" s="30">
        <v>43496</v>
      </c>
      <c r="D153" s="30">
        <v>43525</v>
      </c>
      <c r="E153" s="29"/>
      <c r="F153" s="29">
        <v>2155</v>
      </c>
      <c r="G153" s="29" t="s">
        <v>61</v>
      </c>
      <c r="H153" s="31" t="s">
        <v>435</v>
      </c>
      <c r="I153" s="32">
        <v>40003005</v>
      </c>
      <c r="J153" s="29" t="s">
        <v>21</v>
      </c>
      <c r="K153" s="33">
        <v>115.03</v>
      </c>
      <c r="L153" s="75">
        <f t="shared" si="2"/>
        <v>29</v>
      </c>
    </row>
    <row r="154" spans="3:12" x14ac:dyDescent="0.25">
      <c r="C154" s="30">
        <v>43496</v>
      </c>
      <c r="D154" s="30">
        <v>43525</v>
      </c>
      <c r="E154" s="29"/>
      <c r="F154" s="29">
        <v>2161</v>
      </c>
      <c r="G154" s="29" t="s">
        <v>264</v>
      </c>
      <c r="H154" s="31" t="s">
        <v>441</v>
      </c>
      <c r="I154" s="32">
        <v>40000800</v>
      </c>
      <c r="J154" s="29" t="s">
        <v>176</v>
      </c>
      <c r="K154" s="33">
        <v>8120.2</v>
      </c>
      <c r="L154" s="75">
        <f t="shared" si="2"/>
        <v>29</v>
      </c>
    </row>
    <row r="155" spans="3:12" x14ac:dyDescent="0.25">
      <c r="C155" s="30">
        <v>43496</v>
      </c>
      <c r="D155" s="30">
        <v>43525</v>
      </c>
      <c r="E155" s="29"/>
      <c r="F155" s="29">
        <v>2163</v>
      </c>
      <c r="G155" s="29" t="s">
        <v>144</v>
      </c>
      <c r="H155" s="31" t="s">
        <v>443</v>
      </c>
      <c r="I155" s="32">
        <v>40003180</v>
      </c>
      <c r="J155" s="29" t="s">
        <v>145</v>
      </c>
      <c r="K155" s="33">
        <v>690.25</v>
      </c>
      <c r="L155" s="75">
        <f t="shared" si="2"/>
        <v>29</v>
      </c>
    </row>
    <row r="156" spans="3:12" x14ac:dyDescent="0.25">
      <c r="C156" s="30">
        <v>43496</v>
      </c>
      <c r="D156" s="30">
        <v>43525</v>
      </c>
      <c r="E156" s="29"/>
      <c r="F156" s="29">
        <v>2165</v>
      </c>
      <c r="G156" s="29" t="s">
        <v>98</v>
      </c>
      <c r="H156" s="31" t="s">
        <v>445</v>
      </c>
      <c r="I156" s="32">
        <v>40001050</v>
      </c>
      <c r="J156" s="29" t="s">
        <v>94</v>
      </c>
      <c r="K156" s="33">
        <v>104.98</v>
      </c>
      <c r="L156" s="75">
        <f t="shared" si="2"/>
        <v>29</v>
      </c>
    </row>
    <row r="157" spans="3:12" x14ac:dyDescent="0.25">
      <c r="C157" s="30">
        <v>43496</v>
      </c>
      <c r="D157" s="30">
        <v>43525</v>
      </c>
      <c r="E157" s="29"/>
      <c r="F157" s="29">
        <v>2166</v>
      </c>
      <c r="G157" s="29" t="s">
        <v>160</v>
      </c>
      <c r="H157" s="31" t="s">
        <v>446</v>
      </c>
      <c r="I157" s="32">
        <v>41002865</v>
      </c>
      <c r="J157" s="29" t="s">
        <v>161</v>
      </c>
      <c r="K157" s="33">
        <v>113.84</v>
      </c>
      <c r="L157" s="75">
        <f t="shared" si="2"/>
        <v>29</v>
      </c>
    </row>
    <row r="158" spans="3:12" x14ac:dyDescent="0.25">
      <c r="C158" s="30">
        <v>43496</v>
      </c>
      <c r="D158" s="30">
        <v>43525</v>
      </c>
      <c r="E158" s="29"/>
      <c r="F158" s="29">
        <v>2167</v>
      </c>
      <c r="G158" s="29" t="s">
        <v>58</v>
      </c>
      <c r="H158" s="31" t="s">
        <v>447</v>
      </c>
      <c r="I158" s="32">
        <v>40001300</v>
      </c>
      <c r="J158" s="29" t="s">
        <v>18</v>
      </c>
      <c r="K158" s="33">
        <v>719.99</v>
      </c>
      <c r="L158" s="75">
        <f t="shared" si="2"/>
        <v>29</v>
      </c>
    </row>
    <row r="159" spans="3:12" x14ac:dyDescent="0.25">
      <c r="C159" s="30">
        <v>43496</v>
      </c>
      <c r="D159" s="30">
        <v>43525</v>
      </c>
      <c r="E159" s="29"/>
      <c r="F159" s="29">
        <v>2168</v>
      </c>
      <c r="G159" s="29" t="s">
        <v>72</v>
      </c>
      <c r="H159" s="31" t="s">
        <v>448</v>
      </c>
      <c r="I159" s="32">
        <v>41002557</v>
      </c>
      <c r="J159" s="29" t="s">
        <v>32</v>
      </c>
      <c r="K159" s="33">
        <v>296.99</v>
      </c>
      <c r="L159" s="75">
        <f t="shared" si="2"/>
        <v>29</v>
      </c>
    </row>
    <row r="160" spans="3:12" x14ac:dyDescent="0.25">
      <c r="C160" s="30">
        <v>43496</v>
      </c>
      <c r="D160" s="30">
        <v>43525</v>
      </c>
      <c r="E160" s="29"/>
      <c r="F160" s="29">
        <v>2169</v>
      </c>
      <c r="G160" s="29" t="s">
        <v>139</v>
      </c>
      <c r="H160" s="31" t="s">
        <v>449</v>
      </c>
      <c r="I160" s="32">
        <v>40002919</v>
      </c>
      <c r="J160" s="29" t="s">
        <v>138</v>
      </c>
      <c r="K160" s="33">
        <v>977.26</v>
      </c>
      <c r="L160" s="75">
        <f t="shared" si="2"/>
        <v>29</v>
      </c>
    </row>
    <row r="161" spans="3:12" x14ac:dyDescent="0.25">
      <c r="C161" s="30">
        <v>43465</v>
      </c>
      <c r="D161" s="30">
        <v>43495</v>
      </c>
      <c r="E161" s="29"/>
      <c r="F161" s="29">
        <v>567</v>
      </c>
      <c r="G161" s="29" t="s">
        <v>63</v>
      </c>
      <c r="H161" s="31" t="s">
        <v>306</v>
      </c>
      <c r="I161" s="32">
        <v>40000200</v>
      </c>
      <c r="J161" s="29" t="s">
        <v>15</v>
      </c>
      <c r="K161" s="33">
        <v>474.95</v>
      </c>
      <c r="L161" s="75">
        <f t="shared" si="2"/>
        <v>30</v>
      </c>
    </row>
    <row r="162" spans="3:12" x14ac:dyDescent="0.25">
      <c r="C162" s="30">
        <v>43465</v>
      </c>
      <c r="D162" s="30">
        <v>43495</v>
      </c>
      <c r="E162" s="29"/>
      <c r="F162" s="29">
        <v>568</v>
      </c>
      <c r="G162" s="29" t="s">
        <v>119</v>
      </c>
      <c r="H162" s="31" t="s">
        <v>307</v>
      </c>
      <c r="I162" s="32">
        <v>41001545</v>
      </c>
      <c r="J162" s="29" t="s">
        <v>120</v>
      </c>
      <c r="K162" s="33">
        <v>123.65</v>
      </c>
      <c r="L162" s="75">
        <f t="shared" si="2"/>
        <v>30</v>
      </c>
    </row>
    <row r="163" spans="3:12" x14ac:dyDescent="0.25">
      <c r="C163" s="30">
        <v>43465</v>
      </c>
      <c r="D163" s="30">
        <v>43495</v>
      </c>
      <c r="E163" s="29"/>
      <c r="F163" s="29">
        <v>569</v>
      </c>
      <c r="G163" s="29" t="s">
        <v>308</v>
      </c>
      <c r="H163" s="31" t="s">
        <v>309</v>
      </c>
      <c r="I163" s="32">
        <v>41002591</v>
      </c>
      <c r="J163" s="29" t="s">
        <v>123</v>
      </c>
      <c r="K163" s="33">
        <v>108.9</v>
      </c>
      <c r="L163" s="75">
        <f t="shared" si="2"/>
        <v>30</v>
      </c>
    </row>
    <row r="164" spans="3:12" x14ac:dyDescent="0.25">
      <c r="C164" s="30">
        <v>43465</v>
      </c>
      <c r="D164" s="30">
        <v>43495</v>
      </c>
      <c r="E164" s="29"/>
      <c r="F164" s="29">
        <v>570</v>
      </c>
      <c r="G164" s="29" t="s">
        <v>308</v>
      </c>
      <c r="H164" s="31" t="s">
        <v>310</v>
      </c>
      <c r="I164" s="32">
        <v>41002591</v>
      </c>
      <c r="J164" s="29" t="s">
        <v>123</v>
      </c>
      <c r="K164" s="33">
        <v>121</v>
      </c>
      <c r="L164" s="75">
        <f t="shared" si="2"/>
        <v>30</v>
      </c>
    </row>
    <row r="165" spans="3:12" x14ac:dyDescent="0.25">
      <c r="C165" s="30">
        <v>43465</v>
      </c>
      <c r="D165" s="30">
        <v>43495</v>
      </c>
      <c r="E165" s="29"/>
      <c r="F165" s="29">
        <v>571</v>
      </c>
      <c r="G165" s="29" t="s">
        <v>308</v>
      </c>
      <c r="H165" s="31" t="s">
        <v>311</v>
      </c>
      <c r="I165" s="32">
        <v>41002591</v>
      </c>
      <c r="J165" s="29" t="s">
        <v>123</v>
      </c>
      <c r="K165" s="33">
        <v>60.5</v>
      </c>
      <c r="L165" s="75">
        <f t="shared" si="2"/>
        <v>30</v>
      </c>
    </row>
    <row r="166" spans="3:12" x14ac:dyDescent="0.25">
      <c r="C166" s="30">
        <v>43465</v>
      </c>
      <c r="D166" s="30">
        <v>43495</v>
      </c>
      <c r="E166" s="29"/>
      <c r="F166" s="29">
        <v>574</v>
      </c>
      <c r="G166" s="29" t="s">
        <v>53</v>
      </c>
      <c r="H166" s="31" t="s">
        <v>315</v>
      </c>
      <c r="I166" s="32">
        <v>41007450</v>
      </c>
      <c r="J166" s="29" t="s">
        <v>24</v>
      </c>
      <c r="K166" s="33">
        <v>159.44999999999999</v>
      </c>
      <c r="L166" s="75">
        <f t="shared" si="2"/>
        <v>30</v>
      </c>
    </row>
    <row r="167" spans="3:12" x14ac:dyDescent="0.25">
      <c r="C167" s="30">
        <v>43465</v>
      </c>
      <c r="D167" s="30">
        <v>43495</v>
      </c>
      <c r="E167" s="29"/>
      <c r="F167" s="29">
        <v>575</v>
      </c>
      <c r="G167" s="29" t="s">
        <v>154</v>
      </c>
      <c r="H167" s="31" t="s">
        <v>316</v>
      </c>
      <c r="I167" s="32">
        <v>41001048</v>
      </c>
      <c r="J167" s="29" t="s">
        <v>155</v>
      </c>
      <c r="K167" s="33">
        <v>514.25</v>
      </c>
      <c r="L167" s="75">
        <f t="shared" si="2"/>
        <v>30</v>
      </c>
    </row>
    <row r="168" spans="3:12" x14ac:dyDescent="0.25">
      <c r="C168" s="30">
        <v>43465</v>
      </c>
      <c r="D168" s="30">
        <v>43495</v>
      </c>
      <c r="E168" s="29"/>
      <c r="F168" s="29">
        <v>576</v>
      </c>
      <c r="G168" s="29" t="s">
        <v>62</v>
      </c>
      <c r="H168" s="31" t="s">
        <v>317</v>
      </c>
      <c r="I168" s="32">
        <v>41002375</v>
      </c>
      <c r="J168" s="29" t="s">
        <v>30</v>
      </c>
      <c r="K168" s="33">
        <v>123.26</v>
      </c>
      <c r="L168" s="75">
        <f t="shared" si="2"/>
        <v>30</v>
      </c>
    </row>
    <row r="169" spans="3:12" x14ac:dyDescent="0.25">
      <c r="C169" s="30">
        <v>43465</v>
      </c>
      <c r="D169" s="30">
        <v>43495</v>
      </c>
      <c r="E169" s="29"/>
      <c r="F169" s="29">
        <v>577</v>
      </c>
      <c r="G169" s="29" t="s">
        <v>72</v>
      </c>
      <c r="H169" s="31" t="s">
        <v>318</v>
      </c>
      <c r="I169" s="32">
        <v>41002557</v>
      </c>
      <c r="J169" s="29" t="s">
        <v>32</v>
      </c>
      <c r="K169" s="33">
        <v>279.69</v>
      </c>
      <c r="L169" s="75">
        <f t="shared" si="2"/>
        <v>30</v>
      </c>
    </row>
    <row r="170" spans="3:12" x14ac:dyDescent="0.25">
      <c r="C170" s="30">
        <v>43465</v>
      </c>
      <c r="D170" s="30">
        <v>43495</v>
      </c>
      <c r="E170" s="29"/>
      <c r="F170" s="29">
        <v>581</v>
      </c>
      <c r="G170" s="29" t="s">
        <v>92</v>
      </c>
      <c r="H170" s="31" t="s">
        <v>324</v>
      </c>
      <c r="I170" s="32">
        <v>41007555</v>
      </c>
      <c r="J170" s="29" t="s">
        <v>93</v>
      </c>
      <c r="K170" s="33">
        <v>540.6</v>
      </c>
      <c r="L170" s="75">
        <f t="shared" si="2"/>
        <v>30</v>
      </c>
    </row>
    <row r="171" spans="3:12" x14ac:dyDescent="0.25">
      <c r="C171" s="30">
        <v>43465</v>
      </c>
      <c r="D171" s="30">
        <v>43495</v>
      </c>
      <c r="E171" s="29"/>
      <c r="F171" s="29">
        <v>582</v>
      </c>
      <c r="G171" s="29" t="s">
        <v>64</v>
      </c>
      <c r="H171" s="31" t="s">
        <v>325</v>
      </c>
      <c r="I171" s="32">
        <v>41001247</v>
      </c>
      <c r="J171" s="29" t="s">
        <v>16</v>
      </c>
      <c r="K171" s="33">
        <v>530</v>
      </c>
      <c r="L171" s="75">
        <f t="shared" si="2"/>
        <v>30</v>
      </c>
    </row>
    <row r="172" spans="3:12" x14ac:dyDescent="0.25">
      <c r="C172" s="30">
        <v>43465</v>
      </c>
      <c r="D172" s="30">
        <v>43495</v>
      </c>
      <c r="E172" s="29"/>
      <c r="F172" s="29">
        <v>584</v>
      </c>
      <c r="G172" s="29" t="s">
        <v>73</v>
      </c>
      <c r="H172" s="31" t="s">
        <v>327</v>
      </c>
      <c r="I172" s="32">
        <v>41008450</v>
      </c>
      <c r="J172" s="29" t="s">
        <v>26</v>
      </c>
      <c r="K172" s="33">
        <v>176</v>
      </c>
      <c r="L172" s="75">
        <f t="shared" si="2"/>
        <v>30</v>
      </c>
    </row>
    <row r="173" spans="3:12" x14ac:dyDescent="0.25">
      <c r="C173" s="30">
        <v>43465</v>
      </c>
      <c r="D173" s="30">
        <v>43495</v>
      </c>
      <c r="E173" s="29"/>
      <c r="F173" s="29">
        <v>585</v>
      </c>
      <c r="G173" s="29" t="s">
        <v>49</v>
      </c>
      <c r="H173" s="31" t="s">
        <v>328</v>
      </c>
      <c r="I173" s="32">
        <v>41001612</v>
      </c>
      <c r="J173" s="29" t="s">
        <v>44</v>
      </c>
      <c r="K173" s="33">
        <v>40.83</v>
      </c>
      <c r="L173" s="75">
        <f t="shared" si="2"/>
        <v>30</v>
      </c>
    </row>
    <row r="174" spans="3:12" x14ac:dyDescent="0.25">
      <c r="C174" s="30">
        <v>43465</v>
      </c>
      <c r="D174" s="30">
        <v>43495</v>
      </c>
      <c r="E174" s="29"/>
      <c r="F174" s="29">
        <v>586</v>
      </c>
      <c r="G174" s="29" t="s">
        <v>111</v>
      </c>
      <c r="H174" s="31" t="s">
        <v>329</v>
      </c>
      <c r="I174" s="32">
        <v>41007250</v>
      </c>
      <c r="J174" s="29" t="s">
        <v>95</v>
      </c>
      <c r="K174" s="33">
        <v>138.93</v>
      </c>
      <c r="L174" s="75">
        <f t="shared" si="2"/>
        <v>30</v>
      </c>
    </row>
    <row r="175" spans="3:12" x14ac:dyDescent="0.25">
      <c r="C175" s="30">
        <v>43465</v>
      </c>
      <c r="D175" s="30">
        <v>43495</v>
      </c>
      <c r="E175" s="29"/>
      <c r="F175" s="29">
        <v>587</v>
      </c>
      <c r="G175" s="29" t="s">
        <v>128</v>
      </c>
      <c r="H175" s="31" t="s">
        <v>330</v>
      </c>
      <c r="I175" s="32">
        <v>40000651</v>
      </c>
      <c r="J175" s="29" t="s">
        <v>122</v>
      </c>
      <c r="K175" s="33">
        <v>474.23</v>
      </c>
      <c r="L175" s="75">
        <f t="shared" si="2"/>
        <v>30</v>
      </c>
    </row>
    <row r="176" spans="3:12" x14ac:dyDescent="0.25">
      <c r="C176" s="30">
        <v>43465</v>
      </c>
      <c r="D176" s="30">
        <v>43495</v>
      </c>
      <c r="E176" s="29"/>
      <c r="F176" s="29">
        <v>588</v>
      </c>
      <c r="G176" s="29" t="s">
        <v>60</v>
      </c>
      <c r="H176" s="31" t="s">
        <v>331</v>
      </c>
      <c r="I176" s="32">
        <v>41001822</v>
      </c>
      <c r="J176" s="29" t="s">
        <v>41</v>
      </c>
      <c r="K176" s="33">
        <v>573.07000000000005</v>
      </c>
      <c r="L176" s="75">
        <f t="shared" si="2"/>
        <v>30</v>
      </c>
    </row>
    <row r="177" spans="3:12" x14ac:dyDescent="0.25">
      <c r="C177" s="30">
        <v>43465</v>
      </c>
      <c r="D177" s="30">
        <v>43495</v>
      </c>
      <c r="E177" s="29"/>
      <c r="F177" s="29">
        <v>589</v>
      </c>
      <c r="G177" s="29" t="s">
        <v>158</v>
      </c>
      <c r="H177" s="31" t="s">
        <v>332</v>
      </c>
      <c r="I177" s="32">
        <v>41002525</v>
      </c>
      <c r="J177" s="29" t="s">
        <v>159</v>
      </c>
      <c r="K177" s="33">
        <v>82.66</v>
      </c>
      <c r="L177" s="75">
        <f t="shared" si="2"/>
        <v>30</v>
      </c>
    </row>
    <row r="178" spans="3:12" x14ac:dyDescent="0.25">
      <c r="C178" s="30">
        <v>43465</v>
      </c>
      <c r="D178" s="30">
        <v>43495</v>
      </c>
      <c r="E178" s="29"/>
      <c r="F178" s="29">
        <v>592</v>
      </c>
      <c r="G178" s="29" t="s">
        <v>168</v>
      </c>
      <c r="H178" s="31" t="s">
        <v>335</v>
      </c>
      <c r="I178" s="32">
        <v>41008440</v>
      </c>
      <c r="J178" s="29" t="s">
        <v>84</v>
      </c>
      <c r="K178" s="33">
        <v>405.6</v>
      </c>
      <c r="L178" s="75">
        <f t="shared" si="2"/>
        <v>30</v>
      </c>
    </row>
    <row r="179" spans="3:12" x14ac:dyDescent="0.25">
      <c r="C179" s="30">
        <v>43465</v>
      </c>
      <c r="D179" s="30">
        <v>43495</v>
      </c>
      <c r="E179" s="29"/>
      <c r="F179" s="29">
        <v>594</v>
      </c>
      <c r="G179" s="29" t="s">
        <v>85</v>
      </c>
      <c r="H179" s="31" t="s">
        <v>337</v>
      </c>
      <c r="I179" s="32">
        <v>40000308</v>
      </c>
      <c r="J179" s="29" t="s">
        <v>83</v>
      </c>
      <c r="K179" s="33">
        <v>905.3</v>
      </c>
      <c r="L179" s="75">
        <f t="shared" si="2"/>
        <v>30</v>
      </c>
    </row>
    <row r="180" spans="3:12" x14ac:dyDescent="0.25">
      <c r="C180" s="30">
        <v>43465</v>
      </c>
      <c r="D180" s="30">
        <v>43495</v>
      </c>
      <c r="E180" s="29"/>
      <c r="F180" s="29">
        <v>596</v>
      </c>
      <c r="G180" s="29" t="s">
        <v>58</v>
      </c>
      <c r="H180" s="31" t="s">
        <v>339</v>
      </c>
      <c r="I180" s="32">
        <v>40001300</v>
      </c>
      <c r="J180" s="29" t="s">
        <v>18</v>
      </c>
      <c r="K180" s="33">
        <v>141.9</v>
      </c>
      <c r="L180" s="75">
        <f t="shared" si="2"/>
        <v>30</v>
      </c>
    </row>
    <row r="181" spans="3:12" x14ac:dyDescent="0.25">
      <c r="C181" s="30">
        <v>43465</v>
      </c>
      <c r="D181" s="30">
        <v>43495</v>
      </c>
      <c r="E181" s="29"/>
      <c r="F181" s="29">
        <v>598</v>
      </c>
      <c r="G181" s="29" t="s">
        <v>146</v>
      </c>
      <c r="H181" s="31" t="s">
        <v>341</v>
      </c>
      <c r="I181" s="32">
        <v>40007051</v>
      </c>
      <c r="J181" s="29" t="s">
        <v>45</v>
      </c>
      <c r="K181" s="33">
        <v>594.54999999999995</v>
      </c>
      <c r="L181" s="75">
        <f t="shared" si="2"/>
        <v>30</v>
      </c>
    </row>
    <row r="182" spans="3:12" x14ac:dyDescent="0.25">
      <c r="C182" s="30">
        <v>43465</v>
      </c>
      <c r="D182" s="30">
        <v>43495</v>
      </c>
      <c r="E182" s="29"/>
      <c r="F182" s="29">
        <v>600</v>
      </c>
      <c r="G182" s="29" t="s">
        <v>343</v>
      </c>
      <c r="H182" s="31" t="s">
        <v>344</v>
      </c>
      <c r="I182" s="32">
        <v>40002919</v>
      </c>
      <c r="J182" s="29" t="s">
        <v>138</v>
      </c>
      <c r="K182" s="33">
        <v>548.44000000000005</v>
      </c>
      <c r="L182" s="75">
        <f t="shared" si="2"/>
        <v>30</v>
      </c>
    </row>
    <row r="183" spans="3:12" x14ac:dyDescent="0.25">
      <c r="C183" s="30">
        <v>43465</v>
      </c>
      <c r="D183" s="30">
        <v>43495</v>
      </c>
      <c r="E183" s="29"/>
      <c r="F183" s="29">
        <v>601</v>
      </c>
      <c r="G183" s="29" t="s">
        <v>59</v>
      </c>
      <c r="H183" s="31" t="s">
        <v>345</v>
      </c>
      <c r="I183" s="32">
        <v>40001550</v>
      </c>
      <c r="J183" s="29" t="s">
        <v>19</v>
      </c>
      <c r="K183" s="33">
        <v>387.85</v>
      </c>
      <c r="L183" s="75">
        <f t="shared" si="2"/>
        <v>30</v>
      </c>
    </row>
    <row r="184" spans="3:12" x14ac:dyDescent="0.25">
      <c r="C184" s="30">
        <v>43465</v>
      </c>
      <c r="D184" s="30">
        <v>43495</v>
      </c>
      <c r="E184" s="29"/>
      <c r="F184" s="29">
        <v>603</v>
      </c>
      <c r="G184" s="29" t="s">
        <v>151</v>
      </c>
      <c r="H184" s="31" t="s">
        <v>348</v>
      </c>
      <c r="I184" s="32">
        <v>41000460</v>
      </c>
      <c r="J184" s="29" t="s">
        <v>152</v>
      </c>
      <c r="K184" s="33">
        <v>130.68</v>
      </c>
      <c r="L184" s="75">
        <f t="shared" si="2"/>
        <v>30</v>
      </c>
    </row>
    <row r="185" spans="3:12" x14ac:dyDescent="0.25">
      <c r="C185" s="30">
        <v>43465</v>
      </c>
      <c r="D185" s="30">
        <v>43495</v>
      </c>
      <c r="E185" s="29"/>
      <c r="F185" s="29">
        <v>605</v>
      </c>
      <c r="G185" s="29" t="s">
        <v>125</v>
      </c>
      <c r="H185" s="31" t="s">
        <v>350</v>
      </c>
      <c r="I185" s="32">
        <v>40000183</v>
      </c>
      <c r="J185" s="29" t="s">
        <v>121</v>
      </c>
      <c r="K185" s="33">
        <v>376.97</v>
      </c>
      <c r="L185" s="75">
        <f t="shared" si="2"/>
        <v>30</v>
      </c>
    </row>
    <row r="186" spans="3:12" x14ac:dyDescent="0.25">
      <c r="C186" s="30">
        <v>43481</v>
      </c>
      <c r="D186" s="30">
        <v>43511</v>
      </c>
      <c r="E186" s="29"/>
      <c r="F186" s="29">
        <v>1397</v>
      </c>
      <c r="G186" s="29" t="s">
        <v>140</v>
      </c>
      <c r="H186" s="31" t="s">
        <v>379</v>
      </c>
      <c r="I186" s="32">
        <v>40002926</v>
      </c>
      <c r="J186" s="29" t="s">
        <v>141</v>
      </c>
      <c r="K186" s="33">
        <v>3100.02</v>
      </c>
      <c r="L186" s="75">
        <f t="shared" si="2"/>
        <v>30</v>
      </c>
    </row>
    <row r="187" spans="3:12" x14ac:dyDescent="0.25">
      <c r="C187" s="30">
        <v>43481</v>
      </c>
      <c r="D187" s="30">
        <v>43511</v>
      </c>
      <c r="E187" s="29"/>
      <c r="F187" s="29">
        <v>1399</v>
      </c>
      <c r="G187" s="29" t="s">
        <v>153</v>
      </c>
      <c r="H187" s="31" t="s">
        <v>381</v>
      </c>
      <c r="I187" s="32">
        <v>41000846</v>
      </c>
      <c r="J187" s="29" t="s">
        <v>102</v>
      </c>
      <c r="K187" s="33">
        <v>1023.54</v>
      </c>
      <c r="L187" s="75">
        <f t="shared" si="2"/>
        <v>30</v>
      </c>
    </row>
    <row r="188" spans="3:12" x14ac:dyDescent="0.25">
      <c r="C188" s="30">
        <v>43481</v>
      </c>
      <c r="D188" s="30">
        <v>43511</v>
      </c>
      <c r="E188" s="29"/>
      <c r="F188" s="29">
        <v>1409</v>
      </c>
      <c r="G188" s="29" t="s">
        <v>151</v>
      </c>
      <c r="H188" s="31" t="s">
        <v>397</v>
      </c>
      <c r="I188" s="32">
        <v>41000460</v>
      </c>
      <c r="J188" s="29" t="s">
        <v>152</v>
      </c>
      <c r="K188" s="33">
        <v>4840</v>
      </c>
      <c r="L188" s="75">
        <f t="shared" si="2"/>
        <v>30</v>
      </c>
    </row>
    <row r="189" spans="3:12" x14ac:dyDescent="0.25">
      <c r="C189" s="30">
        <v>43495</v>
      </c>
      <c r="D189" s="30">
        <v>43525</v>
      </c>
      <c r="E189" s="29"/>
      <c r="F189" s="29">
        <v>2128</v>
      </c>
      <c r="G189" s="29" t="s">
        <v>375</v>
      </c>
      <c r="H189" s="31" t="s">
        <v>405</v>
      </c>
      <c r="I189" s="32">
        <v>40005725</v>
      </c>
      <c r="J189" s="29" t="s">
        <v>377</v>
      </c>
      <c r="K189" s="33">
        <v>460.01</v>
      </c>
      <c r="L189" s="75">
        <f t="shared" si="2"/>
        <v>30</v>
      </c>
    </row>
    <row r="190" spans="3:12" x14ac:dyDescent="0.25">
      <c r="C190" s="30">
        <v>43495</v>
      </c>
      <c r="D190" s="30">
        <v>43525</v>
      </c>
      <c r="E190" s="29"/>
      <c r="F190" s="29">
        <v>2135</v>
      </c>
      <c r="G190" s="29" t="s">
        <v>66</v>
      </c>
      <c r="H190" s="31" t="s">
        <v>412</v>
      </c>
      <c r="I190" s="32">
        <v>41002908</v>
      </c>
      <c r="J190" s="29" t="s">
        <v>39</v>
      </c>
      <c r="K190" s="33">
        <v>907.5</v>
      </c>
      <c r="L190" s="75">
        <f t="shared" si="2"/>
        <v>30</v>
      </c>
    </row>
    <row r="191" spans="3:12" x14ac:dyDescent="0.25">
      <c r="C191" s="30">
        <v>43495</v>
      </c>
      <c r="D191" s="30">
        <v>43525</v>
      </c>
      <c r="E191" s="29"/>
      <c r="F191" s="29">
        <v>2143</v>
      </c>
      <c r="G191" s="29" t="s">
        <v>53</v>
      </c>
      <c r="H191" s="31" t="s">
        <v>421</v>
      </c>
      <c r="I191" s="32">
        <v>41007450</v>
      </c>
      <c r="J191" s="29" t="s">
        <v>24</v>
      </c>
      <c r="K191" s="33">
        <v>720.4</v>
      </c>
      <c r="L191" s="75">
        <f t="shared" si="2"/>
        <v>30</v>
      </c>
    </row>
    <row r="192" spans="3:12" x14ac:dyDescent="0.25">
      <c r="C192" s="30">
        <v>43495</v>
      </c>
      <c r="D192" s="30">
        <v>43525</v>
      </c>
      <c r="E192" s="29"/>
      <c r="F192" s="29">
        <v>2147</v>
      </c>
      <c r="G192" s="29" t="s">
        <v>166</v>
      </c>
      <c r="H192" s="31" t="s">
        <v>425</v>
      </c>
      <c r="I192" s="32">
        <v>41005450</v>
      </c>
      <c r="J192" s="29" t="s">
        <v>110</v>
      </c>
      <c r="K192" s="33">
        <v>84.56</v>
      </c>
      <c r="L192" s="75">
        <f t="shared" si="2"/>
        <v>30</v>
      </c>
    </row>
    <row r="193" spans="3:12" x14ac:dyDescent="0.25">
      <c r="C193" s="30">
        <v>43495</v>
      </c>
      <c r="D193" s="30">
        <v>43525</v>
      </c>
      <c r="E193" s="29"/>
      <c r="F193" s="29">
        <v>2151</v>
      </c>
      <c r="G193" s="29" t="s">
        <v>69</v>
      </c>
      <c r="H193" s="31" t="s">
        <v>431</v>
      </c>
      <c r="I193" s="32">
        <v>40002950</v>
      </c>
      <c r="J193" s="29" t="s">
        <v>20</v>
      </c>
      <c r="K193" s="33">
        <v>871.2</v>
      </c>
      <c r="L193" s="75">
        <f t="shared" si="2"/>
        <v>30</v>
      </c>
    </row>
    <row r="194" spans="3:12" x14ac:dyDescent="0.25">
      <c r="C194" s="30">
        <v>43495</v>
      </c>
      <c r="D194" s="30">
        <v>43525</v>
      </c>
      <c r="E194" s="29"/>
      <c r="F194" s="29">
        <v>2156</v>
      </c>
      <c r="G194" s="29" t="s">
        <v>56</v>
      </c>
      <c r="H194" s="31" t="s">
        <v>436</v>
      </c>
      <c r="I194" s="32">
        <v>40000100</v>
      </c>
      <c r="J194" s="29" t="s">
        <v>14</v>
      </c>
      <c r="K194" s="33">
        <v>335.32</v>
      </c>
      <c r="L194" s="75">
        <f t="shared" si="2"/>
        <v>30</v>
      </c>
    </row>
    <row r="195" spans="3:12" x14ac:dyDescent="0.25">
      <c r="C195" s="30">
        <v>43495</v>
      </c>
      <c r="D195" s="30">
        <v>43525</v>
      </c>
      <c r="E195" s="29"/>
      <c r="F195" s="29">
        <v>2159</v>
      </c>
      <c r="G195" s="29" t="s">
        <v>60</v>
      </c>
      <c r="H195" s="31" t="s">
        <v>439</v>
      </c>
      <c r="I195" s="32">
        <v>41001822</v>
      </c>
      <c r="J195" s="29" t="s">
        <v>41</v>
      </c>
      <c r="K195" s="33">
        <v>539.09</v>
      </c>
      <c r="L195" s="75">
        <f t="shared" si="2"/>
        <v>30</v>
      </c>
    </row>
    <row r="196" spans="3:12" x14ac:dyDescent="0.25">
      <c r="C196" s="30">
        <v>43449</v>
      </c>
      <c r="D196" s="30">
        <v>43480</v>
      </c>
      <c r="E196" s="29"/>
      <c r="F196" s="29">
        <v>311</v>
      </c>
      <c r="G196" s="29" t="s">
        <v>111</v>
      </c>
      <c r="H196" s="31" t="s">
        <v>259</v>
      </c>
      <c r="I196" s="32">
        <v>41007250</v>
      </c>
      <c r="J196" s="29" t="s">
        <v>95</v>
      </c>
      <c r="K196" s="33">
        <v>88.91</v>
      </c>
      <c r="L196" s="75">
        <f t="shared" si="2"/>
        <v>31</v>
      </c>
    </row>
    <row r="197" spans="3:12" x14ac:dyDescent="0.25">
      <c r="C197" s="30">
        <v>43449</v>
      </c>
      <c r="D197" s="30">
        <v>43480</v>
      </c>
      <c r="E197" s="29"/>
      <c r="F197" s="29">
        <v>312</v>
      </c>
      <c r="G197" s="29" t="s">
        <v>54</v>
      </c>
      <c r="H197" s="31" t="s">
        <v>260</v>
      </c>
      <c r="I197" s="32">
        <v>41008099</v>
      </c>
      <c r="J197" s="29" t="s">
        <v>25</v>
      </c>
      <c r="K197" s="33">
        <v>508.12</v>
      </c>
      <c r="L197" s="75">
        <f t="shared" ref="L197:L261" si="3">+D197-C197</f>
        <v>31</v>
      </c>
    </row>
    <row r="198" spans="3:12" x14ac:dyDescent="0.25">
      <c r="C198" s="30">
        <v>43449</v>
      </c>
      <c r="D198" s="30">
        <v>43480</v>
      </c>
      <c r="E198" s="29"/>
      <c r="F198" s="29">
        <v>316</v>
      </c>
      <c r="G198" s="29" t="s">
        <v>264</v>
      </c>
      <c r="H198" s="31" t="s">
        <v>265</v>
      </c>
      <c r="I198" s="32">
        <v>40000800</v>
      </c>
      <c r="J198" s="29" t="s">
        <v>176</v>
      </c>
      <c r="K198" s="33">
        <v>7201.7</v>
      </c>
      <c r="L198" s="75">
        <f t="shared" si="3"/>
        <v>31</v>
      </c>
    </row>
    <row r="199" spans="3:12" x14ac:dyDescent="0.25">
      <c r="C199" s="30">
        <v>43449</v>
      </c>
      <c r="D199" s="30">
        <v>43480</v>
      </c>
      <c r="E199" s="29"/>
      <c r="F199" s="29">
        <v>319</v>
      </c>
      <c r="G199" s="29" t="s">
        <v>53</v>
      </c>
      <c r="H199" s="31" t="s">
        <v>268</v>
      </c>
      <c r="I199" s="32">
        <v>41007450</v>
      </c>
      <c r="J199" s="29" t="s">
        <v>24</v>
      </c>
      <c r="K199" s="33">
        <v>45.45</v>
      </c>
      <c r="L199" s="75">
        <f t="shared" si="3"/>
        <v>31</v>
      </c>
    </row>
    <row r="200" spans="3:12" x14ac:dyDescent="0.25">
      <c r="C200" s="30">
        <v>43449</v>
      </c>
      <c r="D200" s="30">
        <v>43480</v>
      </c>
      <c r="E200" s="29"/>
      <c r="F200" s="29">
        <v>324</v>
      </c>
      <c r="G200" s="29" t="s">
        <v>126</v>
      </c>
      <c r="H200" s="31" t="s">
        <v>275</v>
      </c>
      <c r="I200" s="32">
        <v>40000650</v>
      </c>
      <c r="J200" s="29" t="s">
        <v>127</v>
      </c>
      <c r="K200" s="33">
        <v>245.8</v>
      </c>
      <c r="L200" s="75">
        <f t="shared" si="3"/>
        <v>31</v>
      </c>
    </row>
    <row r="201" spans="3:12" x14ac:dyDescent="0.25">
      <c r="C201" s="30">
        <v>43449</v>
      </c>
      <c r="D201" s="30">
        <v>43480</v>
      </c>
      <c r="E201" s="29"/>
      <c r="F201" s="29">
        <v>335</v>
      </c>
      <c r="G201" s="29" t="s">
        <v>292</v>
      </c>
      <c r="H201" s="31" t="s">
        <v>293</v>
      </c>
      <c r="I201" s="32">
        <v>40001505</v>
      </c>
      <c r="J201" s="29" t="s">
        <v>177</v>
      </c>
      <c r="K201" s="33">
        <v>109.38</v>
      </c>
      <c r="L201" s="75">
        <f t="shared" si="3"/>
        <v>31</v>
      </c>
    </row>
    <row r="202" spans="3:12" x14ac:dyDescent="0.25">
      <c r="C202" s="30">
        <v>43449</v>
      </c>
      <c r="D202" s="30">
        <v>43480</v>
      </c>
      <c r="E202" s="29"/>
      <c r="F202" s="29">
        <v>336</v>
      </c>
      <c r="G202" s="29" t="s">
        <v>129</v>
      </c>
      <c r="H202" s="31" t="s">
        <v>294</v>
      </c>
      <c r="I202" s="32">
        <v>40000950</v>
      </c>
      <c r="J202" s="29" t="s">
        <v>130</v>
      </c>
      <c r="K202" s="33">
        <v>52.03</v>
      </c>
      <c r="L202" s="75">
        <f t="shared" si="3"/>
        <v>31</v>
      </c>
    </row>
    <row r="203" spans="3:12" x14ac:dyDescent="0.25">
      <c r="C203" s="30">
        <v>43449</v>
      </c>
      <c r="D203" s="30">
        <v>43480</v>
      </c>
      <c r="E203" s="29"/>
      <c r="F203" s="29">
        <v>340</v>
      </c>
      <c r="G203" s="29" t="s">
        <v>136</v>
      </c>
      <c r="H203" s="31" t="s">
        <v>299</v>
      </c>
      <c r="I203" s="32">
        <v>40002250</v>
      </c>
      <c r="J203" s="29" t="s">
        <v>137</v>
      </c>
      <c r="K203" s="33">
        <v>588.33000000000004</v>
      </c>
      <c r="L203" s="75">
        <f t="shared" si="3"/>
        <v>31</v>
      </c>
    </row>
    <row r="204" spans="3:12" x14ac:dyDescent="0.25">
      <c r="C204" s="30">
        <v>43464</v>
      </c>
      <c r="D204" s="30">
        <v>43495</v>
      </c>
      <c r="E204" s="29"/>
      <c r="F204" s="29">
        <v>579</v>
      </c>
      <c r="G204" s="29" t="s">
        <v>292</v>
      </c>
      <c r="H204" s="31" t="s">
        <v>320</v>
      </c>
      <c r="I204" s="32">
        <v>40001505</v>
      </c>
      <c r="J204" s="29" t="s">
        <v>177</v>
      </c>
      <c r="K204" s="33">
        <v>116.55</v>
      </c>
      <c r="L204" s="75">
        <f t="shared" si="3"/>
        <v>31</v>
      </c>
    </row>
    <row r="205" spans="3:12" x14ac:dyDescent="0.25">
      <c r="C205" s="30">
        <v>43464</v>
      </c>
      <c r="D205" s="30">
        <v>43495</v>
      </c>
      <c r="E205" s="29"/>
      <c r="F205" s="29">
        <v>580</v>
      </c>
      <c r="G205" s="29" t="s">
        <v>321</v>
      </c>
      <c r="H205" s="31" t="s">
        <v>322</v>
      </c>
      <c r="I205" s="32">
        <v>41002153</v>
      </c>
      <c r="J205" s="29" t="s">
        <v>323</v>
      </c>
      <c r="K205" s="33">
        <v>6085.45</v>
      </c>
      <c r="L205" s="75">
        <f t="shared" si="3"/>
        <v>31</v>
      </c>
    </row>
    <row r="206" spans="3:12" x14ac:dyDescent="0.25">
      <c r="C206" s="30">
        <v>43464</v>
      </c>
      <c r="D206" s="30">
        <v>43495</v>
      </c>
      <c r="E206" s="29"/>
      <c r="F206" s="29">
        <v>583</v>
      </c>
      <c r="G206" s="29" t="s">
        <v>66</v>
      </c>
      <c r="H206" s="31" t="s">
        <v>326</v>
      </c>
      <c r="I206" s="32">
        <v>41002908</v>
      </c>
      <c r="J206" s="29" t="s">
        <v>39</v>
      </c>
      <c r="K206" s="33">
        <v>907.5</v>
      </c>
      <c r="L206" s="75">
        <f t="shared" si="3"/>
        <v>31</v>
      </c>
    </row>
    <row r="207" spans="3:12" x14ac:dyDescent="0.25">
      <c r="C207" s="30">
        <v>43464</v>
      </c>
      <c r="D207" s="30">
        <v>43495</v>
      </c>
      <c r="E207" s="29"/>
      <c r="F207" s="29">
        <v>591</v>
      </c>
      <c r="G207" s="29" t="s">
        <v>56</v>
      </c>
      <c r="H207" s="31" t="s">
        <v>334</v>
      </c>
      <c r="I207" s="32">
        <v>40000100</v>
      </c>
      <c r="J207" s="29" t="s">
        <v>14</v>
      </c>
      <c r="K207" s="33">
        <v>18.66</v>
      </c>
      <c r="L207" s="75">
        <f t="shared" si="3"/>
        <v>31</v>
      </c>
    </row>
    <row r="208" spans="3:12" x14ac:dyDescent="0.25">
      <c r="C208" s="30">
        <v>43464</v>
      </c>
      <c r="D208" s="30">
        <v>43495</v>
      </c>
      <c r="E208" s="29"/>
      <c r="F208" s="29">
        <v>597</v>
      </c>
      <c r="G208" s="29" t="s">
        <v>87</v>
      </c>
      <c r="H208" s="31" t="s">
        <v>340</v>
      </c>
      <c r="I208" s="32">
        <v>41001249</v>
      </c>
      <c r="J208" s="29" t="s">
        <v>17</v>
      </c>
      <c r="K208" s="33">
        <v>373.89</v>
      </c>
      <c r="L208" s="75">
        <f t="shared" si="3"/>
        <v>31</v>
      </c>
    </row>
    <row r="209" spans="3:12" x14ac:dyDescent="0.25">
      <c r="C209" s="30">
        <v>43464</v>
      </c>
      <c r="D209" s="30">
        <v>43495</v>
      </c>
      <c r="E209" s="29"/>
      <c r="F209" s="29">
        <v>604</v>
      </c>
      <c r="G209" s="29" t="s">
        <v>321</v>
      </c>
      <c r="H209" s="31" t="s">
        <v>349</v>
      </c>
      <c r="I209" s="32">
        <v>41002153</v>
      </c>
      <c r="J209" s="29" t="s">
        <v>323</v>
      </c>
      <c r="K209" s="33">
        <v>8905.06</v>
      </c>
      <c r="L209" s="75">
        <f t="shared" si="3"/>
        <v>31</v>
      </c>
    </row>
    <row r="210" spans="3:12" x14ac:dyDescent="0.25">
      <c r="C210" s="30">
        <v>43480</v>
      </c>
      <c r="D210" s="30">
        <v>43511</v>
      </c>
      <c r="E210" s="29"/>
      <c r="F210" s="29">
        <v>1398</v>
      </c>
      <c r="G210" s="29" t="s">
        <v>53</v>
      </c>
      <c r="H210" s="31" t="s">
        <v>380</v>
      </c>
      <c r="I210" s="32">
        <v>41007450</v>
      </c>
      <c r="J210" s="29" t="s">
        <v>24</v>
      </c>
      <c r="K210" s="33">
        <v>470.18</v>
      </c>
      <c r="L210" s="75">
        <f t="shared" si="3"/>
        <v>31</v>
      </c>
    </row>
    <row r="211" spans="3:12" x14ac:dyDescent="0.25">
      <c r="C211" s="30">
        <v>43480</v>
      </c>
      <c r="D211" s="30">
        <v>43511</v>
      </c>
      <c r="E211" s="29"/>
      <c r="F211" s="29">
        <v>1400</v>
      </c>
      <c r="G211" s="29" t="s">
        <v>117</v>
      </c>
      <c r="H211" s="31" t="s">
        <v>382</v>
      </c>
      <c r="I211" s="32">
        <v>41000865</v>
      </c>
      <c r="J211" s="29" t="s">
        <v>118</v>
      </c>
      <c r="K211" s="33">
        <v>416.22</v>
      </c>
      <c r="L211" s="75">
        <f t="shared" si="3"/>
        <v>31</v>
      </c>
    </row>
    <row r="212" spans="3:12" x14ac:dyDescent="0.25">
      <c r="C212" s="30">
        <v>43480</v>
      </c>
      <c r="D212" s="30">
        <v>43511</v>
      </c>
      <c r="E212" s="29"/>
      <c r="F212" s="29">
        <v>1402</v>
      </c>
      <c r="G212" s="29" t="s">
        <v>128</v>
      </c>
      <c r="H212" s="31" t="s">
        <v>384</v>
      </c>
      <c r="I212" s="32">
        <v>40000651</v>
      </c>
      <c r="J212" s="29" t="s">
        <v>122</v>
      </c>
      <c r="K212" s="33">
        <v>275.26</v>
      </c>
      <c r="L212" s="75">
        <f t="shared" si="3"/>
        <v>31</v>
      </c>
    </row>
    <row r="213" spans="3:12" x14ac:dyDescent="0.25">
      <c r="C213" s="30">
        <v>43480</v>
      </c>
      <c r="D213" s="30">
        <v>43511</v>
      </c>
      <c r="E213" s="29"/>
      <c r="F213" s="29">
        <v>1403</v>
      </c>
      <c r="G213" s="29" t="s">
        <v>108</v>
      </c>
      <c r="H213" s="31" t="s">
        <v>385</v>
      </c>
      <c r="I213" s="32">
        <v>41002915</v>
      </c>
      <c r="J213" s="29" t="s">
        <v>109</v>
      </c>
      <c r="K213" s="33">
        <v>197.47</v>
      </c>
      <c r="L213" s="75">
        <f t="shared" si="3"/>
        <v>31</v>
      </c>
    </row>
    <row r="214" spans="3:12" x14ac:dyDescent="0.25">
      <c r="C214" s="30">
        <v>43480</v>
      </c>
      <c r="D214" s="30">
        <v>43511</v>
      </c>
      <c r="E214" s="29"/>
      <c r="F214" s="29">
        <v>1410</v>
      </c>
      <c r="G214" s="29" t="s">
        <v>146</v>
      </c>
      <c r="H214" s="31" t="s">
        <v>398</v>
      </c>
      <c r="I214" s="32">
        <v>40007051</v>
      </c>
      <c r="J214" s="29" t="s">
        <v>45</v>
      </c>
      <c r="K214" s="33">
        <v>223.85</v>
      </c>
      <c r="L214" s="75">
        <f t="shared" si="3"/>
        <v>31</v>
      </c>
    </row>
    <row r="215" spans="3:12" x14ac:dyDescent="0.25">
      <c r="C215" s="30">
        <v>43511</v>
      </c>
      <c r="D215" s="30">
        <v>43542</v>
      </c>
      <c r="E215" s="29"/>
      <c r="F215" s="29">
        <v>2321</v>
      </c>
      <c r="G215" s="29" t="s">
        <v>56</v>
      </c>
      <c r="H215" s="31" t="s">
        <v>459</v>
      </c>
      <c r="I215" s="32">
        <v>40000100</v>
      </c>
      <c r="J215" s="29" t="s">
        <v>14</v>
      </c>
      <c r="K215" s="33">
        <v>183.71</v>
      </c>
      <c r="L215" s="75">
        <f t="shared" si="3"/>
        <v>31</v>
      </c>
    </row>
    <row r="216" spans="3:12" x14ac:dyDescent="0.25">
      <c r="C216" s="30">
        <v>43511</v>
      </c>
      <c r="D216" s="30">
        <v>43542</v>
      </c>
      <c r="E216" s="29"/>
      <c r="F216" s="29">
        <v>2325</v>
      </c>
      <c r="G216" s="29" t="s">
        <v>49</v>
      </c>
      <c r="H216" s="31" t="s">
        <v>463</v>
      </c>
      <c r="I216" s="32">
        <v>41001612</v>
      </c>
      <c r="J216" s="29" t="s">
        <v>44</v>
      </c>
      <c r="K216" s="33">
        <v>41.37</v>
      </c>
      <c r="L216" s="75">
        <f t="shared" si="3"/>
        <v>31</v>
      </c>
    </row>
    <row r="217" spans="3:12" x14ac:dyDescent="0.25">
      <c r="C217" s="30">
        <v>43511</v>
      </c>
      <c r="D217" s="30">
        <v>43542</v>
      </c>
      <c r="E217" s="29"/>
      <c r="F217" s="29">
        <v>2326</v>
      </c>
      <c r="G217" s="29" t="s">
        <v>128</v>
      </c>
      <c r="H217" s="31" t="s">
        <v>464</v>
      </c>
      <c r="I217" s="32">
        <v>40000651</v>
      </c>
      <c r="J217" s="29" t="s">
        <v>122</v>
      </c>
      <c r="K217" s="33">
        <v>70.31</v>
      </c>
      <c r="L217" s="75">
        <f t="shared" si="3"/>
        <v>31</v>
      </c>
    </row>
    <row r="218" spans="3:12" x14ac:dyDescent="0.25">
      <c r="C218" s="30">
        <v>43511</v>
      </c>
      <c r="D218" s="30">
        <v>43542</v>
      </c>
      <c r="E218" s="29"/>
      <c r="F218" s="29">
        <v>2328</v>
      </c>
      <c r="G218" s="29" t="s">
        <v>160</v>
      </c>
      <c r="H218" s="31" t="s">
        <v>466</v>
      </c>
      <c r="I218" s="32">
        <v>41002865</v>
      </c>
      <c r="J218" s="29" t="s">
        <v>161</v>
      </c>
      <c r="K218" s="33">
        <v>75.78</v>
      </c>
      <c r="L218" s="75">
        <f t="shared" si="3"/>
        <v>31</v>
      </c>
    </row>
    <row r="219" spans="3:12" x14ac:dyDescent="0.25">
      <c r="C219" s="30">
        <v>43511</v>
      </c>
      <c r="D219" s="30">
        <v>43542</v>
      </c>
      <c r="E219" s="29"/>
      <c r="F219" s="29">
        <v>2329</v>
      </c>
      <c r="G219" s="29" t="s">
        <v>111</v>
      </c>
      <c r="H219" s="31" t="s">
        <v>467</v>
      </c>
      <c r="I219" s="32">
        <v>41007250</v>
      </c>
      <c r="J219" s="29" t="s">
        <v>95</v>
      </c>
      <c r="K219" s="33">
        <v>123.72</v>
      </c>
      <c r="L219" s="75">
        <f t="shared" si="3"/>
        <v>31</v>
      </c>
    </row>
    <row r="220" spans="3:12" x14ac:dyDescent="0.25">
      <c r="C220" s="30">
        <v>43434</v>
      </c>
      <c r="D220" s="30">
        <v>43466</v>
      </c>
      <c r="E220" s="29">
        <v>2</v>
      </c>
      <c r="F220" s="29">
        <v>71</v>
      </c>
      <c r="G220" s="29" t="s">
        <v>112</v>
      </c>
      <c r="H220" s="31" t="s">
        <v>181</v>
      </c>
      <c r="I220" s="32">
        <v>41007660</v>
      </c>
      <c r="J220" s="29" t="s">
        <v>113</v>
      </c>
      <c r="K220" s="33">
        <v>55.44</v>
      </c>
      <c r="L220" s="75">
        <f t="shared" si="3"/>
        <v>32</v>
      </c>
    </row>
    <row r="221" spans="3:12" x14ac:dyDescent="0.25">
      <c r="C221" s="30">
        <v>43448</v>
      </c>
      <c r="D221" s="30">
        <v>43480</v>
      </c>
      <c r="E221" s="29"/>
      <c r="F221" s="29">
        <v>326</v>
      </c>
      <c r="G221" s="29" t="s">
        <v>279</v>
      </c>
      <c r="H221" s="31" t="s">
        <v>280</v>
      </c>
      <c r="I221" s="32">
        <v>40000550</v>
      </c>
      <c r="J221" s="29" t="s">
        <v>281</v>
      </c>
      <c r="K221" s="33">
        <v>1763.43</v>
      </c>
      <c r="L221" s="75">
        <f t="shared" si="3"/>
        <v>32</v>
      </c>
    </row>
    <row r="222" spans="3:12" x14ac:dyDescent="0.25">
      <c r="C222" s="30">
        <v>43448</v>
      </c>
      <c r="D222" s="30">
        <v>43480</v>
      </c>
      <c r="E222" s="29"/>
      <c r="F222" s="29">
        <v>332</v>
      </c>
      <c r="G222" s="29" t="s">
        <v>99</v>
      </c>
      <c r="H222" s="31" t="s">
        <v>287</v>
      </c>
      <c r="I222" s="32">
        <v>40001800</v>
      </c>
      <c r="J222" s="29" t="s">
        <v>86</v>
      </c>
      <c r="K222" s="33">
        <v>5965.11</v>
      </c>
      <c r="L222" s="75">
        <f t="shared" si="3"/>
        <v>32</v>
      </c>
    </row>
    <row r="223" spans="3:12" x14ac:dyDescent="0.25">
      <c r="C223" s="30">
        <v>43479</v>
      </c>
      <c r="D223" s="30">
        <v>43511</v>
      </c>
      <c r="E223" s="29"/>
      <c r="F223" s="29">
        <v>1407</v>
      </c>
      <c r="G223" s="29" t="s">
        <v>391</v>
      </c>
      <c r="H223" s="31" t="s">
        <v>392</v>
      </c>
      <c r="I223" s="32">
        <v>41007532</v>
      </c>
      <c r="J223" s="29" t="s">
        <v>393</v>
      </c>
      <c r="K223" s="33">
        <v>5168.88</v>
      </c>
      <c r="L223" s="75">
        <f t="shared" si="3"/>
        <v>32</v>
      </c>
    </row>
    <row r="224" spans="3:12" x14ac:dyDescent="0.25">
      <c r="C224" s="30">
        <v>43493</v>
      </c>
      <c r="D224" s="30">
        <v>43525</v>
      </c>
      <c r="E224" s="29"/>
      <c r="F224" s="29">
        <v>2162</v>
      </c>
      <c r="G224" s="29" t="s">
        <v>71</v>
      </c>
      <c r="H224" s="31" t="s">
        <v>442</v>
      </c>
      <c r="I224" s="32">
        <v>41006850</v>
      </c>
      <c r="J224" s="29" t="s">
        <v>23</v>
      </c>
      <c r="K224" s="33">
        <v>632</v>
      </c>
      <c r="L224" s="75">
        <f t="shared" si="3"/>
        <v>32</v>
      </c>
    </row>
    <row r="225" spans="3:12" x14ac:dyDescent="0.25">
      <c r="C225" s="30">
        <v>43510</v>
      </c>
      <c r="D225" s="30">
        <v>43542</v>
      </c>
      <c r="E225" s="29"/>
      <c r="F225" s="29">
        <v>2327</v>
      </c>
      <c r="G225" s="29" t="s">
        <v>80</v>
      </c>
      <c r="H225" s="31" t="s">
        <v>465</v>
      </c>
      <c r="I225" s="32">
        <v>40002150</v>
      </c>
      <c r="J225" s="29" t="s">
        <v>81</v>
      </c>
      <c r="K225" s="33">
        <v>718.74</v>
      </c>
      <c r="L225" s="75">
        <f t="shared" si="3"/>
        <v>32</v>
      </c>
    </row>
    <row r="226" spans="3:12" x14ac:dyDescent="0.25">
      <c r="C226" s="30">
        <v>43510</v>
      </c>
      <c r="D226" s="30">
        <v>43542</v>
      </c>
      <c r="E226" s="29"/>
      <c r="F226" s="29">
        <v>2337</v>
      </c>
      <c r="G226" s="29" t="s">
        <v>375</v>
      </c>
      <c r="H226" s="31" t="s">
        <v>479</v>
      </c>
      <c r="I226" s="32">
        <v>40005725</v>
      </c>
      <c r="J226" s="29" t="s">
        <v>377</v>
      </c>
      <c r="K226" s="33">
        <v>262.33</v>
      </c>
      <c r="L226" s="75">
        <f t="shared" si="3"/>
        <v>32</v>
      </c>
    </row>
    <row r="227" spans="3:12" x14ac:dyDescent="0.25">
      <c r="C227" s="30">
        <v>43462</v>
      </c>
      <c r="D227" s="30">
        <v>43495</v>
      </c>
      <c r="E227" s="29"/>
      <c r="F227" s="29">
        <v>593</v>
      </c>
      <c r="G227" s="29" t="s">
        <v>65</v>
      </c>
      <c r="H227" s="31" t="s">
        <v>336</v>
      </c>
      <c r="I227" s="32">
        <v>40002800</v>
      </c>
      <c r="J227" s="29" t="s">
        <v>35</v>
      </c>
      <c r="K227" s="33">
        <v>1.39</v>
      </c>
      <c r="L227" s="75">
        <f t="shared" si="3"/>
        <v>33</v>
      </c>
    </row>
    <row r="228" spans="3:12" x14ac:dyDescent="0.25">
      <c r="C228" s="30">
        <v>43461</v>
      </c>
      <c r="D228" s="30">
        <v>43495</v>
      </c>
      <c r="E228" s="29"/>
      <c r="F228" s="29">
        <v>599</v>
      </c>
      <c r="G228" s="29" t="s">
        <v>99</v>
      </c>
      <c r="H228" s="31" t="s">
        <v>342</v>
      </c>
      <c r="I228" s="32">
        <v>40001800</v>
      </c>
      <c r="J228" s="29" t="s">
        <v>86</v>
      </c>
      <c r="K228" s="33">
        <v>1703.05</v>
      </c>
      <c r="L228" s="75">
        <f t="shared" si="3"/>
        <v>34</v>
      </c>
    </row>
    <row r="229" spans="3:12" x14ac:dyDescent="0.25">
      <c r="C229" s="30">
        <v>43461</v>
      </c>
      <c r="D229" s="30">
        <v>43495</v>
      </c>
      <c r="E229" s="29"/>
      <c r="F229" s="29">
        <v>602</v>
      </c>
      <c r="G229" s="29" t="s">
        <v>346</v>
      </c>
      <c r="H229" s="31" t="s">
        <v>347</v>
      </c>
      <c r="I229" s="32">
        <v>41000315</v>
      </c>
      <c r="J229" s="29" t="s">
        <v>178</v>
      </c>
      <c r="K229" s="33">
        <v>1004.3</v>
      </c>
      <c r="L229" s="75">
        <f t="shared" si="3"/>
        <v>34</v>
      </c>
    </row>
    <row r="230" spans="3:12" x14ac:dyDescent="0.25">
      <c r="C230" s="30">
        <v>43461</v>
      </c>
      <c r="D230" s="30">
        <v>43495</v>
      </c>
      <c r="E230" s="29"/>
      <c r="F230" s="29">
        <v>606</v>
      </c>
      <c r="G230" s="29" t="s">
        <v>351</v>
      </c>
      <c r="H230" s="31" t="s">
        <v>352</v>
      </c>
      <c r="I230" s="32">
        <v>41001146</v>
      </c>
      <c r="J230" s="29" t="s">
        <v>353</v>
      </c>
      <c r="K230" s="33">
        <v>5445</v>
      </c>
      <c r="L230" s="75">
        <f t="shared" si="3"/>
        <v>34</v>
      </c>
    </row>
    <row r="231" spans="3:12" x14ac:dyDescent="0.25">
      <c r="C231" s="30">
        <v>43508</v>
      </c>
      <c r="D231" s="30">
        <v>43542</v>
      </c>
      <c r="E231" s="29"/>
      <c r="F231" s="29">
        <v>2334</v>
      </c>
      <c r="G231" s="29" t="s">
        <v>473</v>
      </c>
      <c r="H231" s="31" t="s">
        <v>474</v>
      </c>
      <c r="I231" s="32">
        <v>41007265</v>
      </c>
      <c r="J231" s="29" t="s">
        <v>91</v>
      </c>
      <c r="K231" s="33">
        <v>1024.3900000000001</v>
      </c>
      <c r="L231" s="75">
        <f t="shared" si="3"/>
        <v>34</v>
      </c>
    </row>
    <row r="232" spans="3:12" x14ac:dyDescent="0.25">
      <c r="C232" s="30">
        <v>43445</v>
      </c>
      <c r="D232" s="30">
        <v>43480</v>
      </c>
      <c r="E232" s="29"/>
      <c r="F232" s="29">
        <v>330</v>
      </c>
      <c r="G232" s="29" t="s">
        <v>147</v>
      </c>
      <c r="H232" s="31" t="s">
        <v>285</v>
      </c>
      <c r="I232" s="32">
        <v>40007508</v>
      </c>
      <c r="J232" s="29" t="s">
        <v>148</v>
      </c>
      <c r="K232" s="33">
        <v>137.5</v>
      </c>
      <c r="L232" s="75">
        <f t="shared" si="3"/>
        <v>35</v>
      </c>
    </row>
    <row r="233" spans="3:12" x14ac:dyDescent="0.25">
      <c r="C233" s="30">
        <v>43490</v>
      </c>
      <c r="D233" s="30">
        <v>43525</v>
      </c>
      <c r="E233" s="29"/>
      <c r="F233" s="29">
        <v>2137</v>
      </c>
      <c r="G233" s="29" t="s">
        <v>272</v>
      </c>
      <c r="H233" s="31" t="s">
        <v>416</v>
      </c>
      <c r="I233" s="32">
        <v>41001242</v>
      </c>
      <c r="J233" s="29" t="s">
        <v>180</v>
      </c>
      <c r="K233" s="33">
        <v>1937.96</v>
      </c>
      <c r="L233" s="75">
        <f t="shared" si="3"/>
        <v>35</v>
      </c>
    </row>
    <row r="234" spans="3:12" x14ac:dyDescent="0.25">
      <c r="C234" s="30">
        <v>43490</v>
      </c>
      <c r="D234" s="30">
        <v>43525</v>
      </c>
      <c r="E234" s="29"/>
      <c r="F234" s="29">
        <v>2145</v>
      </c>
      <c r="G234" s="29" t="s">
        <v>272</v>
      </c>
      <c r="H234" s="31" t="s">
        <v>423</v>
      </c>
      <c r="I234" s="32">
        <v>41001242</v>
      </c>
      <c r="J234" s="29" t="s">
        <v>180</v>
      </c>
      <c r="K234" s="33">
        <v>1841.73</v>
      </c>
      <c r="L234" s="75">
        <f t="shared" si="3"/>
        <v>35</v>
      </c>
    </row>
    <row r="235" spans="3:12" x14ac:dyDescent="0.25">
      <c r="C235" s="30">
        <v>43507</v>
      </c>
      <c r="D235" s="30">
        <v>43542</v>
      </c>
      <c r="E235" s="29"/>
      <c r="F235" s="29">
        <v>2332</v>
      </c>
      <c r="G235" s="29" t="s">
        <v>147</v>
      </c>
      <c r="H235" s="31" t="s">
        <v>471</v>
      </c>
      <c r="I235" s="32">
        <v>40007508</v>
      </c>
      <c r="J235" s="29" t="s">
        <v>148</v>
      </c>
      <c r="K235" s="33">
        <v>2086.6999999999998</v>
      </c>
      <c r="L235" s="75">
        <f t="shared" si="3"/>
        <v>35</v>
      </c>
    </row>
    <row r="236" spans="3:12" x14ac:dyDescent="0.25">
      <c r="C236" s="30">
        <v>43507</v>
      </c>
      <c r="D236" s="30">
        <v>43542</v>
      </c>
      <c r="E236" s="29"/>
      <c r="F236" s="29">
        <v>2335</v>
      </c>
      <c r="G236" s="29" t="s">
        <v>80</v>
      </c>
      <c r="H236" s="31" t="s">
        <v>475</v>
      </c>
      <c r="I236" s="32">
        <v>40002150</v>
      </c>
      <c r="J236" s="29" t="s">
        <v>81</v>
      </c>
      <c r="K236" s="33">
        <v>284.35000000000002</v>
      </c>
      <c r="L236" s="75">
        <f t="shared" si="3"/>
        <v>35</v>
      </c>
    </row>
    <row r="237" spans="3:12" x14ac:dyDescent="0.25">
      <c r="C237" s="30">
        <v>43444</v>
      </c>
      <c r="D237" s="30">
        <v>43480</v>
      </c>
      <c r="E237" s="29"/>
      <c r="F237" s="29">
        <v>321</v>
      </c>
      <c r="G237" s="29" t="s">
        <v>270</v>
      </c>
      <c r="H237" s="31" t="s">
        <v>271</v>
      </c>
      <c r="I237" s="32">
        <v>40001850</v>
      </c>
      <c r="J237" s="29" t="s">
        <v>135</v>
      </c>
      <c r="K237" s="33">
        <v>1542.87</v>
      </c>
      <c r="L237" s="75">
        <f t="shared" si="3"/>
        <v>36</v>
      </c>
    </row>
    <row r="238" spans="3:12" x14ac:dyDescent="0.25">
      <c r="C238" s="30">
        <v>43444</v>
      </c>
      <c r="D238" s="30">
        <v>43480</v>
      </c>
      <c r="E238" s="29"/>
      <c r="F238" s="29">
        <v>338</v>
      </c>
      <c r="G238" s="29" t="s">
        <v>296</v>
      </c>
      <c r="H238" s="31" t="s">
        <v>297</v>
      </c>
      <c r="I238" s="32">
        <v>41001075</v>
      </c>
      <c r="J238" s="29" t="s">
        <v>179</v>
      </c>
      <c r="K238" s="33">
        <v>1203.42</v>
      </c>
      <c r="L238" s="75">
        <f t="shared" si="3"/>
        <v>36</v>
      </c>
    </row>
    <row r="239" spans="3:12" x14ac:dyDescent="0.25">
      <c r="C239" s="30">
        <v>43444</v>
      </c>
      <c r="D239" s="30">
        <v>43480</v>
      </c>
      <c r="E239" s="29"/>
      <c r="F239" s="29">
        <v>341</v>
      </c>
      <c r="G239" s="29" t="s">
        <v>80</v>
      </c>
      <c r="H239" s="31" t="s">
        <v>300</v>
      </c>
      <c r="I239" s="32">
        <v>40002150</v>
      </c>
      <c r="J239" s="29" t="s">
        <v>81</v>
      </c>
      <c r="K239" s="33">
        <v>210.54</v>
      </c>
      <c r="L239" s="75">
        <f t="shared" si="3"/>
        <v>36</v>
      </c>
    </row>
    <row r="240" spans="3:12" x14ac:dyDescent="0.25">
      <c r="C240" s="30">
        <v>43475</v>
      </c>
      <c r="D240" s="30">
        <v>43511</v>
      </c>
      <c r="E240" s="29"/>
      <c r="F240" s="29">
        <v>1401</v>
      </c>
      <c r="G240" s="29" t="s">
        <v>108</v>
      </c>
      <c r="H240" s="31" t="s">
        <v>383</v>
      </c>
      <c r="I240" s="32">
        <v>41002915</v>
      </c>
      <c r="J240" s="29" t="s">
        <v>109</v>
      </c>
      <c r="K240" s="33">
        <v>506.24</v>
      </c>
      <c r="L240" s="75">
        <f t="shared" si="3"/>
        <v>36</v>
      </c>
    </row>
    <row r="241" spans="3:12" x14ac:dyDescent="0.25">
      <c r="C241" s="30">
        <v>43458</v>
      </c>
      <c r="D241" s="30">
        <v>43495</v>
      </c>
      <c r="E241" s="29"/>
      <c r="F241" s="29">
        <v>573</v>
      </c>
      <c r="G241" s="29" t="s">
        <v>313</v>
      </c>
      <c r="H241" s="31" t="s">
        <v>314</v>
      </c>
      <c r="I241" s="32">
        <v>41002895</v>
      </c>
      <c r="J241" s="29" t="s">
        <v>163</v>
      </c>
      <c r="K241" s="33">
        <v>3033.95</v>
      </c>
      <c r="L241" s="75">
        <f t="shared" si="3"/>
        <v>37</v>
      </c>
    </row>
    <row r="242" spans="3:12" x14ac:dyDescent="0.25">
      <c r="C242" s="30">
        <v>43458</v>
      </c>
      <c r="D242" s="30">
        <v>43495</v>
      </c>
      <c r="E242" s="29"/>
      <c r="F242" s="29">
        <v>578</v>
      </c>
      <c r="G242" s="29" t="s">
        <v>89</v>
      </c>
      <c r="H242" s="31" t="s">
        <v>319</v>
      </c>
      <c r="I242" s="32">
        <v>41000115</v>
      </c>
      <c r="J242" s="29" t="s">
        <v>90</v>
      </c>
      <c r="K242" s="33">
        <v>159.5</v>
      </c>
      <c r="L242" s="75">
        <f t="shared" si="3"/>
        <v>37</v>
      </c>
    </row>
    <row r="243" spans="3:12" x14ac:dyDescent="0.25">
      <c r="C243" s="30">
        <v>43458</v>
      </c>
      <c r="D243" s="30">
        <v>43495</v>
      </c>
      <c r="E243" s="29"/>
      <c r="F243" s="29">
        <v>590</v>
      </c>
      <c r="G243" s="29" t="s">
        <v>313</v>
      </c>
      <c r="H243" s="31" t="s">
        <v>333</v>
      </c>
      <c r="I243" s="32">
        <v>41002895</v>
      </c>
      <c r="J243" s="29" t="s">
        <v>163</v>
      </c>
      <c r="K243" s="33">
        <v>5565.58</v>
      </c>
      <c r="L243" s="75">
        <f t="shared" si="3"/>
        <v>37</v>
      </c>
    </row>
    <row r="244" spans="3:12" x14ac:dyDescent="0.25">
      <c r="C244" s="30">
        <v>43505</v>
      </c>
      <c r="D244" s="30">
        <v>43542</v>
      </c>
      <c r="E244" s="29"/>
      <c r="F244" s="29">
        <v>2324</v>
      </c>
      <c r="G244" s="29" t="s">
        <v>147</v>
      </c>
      <c r="H244" s="31" t="s">
        <v>462</v>
      </c>
      <c r="I244" s="32">
        <v>40007508</v>
      </c>
      <c r="J244" s="29" t="s">
        <v>148</v>
      </c>
      <c r="K244" s="33">
        <v>2157.98</v>
      </c>
      <c r="L244" s="75">
        <f t="shared" si="3"/>
        <v>37</v>
      </c>
    </row>
    <row r="245" spans="3:12" x14ac:dyDescent="0.25">
      <c r="C245" s="30">
        <v>43487</v>
      </c>
      <c r="D245" s="30">
        <v>43525</v>
      </c>
      <c r="E245" s="29"/>
      <c r="F245" s="29">
        <v>2148</v>
      </c>
      <c r="G245" s="29" t="s">
        <v>426</v>
      </c>
      <c r="H245" s="31" t="s">
        <v>427</v>
      </c>
      <c r="I245" s="32">
        <v>40001913</v>
      </c>
      <c r="J245" s="29" t="s">
        <v>428</v>
      </c>
      <c r="K245" s="33">
        <v>1452.48</v>
      </c>
      <c r="L245" s="75">
        <f t="shared" si="3"/>
        <v>38</v>
      </c>
    </row>
    <row r="246" spans="3:12" x14ac:dyDescent="0.25">
      <c r="C246" s="30">
        <v>43487</v>
      </c>
      <c r="D246" s="30">
        <v>43525</v>
      </c>
      <c r="E246" s="29"/>
      <c r="F246" s="29">
        <v>2164</v>
      </c>
      <c r="G246" s="29" t="s">
        <v>115</v>
      </c>
      <c r="H246" s="31" t="s">
        <v>444</v>
      </c>
      <c r="I246" s="32">
        <v>40002390</v>
      </c>
      <c r="J246" s="29" t="s">
        <v>116</v>
      </c>
      <c r="K246" s="33">
        <v>1141.6500000000001</v>
      </c>
      <c r="L246" s="75">
        <f t="shared" si="3"/>
        <v>38</v>
      </c>
    </row>
    <row r="247" spans="3:12" x14ac:dyDescent="0.25">
      <c r="C247" s="30">
        <v>43487</v>
      </c>
      <c r="D247" s="30">
        <v>43525</v>
      </c>
      <c r="E247" s="29"/>
      <c r="F247" s="29">
        <v>2170</v>
      </c>
      <c r="G247" s="29" t="s">
        <v>160</v>
      </c>
      <c r="H247" s="31" t="s">
        <v>450</v>
      </c>
      <c r="I247" s="32">
        <v>41002865</v>
      </c>
      <c r="J247" s="29" t="s">
        <v>161</v>
      </c>
      <c r="K247" s="33">
        <v>58.91</v>
      </c>
      <c r="L247" s="75">
        <f t="shared" si="3"/>
        <v>38</v>
      </c>
    </row>
    <row r="248" spans="3:12" x14ac:dyDescent="0.25">
      <c r="C248" s="30">
        <v>43504</v>
      </c>
      <c r="D248" s="30">
        <v>43542</v>
      </c>
      <c r="E248" s="29"/>
      <c r="F248" s="29">
        <v>2336</v>
      </c>
      <c r="G248" s="29" t="s">
        <v>476</v>
      </c>
      <c r="H248" s="31" t="s">
        <v>477</v>
      </c>
      <c r="I248" s="32">
        <v>41002969</v>
      </c>
      <c r="J248" s="29" t="s">
        <v>478</v>
      </c>
      <c r="K248" s="33">
        <v>4471.9799999999996</v>
      </c>
      <c r="L248" s="75">
        <f t="shared" si="3"/>
        <v>38</v>
      </c>
    </row>
    <row r="249" spans="3:12" x14ac:dyDescent="0.25">
      <c r="C249" s="30">
        <v>43472</v>
      </c>
      <c r="D249" s="30">
        <v>43511</v>
      </c>
      <c r="E249" s="29"/>
      <c r="F249" s="29">
        <v>1395</v>
      </c>
      <c r="G249" s="29" t="s">
        <v>375</v>
      </c>
      <c r="H249" s="31" t="s">
        <v>376</v>
      </c>
      <c r="I249" s="32">
        <v>40005725</v>
      </c>
      <c r="J249" s="29" t="s">
        <v>377</v>
      </c>
      <c r="K249" s="33">
        <v>2583.88</v>
      </c>
      <c r="L249" s="75">
        <f t="shared" si="3"/>
        <v>39</v>
      </c>
    </row>
    <row r="250" spans="3:12" x14ac:dyDescent="0.25">
      <c r="C250" s="30">
        <v>43438</v>
      </c>
      <c r="D250" s="30">
        <v>43480</v>
      </c>
      <c r="E250" s="29"/>
      <c r="F250" s="29">
        <v>339</v>
      </c>
      <c r="G250" s="29" t="s">
        <v>167</v>
      </c>
      <c r="H250" s="31" t="s">
        <v>298</v>
      </c>
      <c r="I250" s="32">
        <v>41008103</v>
      </c>
      <c r="J250" s="29" t="s">
        <v>124</v>
      </c>
      <c r="K250" s="33">
        <v>761.5</v>
      </c>
      <c r="L250" s="75">
        <f t="shared" si="3"/>
        <v>42</v>
      </c>
    </row>
    <row r="251" spans="3:12" x14ac:dyDescent="0.25">
      <c r="C251" s="30">
        <v>43453</v>
      </c>
      <c r="D251" s="30">
        <v>43495</v>
      </c>
      <c r="E251" s="29"/>
      <c r="F251" s="29">
        <v>595</v>
      </c>
      <c r="G251" s="29" t="s">
        <v>52</v>
      </c>
      <c r="H251" s="31" t="s">
        <v>338</v>
      </c>
      <c r="I251" s="32">
        <v>41007440</v>
      </c>
      <c r="J251" s="29" t="s">
        <v>38</v>
      </c>
      <c r="K251" s="33">
        <v>94.74</v>
      </c>
      <c r="L251" s="75">
        <f t="shared" si="3"/>
        <v>42</v>
      </c>
    </row>
    <row r="252" spans="3:12" x14ac:dyDescent="0.25">
      <c r="C252" s="30">
        <v>43469</v>
      </c>
      <c r="D252" s="30">
        <v>43511</v>
      </c>
      <c r="E252" s="29"/>
      <c r="F252" s="29">
        <v>1394</v>
      </c>
      <c r="G252" s="29" t="s">
        <v>372</v>
      </c>
      <c r="H252" s="31" t="s">
        <v>373</v>
      </c>
      <c r="I252" s="32">
        <v>41010002</v>
      </c>
      <c r="J252" s="29" t="s">
        <v>374</v>
      </c>
      <c r="K252" s="33">
        <v>42.83</v>
      </c>
      <c r="L252" s="75">
        <f t="shared" si="3"/>
        <v>42</v>
      </c>
    </row>
    <row r="253" spans="3:12" x14ac:dyDescent="0.25">
      <c r="C253" s="30">
        <v>43490</v>
      </c>
      <c r="D253" s="30">
        <v>43532</v>
      </c>
      <c r="E253" s="29">
        <v>812</v>
      </c>
      <c r="F253" s="29">
        <v>2240</v>
      </c>
      <c r="G253" s="29" t="s">
        <v>142</v>
      </c>
      <c r="H253" s="31"/>
      <c r="I253" s="32">
        <v>40003006</v>
      </c>
      <c r="J253" s="29" t="s">
        <v>143</v>
      </c>
      <c r="K253" s="33">
        <v>16988.400000000001</v>
      </c>
      <c r="L253" s="75">
        <f t="shared" si="3"/>
        <v>42</v>
      </c>
    </row>
    <row r="254" spans="3:12" x14ac:dyDescent="0.25">
      <c r="C254" s="30">
        <v>43434</v>
      </c>
      <c r="D254" s="30">
        <v>43480</v>
      </c>
      <c r="E254" s="29"/>
      <c r="F254" s="29">
        <v>313</v>
      </c>
      <c r="G254" s="29" t="s">
        <v>92</v>
      </c>
      <c r="H254" s="31" t="s">
        <v>261</v>
      </c>
      <c r="I254" s="32">
        <v>41007555</v>
      </c>
      <c r="J254" s="29" t="s">
        <v>93</v>
      </c>
      <c r="K254" s="33">
        <v>536.07000000000005</v>
      </c>
      <c r="L254" s="75">
        <f t="shared" si="3"/>
        <v>46</v>
      </c>
    </row>
    <row r="255" spans="3:12" x14ac:dyDescent="0.25">
      <c r="C255" s="30">
        <v>43479</v>
      </c>
      <c r="D255" s="30">
        <v>43525</v>
      </c>
      <c r="E255" s="29"/>
      <c r="F255" s="29">
        <v>2158</v>
      </c>
      <c r="G255" s="29" t="s">
        <v>52</v>
      </c>
      <c r="H255" s="31" t="s">
        <v>438</v>
      </c>
      <c r="I255" s="32">
        <v>41007440</v>
      </c>
      <c r="J255" s="29" t="s">
        <v>38</v>
      </c>
      <c r="K255" s="33">
        <v>152.71</v>
      </c>
      <c r="L255" s="75">
        <f t="shared" si="3"/>
        <v>46</v>
      </c>
    </row>
    <row r="256" spans="3:12" x14ac:dyDescent="0.25">
      <c r="C256" s="30">
        <v>43431</v>
      </c>
      <c r="D256" s="30">
        <v>43480</v>
      </c>
      <c r="E256" s="29"/>
      <c r="F256" s="29">
        <v>315</v>
      </c>
      <c r="G256" s="29" t="s">
        <v>134</v>
      </c>
      <c r="H256" s="31" t="s">
        <v>263</v>
      </c>
      <c r="I256" s="32">
        <v>40001400</v>
      </c>
      <c r="J256" s="29" t="s">
        <v>34</v>
      </c>
      <c r="K256" s="33">
        <v>1522.18</v>
      </c>
      <c r="L256" s="75">
        <f t="shared" si="3"/>
        <v>49</v>
      </c>
    </row>
    <row r="257" spans="3:12" x14ac:dyDescent="0.25">
      <c r="C257" s="30">
        <v>43466</v>
      </c>
      <c r="D257" s="30">
        <v>43525</v>
      </c>
      <c r="E257" s="29"/>
      <c r="F257" s="29">
        <v>2129</v>
      </c>
      <c r="G257" s="29" t="s">
        <v>105</v>
      </c>
      <c r="H257" s="31" t="s">
        <v>406</v>
      </c>
      <c r="I257" s="32">
        <v>41001608</v>
      </c>
      <c r="J257" s="29" t="s">
        <v>77</v>
      </c>
      <c r="K257" s="33">
        <v>165.74</v>
      </c>
      <c r="L257" s="75">
        <f t="shared" si="3"/>
        <v>59</v>
      </c>
    </row>
    <row r="258" spans="3:12" x14ac:dyDescent="0.25">
      <c r="C258" s="30">
        <v>43435</v>
      </c>
      <c r="D258" s="30">
        <v>43495</v>
      </c>
      <c r="E258" s="29"/>
      <c r="F258" s="29">
        <v>572</v>
      </c>
      <c r="G258" s="29" t="s">
        <v>108</v>
      </c>
      <c r="H258" s="31" t="s">
        <v>312</v>
      </c>
      <c r="I258" s="32">
        <v>41002915</v>
      </c>
      <c r="J258" s="29" t="s">
        <v>109</v>
      </c>
      <c r="K258" s="33">
        <v>110.5</v>
      </c>
      <c r="L258" s="75">
        <f t="shared" si="3"/>
        <v>60</v>
      </c>
    </row>
    <row r="259" spans="3:12" x14ac:dyDescent="0.25">
      <c r="C259" s="30">
        <v>43344</v>
      </c>
      <c r="D259" s="30">
        <v>43480</v>
      </c>
      <c r="E259" s="29"/>
      <c r="F259" s="29">
        <v>334</v>
      </c>
      <c r="G259" s="29" t="s">
        <v>289</v>
      </c>
      <c r="H259" s="31" t="s">
        <v>290</v>
      </c>
      <c r="I259" s="32">
        <v>41000037</v>
      </c>
      <c r="J259" s="29" t="s">
        <v>291</v>
      </c>
      <c r="K259" s="33">
        <v>1544.93</v>
      </c>
      <c r="L259" s="75">
        <f t="shared" si="3"/>
        <v>136</v>
      </c>
    </row>
    <row r="260" spans="3:12" x14ac:dyDescent="0.25">
      <c r="C260" s="30"/>
      <c r="D260" s="30">
        <v>43550</v>
      </c>
      <c r="E260" s="29">
        <v>871</v>
      </c>
      <c r="F260" s="29">
        <v>2421</v>
      </c>
      <c r="G260" s="29" t="s">
        <v>485</v>
      </c>
      <c r="H260" s="31"/>
      <c r="I260" s="32">
        <v>41007800</v>
      </c>
      <c r="J260" s="29" t="s">
        <v>486</v>
      </c>
      <c r="K260" s="33">
        <v>207.14</v>
      </c>
      <c r="L260" s="75">
        <f t="shared" si="3"/>
        <v>43550</v>
      </c>
    </row>
    <row r="261" spans="3:12" x14ac:dyDescent="0.25">
      <c r="C261" s="30"/>
      <c r="D261" s="30">
        <v>43550</v>
      </c>
      <c r="E261" s="29">
        <v>875</v>
      </c>
      <c r="F261" s="29">
        <v>2429</v>
      </c>
      <c r="G261" s="29" t="s">
        <v>487</v>
      </c>
      <c r="H261" s="31"/>
      <c r="I261" s="32">
        <v>55500000</v>
      </c>
      <c r="J261" s="29" t="s">
        <v>175</v>
      </c>
      <c r="K261" s="33">
        <v>291.91000000000003</v>
      </c>
      <c r="L261" s="75">
        <f t="shared" si="3"/>
        <v>43550</v>
      </c>
    </row>
    <row r="262" spans="3:12" x14ac:dyDescent="0.25">
      <c r="C262" s="34"/>
      <c r="D262" s="34"/>
      <c r="H262" s="35"/>
      <c r="I262" s="36"/>
      <c r="K262" s="8"/>
    </row>
    <row r="263" spans="3:12" x14ac:dyDescent="0.25">
      <c r="C263" s="34"/>
      <c r="D263" s="34"/>
      <c r="H263" s="35"/>
      <c r="I263" s="36"/>
      <c r="K263" s="8"/>
    </row>
    <row r="264" spans="3:12" x14ac:dyDescent="0.25">
      <c r="C264" s="34"/>
      <c r="D264" s="34"/>
      <c r="H264" s="35"/>
      <c r="I264" s="36"/>
      <c r="K264" s="8">
        <f>SUM(K262:K263)</f>
        <v>0</v>
      </c>
    </row>
    <row r="265" spans="3:12" x14ac:dyDescent="0.25">
      <c r="C265" s="34"/>
      <c r="D265" s="34"/>
      <c r="H265" s="35"/>
      <c r="I265" s="36"/>
      <c r="K265" s="8">
        <v>0</v>
      </c>
    </row>
    <row r="266" spans="3:12" x14ac:dyDescent="0.25">
      <c r="C266" s="34"/>
      <c r="D266" s="34"/>
      <c r="H266" s="35"/>
      <c r="I266" s="36"/>
      <c r="K266" s="8"/>
    </row>
    <row r="267" spans="3:12" x14ac:dyDescent="0.25">
      <c r="C267" s="34"/>
      <c r="D267" s="34"/>
      <c r="H267" s="35"/>
      <c r="I267" s="36"/>
      <c r="K267" s="8"/>
    </row>
    <row r="268" spans="3:12" x14ac:dyDescent="0.25">
      <c r="C268" s="34"/>
      <c r="D268" s="34"/>
      <c r="H268" s="35"/>
      <c r="I268" s="36"/>
      <c r="K268" s="8"/>
    </row>
    <row r="269" spans="3:12" x14ac:dyDescent="0.25">
      <c r="C269" s="34"/>
      <c r="D269" s="34"/>
      <c r="H269" s="35"/>
      <c r="I269" s="36"/>
      <c r="K269" s="8"/>
    </row>
    <row r="270" spans="3:12" x14ac:dyDescent="0.25">
      <c r="C270" s="34"/>
      <c r="D270" s="34"/>
      <c r="H270" s="35"/>
      <c r="I270" s="36"/>
      <c r="K270" s="8"/>
    </row>
    <row r="271" spans="3:12" x14ac:dyDescent="0.25">
      <c r="C271" s="34"/>
      <c r="D271" s="34"/>
      <c r="H271" s="35"/>
      <c r="I271" s="36"/>
      <c r="K271" s="8"/>
    </row>
    <row r="272" spans="3:12" x14ac:dyDescent="0.25">
      <c r="C272" s="34"/>
      <c r="D272" s="34"/>
      <c r="H272" s="35"/>
      <c r="I272" s="36"/>
      <c r="K272" s="8"/>
    </row>
    <row r="273" spans="3:11" x14ac:dyDescent="0.25">
      <c r="C273" s="34"/>
      <c r="D273" s="34"/>
      <c r="H273" s="35"/>
      <c r="I273" s="36"/>
      <c r="K273" s="8"/>
    </row>
    <row r="274" spans="3:11" x14ac:dyDescent="0.25">
      <c r="C274" s="34"/>
      <c r="D274" s="34"/>
      <c r="H274" s="35"/>
      <c r="I274" s="36"/>
      <c r="K274" s="8"/>
    </row>
    <row r="275" spans="3:11" x14ac:dyDescent="0.25">
      <c r="C275" s="34"/>
      <c r="D275" s="34"/>
      <c r="H275" s="35"/>
      <c r="I275" s="36"/>
      <c r="K275" s="8"/>
    </row>
    <row r="276" spans="3:11" x14ac:dyDescent="0.25">
      <c r="C276" s="34"/>
      <c r="D276" s="34"/>
      <c r="H276" s="35"/>
      <c r="I276" s="36"/>
      <c r="K276" s="8"/>
    </row>
    <row r="277" spans="3:11" x14ac:dyDescent="0.25">
      <c r="C277" s="34"/>
      <c r="D277" s="34"/>
      <c r="H277" s="35"/>
      <c r="I277" s="36"/>
      <c r="K277" s="8"/>
    </row>
    <row r="278" spans="3:11" x14ac:dyDescent="0.25">
      <c r="C278" s="34"/>
      <c r="D278" s="34"/>
      <c r="H278" s="35"/>
      <c r="I278" s="36"/>
      <c r="K278" s="8"/>
    </row>
    <row r="279" spans="3:11" x14ac:dyDescent="0.25">
      <c r="C279" s="34"/>
      <c r="D279" s="34"/>
      <c r="H279" s="35"/>
      <c r="I279" s="36"/>
      <c r="K279" s="8"/>
    </row>
    <row r="280" spans="3:11" x14ac:dyDescent="0.25">
      <c r="C280" s="34"/>
      <c r="D280" s="34"/>
      <c r="H280" s="35"/>
      <c r="I280" s="36"/>
      <c r="K280" s="8"/>
    </row>
    <row r="281" spans="3:11" x14ac:dyDescent="0.25">
      <c r="C281" s="34"/>
      <c r="D281" s="34"/>
      <c r="H281" s="35"/>
      <c r="I281" s="36"/>
      <c r="K281" s="8"/>
    </row>
    <row r="282" spans="3:11" x14ac:dyDescent="0.25">
      <c r="C282" s="34"/>
      <c r="D282" s="34"/>
      <c r="H282" s="35"/>
      <c r="I282" s="36"/>
      <c r="K282" s="8"/>
    </row>
    <row r="283" spans="3:11" x14ac:dyDescent="0.25">
      <c r="C283" s="34"/>
      <c r="D283" s="34"/>
      <c r="H283" s="35"/>
      <c r="I283" s="36"/>
      <c r="K283" s="8"/>
    </row>
    <row r="284" spans="3:11" x14ac:dyDescent="0.25">
      <c r="C284" s="34"/>
      <c r="D284" s="34"/>
      <c r="H284" s="35"/>
      <c r="I284" s="36"/>
      <c r="K284" s="8"/>
    </row>
    <row r="285" spans="3:11" x14ac:dyDescent="0.25">
      <c r="C285" s="34"/>
      <c r="D285" s="34"/>
      <c r="H285" s="35"/>
      <c r="I285" s="36"/>
      <c r="K285" s="8"/>
    </row>
    <row r="286" spans="3:11" x14ac:dyDescent="0.25">
      <c r="C286" s="34"/>
      <c r="D286" s="34"/>
      <c r="H286" s="35"/>
      <c r="I286" s="36"/>
      <c r="K286" s="8"/>
    </row>
    <row r="287" spans="3:11" x14ac:dyDescent="0.25">
      <c r="C287" s="34"/>
      <c r="D287" s="34"/>
      <c r="H287" s="35"/>
      <c r="I287" s="36"/>
      <c r="K287" s="8"/>
    </row>
    <row r="288" spans="3:11" x14ac:dyDescent="0.25">
      <c r="C288" s="34"/>
      <c r="D288" s="34"/>
      <c r="H288" s="35"/>
      <c r="I288" s="36"/>
      <c r="K288" s="8"/>
    </row>
    <row r="289" spans="3:15" x14ac:dyDescent="0.25">
      <c r="C289" s="34"/>
      <c r="D289" s="34"/>
      <c r="H289" s="35"/>
      <c r="I289" s="36"/>
      <c r="K289" s="8"/>
    </row>
    <row r="290" spans="3:15" x14ac:dyDescent="0.25">
      <c r="C290" s="34"/>
      <c r="D290" s="34"/>
      <c r="H290" s="35"/>
      <c r="I290" s="36"/>
      <c r="K290" s="8"/>
    </row>
    <row r="291" spans="3:15" x14ac:dyDescent="0.25">
      <c r="C291" s="34"/>
      <c r="D291" s="34"/>
      <c r="H291" s="35"/>
      <c r="I291" s="36"/>
      <c r="K291" s="8"/>
    </row>
    <row r="292" spans="3:15" x14ac:dyDescent="0.25">
      <c r="C292" s="34"/>
      <c r="D292" s="34"/>
      <c r="H292" s="35"/>
      <c r="I292" s="36"/>
      <c r="K292" s="8"/>
    </row>
    <row r="293" spans="3:15" x14ac:dyDescent="0.25">
      <c r="C293" s="34"/>
      <c r="D293" s="34"/>
      <c r="H293" s="35"/>
      <c r="I293" s="36"/>
      <c r="K293" s="8"/>
    </row>
    <row r="294" spans="3:15" x14ac:dyDescent="0.25">
      <c r="C294" s="34"/>
      <c r="D294" s="34"/>
      <c r="H294" s="35"/>
      <c r="I294" s="36"/>
      <c r="K294" s="8"/>
    </row>
    <row r="295" spans="3:15" x14ac:dyDescent="0.25">
      <c r="C295" s="34"/>
      <c r="D295" s="34"/>
      <c r="H295" s="35"/>
      <c r="I295" s="36"/>
      <c r="K295" s="8"/>
    </row>
    <row r="296" spans="3:15" x14ac:dyDescent="0.25">
      <c r="C296" s="34"/>
      <c r="D296" s="34"/>
      <c r="H296" s="35"/>
      <c r="I296" s="36"/>
      <c r="K296" s="8"/>
    </row>
    <row r="297" spans="3:15" x14ac:dyDescent="0.25">
      <c r="C297" s="34"/>
      <c r="D297" s="34"/>
      <c r="H297" s="35"/>
      <c r="I297" s="36"/>
      <c r="K297" s="8"/>
    </row>
    <row r="298" spans="3:15" x14ac:dyDescent="0.25">
      <c r="C298" s="34"/>
      <c r="D298" s="34"/>
      <c r="H298" s="35"/>
      <c r="I298" s="36"/>
      <c r="K298" s="8"/>
    </row>
    <row r="299" spans="3:15" x14ac:dyDescent="0.25">
      <c r="C299" s="34"/>
      <c r="D299" s="34"/>
      <c r="H299" s="35"/>
      <c r="I299" s="36"/>
      <c r="K299" s="8"/>
    </row>
    <row r="300" spans="3:15" x14ac:dyDescent="0.25">
      <c r="C300" s="34"/>
      <c r="D300" s="34"/>
      <c r="H300" s="35"/>
      <c r="I300" s="36"/>
      <c r="K300" s="8"/>
    </row>
    <row r="301" spans="3:15" x14ac:dyDescent="0.25">
      <c r="C301" s="34"/>
      <c r="D301" s="34"/>
      <c r="H301" s="35"/>
      <c r="I301" s="36"/>
      <c r="K301" s="8"/>
    </row>
    <row r="302" spans="3:15" x14ac:dyDescent="0.25">
      <c r="C302" s="34"/>
      <c r="D302" s="34"/>
      <c r="H302" s="35"/>
      <c r="I302" s="36"/>
      <c r="K302" s="8"/>
    </row>
    <row r="303" spans="3:15" x14ac:dyDescent="0.25">
      <c r="C303" s="34"/>
      <c r="D303" s="34"/>
      <c r="H303" s="35"/>
      <c r="I303" s="36"/>
      <c r="K303" s="8"/>
      <c r="O303">
        <f>10847*1.21</f>
        <v>13124.869999999999</v>
      </c>
    </row>
    <row r="304" spans="3:15" x14ac:dyDescent="0.25">
      <c r="C304" s="34"/>
      <c r="D304" s="34"/>
      <c r="H304" s="35"/>
      <c r="I304" s="36"/>
      <c r="K304" s="8"/>
    </row>
    <row r="305" spans="3:11" x14ac:dyDescent="0.25">
      <c r="C305" s="34"/>
      <c r="D305" s="34"/>
      <c r="H305" s="35"/>
      <c r="I305" s="36"/>
      <c r="K305" s="8"/>
    </row>
    <row r="306" spans="3:11" x14ac:dyDescent="0.25">
      <c r="C306" s="34"/>
      <c r="D306" s="34"/>
      <c r="H306" s="35"/>
      <c r="I306" s="36"/>
      <c r="K306" s="8"/>
    </row>
    <row r="307" spans="3:11" x14ac:dyDescent="0.25">
      <c r="C307" s="34"/>
      <c r="D307" s="34"/>
      <c r="H307" s="35"/>
      <c r="I307" s="36"/>
      <c r="K307" s="8"/>
    </row>
    <row r="308" spans="3:11" x14ac:dyDescent="0.25">
      <c r="C308" s="34"/>
      <c r="D308" s="34"/>
      <c r="H308" s="35"/>
      <c r="I308" s="36"/>
      <c r="K308" s="8"/>
    </row>
    <row r="309" spans="3:11" x14ac:dyDescent="0.25">
      <c r="C309" s="34"/>
      <c r="D309" s="34"/>
      <c r="H309" s="35"/>
      <c r="I309" s="36"/>
      <c r="K309" s="8"/>
    </row>
    <row r="310" spans="3:11" x14ac:dyDescent="0.25">
      <c r="C310" s="34"/>
      <c r="D310" s="34"/>
      <c r="H310" s="35"/>
      <c r="I310" s="36"/>
      <c r="K310" s="8"/>
    </row>
    <row r="311" spans="3:11" x14ac:dyDescent="0.25">
      <c r="C311" s="34"/>
      <c r="D311" s="34"/>
      <c r="H311" s="35"/>
      <c r="I311" s="36"/>
      <c r="K311" s="8"/>
    </row>
    <row r="312" spans="3:11" x14ac:dyDescent="0.25">
      <c r="C312" s="34"/>
      <c r="D312" s="34"/>
      <c r="H312" s="35"/>
      <c r="I312" s="36"/>
      <c r="K312" s="8"/>
    </row>
    <row r="313" spans="3:11" x14ac:dyDescent="0.25">
      <c r="C313" s="34"/>
      <c r="D313" s="34"/>
      <c r="H313" s="35"/>
      <c r="I313" s="36"/>
      <c r="K313" s="8"/>
    </row>
    <row r="314" spans="3:11" x14ac:dyDescent="0.25">
      <c r="C314" s="34"/>
      <c r="D314" s="34"/>
      <c r="H314" s="35"/>
      <c r="I314" s="36"/>
      <c r="K314" s="8"/>
    </row>
    <row r="315" spans="3:11" x14ac:dyDescent="0.25">
      <c r="C315" s="34"/>
      <c r="D315" s="34"/>
      <c r="H315" s="35"/>
      <c r="I315" s="36"/>
      <c r="K315" s="8"/>
    </row>
    <row r="316" spans="3:11" x14ac:dyDescent="0.25">
      <c r="C316" s="34"/>
      <c r="D316" s="34"/>
      <c r="H316" s="35"/>
      <c r="I316" s="36"/>
      <c r="K316" s="8"/>
    </row>
    <row r="317" spans="3:11" x14ac:dyDescent="0.25">
      <c r="C317" s="34"/>
      <c r="D317" s="34"/>
      <c r="H317" s="35"/>
      <c r="I317" s="36"/>
      <c r="K317" s="8"/>
    </row>
    <row r="318" spans="3:11" x14ac:dyDescent="0.25">
      <c r="C318" s="34"/>
      <c r="D318" s="34"/>
      <c r="H318" s="35"/>
      <c r="I318" s="36"/>
      <c r="K318" s="8"/>
    </row>
    <row r="319" spans="3:11" x14ac:dyDescent="0.25">
      <c r="C319" s="34"/>
      <c r="D319" s="34"/>
      <c r="H319" s="35"/>
      <c r="I319" s="36"/>
      <c r="K319" s="8"/>
    </row>
    <row r="320" spans="3:11" x14ac:dyDescent="0.25">
      <c r="C320" s="34"/>
      <c r="D320" s="34"/>
      <c r="H320" s="35"/>
      <c r="I320" s="36"/>
      <c r="K320" s="8"/>
    </row>
    <row r="321" spans="3:11" x14ac:dyDescent="0.25">
      <c r="C321" s="34"/>
      <c r="D321" s="34"/>
      <c r="H321" s="35"/>
      <c r="I321" s="36"/>
      <c r="K321" s="8"/>
    </row>
    <row r="322" spans="3:11" x14ac:dyDescent="0.25">
      <c r="C322" s="34"/>
      <c r="D322" s="34"/>
      <c r="H322" s="35"/>
      <c r="I322" s="36"/>
      <c r="K322" s="8"/>
    </row>
    <row r="323" spans="3:11" x14ac:dyDescent="0.25">
      <c r="C323" s="34"/>
      <c r="D323" s="34"/>
      <c r="H323" s="35"/>
      <c r="I323" s="36"/>
      <c r="K323" s="8"/>
    </row>
    <row r="324" spans="3:11" x14ac:dyDescent="0.25">
      <c r="C324" s="34"/>
      <c r="D324" s="34"/>
      <c r="H324" s="35"/>
      <c r="I324" s="36"/>
      <c r="K324" s="8"/>
    </row>
    <row r="325" spans="3:11" x14ac:dyDescent="0.25">
      <c r="C325" s="34"/>
      <c r="D325" s="34"/>
      <c r="H325" s="35"/>
      <c r="I325" s="36"/>
      <c r="K325" s="8"/>
    </row>
    <row r="326" spans="3:11" x14ac:dyDescent="0.25">
      <c r="C326" s="34"/>
      <c r="D326" s="34"/>
      <c r="H326" s="35"/>
      <c r="I326" s="36"/>
      <c r="K326" s="8"/>
    </row>
    <row r="327" spans="3:11" x14ac:dyDescent="0.25">
      <c r="C327" s="34"/>
      <c r="D327" s="34"/>
      <c r="H327" s="35"/>
      <c r="I327" s="36"/>
      <c r="K327" s="8"/>
    </row>
    <row r="328" spans="3:11" x14ac:dyDescent="0.25">
      <c r="C328" s="34"/>
      <c r="D328" s="34"/>
      <c r="H328" s="35"/>
      <c r="I328" s="36"/>
      <c r="K328" s="8"/>
    </row>
    <row r="329" spans="3:11" x14ac:dyDescent="0.25">
      <c r="C329" s="34"/>
      <c r="D329" s="34"/>
      <c r="H329" s="35"/>
      <c r="I329" s="36"/>
      <c r="K329" s="8"/>
    </row>
    <row r="330" spans="3:11" x14ac:dyDescent="0.25">
      <c r="C330" s="34"/>
      <c r="D330" s="34"/>
      <c r="H330" s="35"/>
      <c r="I330" s="36"/>
      <c r="K330" s="8"/>
    </row>
    <row r="331" spans="3:11" x14ac:dyDescent="0.25">
      <c r="C331" s="34"/>
      <c r="D331" s="34"/>
      <c r="H331" s="35"/>
      <c r="I331" s="36"/>
      <c r="K331" s="8"/>
    </row>
    <row r="332" spans="3:11" x14ac:dyDescent="0.25">
      <c r="C332" s="34"/>
      <c r="D332" s="34"/>
      <c r="H332" s="35"/>
      <c r="I332" s="36"/>
      <c r="K332" s="8"/>
    </row>
    <row r="333" spans="3:11" x14ac:dyDescent="0.25">
      <c r="C333" s="34"/>
      <c r="D333" s="34"/>
      <c r="H333" s="35"/>
      <c r="I333" s="36"/>
      <c r="K333" s="8"/>
    </row>
    <row r="334" spans="3:11" x14ac:dyDescent="0.25">
      <c r="C334" s="34"/>
      <c r="D334" s="34"/>
      <c r="H334" s="35"/>
      <c r="I334" s="36"/>
      <c r="K334" s="8"/>
    </row>
    <row r="335" spans="3:11" x14ac:dyDescent="0.25">
      <c r="C335" s="34"/>
      <c r="D335" s="34"/>
      <c r="H335" s="35"/>
      <c r="I335" s="36"/>
      <c r="K335" s="8"/>
    </row>
    <row r="336" spans="3:11" x14ac:dyDescent="0.25">
      <c r="C336" s="34"/>
      <c r="D336" s="34"/>
      <c r="H336" s="35"/>
      <c r="I336" s="36"/>
      <c r="K336" s="8"/>
    </row>
    <row r="337" spans="3:11" x14ac:dyDescent="0.25">
      <c r="C337" s="34"/>
      <c r="D337" s="34"/>
      <c r="H337" s="35"/>
      <c r="I337" s="36"/>
      <c r="K337" s="8"/>
    </row>
    <row r="338" spans="3:11" x14ac:dyDescent="0.25">
      <c r="C338" s="34"/>
      <c r="D338" s="34"/>
      <c r="H338" s="35"/>
      <c r="I338" s="36"/>
      <c r="K338" s="8"/>
    </row>
    <row r="339" spans="3:11" x14ac:dyDescent="0.25">
      <c r="C339" s="34"/>
      <c r="D339" s="34"/>
      <c r="H339" s="35"/>
      <c r="I339" s="36"/>
      <c r="K339" s="8"/>
    </row>
    <row r="340" spans="3:11" x14ac:dyDescent="0.25">
      <c r="C340" s="34"/>
      <c r="D340" s="34"/>
      <c r="H340" s="35"/>
      <c r="I340" s="36"/>
      <c r="K340" s="8"/>
    </row>
    <row r="341" spans="3:11" x14ac:dyDescent="0.25">
      <c r="C341" s="34"/>
      <c r="D341" s="34"/>
      <c r="H341" s="35"/>
      <c r="I341" s="36"/>
      <c r="K341" s="8"/>
    </row>
    <row r="342" spans="3:11" x14ac:dyDescent="0.25">
      <c r="C342" s="34"/>
      <c r="D342" s="34"/>
      <c r="H342" s="35"/>
      <c r="I342" s="36"/>
      <c r="K342" s="8"/>
    </row>
    <row r="343" spans="3:11" x14ac:dyDescent="0.25">
      <c r="C343" s="34"/>
      <c r="D343" s="34"/>
      <c r="H343" s="35"/>
      <c r="I343" s="36"/>
      <c r="K343" s="8"/>
    </row>
    <row r="344" spans="3:11" x14ac:dyDescent="0.25">
      <c r="C344" s="34"/>
      <c r="D344" s="34"/>
      <c r="H344" s="35"/>
      <c r="I344" s="36"/>
      <c r="K344" s="8"/>
    </row>
    <row r="345" spans="3:11" x14ac:dyDescent="0.25">
      <c r="C345" s="34"/>
      <c r="D345" s="34"/>
      <c r="H345" s="35"/>
      <c r="I345" s="36"/>
      <c r="K345" s="8"/>
    </row>
    <row r="346" spans="3:11" x14ac:dyDescent="0.25">
      <c r="C346" s="34"/>
      <c r="D346" s="34"/>
      <c r="H346" s="35"/>
      <c r="I346" s="36"/>
      <c r="K346" s="8"/>
    </row>
    <row r="347" spans="3:11" x14ac:dyDescent="0.25">
      <c r="C347" s="34"/>
      <c r="D347" s="34"/>
      <c r="H347" s="35"/>
      <c r="I347" s="36"/>
      <c r="K347" s="8"/>
    </row>
    <row r="348" spans="3:11" x14ac:dyDescent="0.25">
      <c r="C348" s="34"/>
      <c r="D348" s="34"/>
      <c r="H348" s="35"/>
      <c r="I348" s="36"/>
      <c r="K348" s="8"/>
    </row>
    <row r="349" spans="3:11" x14ac:dyDescent="0.25">
      <c r="C349" s="34"/>
      <c r="D349" s="34"/>
      <c r="H349" s="35"/>
      <c r="I349" s="36"/>
      <c r="K349" s="8"/>
    </row>
    <row r="350" spans="3:11" x14ac:dyDescent="0.25">
      <c r="C350" s="34"/>
      <c r="D350" s="34"/>
      <c r="H350" s="35"/>
      <c r="I350" s="36"/>
      <c r="K350" s="8"/>
    </row>
    <row r="351" spans="3:11" x14ac:dyDescent="0.25">
      <c r="C351" s="34"/>
      <c r="D351" s="34"/>
      <c r="H351" s="35"/>
      <c r="I351" s="36"/>
      <c r="K351" s="8"/>
    </row>
    <row r="352" spans="3:11" x14ac:dyDescent="0.25">
      <c r="C352" s="34"/>
      <c r="D352" s="34"/>
      <c r="H352" s="35"/>
      <c r="I352" s="36"/>
      <c r="K352" s="8"/>
    </row>
    <row r="353" spans="3:11" x14ac:dyDescent="0.25">
      <c r="C353" s="34"/>
      <c r="D353" s="34"/>
      <c r="H353" s="35"/>
      <c r="I353" s="36"/>
      <c r="K353" s="8"/>
    </row>
    <row r="354" spans="3:11" x14ac:dyDescent="0.25">
      <c r="C354" s="34"/>
      <c r="D354" s="34"/>
      <c r="H354" s="35"/>
      <c r="I354" s="36"/>
      <c r="K354" s="8"/>
    </row>
    <row r="355" spans="3:11" x14ac:dyDescent="0.25">
      <c r="C355" s="34"/>
      <c r="D355" s="34"/>
      <c r="H355" s="35"/>
      <c r="I355" s="36"/>
      <c r="K355" s="8"/>
    </row>
    <row r="356" spans="3:11" x14ac:dyDescent="0.25">
      <c r="C356" s="34"/>
      <c r="D356" s="34"/>
      <c r="H356" s="35"/>
      <c r="I356" s="36"/>
      <c r="K356" s="8"/>
    </row>
    <row r="357" spans="3:11" x14ac:dyDescent="0.25">
      <c r="C357" s="34"/>
      <c r="D357" s="34"/>
      <c r="H357" s="35"/>
      <c r="I357" s="36"/>
      <c r="K357" s="8"/>
    </row>
    <row r="358" spans="3:11" x14ac:dyDescent="0.25">
      <c r="C358" s="34"/>
      <c r="D358" s="34"/>
      <c r="H358" s="35"/>
      <c r="I358" s="36"/>
      <c r="K358" s="8"/>
    </row>
    <row r="359" spans="3:11" x14ac:dyDescent="0.25">
      <c r="C359" s="34"/>
      <c r="D359" s="34"/>
      <c r="H359" s="35"/>
      <c r="I359" s="36"/>
      <c r="K359" s="8"/>
    </row>
    <row r="360" spans="3:11" x14ac:dyDescent="0.25">
      <c r="C360" s="34"/>
      <c r="D360" s="34"/>
      <c r="H360" s="35"/>
      <c r="I360" s="36"/>
      <c r="K360" s="8"/>
    </row>
    <row r="361" spans="3:11" x14ac:dyDescent="0.25">
      <c r="C361" s="34"/>
      <c r="D361" s="34"/>
      <c r="H361" s="35"/>
      <c r="I361" s="36"/>
      <c r="K361" s="8"/>
    </row>
    <row r="362" spans="3:11" x14ac:dyDescent="0.25">
      <c r="C362" s="34"/>
      <c r="D362" s="34"/>
      <c r="H362" s="35"/>
      <c r="I362" s="36"/>
      <c r="K362" s="8"/>
    </row>
    <row r="363" spans="3:11" x14ac:dyDescent="0.25">
      <c r="C363" s="34"/>
      <c r="D363" s="34"/>
      <c r="H363" s="35"/>
      <c r="I363" s="36"/>
      <c r="K363" s="8"/>
    </row>
    <row r="364" spans="3:11" x14ac:dyDescent="0.25">
      <c r="C364" s="34"/>
      <c r="D364" s="34"/>
      <c r="H364" s="35"/>
      <c r="I364" s="36"/>
      <c r="K364" s="8"/>
    </row>
    <row r="365" spans="3:11" x14ac:dyDescent="0.25">
      <c r="D365" s="34"/>
      <c r="H365" s="35"/>
      <c r="I365" s="36"/>
      <c r="K365" s="8"/>
    </row>
    <row r="366" spans="3:11" x14ac:dyDescent="0.25">
      <c r="C366" s="34"/>
      <c r="D366" s="34"/>
      <c r="H366" s="35"/>
      <c r="I366" s="36"/>
      <c r="K366" s="8"/>
    </row>
    <row r="367" spans="3:11" x14ac:dyDescent="0.25">
      <c r="C367" s="34"/>
      <c r="D367" s="34"/>
      <c r="H367" s="35"/>
      <c r="I367" s="36"/>
      <c r="K367" s="8"/>
    </row>
    <row r="368" spans="3:11" x14ac:dyDescent="0.25">
      <c r="C368" s="34"/>
      <c r="D368" s="34"/>
      <c r="H368" s="35"/>
      <c r="I368" s="36"/>
      <c r="K368" s="8"/>
    </row>
    <row r="369" spans="3:11" x14ac:dyDescent="0.25">
      <c r="C369" s="34"/>
      <c r="D369" s="34"/>
      <c r="H369" s="35"/>
      <c r="I369" s="36"/>
      <c r="K369" s="8"/>
    </row>
    <row r="370" spans="3:11" x14ac:dyDescent="0.25">
      <c r="C370" s="34"/>
      <c r="D370" s="34"/>
      <c r="H370" s="35"/>
      <c r="I370" s="36"/>
      <c r="K370" s="8"/>
    </row>
    <row r="371" spans="3:11" x14ac:dyDescent="0.25">
      <c r="C371" s="34"/>
      <c r="D371" s="34"/>
      <c r="H371" s="35"/>
      <c r="I371" s="36"/>
      <c r="K371" s="8"/>
    </row>
    <row r="372" spans="3:11" x14ac:dyDescent="0.25">
      <c r="C372" s="30"/>
      <c r="D372" s="30"/>
      <c r="E372" s="29"/>
      <c r="F372" s="29"/>
      <c r="G372" s="29"/>
      <c r="H372" s="31"/>
      <c r="I372" s="32"/>
      <c r="J372" s="29"/>
      <c r="K372" s="33"/>
    </row>
    <row r="373" spans="3:11" x14ac:dyDescent="0.25">
      <c r="D373" s="34"/>
      <c r="K373" s="8">
        <f>SUM(K262:K372)</f>
        <v>0</v>
      </c>
    </row>
    <row r="374" spans="3:11" x14ac:dyDescent="0.25">
      <c r="K374" s="51" t="e">
        <f>+'PAGOS enero'!K103+#REF!+#REF!</f>
        <v>#REF!</v>
      </c>
    </row>
    <row r="495" spans="2:2" x14ac:dyDescent="0.25">
      <c r="B495" s="29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2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customWidth="1"/>
    <col min="17" max="17" width="17" style="52" bestFit="1" customWidth="1"/>
    <col min="18" max="19" width="14.7109375" customWidth="1"/>
    <col min="21" max="21" width="11.42578125" style="51"/>
    <col min="22" max="22" width="14.5703125" style="51" bestFit="1" customWidth="1"/>
    <col min="25" max="25" width="15.5703125" bestFit="1" customWidth="1"/>
  </cols>
  <sheetData>
    <row r="1" spans="1:22" ht="15.75" thickBot="1" x14ac:dyDescent="0.3">
      <c r="Q1" s="56"/>
      <c r="R1" s="55"/>
    </row>
    <row r="2" spans="1:22" ht="45.75" thickBot="1" x14ac:dyDescent="0.3">
      <c r="A2" s="24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Q2" s="56" t="s">
        <v>40</v>
      </c>
      <c r="R2" s="55"/>
    </row>
    <row r="3" spans="1:22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12"/>
      <c r="Q3" s="56" t="s">
        <v>40</v>
      </c>
      <c r="R3" s="55"/>
      <c r="T3" s="50"/>
    </row>
    <row r="4" spans="1:22" x14ac:dyDescent="0.25">
      <c r="B4" s="29"/>
      <c r="C4" s="30">
        <v>43518</v>
      </c>
      <c r="D4" s="30">
        <v>43518</v>
      </c>
      <c r="E4" s="29"/>
      <c r="F4" s="29">
        <v>1497</v>
      </c>
      <c r="G4" s="29"/>
      <c r="H4" s="31"/>
      <c r="I4" s="32">
        <v>41040700</v>
      </c>
      <c r="J4" s="29" t="s">
        <v>174</v>
      </c>
      <c r="K4" s="33">
        <v>1315.46</v>
      </c>
      <c r="L4">
        <f t="shared" ref="L4:L35" si="0">+D4-C4</f>
        <v>0</v>
      </c>
      <c r="M4" s="23">
        <f t="shared" ref="M4:M35" si="1">K4/$K$277*L4</f>
        <v>0</v>
      </c>
      <c r="N4" s="25">
        <v>1</v>
      </c>
      <c r="O4" s="8"/>
      <c r="Q4" s="56">
        <f>+K4*L4</f>
        <v>0</v>
      </c>
      <c r="R4" s="57">
        <f t="shared" ref="R4:R35" si="2">K4/$K$277*L4</f>
        <v>0</v>
      </c>
      <c r="U4" s="52"/>
      <c r="V4" s="52"/>
    </row>
    <row r="5" spans="1:22" x14ac:dyDescent="0.25">
      <c r="B5" s="29"/>
      <c r="C5" s="30">
        <v>43508</v>
      </c>
      <c r="D5" s="30">
        <v>43508</v>
      </c>
      <c r="E5" s="29"/>
      <c r="F5" s="29">
        <v>1352</v>
      </c>
      <c r="G5" s="29"/>
      <c r="H5" s="31" t="s">
        <v>366</v>
      </c>
      <c r="I5" s="32">
        <v>40000187</v>
      </c>
      <c r="J5" s="29" t="s">
        <v>367</v>
      </c>
      <c r="K5" s="33">
        <v>955.9</v>
      </c>
      <c r="L5">
        <f t="shared" si="0"/>
        <v>0</v>
      </c>
      <c r="M5" s="23">
        <f t="shared" si="1"/>
        <v>0</v>
      </c>
      <c r="N5" s="25">
        <v>2</v>
      </c>
      <c r="O5" s="8"/>
      <c r="Q5" s="56">
        <f t="shared" ref="Q5:Q68" si="3">+K5*L5</f>
        <v>0</v>
      </c>
      <c r="R5" s="57">
        <f t="shared" si="2"/>
        <v>0</v>
      </c>
      <c r="U5" s="52"/>
      <c r="V5" s="52"/>
    </row>
    <row r="6" spans="1:22" x14ac:dyDescent="0.25">
      <c r="B6" s="29"/>
      <c r="C6" s="30">
        <v>43531</v>
      </c>
      <c r="D6" s="30">
        <v>43531</v>
      </c>
      <c r="E6" s="29"/>
      <c r="F6" s="29">
        <v>2232</v>
      </c>
      <c r="G6" s="29"/>
      <c r="H6" s="31"/>
      <c r="I6" s="32">
        <v>40001160</v>
      </c>
      <c r="J6" s="29" t="s">
        <v>456</v>
      </c>
      <c r="K6" s="33">
        <v>370.26</v>
      </c>
      <c r="L6">
        <f t="shared" si="0"/>
        <v>0</v>
      </c>
      <c r="M6" s="23">
        <f t="shared" si="1"/>
        <v>0</v>
      </c>
      <c r="N6" s="25">
        <v>3</v>
      </c>
      <c r="O6" s="8"/>
      <c r="Q6" s="56">
        <f t="shared" si="3"/>
        <v>0</v>
      </c>
      <c r="R6" s="57">
        <f t="shared" si="2"/>
        <v>0</v>
      </c>
      <c r="U6" s="52"/>
      <c r="V6" s="52"/>
    </row>
    <row r="7" spans="1:22" x14ac:dyDescent="0.25">
      <c r="B7" s="29"/>
      <c r="C7" s="30">
        <v>43508</v>
      </c>
      <c r="D7" s="30">
        <v>43508</v>
      </c>
      <c r="E7" s="29"/>
      <c r="F7" s="29">
        <v>1350</v>
      </c>
      <c r="G7" s="29"/>
      <c r="H7" s="31" t="s">
        <v>363</v>
      </c>
      <c r="I7" s="32">
        <v>40002910</v>
      </c>
      <c r="J7" s="29" t="s">
        <v>364</v>
      </c>
      <c r="K7" s="33">
        <v>1200</v>
      </c>
      <c r="L7">
        <f t="shared" si="0"/>
        <v>0</v>
      </c>
      <c r="M7" s="23">
        <f t="shared" si="1"/>
        <v>0</v>
      </c>
      <c r="N7" s="25">
        <v>4</v>
      </c>
      <c r="O7" s="8"/>
      <c r="Q7" s="56">
        <f t="shared" si="3"/>
        <v>0</v>
      </c>
      <c r="R7" s="57">
        <f t="shared" si="2"/>
        <v>0</v>
      </c>
      <c r="U7" s="52"/>
      <c r="V7" s="52"/>
    </row>
    <row r="8" spans="1:22" x14ac:dyDescent="0.25">
      <c r="B8" s="29"/>
      <c r="C8" s="30">
        <v>43469</v>
      </c>
      <c r="D8" s="30">
        <v>43469</v>
      </c>
      <c r="E8" s="29"/>
      <c r="F8" s="29">
        <v>127</v>
      </c>
      <c r="G8" s="29"/>
      <c r="H8" s="31"/>
      <c r="I8" s="32">
        <v>48000030</v>
      </c>
      <c r="J8" s="29" t="s">
        <v>186</v>
      </c>
      <c r="K8" s="33">
        <v>200</v>
      </c>
      <c r="L8">
        <f t="shared" si="0"/>
        <v>0</v>
      </c>
      <c r="M8" s="23">
        <f t="shared" si="1"/>
        <v>0</v>
      </c>
      <c r="N8" s="25">
        <v>5</v>
      </c>
      <c r="O8" s="8"/>
      <c r="Q8" s="56">
        <f t="shared" si="3"/>
        <v>0</v>
      </c>
      <c r="R8" s="57">
        <f t="shared" si="2"/>
        <v>0</v>
      </c>
      <c r="U8" s="52"/>
      <c r="V8" s="52"/>
    </row>
    <row r="9" spans="1:22" x14ac:dyDescent="0.25">
      <c r="B9" s="29"/>
      <c r="C9" s="30">
        <v>43469</v>
      </c>
      <c r="D9" s="30">
        <v>43469</v>
      </c>
      <c r="E9" s="29"/>
      <c r="F9" s="29">
        <v>129</v>
      </c>
      <c r="G9" s="29"/>
      <c r="H9" s="31"/>
      <c r="I9" s="32">
        <v>48000030</v>
      </c>
      <c r="J9" s="29" t="s">
        <v>186</v>
      </c>
      <c r="K9" s="33">
        <v>115</v>
      </c>
      <c r="L9">
        <f t="shared" si="0"/>
        <v>0</v>
      </c>
      <c r="M9" s="23">
        <f t="shared" si="1"/>
        <v>0</v>
      </c>
      <c r="N9" s="25">
        <v>6</v>
      </c>
      <c r="O9" s="8"/>
      <c r="Q9" s="56">
        <f t="shared" si="3"/>
        <v>0</v>
      </c>
      <c r="R9" s="57">
        <f t="shared" si="2"/>
        <v>0</v>
      </c>
      <c r="U9" s="52"/>
      <c r="V9" s="52"/>
    </row>
    <row r="10" spans="1:22" x14ac:dyDescent="0.25">
      <c r="B10" s="29"/>
      <c r="C10" s="30">
        <v>43469</v>
      </c>
      <c r="D10" s="30">
        <v>43469</v>
      </c>
      <c r="E10" s="29"/>
      <c r="F10" s="29">
        <v>131</v>
      </c>
      <c r="G10" s="29"/>
      <c r="H10" s="31"/>
      <c r="I10" s="32">
        <v>48000030</v>
      </c>
      <c r="J10" s="29" t="s">
        <v>186</v>
      </c>
      <c r="K10" s="33">
        <v>200</v>
      </c>
      <c r="L10">
        <f t="shared" si="0"/>
        <v>0</v>
      </c>
      <c r="M10" s="23">
        <f t="shared" si="1"/>
        <v>0</v>
      </c>
      <c r="N10" s="25">
        <v>7</v>
      </c>
      <c r="O10" s="8"/>
      <c r="Q10" s="56">
        <f t="shared" si="3"/>
        <v>0</v>
      </c>
      <c r="R10" s="57">
        <f t="shared" si="2"/>
        <v>0</v>
      </c>
      <c r="U10" s="52"/>
      <c r="V10" s="52"/>
    </row>
    <row r="11" spans="1:22" x14ac:dyDescent="0.25">
      <c r="B11" s="29"/>
      <c r="C11" s="30">
        <v>43469</v>
      </c>
      <c r="D11" s="30">
        <v>43469</v>
      </c>
      <c r="E11" s="29"/>
      <c r="F11" s="29">
        <v>133</v>
      </c>
      <c r="G11" s="29"/>
      <c r="H11" s="31"/>
      <c r="I11" s="32">
        <v>48000030</v>
      </c>
      <c r="J11" s="29" t="s">
        <v>186</v>
      </c>
      <c r="K11" s="33">
        <v>50</v>
      </c>
      <c r="L11">
        <f t="shared" si="0"/>
        <v>0</v>
      </c>
      <c r="M11" s="23">
        <f t="shared" si="1"/>
        <v>0</v>
      </c>
      <c r="N11" s="25">
        <v>8</v>
      </c>
      <c r="O11" s="8"/>
      <c r="Q11" s="56">
        <f t="shared" si="3"/>
        <v>0</v>
      </c>
      <c r="R11" s="57">
        <f t="shared" si="2"/>
        <v>0</v>
      </c>
      <c r="U11" s="52"/>
      <c r="V11" s="52"/>
    </row>
    <row r="12" spans="1:22" x14ac:dyDescent="0.25">
      <c r="B12" s="29"/>
      <c r="C12" s="30">
        <v>43472</v>
      </c>
      <c r="D12" s="30">
        <v>43472</v>
      </c>
      <c r="E12" s="29"/>
      <c r="F12" s="29">
        <v>150</v>
      </c>
      <c r="G12" s="29"/>
      <c r="H12" s="31"/>
      <c r="I12" s="32">
        <v>48000030</v>
      </c>
      <c r="J12" s="29" t="s">
        <v>186</v>
      </c>
      <c r="K12" s="33">
        <v>115</v>
      </c>
      <c r="L12">
        <f t="shared" si="0"/>
        <v>0</v>
      </c>
      <c r="M12" s="23">
        <f t="shared" si="1"/>
        <v>0</v>
      </c>
      <c r="N12" s="25">
        <v>9</v>
      </c>
      <c r="O12" s="8"/>
      <c r="Q12" s="56">
        <f t="shared" si="3"/>
        <v>0</v>
      </c>
      <c r="R12" s="57">
        <f t="shared" si="2"/>
        <v>0</v>
      </c>
      <c r="U12" s="52"/>
      <c r="V12" s="52"/>
    </row>
    <row r="13" spans="1:22" x14ac:dyDescent="0.25">
      <c r="B13" s="29"/>
      <c r="C13" s="30">
        <v>43472</v>
      </c>
      <c r="D13" s="30">
        <v>43472</v>
      </c>
      <c r="E13" s="29"/>
      <c r="F13" s="29">
        <v>152</v>
      </c>
      <c r="G13" s="29"/>
      <c r="H13" s="31"/>
      <c r="I13" s="32">
        <v>48000030</v>
      </c>
      <c r="J13" s="29" t="s">
        <v>186</v>
      </c>
      <c r="K13" s="33">
        <v>345</v>
      </c>
      <c r="L13">
        <f t="shared" si="0"/>
        <v>0</v>
      </c>
      <c r="M13" s="23">
        <f t="shared" si="1"/>
        <v>0</v>
      </c>
      <c r="N13" s="25">
        <v>10</v>
      </c>
      <c r="O13" s="8"/>
      <c r="Q13" s="56">
        <f t="shared" si="3"/>
        <v>0</v>
      </c>
      <c r="R13" s="57">
        <f t="shared" si="2"/>
        <v>0</v>
      </c>
      <c r="U13" s="52"/>
      <c r="V13" s="52"/>
    </row>
    <row r="14" spans="1:22" x14ac:dyDescent="0.25">
      <c r="B14" s="29"/>
      <c r="C14" s="30">
        <v>43472</v>
      </c>
      <c r="D14" s="30">
        <v>43472</v>
      </c>
      <c r="E14" s="29"/>
      <c r="F14" s="29">
        <v>154</v>
      </c>
      <c r="G14" s="29"/>
      <c r="H14" s="31"/>
      <c r="I14" s="32">
        <v>48000030</v>
      </c>
      <c r="J14" s="29" t="s">
        <v>186</v>
      </c>
      <c r="K14" s="33">
        <v>200</v>
      </c>
      <c r="L14">
        <f t="shared" si="0"/>
        <v>0</v>
      </c>
      <c r="M14" s="23">
        <f t="shared" si="1"/>
        <v>0</v>
      </c>
      <c r="N14" s="25">
        <v>11</v>
      </c>
      <c r="O14" s="8"/>
      <c r="Q14" s="56">
        <f t="shared" si="3"/>
        <v>0</v>
      </c>
      <c r="R14" s="57">
        <f t="shared" si="2"/>
        <v>0</v>
      </c>
      <c r="U14" s="52"/>
      <c r="V14" s="52"/>
    </row>
    <row r="15" spans="1:22" x14ac:dyDescent="0.25">
      <c r="B15" s="29"/>
      <c r="C15" s="30">
        <v>43472</v>
      </c>
      <c r="D15" s="30">
        <v>43472</v>
      </c>
      <c r="E15" s="29"/>
      <c r="F15" s="29">
        <v>156</v>
      </c>
      <c r="G15" s="29"/>
      <c r="H15" s="31"/>
      <c r="I15" s="32">
        <v>48000030</v>
      </c>
      <c r="J15" s="29" t="s">
        <v>186</v>
      </c>
      <c r="K15" s="33">
        <v>115</v>
      </c>
      <c r="L15">
        <f t="shared" si="0"/>
        <v>0</v>
      </c>
      <c r="M15" s="23">
        <f t="shared" si="1"/>
        <v>0</v>
      </c>
      <c r="N15" s="25">
        <v>12</v>
      </c>
      <c r="O15" s="8"/>
      <c r="Q15" s="56">
        <f t="shared" si="3"/>
        <v>0</v>
      </c>
      <c r="R15" s="57">
        <f t="shared" si="2"/>
        <v>0</v>
      </c>
      <c r="U15" s="52"/>
      <c r="V15" s="52"/>
    </row>
    <row r="16" spans="1:22" x14ac:dyDescent="0.25">
      <c r="B16" s="29"/>
      <c r="C16" s="30">
        <v>43472</v>
      </c>
      <c r="D16" s="30">
        <v>43472</v>
      </c>
      <c r="E16" s="29"/>
      <c r="F16" s="29">
        <v>158</v>
      </c>
      <c r="G16" s="29"/>
      <c r="H16" s="31"/>
      <c r="I16" s="32">
        <v>48000030</v>
      </c>
      <c r="J16" s="29" t="s">
        <v>186</v>
      </c>
      <c r="K16" s="33">
        <v>450</v>
      </c>
      <c r="L16">
        <f t="shared" si="0"/>
        <v>0</v>
      </c>
      <c r="M16" s="23">
        <f t="shared" si="1"/>
        <v>0</v>
      </c>
      <c r="N16" s="25">
        <v>13</v>
      </c>
      <c r="O16" s="8"/>
      <c r="Q16" s="56">
        <f t="shared" si="3"/>
        <v>0</v>
      </c>
      <c r="R16" s="57">
        <f t="shared" si="2"/>
        <v>0</v>
      </c>
      <c r="U16" s="52"/>
      <c r="V16" s="52"/>
    </row>
    <row r="17" spans="2:22" x14ac:dyDescent="0.25">
      <c r="B17" s="29"/>
      <c r="C17" s="30">
        <v>43472</v>
      </c>
      <c r="D17" s="30">
        <v>43472</v>
      </c>
      <c r="E17" s="29"/>
      <c r="F17" s="29">
        <v>160</v>
      </c>
      <c r="G17" s="29"/>
      <c r="H17" s="31"/>
      <c r="I17" s="32">
        <v>48000030</v>
      </c>
      <c r="J17" s="29" t="s">
        <v>186</v>
      </c>
      <c r="K17" s="33">
        <v>115</v>
      </c>
      <c r="L17">
        <f t="shared" si="0"/>
        <v>0</v>
      </c>
      <c r="M17" s="23">
        <f t="shared" si="1"/>
        <v>0</v>
      </c>
      <c r="N17" s="25">
        <v>14</v>
      </c>
      <c r="O17" s="8"/>
      <c r="Q17" s="56">
        <f t="shared" si="3"/>
        <v>0</v>
      </c>
      <c r="R17" s="57">
        <f t="shared" si="2"/>
        <v>0</v>
      </c>
      <c r="U17" s="52"/>
      <c r="V17" s="52"/>
    </row>
    <row r="18" spans="2:22" x14ac:dyDescent="0.25">
      <c r="B18" s="29"/>
      <c r="C18" s="30">
        <v>43472</v>
      </c>
      <c r="D18" s="30">
        <v>43472</v>
      </c>
      <c r="E18" s="29"/>
      <c r="F18" s="29">
        <v>162</v>
      </c>
      <c r="G18" s="29"/>
      <c r="H18" s="31"/>
      <c r="I18" s="32">
        <v>48000030</v>
      </c>
      <c r="J18" s="29" t="s">
        <v>186</v>
      </c>
      <c r="K18" s="33">
        <v>200</v>
      </c>
      <c r="L18">
        <f t="shared" si="0"/>
        <v>0</v>
      </c>
      <c r="M18" s="23">
        <f t="shared" si="1"/>
        <v>0</v>
      </c>
      <c r="N18" s="25">
        <v>15</v>
      </c>
      <c r="O18" s="8"/>
      <c r="Q18" s="56">
        <f t="shared" si="3"/>
        <v>0</v>
      </c>
      <c r="R18" s="57">
        <f t="shared" si="2"/>
        <v>0</v>
      </c>
      <c r="U18" s="52"/>
      <c r="V18" s="52"/>
    </row>
    <row r="19" spans="2:22" x14ac:dyDescent="0.25">
      <c r="B19" s="29"/>
      <c r="C19" s="30">
        <v>43472</v>
      </c>
      <c r="D19" s="30">
        <v>43472</v>
      </c>
      <c r="E19" s="29"/>
      <c r="F19" s="29">
        <v>164</v>
      </c>
      <c r="G19" s="29"/>
      <c r="H19" s="31"/>
      <c r="I19" s="32">
        <v>48000030</v>
      </c>
      <c r="J19" s="29" t="s">
        <v>186</v>
      </c>
      <c r="K19" s="33">
        <v>200</v>
      </c>
      <c r="L19">
        <f t="shared" si="0"/>
        <v>0</v>
      </c>
      <c r="M19" s="23">
        <f t="shared" si="1"/>
        <v>0</v>
      </c>
      <c r="N19" s="25">
        <v>16</v>
      </c>
      <c r="O19" s="8"/>
      <c r="Q19" s="56">
        <f t="shared" si="3"/>
        <v>0</v>
      </c>
      <c r="R19" s="57">
        <f t="shared" si="2"/>
        <v>0</v>
      </c>
      <c r="U19" s="52"/>
      <c r="V19" s="52"/>
    </row>
    <row r="20" spans="2:22" x14ac:dyDescent="0.25">
      <c r="B20" s="29"/>
      <c r="C20" s="30">
        <v>43472</v>
      </c>
      <c r="D20" s="30">
        <v>43472</v>
      </c>
      <c r="E20" s="29"/>
      <c r="F20" s="29">
        <v>166</v>
      </c>
      <c r="G20" s="29"/>
      <c r="H20" s="31"/>
      <c r="I20" s="32">
        <v>48000030</v>
      </c>
      <c r="J20" s="29" t="s">
        <v>186</v>
      </c>
      <c r="K20" s="33">
        <v>115</v>
      </c>
      <c r="L20">
        <f t="shared" si="0"/>
        <v>0</v>
      </c>
      <c r="M20" s="23">
        <f t="shared" si="1"/>
        <v>0</v>
      </c>
      <c r="N20" s="25">
        <v>17</v>
      </c>
      <c r="O20" s="8"/>
      <c r="Q20" s="56">
        <f t="shared" si="3"/>
        <v>0</v>
      </c>
      <c r="R20" s="57">
        <f t="shared" si="2"/>
        <v>0</v>
      </c>
      <c r="U20" s="52"/>
      <c r="V20" s="52"/>
    </row>
    <row r="21" spans="2:22" x14ac:dyDescent="0.25">
      <c r="B21" s="29"/>
      <c r="C21" s="30">
        <v>43472</v>
      </c>
      <c r="D21" s="30">
        <v>43472</v>
      </c>
      <c r="E21" s="29"/>
      <c r="F21" s="29">
        <v>168</v>
      </c>
      <c r="G21" s="29"/>
      <c r="H21" s="31"/>
      <c r="I21" s="32">
        <v>48000030</v>
      </c>
      <c r="J21" s="29" t="s">
        <v>186</v>
      </c>
      <c r="K21" s="33">
        <v>345</v>
      </c>
      <c r="L21">
        <f t="shared" si="0"/>
        <v>0</v>
      </c>
      <c r="M21" s="23">
        <f t="shared" si="1"/>
        <v>0</v>
      </c>
      <c r="N21" s="25">
        <v>18</v>
      </c>
      <c r="O21" s="8"/>
      <c r="Q21" s="56">
        <f t="shared" si="3"/>
        <v>0</v>
      </c>
      <c r="R21" s="57">
        <f t="shared" si="2"/>
        <v>0</v>
      </c>
      <c r="U21" s="52"/>
      <c r="V21" s="52"/>
    </row>
    <row r="22" spans="2:22" x14ac:dyDescent="0.25">
      <c r="B22" s="29"/>
      <c r="C22" s="30">
        <v>43472</v>
      </c>
      <c r="D22" s="30">
        <v>43472</v>
      </c>
      <c r="E22" s="29"/>
      <c r="F22" s="29">
        <v>170</v>
      </c>
      <c r="G22" s="29"/>
      <c r="H22" s="31"/>
      <c r="I22" s="32">
        <v>48000030</v>
      </c>
      <c r="J22" s="29" t="s">
        <v>186</v>
      </c>
      <c r="K22" s="33">
        <v>345</v>
      </c>
      <c r="L22">
        <f t="shared" si="0"/>
        <v>0</v>
      </c>
      <c r="M22" s="23">
        <f t="shared" si="1"/>
        <v>0</v>
      </c>
      <c r="N22" s="25">
        <v>19</v>
      </c>
      <c r="O22" s="8"/>
      <c r="Q22" s="56">
        <f t="shared" si="3"/>
        <v>0</v>
      </c>
      <c r="R22" s="57">
        <f t="shared" si="2"/>
        <v>0</v>
      </c>
      <c r="U22" s="52"/>
      <c r="V22" s="52"/>
    </row>
    <row r="23" spans="2:22" x14ac:dyDescent="0.25">
      <c r="B23" s="29"/>
      <c r="C23" s="30">
        <v>43472</v>
      </c>
      <c r="D23" s="30">
        <v>43472</v>
      </c>
      <c r="E23" s="29"/>
      <c r="F23" s="29">
        <v>172</v>
      </c>
      <c r="G23" s="29"/>
      <c r="H23" s="31"/>
      <c r="I23" s="32">
        <v>48000030</v>
      </c>
      <c r="J23" s="29" t="s">
        <v>186</v>
      </c>
      <c r="K23" s="33">
        <v>200</v>
      </c>
      <c r="L23">
        <f t="shared" si="0"/>
        <v>0</v>
      </c>
      <c r="M23" s="23">
        <f t="shared" si="1"/>
        <v>0</v>
      </c>
      <c r="N23" s="25">
        <v>20</v>
      </c>
      <c r="O23" s="8"/>
      <c r="Q23" s="56">
        <f t="shared" si="3"/>
        <v>0</v>
      </c>
      <c r="R23" s="57">
        <f t="shared" si="2"/>
        <v>0</v>
      </c>
      <c r="U23" s="52"/>
      <c r="V23" s="52"/>
    </row>
    <row r="24" spans="2:22" x14ac:dyDescent="0.25">
      <c r="B24" s="29"/>
      <c r="C24" s="30">
        <v>43472</v>
      </c>
      <c r="D24" s="30">
        <v>43472</v>
      </c>
      <c r="E24" s="29"/>
      <c r="F24" s="29">
        <v>174</v>
      </c>
      <c r="G24" s="29"/>
      <c r="H24" s="31"/>
      <c r="I24" s="32">
        <v>48000030</v>
      </c>
      <c r="J24" s="29" t="s">
        <v>186</v>
      </c>
      <c r="K24" s="33">
        <v>450</v>
      </c>
      <c r="L24">
        <f t="shared" si="0"/>
        <v>0</v>
      </c>
      <c r="M24" s="23">
        <f t="shared" si="1"/>
        <v>0</v>
      </c>
      <c r="N24" s="25">
        <v>21</v>
      </c>
      <c r="O24" s="8"/>
      <c r="Q24" s="56">
        <f t="shared" si="3"/>
        <v>0</v>
      </c>
      <c r="R24" s="57">
        <f t="shared" si="2"/>
        <v>0</v>
      </c>
      <c r="U24" s="52"/>
      <c r="V24" s="52"/>
    </row>
    <row r="25" spans="2:22" x14ac:dyDescent="0.25">
      <c r="B25" s="29"/>
      <c r="C25" s="30">
        <v>43472</v>
      </c>
      <c r="D25" s="30">
        <v>43472</v>
      </c>
      <c r="E25" s="29"/>
      <c r="F25" s="29">
        <v>176</v>
      </c>
      <c r="G25" s="29"/>
      <c r="H25" s="31"/>
      <c r="I25" s="32">
        <v>48000030</v>
      </c>
      <c r="J25" s="29" t="s">
        <v>186</v>
      </c>
      <c r="K25" s="33">
        <v>200</v>
      </c>
      <c r="L25">
        <f t="shared" si="0"/>
        <v>0</v>
      </c>
      <c r="M25" s="23">
        <f t="shared" si="1"/>
        <v>0</v>
      </c>
      <c r="N25" s="25">
        <v>22</v>
      </c>
      <c r="O25" s="8"/>
      <c r="Q25" s="56">
        <f t="shared" si="3"/>
        <v>0</v>
      </c>
      <c r="R25" s="57">
        <f t="shared" si="2"/>
        <v>0</v>
      </c>
      <c r="U25" s="52"/>
      <c r="V25" s="52"/>
    </row>
    <row r="26" spans="2:22" x14ac:dyDescent="0.25">
      <c r="B26" s="29"/>
      <c r="C26" s="30">
        <v>43472</v>
      </c>
      <c r="D26" s="30">
        <v>43472</v>
      </c>
      <c r="E26" s="29"/>
      <c r="F26" s="29">
        <v>178</v>
      </c>
      <c r="G26" s="29"/>
      <c r="H26" s="31"/>
      <c r="I26" s="32">
        <v>48000030</v>
      </c>
      <c r="J26" s="29" t="s">
        <v>186</v>
      </c>
      <c r="K26" s="33">
        <v>200</v>
      </c>
      <c r="L26">
        <f t="shared" si="0"/>
        <v>0</v>
      </c>
      <c r="M26" s="23">
        <f t="shared" si="1"/>
        <v>0</v>
      </c>
      <c r="N26" s="25">
        <v>23</v>
      </c>
      <c r="O26" s="8"/>
      <c r="Q26" s="56">
        <f t="shared" si="3"/>
        <v>0</v>
      </c>
      <c r="R26" s="57">
        <f t="shared" si="2"/>
        <v>0</v>
      </c>
      <c r="U26" s="52"/>
      <c r="V26" s="52"/>
    </row>
    <row r="27" spans="2:22" x14ac:dyDescent="0.25">
      <c r="B27" s="29"/>
      <c r="C27" s="30">
        <v>43472</v>
      </c>
      <c r="D27" s="30">
        <v>43472</v>
      </c>
      <c r="E27" s="29"/>
      <c r="F27" s="29">
        <v>180</v>
      </c>
      <c r="G27" s="29"/>
      <c r="H27" s="31"/>
      <c r="I27" s="32">
        <v>48000030</v>
      </c>
      <c r="J27" s="29" t="s">
        <v>186</v>
      </c>
      <c r="K27" s="33">
        <v>345</v>
      </c>
      <c r="L27">
        <f t="shared" si="0"/>
        <v>0</v>
      </c>
      <c r="M27" s="23">
        <f t="shared" si="1"/>
        <v>0</v>
      </c>
      <c r="N27" s="25">
        <v>24</v>
      </c>
      <c r="O27" s="8"/>
      <c r="Q27" s="56">
        <f t="shared" si="3"/>
        <v>0</v>
      </c>
      <c r="R27" s="57">
        <f t="shared" si="2"/>
        <v>0</v>
      </c>
      <c r="U27" s="52"/>
      <c r="V27" s="52"/>
    </row>
    <row r="28" spans="2:22" x14ac:dyDescent="0.25">
      <c r="B28" s="29"/>
      <c r="C28" s="30">
        <v>43472</v>
      </c>
      <c r="D28" s="30">
        <v>43472</v>
      </c>
      <c r="E28" s="29"/>
      <c r="F28" s="29">
        <v>182</v>
      </c>
      <c r="G28" s="29"/>
      <c r="H28" s="31"/>
      <c r="I28" s="32">
        <v>48000030</v>
      </c>
      <c r="J28" s="29" t="s">
        <v>186</v>
      </c>
      <c r="K28" s="33">
        <v>115</v>
      </c>
      <c r="L28">
        <f t="shared" si="0"/>
        <v>0</v>
      </c>
      <c r="M28" s="23">
        <f t="shared" si="1"/>
        <v>0</v>
      </c>
      <c r="N28" s="25">
        <v>25</v>
      </c>
      <c r="O28" s="8"/>
      <c r="Q28" s="56">
        <f t="shared" si="3"/>
        <v>0</v>
      </c>
      <c r="R28" s="57">
        <f t="shared" si="2"/>
        <v>0</v>
      </c>
      <c r="U28" s="52"/>
      <c r="V28" s="52"/>
    </row>
    <row r="29" spans="2:22" x14ac:dyDescent="0.25">
      <c r="B29" s="29"/>
      <c r="C29" s="30">
        <v>43472</v>
      </c>
      <c r="D29" s="30">
        <v>43472</v>
      </c>
      <c r="E29" s="29"/>
      <c r="F29" s="29">
        <v>184</v>
      </c>
      <c r="G29" s="29"/>
      <c r="H29" s="31"/>
      <c r="I29" s="32">
        <v>48000030</v>
      </c>
      <c r="J29" s="29" t="s">
        <v>186</v>
      </c>
      <c r="K29" s="33">
        <v>200</v>
      </c>
      <c r="L29">
        <f t="shared" si="0"/>
        <v>0</v>
      </c>
      <c r="M29" s="23">
        <f t="shared" si="1"/>
        <v>0</v>
      </c>
      <c r="N29" s="25">
        <v>26</v>
      </c>
      <c r="O29" s="8"/>
      <c r="Q29" s="56">
        <f t="shared" si="3"/>
        <v>0</v>
      </c>
      <c r="R29" s="57">
        <f t="shared" si="2"/>
        <v>0</v>
      </c>
      <c r="U29" s="52"/>
      <c r="V29" s="52"/>
    </row>
    <row r="30" spans="2:22" x14ac:dyDescent="0.25">
      <c r="B30" s="29"/>
      <c r="C30" s="30">
        <v>43472</v>
      </c>
      <c r="D30" s="30">
        <v>43472</v>
      </c>
      <c r="E30" s="29"/>
      <c r="F30" s="29">
        <v>186</v>
      </c>
      <c r="G30" s="29"/>
      <c r="H30" s="31"/>
      <c r="I30" s="32">
        <v>48000030</v>
      </c>
      <c r="J30" s="29" t="s">
        <v>186</v>
      </c>
      <c r="K30" s="33">
        <v>345</v>
      </c>
      <c r="L30">
        <f t="shared" si="0"/>
        <v>0</v>
      </c>
      <c r="M30" s="23">
        <f t="shared" si="1"/>
        <v>0</v>
      </c>
      <c r="N30" s="25">
        <v>27</v>
      </c>
      <c r="O30" s="8"/>
      <c r="Q30" s="56">
        <f t="shared" si="3"/>
        <v>0</v>
      </c>
      <c r="R30" s="57">
        <f t="shared" si="2"/>
        <v>0</v>
      </c>
      <c r="U30" s="52"/>
      <c r="V30" s="52"/>
    </row>
    <row r="31" spans="2:22" x14ac:dyDescent="0.25">
      <c r="B31" s="29"/>
      <c r="C31" s="30">
        <v>43472</v>
      </c>
      <c r="D31" s="30">
        <v>43472</v>
      </c>
      <c r="E31" s="29"/>
      <c r="F31" s="29">
        <v>188</v>
      </c>
      <c r="G31" s="29"/>
      <c r="H31" s="31"/>
      <c r="I31" s="32">
        <v>48000030</v>
      </c>
      <c r="J31" s="29" t="s">
        <v>186</v>
      </c>
      <c r="K31" s="33">
        <v>345</v>
      </c>
      <c r="L31">
        <f t="shared" si="0"/>
        <v>0</v>
      </c>
      <c r="M31" s="23">
        <f t="shared" si="1"/>
        <v>0</v>
      </c>
      <c r="N31" s="25">
        <v>28</v>
      </c>
      <c r="O31" s="8"/>
      <c r="Q31" s="56">
        <f t="shared" si="3"/>
        <v>0</v>
      </c>
      <c r="R31" s="57">
        <f t="shared" si="2"/>
        <v>0</v>
      </c>
      <c r="U31" s="52"/>
      <c r="V31" s="52"/>
    </row>
    <row r="32" spans="2:22" x14ac:dyDescent="0.25">
      <c r="B32" s="29"/>
      <c r="C32" s="30">
        <v>43472</v>
      </c>
      <c r="D32" s="30">
        <v>43472</v>
      </c>
      <c r="E32" s="29"/>
      <c r="F32" s="29">
        <v>190</v>
      </c>
      <c r="G32" s="29"/>
      <c r="H32" s="31"/>
      <c r="I32" s="32">
        <v>48000030</v>
      </c>
      <c r="J32" s="29" t="s">
        <v>186</v>
      </c>
      <c r="K32" s="33">
        <v>200</v>
      </c>
      <c r="L32">
        <f t="shared" si="0"/>
        <v>0</v>
      </c>
      <c r="M32" s="23">
        <f t="shared" si="1"/>
        <v>0</v>
      </c>
      <c r="N32" s="25">
        <v>29</v>
      </c>
      <c r="O32" s="8"/>
      <c r="Q32" s="56">
        <f t="shared" si="3"/>
        <v>0</v>
      </c>
      <c r="R32" s="57">
        <f t="shared" si="2"/>
        <v>0</v>
      </c>
      <c r="U32" s="52"/>
      <c r="V32" s="52"/>
    </row>
    <row r="33" spans="2:22" x14ac:dyDescent="0.25">
      <c r="B33" s="29"/>
      <c r="C33" s="30">
        <v>43472</v>
      </c>
      <c r="D33" s="30">
        <v>43472</v>
      </c>
      <c r="E33" s="29"/>
      <c r="F33" s="29">
        <v>192</v>
      </c>
      <c r="G33" s="29"/>
      <c r="H33" s="31"/>
      <c r="I33" s="32">
        <v>48000030</v>
      </c>
      <c r="J33" s="29" t="s">
        <v>186</v>
      </c>
      <c r="K33" s="33">
        <v>125</v>
      </c>
      <c r="L33">
        <f t="shared" si="0"/>
        <v>0</v>
      </c>
      <c r="M33" s="23">
        <f t="shared" si="1"/>
        <v>0</v>
      </c>
      <c r="N33" s="25">
        <v>30</v>
      </c>
      <c r="O33" s="8"/>
      <c r="Q33" s="56">
        <f t="shared" si="3"/>
        <v>0</v>
      </c>
      <c r="R33" s="57">
        <f t="shared" si="2"/>
        <v>0</v>
      </c>
      <c r="U33" s="52"/>
      <c r="V33" s="52"/>
    </row>
    <row r="34" spans="2:22" x14ac:dyDescent="0.25">
      <c r="B34" s="29"/>
      <c r="C34" s="30">
        <v>43472</v>
      </c>
      <c r="D34" s="30">
        <v>43472</v>
      </c>
      <c r="E34" s="29"/>
      <c r="F34" s="29">
        <v>194</v>
      </c>
      <c r="G34" s="29"/>
      <c r="H34" s="31"/>
      <c r="I34" s="32">
        <v>48000030</v>
      </c>
      <c r="J34" s="29" t="s">
        <v>186</v>
      </c>
      <c r="K34" s="33">
        <v>115</v>
      </c>
      <c r="L34">
        <f t="shared" si="0"/>
        <v>0</v>
      </c>
      <c r="M34" s="23">
        <f t="shared" si="1"/>
        <v>0</v>
      </c>
      <c r="N34" s="25">
        <v>31</v>
      </c>
      <c r="O34" s="8"/>
      <c r="Q34" s="56">
        <f t="shared" si="3"/>
        <v>0</v>
      </c>
      <c r="R34" s="57">
        <f t="shared" si="2"/>
        <v>0</v>
      </c>
      <c r="U34" s="52"/>
      <c r="V34" s="52"/>
    </row>
    <row r="35" spans="2:22" x14ac:dyDescent="0.25">
      <c r="B35" s="29"/>
      <c r="C35" s="30">
        <v>43472</v>
      </c>
      <c r="D35" s="30">
        <v>43472</v>
      </c>
      <c r="E35" s="29"/>
      <c r="F35" s="29">
        <v>196</v>
      </c>
      <c r="G35" s="29"/>
      <c r="H35" s="31"/>
      <c r="I35" s="32">
        <v>48000030</v>
      </c>
      <c r="J35" s="29" t="s">
        <v>186</v>
      </c>
      <c r="K35" s="33">
        <v>115</v>
      </c>
      <c r="L35">
        <f t="shared" si="0"/>
        <v>0</v>
      </c>
      <c r="M35" s="23">
        <f t="shared" si="1"/>
        <v>0</v>
      </c>
      <c r="N35" s="25">
        <v>32</v>
      </c>
      <c r="O35" s="8"/>
      <c r="Q35" s="56">
        <f t="shared" si="3"/>
        <v>0</v>
      </c>
      <c r="R35" s="57">
        <f t="shared" si="2"/>
        <v>0</v>
      </c>
      <c r="U35" s="52"/>
      <c r="V35" s="52"/>
    </row>
    <row r="36" spans="2:22" x14ac:dyDescent="0.25">
      <c r="B36" s="29"/>
      <c r="C36" s="30">
        <v>43472</v>
      </c>
      <c r="D36" s="30">
        <v>43472</v>
      </c>
      <c r="E36" s="29"/>
      <c r="F36" s="29">
        <v>198</v>
      </c>
      <c r="G36" s="29"/>
      <c r="H36" s="31"/>
      <c r="I36" s="32">
        <v>48000030</v>
      </c>
      <c r="J36" s="29" t="s">
        <v>186</v>
      </c>
      <c r="K36" s="33">
        <v>115</v>
      </c>
      <c r="L36">
        <f t="shared" ref="L36:L67" si="4">+D36-C36</f>
        <v>0</v>
      </c>
      <c r="M36" s="23">
        <f t="shared" ref="M36:M67" si="5">K36/$K$277*L36</f>
        <v>0</v>
      </c>
      <c r="N36" s="25">
        <v>33</v>
      </c>
      <c r="O36" s="8"/>
      <c r="Q36" s="56">
        <f t="shared" si="3"/>
        <v>0</v>
      </c>
      <c r="R36" s="57">
        <f t="shared" ref="R36:R67" si="6">K36/$K$277*L36</f>
        <v>0</v>
      </c>
      <c r="U36" s="52"/>
      <c r="V36" s="52"/>
    </row>
    <row r="37" spans="2:22" x14ac:dyDescent="0.25">
      <c r="B37" s="29"/>
      <c r="C37" s="30">
        <v>43472</v>
      </c>
      <c r="D37" s="30">
        <v>43472</v>
      </c>
      <c r="E37" s="29"/>
      <c r="F37" s="29">
        <v>200</v>
      </c>
      <c r="G37" s="29"/>
      <c r="H37" s="31"/>
      <c r="I37" s="32">
        <v>48000030</v>
      </c>
      <c r="J37" s="29" t="s">
        <v>186</v>
      </c>
      <c r="K37" s="33">
        <v>345</v>
      </c>
      <c r="L37">
        <f t="shared" si="4"/>
        <v>0</v>
      </c>
      <c r="M37" s="23">
        <f t="shared" si="5"/>
        <v>0</v>
      </c>
      <c r="N37" s="25">
        <v>34</v>
      </c>
      <c r="O37" s="8"/>
      <c r="Q37" s="56">
        <f t="shared" si="3"/>
        <v>0</v>
      </c>
      <c r="R37" s="57">
        <f t="shared" si="6"/>
        <v>0</v>
      </c>
      <c r="U37" s="52"/>
      <c r="V37" s="52"/>
    </row>
    <row r="38" spans="2:22" x14ac:dyDescent="0.25">
      <c r="B38" s="29"/>
      <c r="C38" s="30">
        <v>43472</v>
      </c>
      <c r="D38" s="30">
        <v>43472</v>
      </c>
      <c r="E38" s="29"/>
      <c r="F38" s="29">
        <v>202</v>
      </c>
      <c r="G38" s="29"/>
      <c r="H38" s="31"/>
      <c r="I38" s="32">
        <v>48000030</v>
      </c>
      <c r="J38" s="29" t="s">
        <v>186</v>
      </c>
      <c r="K38" s="33">
        <v>200</v>
      </c>
      <c r="L38">
        <f t="shared" si="4"/>
        <v>0</v>
      </c>
      <c r="M38" s="23">
        <f t="shared" si="5"/>
        <v>0</v>
      </c>
      <c r="N38" s="25">
        <v>35</v>
      </c>
      <c r="O38" s="8"/>
      <c r="Q38" s="56">
        <f t="shared" si="3"/>
        <v>0</v>
      </c>
      <c r="R38" s="57">
        <f t="shared" si="6"/>
        <v>0</v>
      </c>
      <c r="U38" s="52"/>
      <c r="V38" s="52"/>
    </row>
    <row r="39" spans="2:22" x14ac:dyDescent="0.25">
      <c r="B39" s="29"/>
      <c r="C39" s="30">
        <v>43472</v>
      </c>
      <c r="D39" s="30">
        <v>43472</v>
      </c>
      <c r="E39" s="29"/>
      <c r="F39" s="29">
        <v>204</v>
      </c>
      <c r="G39" s="29"/>
      <c r="H39" s="31"/>
      <c r="I39" s="32">
        <v>48000030</v>
      </c>
      <c r="J39" s="29" t="s">
        <v>186</v>
      </c>
      <c r="K39" s="33">
        <v>345</v>
      </c>
      <c r="L39">
        <f t="shared" si="4"/>
        <v>0</v>
      </c>
      <c r="M39" s="23">
        <f t="shared" si="5"/>
        <v>0</v>
      </c>
      <c r="N39" s="25">
        <v>36</v>
      </c>
      <c r="O39" s="8"/>
      <c r="Q39" s="56">
        <f t="shared" si="3"/>
        <v>0</v>
      </c>
      <c r="R39" s="57">
        <f t="shared" si="6"/>
        <v>0</v>
      </c>
      <c r="U39" s="52"/>
      <c r="V39" s="52"/>
    </row>
    <row r="40" spans="2:22" x14ac:dyDescent="0.25">
      <c r="B40" s="29"/>
      <c r="C40" s="30">
        <v>43472</v>
      </c>
      <c r="D40" s="30">
        <v>43472</v>
      </c>
      <c r="E40" s="29"/>
      <c r="F40" s="29">
        <v>206</v>
      </c>
      <c r="G40" s="29"/>
      <c r="H40" s="31"/>
      <c r="I40" s="32">
        <v>48000030</v>
      </c>
      <c r="J40" s="29" t="s">
        <v>186</v>
      </c>
      <c r="K40" s="33">
        <v>345</v>
      </c>
      <c r="L40">
        <f t="shared" si="4"/>
        <v>0</v>
      </c>
      <c r="M40" s="23">
        <f t="shared" si="5"/>
        <v>0</v>
      </c>
      <c r="N40" s="25">
        <v>37</v>
      </c>
      <c r="O40" s="8"/>
      <c r="Q40" s="56">
        <f t="shared" si="3"/>
        <v>0</v>
      </c>
      <c r="R40" s="57">
        <f t="shared" si="6"/>
        <v>0</v>
      </c>
      <c r="U40" s="52"/>
      <c r="V40" s="52"/>
    </row>
    <row r="41" spans="2:22" x14ac:dyDescent="0.25">
      <c r="B41" s="29"/>
      <c r="C41" s="30">
        <v>43472</v>
      </c>
      <c r="D41" s="30">
        <v>43472</v>
      </c>
      <c r="E41" s="29"/>
      <c r="F41" s="29">
        <v>208</v>
      </c>
      <c r="G41" s="29"/>
      <c r="H41" s="31"/>
      <c r="I41" s="32">
        <v>48000030</v>
      </c>
      <c r="J41" s="29" t="s">
        <v>186</v>
      </c>
      <c r="K41" s="33">
        <v>200</v>
      </c>
      <c r="L41">
        <f t="shared" si="4"/>
        <v>0</v>
      </c>
      <c r="M41" s="23">
        <f t="shared" si="5"/>
        <v>0</v>
      </c>
      <c r="N41" s="25">
        <v>38</v>
      </c>
      <c r="O41" s="8"/>
      <c r="Q41" s="56">
        <f t="shared" si="3"/>
        <v>0</v>
      </c>
      <c r="R41" s="57">
        <f t="shared" si="6"/>
        <v>0</v>
      </c>
      <c r="U41" s="52"/>
      <c r="V41" s="52"/>
    </row>
    <row r="42" spans="2:22" x14ac:dyDescent="0.25">
      <c r="B42" s="29"/>
      <c r="C42" s="30">
        <v>43472</v>
      </c>
      <c r="D42" s="30">
        <v>43472</v>
      </c>
      <c r="E42" s="29"/>
      <c r="F42" s="29">
        <v>210</v>
      </c>
      <c r="G42" s="29"/>
      <c r="H42" s="31"/>
      <c r="I42" s="32">
        <v>48000030</v>
      </c>
      <c r="J42" s="29" t="s">
        <v>186</v>
      </c>
      <c r="K42" s="33">
        <v>345</v>
      </c>
      <c r="L42">
        <f t="shared" si="4"/>
        <v>0</v>
      </c>
      <c r="M42" s="23">
        <f t="shared" si="5"/>
        <v>0</v>
      </c>
      <c r="N42" s="25">
        <v>39</v>
      </c>
      <c r="O42" s="8"/>
      <c r="Q42" s="56">
        <f t="shared" si="3"/>
        <v>0</v>
      </c>
      <c r="R42" s="57">
        <f t="shared" si="6"/>
        <v>0</v>
      </c>
      <c r="U42" s="52"/>
      <c r="V42" s="52"/>
    </row>
    <row r="43" spans="2:22" x14ac:dyDescent="0.25">
      <c r="B43" s="29"/>
      <c r="C43" s="30">
        <v>43472</v>
      </c>
      <c r="D43" s="30">
        <v>43472</v>
      </c>
      <c r="E43" s="29"/>
      <c r="F43" s="29">
        <v>212</v>
      </c>
      <c r="G43" s="29"/>
      <c r="H43" s="31"/>
      <c r="I43" s="32">
        <v>48000030</v>
      </c>
      <c r="J43" s="29" t="s">
        <v>186</v>
      </c>
      <c r="K43" s="33">
        <v>115</v>
      </c>
      <c r="L43">
        <f t="shared" si="4"/>
        <v>0</v>
      </c>
      <c r="M43" s="23">
        <f t="shared" si="5"/>
        <v>0</v>
      </c>
      <c r="N43" s="25">
        <v>40</v>
      </c>
      <c r="O43" s="8"/>
      <c r="Q43" s="56">
        <f t="shared" si="3"/>
        <v>0</v>
      </c>
      <c r="R43" s="57">
        <f t="shared" si="6"/>
        <v>0</v>
      </c>
      <c r="U43" s="52"/>
      <c r="V43" s="52"/>
    </row>
    <row r="44" spans="2:22" x14ac:dyDescent="0.25">
      <c r="B44" s="29"/>
      <c r="C44" s="30">
        <v>43472</v>
      </c>
      <c r="D44" s="30">
        <v>43472</v>
      </c>
      <c r="E44" s="29"/>
      <c r="F44" s="29">
        <v>214</v>
      </c>
      <c r="G44" s="29"/>
      <c r="H44" s="31"/>
      <c r="I44" s="32">
        <v>48000030</v>
      </c>
      <c r="J44" s="29" t="s">
        <v>186</v>
      </c>
      <c r="K44" s="33">
        <v>115</v>
      </c>
      <c r="L44">
        <f t="shared" si="4"/>
        <v>0</v>
      </c>
      <c r="M44" s="23">
        <f t="shared" si="5"/>
        <v>0</v>
      </c>
      <c r="N44" s="25">
        <v>41</v>
      </c>
      <c r="O44" s="8"/>
      <c r="Q44" s="56">
        <f t="shared" si="3"/>
        <v>0</v>
      </c>
      <c r="R44" s="57">
        <f t="shared" si="6"/>
        <v>0</v>
      </c>
      <c r="U44" s="52"/>
      <c r="V44" s="52"/>
    </row>
    <row r="45" spans="2:22" x14ac:dyDescent="0.25">
      <c r="B45" s="29"/>
      <c r="C45" s="30">
        <v>43472</v>
      </c>
      <c r="D45" s="30">
        <v>43472</v>
      </c>
      <c r="E45" s="29"/>
      <c r="F45" s="29">
        <v>216</v>
      </c>
      <c r="G45" s="29"/>
      <c r="H45" s="31"/>
      <c r="I45" s="32">
        <v>48000030</v>
      </c>
      <c r="J45" s="29" t="s">
        <v>186</v>
      </c>
      <c r="K45" s="33">
        <v>450</v>
      </c>
      <c r="L45">
        <f t="shared" si="4"/>
        <v>0</v>
      </c>
      <c r="M45" s="23">
        <f t="shared" si="5"/>
        <v>0</v>
      </c>
      <c r="N45" s="25">
        <v>42</v>
      </c>
      <c r="O45" s="8"/>
      <c r="Q45" s="56">
        <f t="shared" si="3"/>
        <v>0</v>
      </c>
      <c r="R45" s="57">
        <f t="shared" si="6"/>
        <v>0</v>
      </c>
      <c r="U45" s="52"/>
      <c r="V45" s="52"/>
    </row>
    <row r="46" spans="2:22" x14ac:dyDescent="0.25">
      <c r="B46" s="29"/>
      <c r="C46" s="30">
        <v>43472</v>
      </c>
      <c r="D46" s="30">
        <v>43472</v>
      </c>
      <c r="E46" s="29"/>
      <c r="F46" s="29">
        <v>218</v>
      </c>
      <c r="G46" s="29"/>
      <c r="H46" s="31"/>
      <c r="I46" s="32">
        <v>48000030</v>
      </c>
      <c r="J46" s="29" t="s">
        <v>186</v>
      </c>
      <c r="K46" s="33">
        <v>115</v>
      </c>
      <c r="L46">
        <f t="shared" si="4"/>
        <v>0</v>
      </c>
      <c r="M46" s="23">
        <f t="shared" si="5"/>
        <v>0</v>
      </c>
      <c r="N46" s="25">
        <v>43</v>
      </c>
      <c r="O46" s="8"/>
      <c r="Q46" s="56">
        <f t="shared" si="3"/>
        <v>0</v>
      </c>
      <c r="R46" s="57">
        <f t="shared" si="6"/>
        <v>0</v>
      </c>
      <c r="U46" s="52"/>
      <c r="V46" s="52"/>
    </row>
    <row r="47" spans="2:22" x14ac:dyDescent="0.25">
      <c r="B47" s="29"/>
      <c r="C47" s="30">
        <v>43472</v>
      </c>
      <c r="D47" s="30">
        <v>43472</v>
      </c>
      <c r="E47" s="29"/>
      <c r="F47" s="29">
        <v>220</v>
      </c>
      <c r="G47" s="29"/>
      <c r="H47" s="31"/>
      <c r="I47" s="32">
        <v>48000030</v>
      </c>
      <c r="J47" s="29" t="s">
        <v>186</v>
      </c>
      <c r="K47" s="33">
        <v>200</v>
      </c>
      <c r="L47">
        <f t="shared" si="4"/>
        <v>0</v>
      </c>
      <c r="M47" s="23">
        <f t="shared" si="5"/>
        <v>0</v>
      </c>
      <c r="N47" s="25">
        <v>44</v>
      </c>
      <c r="O47" s="8"/>
      <c r="Q47" s="56">
        <f t="shared" si="3"/>
        <v>0</v>
      </c>
      <c r="R47" s="57">
        <f t="shared" si="6"/>
        <v>0</v>
      </c>
      <c r="U47" s="52"/>
      <c r="V47" s="52"/>
    </row>
    <row r="48" spans="2:22" x14ac:dyDescent="0.25">
      <c r="B48" s="29"/>
      <c r="C48" s="30">
        <v>43472</v>
      </c>
      <c r="D48" s="30">
        <v>43472</v>
      </c>
      <c r="E48" s="29"/>
      <c r="F48" s="29">
        <v>222</v>
      </c>
      <c r="G48" s="29"/>
      <c r="H48" s="31"/>
      <c r="I48" s="32">
        <v>48000030</v>
      </c>
      <c r="J48" s="29" t="s">
        <v>186</v>
      </c>
      <c r="K48" s="33">
        <v>345</v>
      </c>
      <c r="L48">
        <f t="shared" si="4"/>
        <v>0</v>
      </c>
      <c r="M48" s="23">
        <f t="shared" si="5"/>
        <v>0</v>
      </c>
      <c r="N48" s="25">
        <v>45</v>
      </c>
      <c r="O48" s="8"/>
      <c r="Q48" s="56">
        <f t="shared" si="3"/>
        <v>0</v>
      </c>
      <c r="R48" s="57">
        <f t="shared" si="6"/>
        <v>0</v>
      </c>
      <c r="U48" s="52"/>
      <c r="V48" s="52"/>
    </row>
    <row r="49" spans="2:22" x14ac:dyDescent="0.25">
      <c r="B49" s="29"/>
      <c r="C49" s="30">
        <v>43472</v>
      </c>
      <c r="D49" s="30">
        <v>43472</v>
      </c>
      <c r="E49" s="29"/>
      <c r="F49" s="29">
        <v>224</v>
      </c>
      <c r="G49" s="29"/>
      <c r="H49" s="31"/>
      <c r="I49" s="32">
        <v>48000030</v>
      </c>
      <c r="J49" s="29" t="s">
        <v>186</v>
      </c>
      <c r="K49" s="33">
        <v>450</v>
      </c>
      <c r="L49">
        <f t="shared" si="4"/>
        <v>0</v>
      </c>
      <c r="M49" s="23">
        <f t="shared" si="5"/>
        <v>0</v>
      </c>
      <c r="N49" s="25">
        <v>46</v>
      </c>
      <c r="O49" s="8"/>
      <c r="Q49" s="56">
        <f t="shared" si="3"/>
        <v>0</v>
      </c>
      <c r="R49" s="57">
        <f t="shared" si="6"/>
        <v>0</v>
      </c>
      <c r="U49" s="52"/>
      <c r="V49" s="52"/>
    </row>
    <row r="50" spans="2:22" x14ac:dyDescent="0.25">
      <c r="B50" s="29"/>
      <c r="C50" s="30">
        <v>43472</v>
      </c>
      <c r="D50" s="30">
        <v>43472</v>
      </c>
      <c r="E50" s="29"/>
      <c r="F50" s="29">
        <v>226</v>
      </c>
      <c r="G50" s="29"/>
      <c r="H50" s="31"/>
      <c r="I50" s="32">
        <v>48000030</v>
      </c>
      <c r="J50" s="29" t="s">
        <v>186</v>
      </c>
      <c r="K50" s="33">
        <v>115</v>
      </c>
      <c r="L50">
        <f t="shared" si="4"/>
        <v>0</v>
      </c>
      <c r="M50" s="23">
        <f t="shared" si="5"/>
        <v>0</v>
      </c>
      <c r="N50" s="25">
        <v>47</v>
      </c>
      <c r="O50" s="8"/>
      <c r="Q50" s="56">
        <f t="shared" si="3"/>
        <v>0</v>
      </c>
      <c r="R50" s="57">
        <f t="shared" si="6"/>
        <v>0</v>
      </c>
      <c r="U50" s="52"/>
      <c r="V50" s="52"/>
    </row>
    <row r="51" spans="2:22" x14ac:dyDescent="0.25">
      <c r="B51" s="29"/>
      <c r="C51" s="30">
        <v>43472</v>
      </c>
      <c r="D51" s="30">
        <v>43472</v>
      </c>
      <c r="E51" s="29"/>
      <c r="F51" s="29">
        <v>228</v>
      </c>
      <c r="G51" s="29"/>
      <c r="H51" s="31"/>
      <c r="I51" s="32">
        <v>48000030</v>
      </c>
      <c r="J51" s="29" t="s">
        <v>186</v>
      </c>
      <c r="K51" s="33">
        <v>50</v>
      </c>
      <c r="L51">
        <f t="shared" si="4"/>
        <v>0</v>
      </c>
      <c r="M51" s="23">
        <f t="shared" si="5"/>
        <v>0</v>
      </c>
      <c r="N51" s="25">
        <v>48</v>
      </c>
      <c r="O51" s="8"/>
      <c r="Q51" s="56">
        <f t="shared" si="3"/>
        <v>0</v>
      </c>
      <c r="R51" s="57">
        <f t="shared" si="6"/>
        <v>0</v>
      </c>
      <c r="U51" s="52"/>
      <c r="V51" s="52"/>
    </row>
    <row r="52" spans="2:22" x14ac:dyDescent="0.25">
      <c r="B52" s="29"/>
      <c r="C52" s="30">
        <v>43472</v>
      </c>
      <c r="D52" s="30">
        <v>43472</v>
      </c>
      <c r="E52" s="29"/>
      <c r="F52" s="29">
        <v>230</v>
      </c>
      <c r="G52" s="29"/>
      <c r="H52" s="31"/>
      <c r="I52" s="32">
        <v>48000030</v>
      </c>
      <c r="J52" s="29" t="s">
        <v>186</v>
      </c>
      <c r="K52" s="33">
        <v>450</v>
      </c>
      <c r="L52">
        <f t="shared" si="4"/>
        <v>0</v>
      </c>
      <c r="M52" s="23">
        <f t="shared" si="5"/>
        <v>0</v>
      </c>
      <c r="N52" s="25">
        <v>49</v>
      </c>
      <c r="O52" s="8"/>
      <c r="Q52" s="56">
        <f t="shared" si="3"/>
        <v>0</v>
      </c>
      <c r="R52" s="57">
        <f t="shared" si="6"/>
        <v>0</v>
      </c>
      <c r="U52" s="52"/>
      <c r="V52" s="52"/>
    </row>
    <row r="53" spans="2:22" x14ac:dyDescent="0.25">
      <c r="B53" s="29"/>
      <c r="C53" s="30">
        <v>43472</v>
      </c>
      <c r="D53" s="30">
        <v>43472</v>
      </c>
      <c r="E53" s="29"/>
      <c r="F53" s="29">
        <v>232</v>
      </c>
      <c r="G53" s="29"/>
      <c r="H53" s="31"/>
      <c r="I53" s="32">
        <v>48000030</v>
      </c>
      <c r="J53" s="29" t="s">
        <v>186</v>
      </c>
      <c r="K53" s="33">
        <v>115</v>
      </c>
      <c r="L53">
        <f t="shared" si="4"/>
        <v>0</v>
      </c>
      <c r="M53" s="23">
        <f t="shared" si="5"/>
        <v>0</v>
      </c>
      <c r="N53" s="25">
        <v>50</v>
      </c>
      <c r="O53" s="8"/>
      <c r="Q53" s="56">
        <f t="shared" si="3"/>
        <v>0</v>
      </c>
      <c r="R53" s="57">
        <f t="shared" si="6"/>
        <v>0</v>
      </c>
      <c r="U53" s="52"/>
      <c r="V53" s="52"/>
    </row>
    <row r="54" spans="2:22" x14ac:dyDescent="0.25">
      <c r="B54" s="29"/>
      <c r="C54" s="30">
        <v>43472</v>
      </c>
      <c r="D54" s="30">
        <v>43472</v>
      </c>
      <c r="E54" s="29"/>
      <c r="F54" s="29">
        <v>234</v>
      </c>
      <c r="G54" s="29"/>
      <c r="H54" s="31"/>
      <c r="I54" s="32">
        <v>48000030</v>
      </c>
      <c r="J54" s="29" t="s">
        <v>186</v>
      </c>
      <c r="K54" s="33">
        <v>200</v>
      </c>
      <c r="L54">
        <f t="shared" si="4"/>
        <v>0</v>
      </c>
      <c r="M54" s="23">
        <f t="shared" si="5"/>
        <v>0</v>
      </c>
      <c r="N54" s="25">
        <v>51</v>
      </c>
      <c r="O54" s="8"/>
      <c r="Q54" s="56">
        <f t="shared" si="3"/>
        <v>0</v>
      </c>
      <c r="R54" s="57">
        <f t="shared" si="6"/>
        <v>0</v>
      </c>
      <c r="U54" s="52"/>
      <c r="V54" s="52"/>
    </row>
    <row r="55" spans="2:22" x14ac:dyDescent="0.25">
      <c r="B55" s="29"/>
      <c r="C55" s="30">
        <v>43472</v>
      </c>
      <c r="D55" s="30">
        <v>43472</v>
      </c>
      <c r="E55" s="29"/>
      <c r="F55" s="29">
        <v>236</v>
      </c>
      <c r="G55" s="29"/>
      <c r="H55" s="31"/>
      <c r="I55" s="32">
        <v>48000030</v>
      </c>
      <c r="J55" s="29" t="s">
        <v>186</v>
      </c>
      <c r="K55" s="33">
        <v>115</v>
      </c>
      <c r="L55">
        <f t="shared" si="4"/>
        <v>0</v>
      </c>
      <c r="M55" s="23">
        <f t="shared" si="5"/>
        <v>0</v>
      </c>
      <c r="N55" s="25">
        <v>52</v>
      </c>
      <c r="O55" s="8"/>
      <c r="Q55" s="56">
        <f t="shared" si="3"/>
        <v>0</v>
      </c>
      <c r="R55" s="57">
        <f t="shared" si="6"/>
        <v>0</v>
      </c>
      <c r="U55" s="52"/>
      <c r="V55" s="52"/>
    </row>
    <row r="56" spans="2:22" x14ac:dyDescent="0.25">
      <c r="B56" s="29"/>
      <c r="C56" s="30">
        <v>43472</v>
      </c>
      <c r="D56" s="30">
        <v>43472</v>
      </c>
      <c r="E56" s="29"/>
      <c r="F56" s="29">
        <v>238</v>
      </c>
      <c r="G56" s="29"/>
      <c r="H56" s="31"/>
      <c r="I56" s="32">
        <v>48000030</v>
      </c>
      <c r="J56" s="29" t="s">
        <v>186</v>
      </c>
      <c r="K56" s="33">
        <v>345</v>
      </c>
      <c r="L56">
        <f t="shared" si="4"/>
        <v>0</v>
      </c>
      <c r="M56" s="23">
        <f t="shared" si="5"/>
        <v>0</v>
      </c>
      <c r="N56" s="25">
        <v>53</v>
      </c>
      <c r="O56" s="8"/>
      <c r="Q56" s="56">
        <f t="shared" si="3"/>
        <v>0</v>
      </c>
      <c r="R56" s="57">
        <f t="shared" si="6"/>
        <v>0</v>
      </c>
      <c r="U56" s="52"/>
      <c r="V56" s="52"/>
    </row>
    <row r="57" spans="2:22" x14ac:dyDescent="0.25">
      <c r="B57" s="29"/>
      <c r="C57" s="30">
        <v>43472</v>
      </c>
      <c r="D57" s="30">
        <v>43472</v>
      </c>
      <c r="E57" s="29"/>
      <c r="F57" s="29">
        <v>240</v>
      </c>
      <c r="G57" s="29"/>
      <c r="H57" s="31"/>
      <c r="I57" s="32">
        <v>48000030</v>
      </c>
      <c r="J57" s="29" t="s">
        <v>186</v>
      </c>
      <c r="K57" s="33">
        <v>175</v>
      </c>
      <c r="L57">
        <f t="shared" si="4"/>
        <v>0</v>
      </c>
      <c r="M57" s="23">
        <f t="shared" si="5"/>
        <v>0</v>
      </c>
      <c r="N57" s="25">
        <v>54</v>
      </c>
      <c r="O57" s="8"/>
      <c r="Q57" s="56">
        <f t="shared" si="3"/>
        <v>0</v>
      </c>
      <c r="R57" s="57">
        <f t="shared" si="6"/>
        <v>0</v>
      </c>
      <c r="U57" s="52"/>
      <c r="V57" s="52"/>
    </row>
    <row r="58" spans="2:22" x14ac:dyDescent="0.25">
      <c r="B58" s="29"/>
      <c r="C58" s="30">
        <v>43472</v>
      </c>
      <c r="D58" s="30">
        <v>43472</v>
      </c>
      <c r="E58" s="29"/>
      <c r="F58" s="29">
        <v>242</v>
      </c>
      <c r="G58" s="29"/>
      <c r="H58" s="31"/>
      <c r="I58" s="32">
        <v>48000030</v>
      </c>
      <c r="J58" s="29" t="s">
        <v>186</v>
      </c>
      <c r="K58" s="33">
        <v>115</v>
      </c>
      <c r="L58">
        <f t="shared" si="4"/>
        <v>0</v>
      </c>
      <c r="M58" s="23">
        <f t="shared" si="5"/>
        <v>0</v>
      </c>
      <c r="N58" s="25">
        <v>55</v>
      </c>
      <c r="O58" s="8"/>
      <c r="Q58" s="56">
        <f t="shared" si="3"/>
        <v>0</v>
      </c>
      <c r="R58" s="57">
        <f t="shared" si="6"/>
        <v>0</v>
      </c>
      <c r="U58" s="52"/>
      <c r="V58" s="52"/>
    </row>
    <row r="59" spans="2:22" x14ac:dyDescent="0.25">
      <c r="B59" s="29"/>
      <c r="C59" s="30">
        <v>43472</v>
      </c>
      <c r="D59" s="30">
        <v>43472</v>
      </c>
      <c r="E59" s="29"/>
      <c r="F59" s="29">
        <v>244</v>
      </c>
      <c r="G59" s="29"/>
      <c r="H59" s="31"/>
      <c r="I59" s="32">
        <v>48000030</v>
      </c>
      <c r="J59" s="29" t="s">
        <v>186</v>
      </c>
      <c r="K59" s="33">
        <v>200</v>
      </c>
      <c r="L59">
        <f t="shared" si="4"/>
        <v>0</v>
      </c>
      <c r="M59" s="23">
        <f t="shared" si="5"/>
        <v>0</v>
      </c>
      <c r="N59" s="25">
        <v>56</v>
      </c>
      <c r="O59" s="8"/>
      <c r="Q59" s="56">
        <f t="shared" si="3"/>
        <v>0</v>
      </c>
      <c r="R59" s="57">
        <f t="shared" si="6"/>
        <v>0</v>
      </c>
      <c r="U59" s="52"/>
      <c r="V59" s="52"/>
    </row>
    <row r="60" spans="2:22" x14ac:dyDescent="0.25">
      <c r="B60" s="29"/>
      <c r="C60" s="30">
        <v>43472</v>
      </c>
      <c r="D60" s="30">
        <v>43472</v>
      </c>
      <c r="E60" s="29"/>
      <c r="F60" s="29">
        <v>246</v>
      </c>
      <c r="G60" s="29"/>
      <c r="H60" s="31"/>
      <c r="I60" s="32">
        <v>48000030</v>
      </c>
      <c r="J60" s="29" t="s">
        <v>186</v>
      </c>
      <c r="K60" s="33">
        <v>115</v>
      </c>
      <c r="L60">
        <f t="shared" si="4"/>
        <v>0</v>
      </c>
      <c r="M60" s="23">
        <f t="shared" si="5"/>
        <v>0</v>
      </c>
      <c r="N60" s="25">
        <v>57</v>
      </c>
      <c r="O60" s="8"/>
      <c r="Q60" s="56">
        <f t="shared" si="3"/>
        <v>0</v>
      </c>
      <c r="R60" s="57">
        <f t="shared" si="6"/>
        <v>0</v>
      </c>
      <c r="U60" s="52"/>
      <c r="V60" s="52"/>
    </row>
    <row r="61" spans="2:22" x14ac:dyDescent="0.25">
      <c r="B61" s="29"/>
      <c r="C61" s="30">
        <v>43472</v>
      </c>
      <c r="D61" s="30">
        <v>43472</v>
      </c>
      <c r="E61" s="29"/>
      <c r="F61" s="29">
        <v>248</v>
      </c>
      <c r="G61" s="29"/>
      <c r="H61" s="31"/>
      <c r="I61" s="32">
        <v>48000030</v>
      </c>
      <c r="J61" s="29" t="s">
        <v>186</v>
      </c>
      <c r="K61" s="33">
        <v>200</v>
      </c>
      <c r="L61">
        <f t="shared" si="4"/>
        <v>0</v>
      </c>
      <c r="M61" s="23">
        <f t="shared" si="5"/>
        <v>0</v>
      </c>
      <c r="N61" s="25">
        <v>58</v>
      </c>
      <c r="O61" s="8"/>
      <c r="Q61" s="56">
        <f t="shared" si="3"/>
        <v>0</v>
      </c>
      <c r="R61" s="57">
        <f t="shared" si="6"/>
        <v>0</v>
      </c>
      <c r="U61" s="52"/>
      <c r="V61" s="52"/>
    </row>
    <row r="62" spans="2:22" x14ac:dyDescent="0.25">
      <c r="B62" s="29"/>
      <c r="C62" s="30">
        <v>43472</v>
      </c>
      <c r="D62" s="30">
        <v>43472</v>
      </c>
      <c r="E62" s="29"/>
      <c r="F62" s="29">
        <v>250</v>
      </c>
      <c r="G62" s="29"/>
      <c r="H62" s="31"/>
      <c r="I62" s="32">
        <v>48000030</v>
      </c>
      <c r="J62" s="29" t="s">
        <v>186</v>
      </c>
      <c r="K62" s="33">
        <v>200</v>
      </c>
      <c r="L62">
        <f t="shared" si="4"/>
        <v>0</v>
      </c>
      <c r="M62" s="23">
        <f t="shared" si="5"/>
        <v>0</v>
      </c>
      <c r="N62" s="25">
        <v>59</v>
      </c>
      <c r="O62" s="8"/>
      <c r="Q62" s="56">
        <f t="shared" si="3"/>
        <v>0</v>
      </c>
      <c r="R62" s="57">
        <f t="shared" si="6"/>
        <v>0</v>
      </c>
      <c r="U62" s="52"/>
      <c r="V62" s="52"/>
    </row>
    <row r="63" spans="2:22" x14ac:dyDescent="0.25">
      <c r="B63" s="29"/>
      <c r="C63" s="30">
        <v>43472</v>
      </c>
      <c r="D63" s="30">
        <v>43472</v>
      </c>
      <c r="E63" s="29"/>
      <c r="F63" s="29">
        <v>252</v>
      </c>
      <c r="G63" s="29"/>
      <c r="H63" s="31"/>
      <c r="I63" s="32">
        <v>48000030</v>
      </c>
      <c r="J63" s="29" t="s">
        <v>186</v>
      </c>
      <c r="K63" s="33">
        <v>450</v>
      </c>
      <c r="L63">
        <f t="shared" si="4"/>
        <v>0</v>
      </c>
      <c r="M63" s="23">
        <f t="shared" si="5"/>
        <v>0</v>
      </c>
      <c r="N63" s="25">
        <v>60</v>
      </c>
      <c r="O63" s="8"/>
      <c r="Q63" s="56">
        <f t="shared" si="3"/>
        <v>0</v>
      </c>
      <c r="R63" s="57">
        <f t="shared" si="6"/>
        <v>0</v>
      </c>
      <c r="U63" s="52"/>
      <c r="V63" s="52"/>
    </row>
    <row r="64" spans="2:22" x14ac:dyDescent="0.25">
      <c r="B64" s="29"/>
      <c r="C64" s="30">
        <v>43472</v>
      </c>
      <c r="D64" s="30">
        <v>43472</v>
      </c>
      <c r="E64" s="29"/>
      <c r="F64" s="29">
        <v>254</v>
      </c>
      <c r="G64" s="29"/>
      <c r="H64" s="31"/>
      <c r="I64" s="32">
        <v>48000030</v>
      </c>
      <c r="J64" s="29" t="s">
        <v>186</v>
      </c>
      <c r="K64" s="33">
        <v>115</v>
      </c>
      <c r="L64">
        <f t="shared" si="4"/>
        <v>0</v>
      </c>
      <c r="M64" s="23">
        <f t="shared" si="5"/>
        <v>0</v>
      </c>
      <c r="N64" s="25">
        <v>61</v>
      </c>
      <c r="O64" s="8"/>
      <c r="Q64" s="56">
        <f t="shared" si="3"/>
        <v>0</v>
      </c>
      <c r="R64" s="57">
        <f t="shared" si="6"/>
        <v>0</v>
      </c>
      <c r="U64" s="52"/>
      <c r="V64" s="52"/>
    </row>
    <row r="65" spans="2:22" x14ac:dyDescent="0.25">
      <c r="B65" s="29"/>
      <c r="C65" s="30">
        <v>43472</v>
      </c>
      <c r="D65" s="30">
        <v>43472</v>
      </c>
      <c r="E65" s="29"/>
      <c r="F65" s="29">
        <v>255</v>
      </c>
      <c r="G65" s="29"/>
      <c r="H65" s="31"/>
      <c r="I65" s="32">
        <v>41000164</v>
      </c>
      <c r="J65" s="29" t="s">
        <v>247</v>
      </c>
      <c r="K65" s="33">
        <v>316.93</v>
      </c>
      <c r="L65">
        <f t="shared" si="4"/>
        <v>0</v>
      </c>
      <c r="M65" s="23">
        <f t="shared" si="5"/>
        <v>0</v>
      </c>
      <c r="N65" s="25">
        <v>62</v>
      </c>
      <c r="O65" s="8"/>
      <c r="Q65" s="56">
        <f t="shared" si="3"/>
        <v>0</v>
      </c>
      <c r="R65" s="57">
        <f t="shared" si="6"/>
        <v>0</v>
      </c>
      <c r="U65" s="52"/>
      <c r="V65" s="52"/>
    </row>
    <row r="66" spans="2:22" x14ac:dyDescent="0.25">
      <c r="B66" s="29"/>
      <c r="C66" s="30">
        <v>43475</v>
      </c>
      <c r="D66" s="30">
        <v>43475</v>
      </c>
      <c r="E66" s="29"/>
      <c r="F66" s="29">
        <v>266</v>
      </c>
      <c r="G66" s="29"/>
      <c r="H66" s="31" t="s">
        <v>249</v>
      </c>
      <c r="I66" s="32">
        <v>41001065</v>
      </c>
      <c r="J66" s="29" t="s">
        <v>250</v>
      </c>
      <c r="K66" s="33">
        <v>223.61</v>
      </c>
      <c r="L66">
        <f t="shared" si="4"/>
        <v>0</v>
      </c>
      <c r="M66" s="23">
        <f t="shared" si="5"/>
        <v>0</v>
      </c>
      <c r="N66" s="25">
        <v>63</v>
      </c>
      <c r="O66" s="8"/>
      <c r="Q66" s="56">
        <f t="shared" si="3"/>
        <v>0</v>
      </c>
      <c r="R66" s="57">
        <f t="shared" si="6"/>
        <v>0</v>
      </c>
      <c r="U66" s="52"/>
      <c r="V66" s="52"/>
    </row>
    <row r="67" spans="2:22" x14ac:dyDescent="0.25">
      <c r="B67" s="29"/>
      <c r="C67" s="30">
        <v>43473</v>
      </c>
      <c r="D67" s="30">
        <v>43473</v>
      </c>
      <c r="E67" s="29"/>
      <c r="F67" s="29">
        <v>268</v>
      </c>
      <c r="G67" s="29"/>
      <c r="H67" s="31" t="s">
        <v>252</v>
      </c>
      <c r="I67" s="32">
        <v>41007543</v>
      </c>
      <c r="J67" s="29" t="s">
        <v>253</v>
      </c>
      <c r="K67" s="33">
        <v>148.63</v>
      </c>
      <c r="L67">
        <f t="shared" si="4"/>
        <v>0</v>
      </c>
      <c r="M67" s="23">
        <f t="shared" si="5"/>
        <v>0</v>
      </c>
      <c r="N67" s="25">
        <v>64</v>
      </c>
      <c r="O67" s="8"/>
      <c r="Q67" s="56">
        <f t="shared" si="3"/>
        <v>0</v>
      </c>
      <c r="R67" s="57">
        <f t="shared" si="6"/>
        <v>0</v>
      </c>
      <c r="U67" s="52"/>
      <c r="V67" s="52"/>
    </row>
    <row r="68" spans="2:22" x14ac:dyDescent="0.25">
      <c r="B68" s="29"/>
      <c r="C68" s="30">
        <v>43475</v>
      </c>
      <c r="D68" s="30">
        <v>43475</v>
      </c>
      <c r="E68" s="29"/>
      <c r="F68" s="29">
        <v>283</v>
      </c>
      <c r="G68" s="29"/>
      <c r="H68" s="31"/>
      <c r="I68" s="32">
        <v>48000030</v>
      </c>
      <c r="J68" s="29" t="s">
        <v>186</v>
      </c>
      <c r="K68" s="33">
        <v>40</v>
      </c>
      <c r="L68">
        <f t="shared" ref="L68:L99" si="7">+D68-C68</f>
        <v>0</v>
      </c>
      <c r="M68" s="23">
        <f t="shared" ref="M68:M99" si="8">K68/$K$277*L68</f>
        <v>0</v>
      </c>
      <c r="N68" s="25">
        <v>65</v>
      </c>
      <c r="O68" s="8"/>
      <c r="Q68" s="56">
        <f t="shared" si="3"/>
        <v>0</v>
      </c>
      <c r="R68" s="57">
        <f t="shared" ref="R68:R99" si="9">K68/$K$277*L68</f>
        <v>0</v>
      </c>
      <c r="U68" s="52"/>
      <c r="V68" s="52"/>
    </row>
    <row r="69" spans="2:22" x14ac:dyDescent="0.25">
      <c r="B69" s="29"/>
      <c r="C69" s="30">
        <v>43480</v>
      </c>
      <c r="D69" s="30">
        <v>43480</v>
      </c>
      <c r="E69" s="29"/>
      <c r="F69" s="29">
        <v>307</v>
      </c>
      <c r="G69" s="29"/>
      <c r="H69" s="31" t="s">
        <v>256</v>
      </c>
      <c r="I69" s="32">
        <v>41003255</v>
      </c>
      <c r="J69" s="29" t="s">
        <v>257</v>
      </c>
      <c r="K69" s="33">
        <v>71.39</v>
      </c>
      <c r="L69">
        <f t="shared" si="7"/>
        <v>0</v>
      </c>
      <c r="M69" s="23">
        <f t="shared" si="8"/>
        <v>0</v>
      </c>
      <c r="N69" s="25">
        <v>66</v>
      </c>
      <c r="O69" s="8"/>
      <c r="Q69" s="56">
        <f t="shared" ref="Q69:Q132" si="10">+K69*L69</f>
        <v>0</v>
      </c>
      <c r="R69" s="57">
        <f t="shared" si="9"/>
        <v>0</v>
      </c>
      <c r="U69" s="52"/>
      <c r="V69" s="52"/>
    </row>
    <row r="70" spans="2:22" x14ac:dyDescent="0.25">
      <c r="B70" s="29"/>
      <c r="C70" s="30">
        <v>43480</v>
      </c>
      <c r="D70" s="30">
        <v>43480</v>
      </c>
      <c r="E70" s="29"/>
      <c r="F70" s="29">
        <v>308</v>
      </c>
      <c r="G70" s="29"/>
      <c r="H70" s="31" t="s">
        <v>258</v>
      </c>
      <c r="I70" s="32">
        <v>41003255</v>
      </c>
      <c r="J70" s="29" t="s">
        <v>257</v>
      </c>
      <c r="K70" s="33">
        <v>14.51</v>
      </c>
      <c r="L70">
        <f t="shared" si="7"/>
        <v>0</v>
      </c>
      <c r="M70" s="23">
        <f t="shared" si="8"/>
        <v>0</v>
      </c>
      <c r="N70" s="25">
        <v>67</v>
      </c>
      <c r="O70" s="8"/>
      <c r="Q70" s="56">
        <f t="shared" si="10"/>
        <v>0</v>
      </c>
      <c r="R70" s="57">
        <f t="shared" si="9"/>
        <v>0</v>
      </c>
      <c r="U70" s="52"/>
      <c r="V70" s="52"/>
    </row>
    <row r="71" spans="2:22" x14ac:dyDescent="0.25">
      <c r="B71" s="29"/>
      <c r="C71" s="30">
        <v>43466</v>
      </c>
      <c r="D71" s="30">
        <v>43466</v>
      </c>
      <c r="E71" s="29"/>
      <c r="F71" s="29">
        <v>1150</v>
      </c>
      <c r="G71" s="29"/>
      <c r="H71" s="31" t="s">
        <v>354</v>
      </c>
      <c r="I71" s="32">
        <v>41008151</v>
      </c>
      <c r="J71" s="29" t="s">
        <v>13</v>
      </c>
      <c r="K71" s="33">
        <v>462.22</v>
      </c>
      <c r="L71">
        <f t="shared" si="7"/>
        <v>0</v>
      </c>
      <c r="M71" s="23">
        <f t="shared" si="8"/>
        <v>0</v>
      </c>
      <c r="N71" s="25">
        <v>68</v>
      </c>
      <c r="O71" s="8"/>
      <c r="Q71" s="56">
        <f t="shared" si="10"/>
        <v>0</v>
      </c>
      <c r="R71" s="57">
        <f t="shared" si="9"/>
        <v>0</v>
      </c>
      <c r="U71" s="52"/>
      <c r="V71" s="52"/>
    </row>
    <row r="72" spans="2:22" x14ac:dyDescent="0.25">
      <c r="B72" s="29"/>
      <c r="C72" s="30">
        <v>43466</v>
      </c>
      <c r="D72" s="30">
        <v>43466</v>
      </c>
      <c r="E72" s="29"/>
      <c r="F72" s="29">
        <v>1152</v>
      </c>
      <c r="G72" s="29"/>
      <c r="H72" s="31"/>
      <c r="I72" s="32">
        <v>41008151</v>
      </c>
      <c r="J72" s="29" t="s">
        <v>13</v>
      </c>
      <c r="K72" s="33">
        <v>47.19</v>
      </c>
      <c r="L72">
        <f t="shared" si="7"/>
        <v>0</v>
      </c>
      <c r="M72" s="23">
        <f t="shared" si="8"/>
        <v>0</v>
      </c>
      <c r="N72" s="25">
        <v>69</v>
      </c>
      <c r="O72" s="8"/>
      <c r="Q72" s="56">
        <f t="shared" si="10"/>
        <v>0</v>
      </c>
      <c r="R72" s="57">
        <f t="shared" si="9"/>
        <v>0</v>
      </c>
      <c r="U72" s="52"/>
      <c r="V72" s="52"/>
    </row>
    <row r="73" spans="2:22" x14ac:dyDescent="0.25">
      <c r="B73" s="29"/>
      <c r="C73" s="30">
        <v>43507</v>
      </c>
      <c r="D73" s="30">
        <v>43507</v>
      </c>
      <c r="E73" s="29"/>
      <c r="F73" s="29">
        <v>1311</v>
      </c>
      <c r="G73" s="29"/>
      <c r="H73" s="31" t="s">
        <v>359</v>
      </c>
      <c r="I73" s="32">
        <v>41010031</v>
      </c>
      <c r="J73" s="29" t="s">
        <v>360</v>
      </c>
      <c r="K73" s="33">
        <v>42.2</v>
      </c>
      <c r="L73">
        <f t="shared" si="7"/>
        <v>0</v>
      </c>
      <c r="M73" s="23">
        <f t="shared" si="8"/>
        <v>0</v>
      </c>
      <c r="N73" s="25">
        <v>70</v>
      </c>
      <c r="O73" s="8"/>
      <c r="Q73" s="56">
        <f t="shared" si="10"/>
        <v>0</v>
      </c>
      <c r="R73" s="57">
        <f t="shared" si="9"/>
        <v>0</v>
      </c>
      <c r="U73" s="52"/>
      <c r="V73" s="52"/>
    </row>
    <row r="74" spans="2:22" x14ac:dyDescent="0.25">
      <c r="B74" s="29"/>
      <c r="C74" s="30">
        <v>43509</v>
      </c>
      <c r="D74" s="30">
        <v>43509</v>
      </c>
      <c r="E74" s="29"/>
      <c r="F74" s="29">
        <v>1364</v>
      </c>
      <c r="G74" s="29"/>
      <c r="H74" s="31" t="s">
        <v>370</v>
      </c>
      <c r="I74" s="32">
        <v>41007770</v>
      </c>
      <c r="J74" s="29" t="s">
        <v>371</v>
      </c>
      <c r="K74" s="33">
        <v>62.92</v>
      </c>
      <c r="L74">
        <f t="shared" si="7"/>
        <v>0</v>
      </c>
      <c r="M74" s="23">
        <f t="shared" si="8"/>
        <v>0</v>
      </c>
      <c r="N74" s="25">
        <v>71</v>
      </c>
      <c r="O74" s="8"/>
      <c r="Q74" s="56">
        <f t="shared" si="10"/>
        <v>0</v>
      </c>
      <c r="R74" s="57">
        <f t="shared" si="9"/>
        <v>0</v>
      </c>
      <c r="U74" s="52"/>
      <c r="V74" s="52"/>
    </row>
    <row r="75" spans="2:22" x14ac:dyDescent="0.25">
      <c r="B75" s="29"/>
      <c r="C75" s="30">
        <v>43515</v>
      </c>
      <c r="D75" s="30">
        <v>43515</v>
      </c>
      <c r="E75" s="29"/>
      <c r="F75" s="29">
        <v>1442</v>
      </c>
      <c r="G75" s="29"/>
      <c r="H75" s="31"/>
      <c r="I75" s="32">
        <v>41008151</v>
      </c>
      <c r="J75" s="29" t="s">
        <v>13</v>
      </c>
      <c r="K75" s="33">
        <v>40.5</v>
      </c>
      <c r="L75">
        <f t="shared" si="7"/>
        <v>0</v>
      </c>
      <c r="M75" s="23">
        <f t="shared" si="8"/>
        <v>0</v>
      </c>
      <c r="N75" s="25">
        <v>72</v>
      </c>
      <c r="O75" s="8"/>
      <c r="Q75" s="56">
        <f t="shared" si="10"/>
        <v>0</v>
      </c>
      <c r="R75" s="57">
        <f t="shared" si="9"/>
        <v>0</v>
      </c>
      <c r="U75" s="52"/>
      <c r="V75" s="52"/>
    </row>
    <row r="76" spans="2:22" x14ac:dyDescent="0.25">
      <c r="B76" s="29"/>
      <c r="C76" s="30">
        <v>43516</v>
      </c>
      <c r="D76" s="30">
        <v>43516</v>
      </c>
      <c r="E76" s="29"/>
      <c r="F76" s="29">
        <v>1450</v>
      </c>
      <c r="G76" s="29"/>
      <c r="H76" s="31" t="s">
        <v>402</v>
      </c>
      <c r="I76" s="32">
        <v>41007437</v>
      </c>
      <c r="J76" s="29" t="s">
        <v>403</v>
      </c>
      <c r="K76" s="33">
        <v>433.45</v>
      </c>
      <c r="L76">
        <f t="shared" si="7"/>
        <v>0</v>
      </c>
      <c r="M76" s="23">
        <f t="shared" si="8"/>
        <v>0</v>
      </c>
      <c r="N76" s="25">
        <v>73</v>
      </c>
      <c r="O76" s="8"/>
      <c r="Q76" s="56">
        <f t="shared" si="10"/>
        <v>0</v>
      </c>
      <c r="R76" s="57">
        <f t="shared" si="9"/>
        <v>0</v>
      </c>
      <c r="U76" s="52"/>
      <c r="V76" s="52"/>
    </row>
    <row r="77" spans="2:22" x14ac:dyDescent="0.25">
      <c r="B77" s="29"/>
      <c r="C77" s="30">
        <v>43518</v>
      </c>
      <c r="D77" s="30">
        <v>43518</v>
      </c>
      <c r="E77" s="29"/>
      <c r="F77" s="29">
        <v>1502</v>
      </c>
      <c r="G77" s="29"/>
      <c r="H77" s="31" t="s">
        <v>404</v>
      </c>
      <c r="I77" s="32">
        <v>41010031</v>
      </c>
      <c r="J77" s="29" t="s">
        <v>360</v>
      </c>
      <c r="K77" s="33">
        <v>12.25</v>
      </c>
      <c r="L77">
        <f t="shared" si="7"/>
        <v>0</v>
      </c>
      <c r="M77" s="23">
        <f t="shared" si="8"/>
        <v>0</v>
      </c>
      <c r="N77" s="25">
        <v>74</v>
      </c>
      <c r="O77" s="8"/>
      <c r="Q77" s="56">
        <f t="shared" si="10"/>
        <v>0</v>
      </c>
      <c r="R77" s="57">
        <f t="shared" si="9"/>
        <v>0</v>
      </c>
      <c r="U77" s="52"/>
      <c r="V77" s="52"/>
    </row>
    <row r="78" spans="2:22" x14ac:dyDescent="0.25">
      <c r="B78" s="29"/>
      <c r="C78" s="30">
        <v>43530</v>
      </c>
      <c r="D78" s="30">
        <v>43530</v>
      </c>
      <c r="E78" s="29"/>
      <c r="F78" s="29">
        <v>2212</v>
      </c>
      <c r="G78" s="29"/>
      <c r="H78" s="31" t="s">
        <v>453</v>
      </c>
      <c r="I78" s="32">
        <v>41010010</v>
      </c>
      <c r="J78" s="29" t="s">
        <v>172</v>
      </c>
      <c r="K78" s="33">
        <v>28.35</v>
      </c>
      <c r="L78">
        <f t="shared" si="7"/>
        <v>0</v>
      </c>
      <c r="M78" s="23">
        <f t="shared" si="8"/>
        <v>0</v>
      </c>
      <c r="N78" s="25">
        <v>75</v>
      </c>
      <c r="O78" s="8"/>
      <c r="Q78" s="56">
        <f t="shared" si="10"/>
        <v>0</v>
      </c>
      <c r="R78" s="57">
        <f t="shared" si="9"/>
        <v>0</v>
      </c>
      <c r="U78" s="52"/>
      <c r="V78" s="52"/>
    </row>
    <row r="79" spans="2:22" x14ac:dyDescent="0.25">
      <c r="B79" s="29"/>
      <c r="C79" s="30">
        <v>43530</v>
      </c>
      <c r="D79" s="30">
        <v>43530</v>
      </c>
      <c r="E79" s="29"/>
      <c r="F79" s="29">
        <v>2219</v>
      </c>
      <c r="G79" s="29"/>
      <c r="H79" s="31" t="s">
        <v>454</v>
      </c>
      <c r="I79" s="32">
        <v>41010031</v>
      </c>
      <c r="J79" s="29" t="s">
        <v>360</v>
      </c>
      <c r="K79" s="33">
        <v>5</v>
      </c>
      <c r="L79">
        <f t="shared" si="7"/>
        <v>0</v>
      </c>
      <c r="M79" s="23">
        <f t="shared" si="8"/>
        <v>0</v>
      </c>
      <c r="N79" s="25">
        <v>76</v>
      </c>
      <c r="O79" s="8"/>
      <c r="Q79" s="56">
        <f t="shared" si="10"/>
        <v>0</v>
      </c>
      <c r="R79" s="57">
        <f t="shared" si="9"/>
        <v>0</v>
      </c>
      <c r="U79" s="52"/>
      <c r="V79" s="52"/>
    </row>
    <row r="80" spans="2:22" x14ac:dyDescent="0.25">
      <c r="B80" s="29"/>
      <c r="C80" s="30">
        <v>43536</v>
      </c>
      <c r="D80" s="30">
        <v>43536</v>
      </c>
      <c r="E80" s="29"/>
      <c r="F80" s="29">
        <v>2271</v>
      </c>
      <c r="G80" s="29"/>
      <c r="H80" s="31"/>
      <c r="I80" s="32">
        <v>41000166</v>
      </c>
      <c r="J80" s="29" t="s">
        <v>31</v>
      </c>
      <c r="K80" s="33">
        <v>373.77</v>
      </c>
      <c r="L80">
        <f t="shared" si="7"/>
        <v>0</v>
      </c>
      <c r="M80" s="23">
        <f t="shared" si="8"/>
        <v>0</v>
      </c>
      <c r="N80" s="25">
        <v>77</v>
      </c>
      <c r="O80" s="8"/>
      <c r="Q80" s="56">
        <f t="shared" si="10"/>
        <v>0</v>
      </c>
      <c r="R80" s="57">
        <f t="shared" si="9"/>
        <v>0</v>
      </c>
      <c r="U80" s="52"/>
      <c r="V80" s="52"/>
    </row>
    <row r="81" spans="2:22" x14ac:dyDescent="0.25">
      <c r="B81" s="29"/>
      <c r="C81" s="30">
        <v>43543</v>
      </c>
      <c r="D81" s="30">
        <v>43543</v>
      </c>
      <c r="E81" s="29"/>
      <c r="F81" s="29">
        <v>2340</v>
      </c>
      <c r="G81" s="29"/>
      <c r="H81" s="31"/>
      <c r="I81" s="32">
        <v>41008151</v>
      </c>
      <c r="J81" s="29" t="s">
        <v>13</v>
      </c>
      <c r="K81" s="33">
        <v>35.79</v>
      </c>
      <c r="L81">
        <f t="shared" si="7"/>
        <v>0</v>
      </c>
      <c r="M81" s="23">
        <f t="shared" si="8"/>
        <v>0</v>
      </c>
      <c r="N81" s="25">
        <v>78</v>
      </c>
      <c r="O81" s="8"/>
      <c r="Q81" s="56">
        <f t="shared" si="10"/>
        <v>0</v>
      </c>
      <c r="R81" s="57">
        <f t="shared" si="9"/>
        <v>0</v>
      </c>
      <c r="U81" s="52"/>
      <c r="V81" s="52"/>
    </row>
    <row r="82" spans="2:22" x14ac:dyDescent="0.25">
      <c r="B82" s="29"/>
      <c r="C82" s="30">
        <v>43545</v>
      </c>
      <c r="D82" s="30">
        <v>43545</v>
      </c>
      <c r="E82" s="29"/>
      <c r="F82" s="29">
        <v>2367</v>
      </c>
      <c r="G82" s="29"/>
      <c r="H82" s="31" t="s">
        <v>483</v>
      </c>
      <c r="I82" s="32">
        <v>41010023</v>
      </c>
      <c r="J82" s="29" t="s">
        <v>484</v>
      </c>
      <c r="K82" s="33">
        <v>80.209999999999994</v>
      </c>
      <c r="L82">
        <f t="shared" si="7"/>
        <v>0</v>
      </c>
      <c r="M82" s="23">
        <f t="shared" si="8"/>
        <v>0</v>
      </c>
      <c r="N82" s="25">
        <v>79</v>
      </c>
      <c r="O82" s="8"/>
      <c r="Q82" s="56">
        <f t="shared" si="10"/>
        <v>0</v>
      </c>
      <c r="R82" s="57">
        <f t="shared" si="9"/>
        <v>0</v>
      </c>
      <c r="U82" s="52"/>
      <c r="V82" s="52"/>
    </row>
    <row r="83" spans="2:22" x14ac:dyDescent="0.25">
      <c r="B83" s="29"/>
      <c r="C83" s="30">
        <v>43550</v>
      </c>
      <c r="D83" s="30">
        <v>43550</v>
      </c>
      <c r="E83" s="29"/>
      <c r="F83" s="29">
        <v>2421</v>
      </c>
      <c r="G83" s="29"/>
      <c r="H83" s="31"/>
      <c r="I83" s="32">
        <v>41007800</v>
      </c>
      <c r="J83" s="29" t="s">
        <v>486</v>
      </c>
      <c r="K83" s="33">
        <v>207.14</v>
      </c>
      <c r="L83">
        <f t="shared" si="7"/>
        <v>0</v>
      </c>
      <c r="M83" s="23">
        <f t="shared" si="8"/>
        <v>0</v>
      </c>
      <c r="N83" s="25">
        <v>80</v>
      </c>
      <c r="O83" s="8"/>
      <c r="Q83" s="56">
        <f t="shared" si="10"/>
        <v>0</v>
      </c>
      <c r="R83" s="57">
        <f t="shared" si="9"/>
        <v>0</v>
      </c>
      <c r="U83" s="52"/>
      <c r="V83" s="52"/>
    </row>
    <row r="84" spans="2:22" x14ac:dyDescent="0.25">
      <c r="B84" s="29"/>
      <c r="C84" s="30">
        <v>43480</v>
      </c>
      <c r="D84" s="30">
        <v>43480</v>
      </c>
      <c r="E84" s="29"/>
      <c r="F84" s="29">
        <v>334</v>
      </c>
      <c r="G84" s="29"/>
      <c r="H84" s="31" t="s">
        <v>290</v>
      </c>
      <c r="I84" s="32">
        <v>41000037</v>
      </c>
      <c r="J84" s="29" t="s">
        <v>291</v>
      </c>
      <c r="K84" s="33">
        <v>1544.93</v>
      </c>
      <c r="L84">
        <f t="shared" si="7"/>
        <v>0</v>
      </c>
      <c r="M84" s="23">
        <f t="shared" si="8"/>
        <v>0</v>
      </c>
      <c r="N84" s="25">
        <v>81</v>
      </c>
      <c r="O84" s="8"/>
      <c r="Q84" s="56">
        <f t="shared" si="10"/>
        <v>0</v>
      </c>
      <c r="R84" s="57">
        <f t="shared" si="9"/>
        <v>0</v>
      </c>
      <c r="U84" s="52"/>
      <c r="V84" s="52"/>
    </row>
    <row r="85" spans="2:22" x14ac:dyDescent="0.25">
      <c r="B85" s="29"/>
      <c r="C85" s="30">
        <v>43481</v>
      </c>
      <c r="D85" s="30">
        <v>43481</v>
      </c>
      <c r="E85" s="29"/>
      <c r="F85" s="29">
        <v>366</v>
      </c>
      <c r="G85" s="29"/>
      <c r="H85" s="31" t="s">
        <v>301</v>
      </c>
      <c r="I85" s="32">
        <v>41000860</v>
      </c>
      <c r="J85" s="29" t="s">
        <v>104</v>
      </c>
      <c r="K85" s="33">
        <v>328.33</v>
      </c>
      <c r="L85">
        <f t="shared" si="7"/>
        <v>0</v>
      </c>
      <c r="M85" s="23">
        <f t="shared" si="8"/>
        <v>0</v>
      </c>
      <c r="N85" s="25">
        <v>82</v>
      </c>
      <c r="O85" s="8"/>
      <c r="Q85" s="56">
        <f t="shared" si="10"/>
        <v>0</v>
      </c>
      <c r="R85" s="57">
        <f t="shared" si="9"/>
        <v>0</v>
      </c>
      <c r="U85" s="52"/>
      <c r="V85" s="52"/>
    </row>
    <row r="86" spans="2:22" x14ac:dyDescent="0.25">
      <c r="B86" s="29"/>
      <c r="C86" s="30">
        <v>43528</v>
      </c>
      <c r="D86" s="30">
        <v>43528</v>
      </c>
      <c r="E86" s="29"/>
      <c r="F86" s="29">
        <v>370</v>
      </c>
      <c r="G86" s="29"/>
      <c r="H86" s="31"/>
      <c r="I86" s="32">
        <v>41002966</v>
      </c>
      <c r="J86" s="29" t="s">
        <v>165</v>
      </c>
      <c r="K86" s="33">
        <v>912.76</v>
      </c>
      <c r="L86">
        <f t="shared" si="7"/>
        <v>0</v>
      </c>
      <c r="M86" s="23">
        <f t="shared" si="8"/>
        <v>0</v>
      </c>
      <c r="N86" s="25">
        <v>83</v>
      </c>
      <c r="O86" s="8"/>
      <c r="Q86" s="56">
        <f t="shared" si="10"/>
        <v>0</v>
      </c>
      <c r="R86" s="57">
        <f t="shared" si="9"/>
        <v>0</v>
      </c>
      <c r="U86" s="52"/>
      <c r="V86" s="52"/>
    </row>
    <row r="87" spans="2:22" x14ac:dyDescent="0.25">
      <c r="B87" s="29"/>
      <c r="C87" s="30">
        <v>43487</v>
      </c>
      <c r="D87" s="30">
        <v>43487</v>
      </c>
      <c r="E87" s="29"/>
      <c r="F87" s="29">
        <v>483</v>
      </c>
      <c r="G87" s="29"/>
      <c r="H87" s="31" t="s">
        <v>304</v>
      </c>
      <c r="I87" s="32">
        <v>41007251</v>
      </c>
      <c r="J87" s="29" t="s">
        <v>305</v>
      </c>
      <c r="K87" s="33">
        <v>115.12</v>
      </c>
      <c r="L87">
        <f t="shared" si="7"/>
        <v>0</v>
      </c>
      <c r="M87" s="23">
        <f t="shared" si="8"/>
        <v>0</v>
      </c>
      <c r="N87" s="25">
        <v>84</v>
      </c>
      <c r="O87" s="8"/>
      <c r="Q87" s="56">
        <f t="shared" si="10"/>
        <v>0</v>
      </c>
      <c r="R87" s="57">
        <f t="shared" si="9"/>
        <v>0</v>
      </c>
      <c r="U87" s="52"/>
      <c r="V87" s="52"/>
    </row>
    <row r="88" spans="2:22" x14ac:dyDescent="0.25">
      <c r="B88" s="29"/>
      <c r="C88" s="30">
        <v>43466</v>
      </c>
      <c r="D88" s="30">
        <v>43467</v>
      </c>
      <c r="E88" s="29"/>
      <c r="F88" s="29">
        <v>106</v>
      </c>
      <c r="G88" s="29"/>
      <c r="H88" s="31" t="s">
        <v>182</v>
      </c>
      <c r="I88" s="32">
        <v>41008151</v>
      </c>
      <c r="J88" s="29" t="s">
        <v>13</v>
      </c>
      <c r="K88" s="33">
        <v>56.45</v>
      </c>
      <c r="L88">
        <f t="shared" si="7"/>
        <v>1</v>
      </c>
      <c r="M88" s="23">
        <f t="shared" si="8"/>
        <v>2.5724797889445535E-4</v>
      </c>
      <c r="N88" s="25">
        <v>85</v>
      </c>
      <c r="O88" s="8"/>
      <c r="Q88" s="56">
        <f t="shared" si="10"/>
        <v>56.45</v>
      </c>
      <c r="R88" s="57">
        <f t="shared" si="9"/>
        <v>2.5724797889445535E-4</v>
      </c>
      <c r="U88" s="52"/>
      <c r="V88" s="52"/>
    </row>
    <row r="89" spans="2:22" x14ac:dyDescent="0.25">
      <c r="B89" s="29"/>
      <c r="C89" s="30">
        <v>43466</v>
      </c>
      <c r="D89" s="30">
        <v>43467</v>
      </c>
      <c r="E89" s="29"/>
      <c r="F89" s="29">
        <v>108</v>
      </c>
      <c r="G89" s="29"/>
      <c r="H89" s="31" t="s">
        <v>183</v>
      </c>
      <c r="I89" s="32">
        <v>41008151</v>
      </c>
      <c r="J89" s="29" t="s">
        <v>13</v>
      </c>
      <c r="K89" s="33">
        <v>462.22</v>
      </c>
      <c r="L89">
        <f t="shared" si="7"/>
        <v>1</v>
      </c>
      <c r="M89" s="23">
        <f t="shared" si="8"/>
        <v>2.1063801736863623E-3</v>
      </c>
      <c r="N89" s="25">
        <v>86</v>
      </c>
      <c r="O89" s="8"/>
      <c r="Q89" s="56">
        <f t="shared" si="10"/>
        <v>462.22</v>
      </c>
      <c r="R89" s="57">
        <f t="shared" si="9"/>
        <v>2.1063801736863623E-3</v>
      </c>
      <c r="U89" s="52"/>
      <c r="V89" s="52"/>
    </row>
    <row r="90" spans="2:22" x14ac:dyDescent="0.25">
      <c r="B90" s="29"/>
      <c r="C90" s="30">
        <v>43466</v>
      </c>
      <c r="D90" s="30">
        <v>43467</v>
      </c>
      <c r="E90" s="29"/>
      <c r="F90" s="29">
        <v>110</v>
      </c>
      <c r="G90" s="29"/>
      <c r="H90" s="31" t="s">
        <v>184</v>
      </c>
      <c r="I90" s="32">
        <v>41008151</v>
      </c>
      <c r="J90" s="29" t="s">
        <v>13</v>
      </c>
      <c r="K90" s="33">
        <v>2.23</v>
      </c>
      <c r="L90">
        <f t="shared" si="7"/>
        <v>1</v>
      </c>
      <c r="M90" s="23">
        <f t="shared" si="8"/>
        <v>1.0162320512571043E-5</v>
      </c>
      <c r="N90" s="25">
        <v>87</v>
      </c>
      <c r="O90" s="8"/>
      <c r="Q90" s="56">
        <f t="shared" si="10"/>
        <v>2.23</v>
      </c>
      <c r="R90" s="57">
        <f t="shared" si="9"/>
        <v>1.0162320512571043E-5</v>
      </c>
      <c r="U90" s="52"/>
      <c r="V90" s="52"/>
    </row>
    <row r="91" spans="2:22" x14ac:dyDescent="0.25">
      <c r="B91" s="29"/>
      <c r="C91" s="30">
        <v>43509</v>
      </c>
      <c r="D91" s="30">
        <v>43511</v>
      </c>
      <c r="E91" s="29"/>
      <c r="F91" s="29">
        <v>1389</v>
      </c>
      <c r="G91" s="29"/>
      <c r="H91" s="31" t="s">
        <v>363</v>
      </c>
      <c r="I91" s="32">
        <v>40002910</v>
      </c>
      <c r="J91" s="29" t="s">
        <v>364</v>
      </c>
      <c r="K91" s="33">
        <v>252</v>
      </c>
      <c r="L91">
        <f t="shared" si="7"/>
        <v>2</v>
      </c>
      <c r="M91" s="23">
        <f t="shared" si="8"/>
        <v>2.2967755777290608E-3</v>
      </c>
      <c r="N91" s="25">
        <v>88</v>
      </c>
      <c r="O91" s="8"/>
      <c r="Q91" s="56">
        <f t="shared" si="10"/>
        <v>504</v>
      </c>
      <c r="R91" s="57">
        <f t="shared" si="9"/>
        <v>2.2967755777290608E-3</v>
      </c>
      <c r="U91" s="52"/>
      <c r="V91" s="52"/>
    </row>
    <row r="92" spans="2:22" x14ac:dyDescent="0.25">
      <c r="B92" s="29"/>
      <c r="C92" s="30">
        <v>43484</v>
      </c>
      <c r="D92" s="30">
        <v>43486</v>
      </c>
      <c r="E92" s="29"/>
      <c r="F92" s="29">
        <v>475</v>
      </c>
      <c r="G92" s="29"/>
      <c r="H92" s="31" t="s">
        <v>302</v>
      </c>
      <c r="I92" s="32">
        <v>41008151</v>
      </c>
      <c r="J92" s="29" t="s">
        <v>13</v>
      </c>
      <c r="K92" s="33">
        <v>37.68</v>
      </c>
      <c r="L92">
        <f t="shared" si="7"/>
        <v>2</v>
      </c>
      <c r="M92" s="23">
        <f t="shared" si="8"/>
        <v>3.4342263400329769E-4</v>
      </c>
      <c r="N92" s="25">
        <v>89</v>
      </c>
      <c r="O92" s="8"/>
      <c r="Q92" s="56">
        <f t="shared" si="10"/>
        <v>75.36</v>
      </c>
      <c r="R92" s="57">
        <f t="shared" si="9"/>
        <v>3.4342263400329769E-4</v>
      </c>
      <c r="U92" s="52"/>
      <c r="V92" s="52"/>
    </row>
    <row r="93" spans="2:22" x14ac:dyDescent="0.25">
      <c r="B93" s="29"/>
      <c r="C93" s="30">
        <v>43501</v>
      </c>
      <c r="D93" s="30">
        <v>43504</v>
      </c>
      <c r="E93" s="29"/>
      <c r="F93" s="29">
        <v>1264</v>
      </c>
      <c r="G93" s="29"/>
      <c r="H93" s="31" t="s">
        <v>357</v>
      </c>
      <c r="I93" s="32">
        <v>41000860</v>
      </c>
      <c r="J93" s="29" t="s">
        <v>104</v>
      </c>
      <c r="K93" s="33">
        <v>517.95000000000005</v>
      </c>
      <c r="L93">
        <f t="shared" si="7"/>
        <v>3</v>
      </c>
      <c r="M93" s="23">
        <f t="shared" si="8"/>
        <v>7.0810411338379006E-3</v>
      </c>
      <c r="N93" s="25">
        <v>90</v>
      </c>
      <c r="O93" s="8"/>
      <c r="Q93" s="56">
        <f t="shared" si="10"/>
        <v>1553.8500000000001</v>
      </c>
      <c r="R93" s="57">
        <f t="shared" si="9"/>
        <v>7.0810411338379006E-3</v>
      </c>
      <c r="U93" s="52"/>
      <c r="V93" s="52"/>
    </row>
    <row r="94" spans="2:22" x14ac:dyDescent="0.25">
      <c r="B94" s="29"/>
      <c r="C94" s="30">
        <v>43507</v>
      </c>
      <c r="D94" s="30">
        <v>43510</v>
      </c>
      <c r="E94" s="29"/>
      <c r="F94" s="29">
        <v>1318</v>
      </c>
      <c r="G94" s="29"/>
      <c r="H94" s="31" t="s">
        <v>361</v>
      </c>
      <c r="I94" s="32">
        <v>40008651</v>
      </c>
      <c r="J94" s="29" t="s">
        <v>150</v>
      </c>
      <c r="K94" s="33">
        <v>17.77</v>
      </c>
      <c r="L94">
        <f t="shared" si="7"/>
        <v>3</v>
      </c>
      <c r="M94" s="23">
        <f t="shared" si="8"/>
        <v>2.429387024776513E-4</v>
      </c>
      <c r="N94" s="25">
        <v>91</v>
      </c>
      <c r="O94" s="8"/>
      <c r="Q94" s="56">
        <f t="shared" si="10"/>
        <v>53.31</v>
      </c>
      <c r="R94" s="57">
        <f t="shared" si="9"/>
        <v>2.429387024776513E-4</v>
      </c>
      <c r="U94" s="52"/>
      <c r="V94" s="52"/>
    </row>
    <row r="95" spans="2:22" x14ac:dyDescent="0.25">
      <c r="B95" s="29"/>
      <c r="C95" s="30">
        <v>43528</v>
      </c>
      <c r="D95" s="30">
        <v>43531</v>
      </c>
      <c r="E95" s="29"/>
      <c r="F95" s="29">
        <v>2228</v>
      </c>
      <c r="G95" s="29"/>
      <c r="H95" s="31"/>
      <c r="I95" s="32">
        <v>41000860</v>
      </c>
      <c r="J95" s="29" t="s">
        <v>104</v>
      </c>
      <c r="K95" s="33">
        <v>139.04</v>
      </c>
      <c r="L95">
        <f t="shared" si="7"/>
        <v>3</v>
      </c>
      <c r="M95" s="23">
        <f t="shared" si="8"/>
        <v>1.9008552162348134E-3</v>
      </c>
      <c r="N95" s="25">
        <v>92</v>
      </c>
      <c r="O95" s="8"/>
      <c r="Q95" s="56">
        <f t="shared" si="10"/>
        <v>417.12</v>
      </c>
      <c r="R95" s="57">
        <f t="shared" si="9"/>
        <v>1.9008552162348134E-3</v>
      </c>
      <c r="U95" s="52"/>
      <c r="V95" s="52"/>
    </row>
    <row r="96" spans="2:22" x14ac:dyDescent="0.25">
      <c r="B96" s="29"/>
      <c r="C96" s="30">
        <v>43476</v>
      </c>
      <c r="D96" s="30">
        <v>43480</v>
      </c>
      <c r="E96" s="29"/>
      <c r="F96" s="29">
        <v>305</v>
      </c>
      <c r="G96" s="29"/>
      <c r="H96" s="31"/>
      <c r="I96" s="32">
        <v>41000166</v>
      </c>
      <c r="J96" s="29" t="s">
        <v>31</v>
      </c>
      <c r="K96" s="33">
        <v>417.31</v>
      </c>
      <c r="L96">
        <f t="shared" si="7"/>
        <v>4</v>
      </c>
      <c r="M96" s="23">
        <f t="shared" si="8"/>
        <v>7.6068842566834475E-3</v>
      </c>
      <c r="N96" s="25">
        <v>93</v>
      </c>
      <c r="O96" s="8"/>
      <c r="Q96" s="56">
        <f t="shared" si="10"/>
        <v>1669.24</v>
      </c>
      <c r="R96" s="57">
        <f t="shared" si="9"/>
        <v>7.6068842566834475E-3</v>
      </c>
      <c r="U96" s="52"/>
      <c r="V96" s="52"/>
    </row>
    <row r="97" spans="2:22" x14ac:dyDescent="0.25">
      <c r="B97" s="29"/>
      <c r="C97" s="30">
        <v>43496</v>
      </c>
      <c r="D97" s="30">
        <v>43501</v>
      </c>
      <c r="E97" s="29"/>
      <c r="F97" s="29">
        <v>1229</v>
      </c>
      <c r="G97" s="29"/>
      <c r="H97" s="31" t="s">
        <v>355</v>
      </c>
      <c r="I97" s="32">
        <v>41002593</v>
      </c>
      <c r="J97" s="29" t="s">
        <v>191</v>
      </c>
      <c r="K97" s="33">
        <v>1453.15</v>
      </c>
      <c r="L97">
        <f t="shared" si="7"/>
        <v>5</v>
      </c>
      <c r="M97" s="23">
        <f t="shared" si="8"/>
        <v>3.3110708638660565E-2</v>
      </c>
      <c r="N97" s="25">
        <v>94</v>
      </c>
      <c r="O97" s="8"/>
      <c r="Q97" s="56">
        <f t="shared" si="10"/>
        <v>7265.75</v>
      </c>
      <c r="R97" s="57">
        <f t="shared" si="9"/>
        <v>3.3110708638660565E-2</v>
      </c>
      <c r="U97" s="52"/>
      <c r="V97" s="52"/>
    </row>
    <row r="98" spans="2:22" x14ac:dyDescent="0.25">
      <c r="B98" s="29"/>
      <c r="C98" s="30">
        <v>43496</v>
      </c>
      <c r="D98" s="30">
        <v>43501</v>
      </c>
      <c r="E98" s="29"/>
      <c r="F98" s="29">
        <v>1230</v>
      </c>
      <c r="G98" s="29"/>
      <c r="H98" s="31" t="s">
        <v>356</v>
      </c>
      <c r="I98" s="32">
        <v>41002593</v>
      </c>
      <c r="J98" s="29" t="s">
        <v>191</v>
      </c>
      <c r="K98" s="33">
        <v>3264.51</v>
      </c>
      <c r="L98">
        <f t="shared" si="7"/>
        <v>5</v>
      </c>
      <c r="M98" s="23">
        <f t="shared" si="8"/>
        <v>7.4383401202899768E-2</v>
      </c>
      <c r="N98" s="25">
        <v>95</v>
      </c>
      <c r="O98" s="8"/>
      <c r="Q98" s="56">
        <f t="shared" si="10"/>
        <v>16322.550000000001</v>
      </c>
      <c r="R98" s="57">
        <f t="shared" si="9"/>
        <v>7.4383401202899768E-2</v>
      </c>
      <c r="U98" s="52"/>
      <c r="V98" s="52"/>
    </row>
    <row r="99" spans="2:22" x14ac:dyDescent="0.25">
      <c r="B99" s="29"/>
      <c r="C99" s="30">
        <v>43524</v>
      </c>
      <c r="D99" s="30">
        <v>43529</v>
      </c>
      <c r="E99" s="29"/>
      <c r="F99" s="29">
        <v>2201</v>
      </c>
      <c r="G99" s="29"/>
      <c r="H99" s="31" t="s">
        <v>451</v>
      </c>
      <c r="I99" s="32">
        <v>41002593</v>
      </c>
      <c r="J99" s="29" t="s">
        <v>191</v>
      </c>
      <c r="K99" s="33">
        <v>1547.23</v>
      </c>
      <c r="L99">
        <f t="shared" si="7"/>
        <v>5</v>
      </c>
      <c r="M99" s="23">
        <f t="shared" si="8"/>
        <v>3.5254365844541023E-2</v>
      </c>
      <c r="N99" s="25">
        <v>96</v>
      </c>
      <c r="O99" s="8"/>
      <c r="Q99" s="56">
        <f t="shared" si="10"/>
        <v>7736.15</v>
      </c>
      <c r="R99" s="57">
        <f t="shared" si="9"/>
        <v>3.5254365844541023E-2</v>
      </c>
      <c r="U99" s="52"/>
      <c r="V99" s="52"/>
    </row>
    <row r="100" spans="2:22" x14ac:dyDescent="0.25">
      <c r="B100" s="29"/>
      <c r="C100" s="30">
        <v>43524</v>
      </c>
      <c r="D100" s="30">
        <v>43529</v>
      </c>
      <c r="E100" s="29"/>
      <c r="F100" s="29">
        <v>2202</v>
      </c>
      <c r="G100" s="29"/>
      <c r="H100" s="31" t="s">
        <v>452</v>
      </c>
      <c r="I100" s="32">
        <v>41002593</v>
      </c>
      <c r="J100" s="29" t="s">
        <v>191</v>
      </c>
      <c r="K100" s="33">
        <v>3336</v>
      </c>
      <c r="L100">
        <f t="shared" ref="L100:L131" si="11">+D100-C100</f>
        <v>5</v>
      </c>
      <c r="M100" s="23">
        <f t="shared" ref="M100:M131" si="12">K100/$K$277*L100</f>
        <v>7.6012334596271297E-2</v>
      </c>
      <c r="N100" s="25">
        <v>97</v>
      </c>
      <c r="O100" s="8"/>
      <c r="Q100" s="56">
        <f t="shared" si="10"/>
        <v>16680</v>
      </c>
      <c r="R100" s="57">
        <f t="shared" ref="R100:R131" si="13">K100/$K$277*L100</f>
        <v>7.6012334596271297E-2</v>
      </c>
      <c r="U100" s="52"/>
      <c r="V100" s="52"/>
    </row>
    <row r="101" spans="2:22" x14ac:dyDescent="0.25">
      <c r="B101" s="29"/>
      <c r="C101" s="30">
        <v>43530</v>
      </c>
      <c r="D101" s="30">
        <v>43535</v>
      </c>
      <c r="E101" s="29"/>
      <c r="F101" s="29">
        <v>2250</v>
      </c>
      <c r="G101" s="29"/>
      <c r="H101" s="31"/>
      <c r="I101" s="32">
        <v>40001180</v>
      </c>
      <c r="J101" s="29" t="s">
        <v>458</v>
      </c>
      <c r="K101" s="33">
        <v>5009.32</v>
      </c>
      <c r="L101">
        <f t="shared" si="11"/>
        <v>5</v>
      </c>
      <c r="M101" s="23">
        <f t="shared" si="12"/>
        <v>0.11413972060545376</v>
      </c>
      <c r="N101" s="25">
        <v>98</v>
      </c>
      <c r="O101" s="8"/>
      <c r="Q101" s="56">
        <f t="shared" si="10"/>
        <v>25046.6</v>
      </c>
      <c r="R101" s="57">
        <f t="shared" si="13"/>
        <v>0.11413972060545376</v>
      </c>
      <c r="U101" s="52"/>
      <c r="V101" s="52"/>
    </row>
    <row r="102" spans="2:22" x14ac:dyDescent="0.25">
      <c r="B102" s="29"/>
      <c r="C102" s="30">
        <v>43531</v>
      </c>
      <c r="D102" s="30">
        <v>43536</v>
      </c>
      <c r="E102" s="29"/>
      <c r="F102" s="29">
        <v>2273</v>
      </c>
      <c r="G102" s="29"/>
      <c r="H102" s="31"/>
      <c r="I102" s="32">
        <v>41000001</v>
      </c>
      <c r="J102" s="29" t="s">
        <v>79</v>
      </c>
      <c r="K102" s="33">
        <v>9.68</v>
      </c>
      <c r="L102">
        <f t="shared" si="11"/>
        <v>5</v>
      </c>
      <c r="M102" s="23">
        <f t="shared" si="12"/>
        <v>2.2056336897239393E-4</v>
      </c>
      <c r="N102" s="25">
        <v>99</v>
      </c>
      <c r="O102" s="8"/>
      <c r="Q102" s="56">
        <f t="shared" si="10"/>
        <v>48.4</v>
      </c>
      <c r="R102" s="57">
        <f t="shared" si="13"/>
        <v>2.2056336897239393E-4</v>
      </c>
      <c r="U102" s="52"/>
      <c r="V102" s="52"/>
    </row>
    <row r="103" spans="2:22" x14ac:dyDescent="0.25">
      <c r="B103" s="29"/>
      <c r="C103" s="30">
        <v>43503</v>
      </c>
      <c r="D103" s="30">
        <v>43509</v>
      </c>
      <c r="E103" s="29"/>
      <c r="F103" s="29">
        <v>1357</v>
      </c>
      <c r="G103" s="29"/>
      <c r="H103" s="31" t="s">
        <v>368</v>
      </c>
      <c r="I103" s="32">
        <v>41000001</v>
      </c>
      <c r="J103" s="29" t="s">
        <v>79</v>
      </c>
      <c r="K103" s="33">
        <v>66.72</v>
      </c>
      <c r="L103">
        <f t="shared" si="11"/>
        <v>6</v>
      </c>
      <c r="M103" s="23">
        <f t="shared" si="12"/>
        <v>1.8242960303105115E-3</v>
      </c>
      <c r="N103" s="25">
        <v>100</v>
      </c>
      <c r="O103" s="8"/>
      <c r="Q103" s="56">
        <f t="shared" si="10"/>
        <v>400.32</v>
      </c>
      <c r="R103" s="57">
        <f t="shared" si="13"/>
        <v>1.8242960303105115E-3</v>
      </c>
      <c r="U103" s="52"/>
      <c r="V103" s="52"/>
    </row>
    <row r="104" spans="2:22" x14ac:dyDescent="0.25">
      <c r="B104" s="29"/>
      <c r="C104" s="30">
        <v>43518</v>
      </c>
      <c r="D104" s="30">
        <v>43524</v>
      </c>
      <c r="E104" s="29"/>
      <c r="F104" s="29"/>
      <c r="G104" s="29"/>
      <c r="H104" s="31" t="s">
        <v>469</v>
      </c>
      <c r="I104" s="32">
        <v>41008640</v>
      </c>
      <c r="J104" s="29" t="s">
        <v>170</v>
      </c>
      <c r="K104" s="33">
        <v>537.76</v>
      </c>
      <c r="L104">
        <f t="shared" si="11"/>
        <v>6</v>
      </c>
      <c r="M104" s="23">
        <f t="shared" si="12"/>
        <v>1.4703738508090236E-2</v>
      </c>
      <c r="N104" s="25">
        <v>101</v>
      </c>
      <c r="O104" s="8"/>
      <c r="Q104" s="56">
        <f t="shared" si="10"/>
        <v>3226.56</v>
      </c>
      <c r="R104" s="57">
        <f t="shared" si="13"/>
        <v>1.4703738508090236E-2</v>
      </c>
      <c r="U104" s="52"/>
      <c r="V104" s="52"/>
    </row>
    <row r="105" spans="2:22" x14ac:dyDescent="0.25">
      <c r="B105" s="29"/>
      <c r="C105" s="30">
        <v>43465</v>
      </c>
      <c r="D105" s="30">
        <v>43472</v>
      </c>
      <c r="E105" s="29"/>
      <c r="F105" s="29">
        <v>146</v>
      </c>
      <c r="G105" s="29"/>
      <c r="H105" s="31" t="s">
        <v>190</v>
      </c>
      <c r="I105" s="32">
        <v>41002593</v>
      </c>
      <c r="J105" s="29" t="s">
        <v>191</v>
      </c>
      <c r="K105" s="33">
        <v>904.91</v>
      </c>
      <c r="L105">
        <f t="shared" si="11"/>
        <v>7</v>
      </c>
      <c r="M105" s="23">
        <f t="shared" si="12"/>
        <v>2.886632205615006E-2</v>
      </c>
      <c r="N105" s="25">
        <v>102</v>
      </c>
      <c r="O105" s="8"/>
      <c r="Q105" s="56">
        <f t="shared" si="10"/>
        <v>6334.37</v>
      </c>
      <c r="R105" s="57">
        <f t="shared" si="13"/>
        <v>2.886632205615006E-2</v>
      </c>
      <c r="U105" s="52"/>
      <c r="V105" s="52"/>
    </row>
    <row r="106" spans="2:22" x14ac:dyDescent="0.25">
      <c r="B106" s="29"/>
      <c r="C106" s="30">
        <v>43465</v>
      </c>
      <c r="D106" s="30">
        <v>43472</v>
      </c>
      <c r="E106" s="29"/>
      <c r="F106" s="29">
        <v>147</v>
      </c>
      <c r="G106" s="29"/>
      <c r="H106" s="31" t="s">
        <v>192</v>
      </c>
      <c r="I106" s="32">
        <v>41002593</v>
      </c>
      <c r="J106" s="29" t="s">
        <v>191</v>
      </c>
      <c r="K106" s="33">
        <v>2795.5</v>
      </c>
      <c r="L106">
        <f t="shared" si="11"/>
        <v>7</v>
      </c>
      <c r="M106" s="23">
        <f t="shared" si="12"/>
        <v>8.9175501771410981E-2</v>
      </c>
      <c r="N106" s="25">
        <v>103</v>
      </c>
      <c r="O106" s="8"/>
      <c r="Q106" s="56">
        <f t="shared" si="10"/>
        <v>19568.5</v>
      </c>
      <c r="R106" s="57">
        <f t="shared" si="13"/>
        <v>8.9175501771410981E-2</v>
      </c>
      <c r="U106" s="52"/>
      <c r="V106" s="52"/>
    </row>
    <row r="107" spans="2:22" x14ac:dyDescent="0.25">
      <c r="B107" s="29"/>
      <c r="C107" s="30">
        <v>43518</v>
      </c>
      <c r="D107" s="30">
        <v>43525</v>
      </c>
      <c r="E107" s="29"/>
      <c r="F107" s="29">
        <v>2157</v>
      </c>
      <c r="G107" s="29"/>
      <c r="H107" s="31" t="s">
        <v>437</v>
      </c>
      <c r="I107" s="32">
        <v>41005150</v>
      </c>
      <c r="J107" s="29" t="s">
        <v>28</v>
      </c>
      <c r="K107" s="33">
        <v>953.48</v>
      </c>
      <c r="L107">
        <f t="shared" si="11"/>
        <v>7</v>
      </c>
      <c r="M107" s="23">
        <f t="shared" si="12"/>
        <v>3.0415688581293124E-2</v>
      </c>
      <c r="N107" s="25">
        <v>104</v>
      </c>
      <c r="O107" s="8"/>
      <c r="Q107" s="56">
        <f t="shared" si="10"/>
        <v>6674.3600000000006</v>
      </c>
      <c r="R107" s="57">
        <f t="shared" si="13"/>
        <v>3.0415688581293124E-2</v>
      </c>
      <c r="U107" s="52"/>
      <c r="V107" s="52"/>
    </row>
    <row r="108" spans="2:22" x14ac:dyDescent="0.25">
      <c r="B108" s="29"/>
      <c r="C108" s="30">
        <v>43546</v>
      </c>
      <c r="D108" s="30">
        <v>43553</v>
      </c>
      <c r="E108" s="29"/>
      <c r="F108" s="29">
        <v>2479</v>
      </c>
      <c r="G108" s="29"/>
      <c r="H108" s="31"/>
      <c r="I108" s="32">
        <v>41008640</v>
      </c>
      <c r="J108" s="29" t="s">
        <v>170</v>
      </c>
      <c r="K108" s="33">
        <v>529.96</v>
      </c>
      <c r="L108">
        <f t="shared" si="11"/>
        <v>7</v>
      </c>
      <c r="M108" s="23">
        <f t="shared" si="12"/>
        <v>1.690554423851796E-2</v>
      </c>
      <c r="N108" s="25">
        <v>105</v>
      </c>
      <c r="O108" s="8"/>
      <c r="Q108" s="56">
        <f t="shared" si="10"/>
        <v>3709.7200000000003</v>
      </c>
      <c r="R108" s="57">
        <f t="shared" si="13"/>
        <v>1.690554423851796E-2</v>
      </c>
      <c r="U108" s="52"/>
      <c r="V108" s="52"/>
    </row>
    <row r="109" spans="2:22" x14ac:dyDescent="0.25">
      <c r="B109" s="29"/>
      <c r="C109" s="30">
        <v>43517</v>
      </c>
      <c r="D109" s="30">
        <v>43525</v>
      </c>
      <c r="E109" s="29"/>
      <c r="F109" s="29">
        <v>2160</v>
      </c>
      <c r="G109" s="29"/>
      <c r="H109" s="31" t="s">
        <v>440</v>
      </c>
      <c r="I109" s="32">
        <v>41007650</v>
      </c>
      <c r="J109" s="29" t="s">
        <v>29</v>
      </c>
      <c r="K109" s="33">
        <v>730.05</v>
      </c>
      <c r="L109">
        <f t="shared" si="11"/>
        <v>8</v>
      </c>
      <c r="M109" s="23">
        <f t="shared" si="12"/>
        <v>2.6615254135255569E-2</v>
      </c>
      <c r="N109" s="25">
        <v>106</v>
      </c>
      <c r="O109" s="8"/>
      <c r="Q109" s="56">
        <f t="shared" si="10"/>
        <v>5840.4</v>
      </c>
      <c r="R109" s="57">
        <f t="shared" si="13"/>
        <v>2.6615254135255569E-2</v>
      </c>
      <c r="U109" s="52"/>
      <c r="V109" s="52"/>
    </row>
    <row r="110" spans="2:22" x14ac:dyDescent="0.25">
      <c r="B110" s="29"/>
      <c r="C110" s="30">
        <v>43487</v>
      </c>
      <c r="D110" s="30">
        <v>43496</v>
      </c>
      <c r="E110" s="29"/>
      <c r="F110" s="29">
        <v>961</v>
      </c>
      <c r="G110" s="29"/>
      <c r="H110" s="31"/>
      <c r="I110" s="32">
        <v>41008640</v>
      </c>
      <c r="J110" s="29" t="s">
        <v>170</v>
      </c>
      <c r="K110" s="33">
        <v>496.32</v>
      </c>
      <c r="L110">
        <f t="shared" si="11"/>
        <v>9</v>
      </c>
      <c r="M110" s="23">
        <f t="shared" si="12"/>
        <v>2.0355993834615848E-2</v>
      </c>
      <c r="N110" s="25">
        <v>107</v>
      </c>
      <c r="O110" s="8"/>
      <c r="Q110" s="56">
        <f t="shared" si="10"/>
        <v>4466.88</v>
      </c>
      <c r="R110" s="57">
        <f t="shared" si="13"/>
        <v>2.0355993834615848E-2</v>
      </c>
      <c r="U110" s="52"/>
      <c r="V110" s="52"/>
    </row>
    <row r="111" spans="2:22" x14ac:dyDescent="0.25">
      <c r="B111" s="29"/>
      <c r="C111" s="30">
        <v>43530</v>
      </c>
      <c r="D111" s="30">
        <v>43543</v>
      </c>
      <c r="E111" s="29"/>
      <c r="F111" s="29">
        <v>2342</v>
      </c>
      <c r="G111" s="29"/>
      <c r="H111" s="31"/>
      <c r="I111" s="32">
        <v>41000060</v>
      </c>
      <c r="J111" s="29" t="s">
        <v>481</v>
      </c>
      <c r="K111" s="33">
        <v>964.13</v>
      </c>
      <c r="L111">
        <f t="shared" si="11"/>
        <v>13</v>
      </c>
      <c r="M111" s="23">
        <f t="shared" si="12"/>
        <v>5.7117208513545542E-2</v>
      </c>
      <c r="N111" s="25">
        <v>108</v>
      </c>
      <c r="O111" s="8"/>
      <c r="Q111" s="56">
        <f t="shared" si="10"/>
        <v>12533.69</v>
      </c>
      <c r="R111" s="57">
        <f t="shared" si="13"/>
        <v>5.7117208513545542E-2</v>
      </c>
      <c r="U111" s="52"/>
      <c r="V111" s="52"/>
    </row>
    <row r="112" spans="2:22" x14ac:dyDescent="0.25">
      <c r="B112" s="29"/>
      <c r="C112" s="30">
        <v>43497</v>
      </c>
      <c r="D112" s="30">
        <v>43511</v>
      </c>
      <c r="E112" s="29"/>
      <c r="F112" s="29">
        <v>1411</v>
      </c>
      <c r="G112" s="29"/>
      <c r="H112" s="31" t="s">
        <v>399</v>
      </c>
      <c r="I112" s="32">
        <v>41002530</v>
      </c>
      <c r="J112" s="29" t="s">
        <v>107</v>
      </c>
      <c r="K112" s="33">
        <v>363</v>
      </c>
      <c r="L112">
        <f t="shared" si="11"/>
        <v>14</v>
      </c>
      <c r="M112" s="23">
        <f t="shared" si="12"/>
        <v>2.3159153742101365E-2</v>
      </c>
      <c r="N112" s="25">
        <v>109</v>
      </c>
      <c r="O112" s="8"/>
      <c r="Q112" s="56">
        <f t="shared" si="10"/>
        <v>5082</v>
      </c>
      <c r="R112" s="57">
        <f t="shared" si="13"/>
        <v>2.3159153742101365E-2</v>
      </c>
      <c r="U112" s="52"/>
      <c r="V112" s="52"/>
    </row>
    <row r="113" spans="2:22" x14ac:dyDescent="0.25">
      <c r="B113" s="29"/>
      <c r="C113" s="30">
        <v>43495</v>
      </c>
      <c r="D113" s="30">
        <v>43511</v>
      </c>
      <c r="E113" s="29"/>
      <c r="F113" s="29">
        <v>1396</v>
      </c>
      <c r="G113" s="29"/>
      <c r="H113" s="31" t="s">
        <v>378</v>
      </c>
      <c r="I113" s="32">
        <v>41005150</v>
      </c>
      <c r="J113" s="29" t="s">
        <v>28</v>
      </c>
      <c r="K113" s="33">
        <v>953.48</v>
      </c>
      <c r="L113">
        <f t="shared" si="11"/>
        <v>16</v>
      </c>
      <c r="M113" s="23">
        <f t="shared" si="12"/>
        <v>6.9521573900098568E-2</v>
      </c>
      <c r="N113" s="25">
        <v>110</v>
      </c>
      <c r="O113" s="8"/>
      <c r="Q113" s="56">
        <f t="shared" si="10"/>
        <v>15255.68</v>
      </c>
      <c r="R113" s="57">
        <f t="shared" si="13"/>
        <v>6.9521573900098568E-2</v>
      </c>
      <c r="U113" s="52"/>
      <c r="V113" s="52"/>
    </row>
    <row r="114" spans="2:22" x14ac:dyDescent="0.25">
      <c r="B114" s="29"/>
      <c r="C114" s="30">
        <v>43495</v>
      </c>
      <c r="D114" s="30">
        <v>43511</v>
      </c>
      <c r="E114" s="29"/>
      <c r="F114" s="29">
        <v>1412</v>
      </c>
      <c r="G114" s="29"/>
      <c r="H114" s="31" t="s">
        <v>400</v>
      </c>
      <c r="I114" s="32">
        <v>41000173</v>
      </c>
      <c r="J114" s="29" t="s">
        <v>101</v>
      </c>
      <c r="K114" s="33">
        <v>151.01</v>
      </c>
      <c r="L114">
        <f t="shared" si="11"/>
        <v>16</v>
      </c>
      <c r="M114" s="23">
        <f t="shared" si="12"/>
        <v>1.1010669206122713E-2</v>
      </c>
      <c r="N114" s="25">
        <v>111</v>
      </c>
      <c r="O114" s="8"/>
      <c r="Q114" s="56">
        <f t="shared" si="10"/>
        <v>2416.16</v>
      </c>
      <c r="R114" s="57">
        <f t="shared" si="13"/>
        <v>1.1010669206122713E-2</v>
      </c>
      <c r="U114" s="52"/>
      <c r="V114" s="52"/>
    </row>
    <row r="115" spans="2:22" x14ac:dyDescent="0.25">
      <c r="B115" s="29"/>
      <c r="C115" s="30">
        <v>43493</v>
      </c>
      <c r="D115" s="30">
        <v>43511</v>
      </c>
      <c r="E115" s="29"/>
      <c r="F115" s="29">
        <v>1405</v>
      </c>
      <c r="G115" s="29"/>
      <c r="H115" s="31" t="s">
        <v>388</v>
      </c>
      <c r="I115" s="32">
        <v>41001147</v>
      </c>
      <c r="J115" s="29" t="s">
        <v>389</v>
      </c>
      <c r="K115" s="33">
        <v>721.77</v>
      </c>
      <c r="L115">
        <f t="shared" si="11"/>
        <v>18</v>
      </c>
      <c r="M115" s="23">
        <f t="shared" si="12"/>
        <v>5.9205132454910867E-2</v>
      </c>
      <c r="N115" s="25">
        <v>112</v>
      </c>
      <c r="O115" s="8"/>
      <c r="Q115" s="56">
        <f t="shared" si="10"/>
        <v>12991.86</v>
      </c>
      <c r="R115" s="57">
        <f t="shared" si="13"/>
        <v>5.9205132454910867E-2</v>
      </c>
      <c r="U115" s="52"/>
      <c r="V115" s="52"/>
    </row>
    <row r="116" spans="2:22" x14ac:dyDescent="0.25">
      <c r="B116" s="29"/>
      <c r="C116" s="30">
        <v>43507</v>
      </c>
      <c r="D116" s="30">
        <v>43525</v>
      </c>
      <c r="E116" s="29"/>
      <c r="F116" s="29">
        <v>2136</v>
      </c>
      <c r="G116" s="29"/>
      <c r="H116" s="31" t="s">
        <v>414</v>
      </c>
      <c r="I116" s="32">
        <v>41005615</v>
      </c>
      <c r="J116" s="29" t="s">
        <v>415</v>
      </c>
      <c r="K116" s="33">
        <v>256.77</v>
      </c>
      <c r="L116">
        <f t="shared" si="11"/>
        <v>18</v>
      </c>
      <c r="M116" s="23">
        <f t="shared" si="12"/>
        <v>2.1062252324767532E-2</v>
      </c>
      <c r="N116" s="25">
        <v>113</v>
      </c>
      <c r="O116" s="8"/>
      <c r="Q116" s="56">
        <f t="shared" si="10"/>
        <v>4621.8599999999997</v>
      </c>
      <c r="R116" s="57">
        <f t="shared" si="13"/>
        <v>2.1062252324767532E-2</v>
      </c>
      <c r="U116" s="52"/>
      <c r="V116" s="52"/>
    </row>
    <row r="117" spans="2:22" x14ac:dyDescent="0.25">
      <c r="B117" s="29"/>
      <c r="C117" s="30">
        <v>43504</v>
      </c>
      <c r="D117" s="30">
        <v>43525</v>
      </c>
      <c r="E117" s="29"/>
      <c r="F117" s="29">
        <v>2140</v>
      </c>
      <c r="G117" s="29"/>
      <c r="H117" s="31" t="s">
        <v>419</v>
      </c>
      <c r="I117" s="32">
        <v>40001070</v>
      </c>
      <c r="J117" s="29" t="s">
        <v>132</v>
      </c>
      <c r="K117" s="33">
        <v>308</v>
      </c>
      <c r="L117">
        <f t="shared" si="11"/>
        <v>21</v>
      </c>
      <c r="M117" s="23">
        <f t="shared" si="12"/>
        <v>2.9475286580856283E-2</v>
      </c>
      <c r="N117" s="25">
        <v>114</v>
      </c>
      <c r="O117" s="8"/>
      <c r="Q117" s="56">
        <f t="shared" si="10"/>
        <v>6468</v>
      </c>
      <c r="R117" s="57">
        <f t="shared" si="13"/>
        <v>2.9475286580856283E-2</v>
      </c>
      <c r="U117" s="52"/>
      <c r="V117" s="52"/>
    </row>
    <row r="118" spans="2:22" x14ac:dyDescent="0.25">
      <c r="B118" s="29"/>
      <c r="C118" s="30">
        <v>43518</v>
      </c>
      <c r="D118" s="30">
        <v>43542</v>
      </c>
      <c r="E118" s="29"/>
      <c r="F118" s="29">
        <v>2330</v>
      </c>
      <c r="G118" s="29"/>
      <c r="H118" s="31" t="s">
        <v>468</v>
      </c>
      <c r="I118" s="32">
        <v>41000115</v>
      </c>
      <c r="J118" s="29" t="s">
        <v>90</v>
      </c>
      <c r="K118" s="33">
        <v>159.5</v>
      </c>
      <c r="L118">
        <f t="shared" si="11"/>
        <v>24</v>
      </c>
      <c r="M118" s="23">
        <f t="shared" si="12"/>
        <v>1.7444557364180248E-2</v>
      </c>
      <c r="N118" s="25">
        <v>115</v>
      </c>
      <c r="O118" s="8"/>
      <c r="Q118" s="56">
        <f t="shared" si="10"/>
        <v>3828</v>
      </c>
      <c r="R118" s="57">
        <f t="shared" si="13"/>
        <v>1.7444557364180248E-2</v>
      </c>
      <c r="U118" s="52"/>
      <c r="V118" s="52"/>
    </row>
    <row r="119" spans="2:22" x14ac:dyDescent="0.25">
      <c r="B119" s="29"/>
      <c r="C119" s="30">
        <v>43455</v>
      </c>
      <c r="D119" s="30">
        <v>43480</v>
      </c>
      <c r="E119" s="29"/>
      <c r="F119" s="29">
        <v>314</v>
      </c>
      <c r="G119" s="29"/>
      <c r="H119" s="31" t="s">
        <v>262</v>
      </c>
      <c r="I119" s="32">
        <v>40002950</v>
      </c>
      <c r="J119" s="29" t="s">
        <v>20</v>
      </c>
      <c r="K119" s="33">
        <v>169.4</v>
      </c>
      <c r="L119">
        <f t="shared" si="11"/>
        <v>25</v>
      </c>
      <c r="M119" s="23">
        <f t="shared" si="12"/>
        <v>1.9299294785084471E-2</v>
      </c>
      <c r="N119" s="25">
        <v>116</v>
      </c>
      <c r="O119" s="8"/>
      <c r="Q119" s="56">
        <f t="shared" si="10"/>
        <v>4235</v>
      </c>
      <c r="R119" s="57">
        <f t="shared" si="13"/>
        <v>1.9299294785084471E-2</v>
      </c>
      <c r="U119" s="52"/>
      <c r="V119" s="52"/>
    </row>
    <row r="120" spans="2:22" x14ac:dyDescent="0.25">
      <c r="B120" s="29"/>
      <c r="C120" s="30">
        <v>43455</v>
      </c>
      <c r="D120" s="30">
        <v>43480</v>
      </c>
      <c r="E120" s="29"/>
      <c r="F120" s="29">
        <v>337</v>
      </c>
      <c r="G120" s="29"/>
      <c r="H120" s="31" t="s">
        <v>295</v>
      </c>
      <c r="I120" s="32">
        <v>41005150</v>
      </c>
      <c r="J120" s="29" t="s">
        <v>28</v>
      </c>
      <c r="K120" s="33">
        <v>396.28</v>
      </c>
      <c r="L120">
        <f t="shared" si="11"/>
        <v>25</v>
      </c>
      <c r="M120" s="23">
        <f t="shared" si="12"/>
        <v>4.5147134223336917E-2</v>
      </c>
      <c r="N120" s="25">
        <v>117</v>
      </c>
      <c r="O120" s="8"/>
      <c r="Q120" s="56">
        <f t="shared" si="10"/>
        <v>9907</v>
      </c>
      <c r="R120" s="57">
        <f t="shared" si="13"/>
        <v>4.5147134223336917E-2</v>
      </c>
      <c r="U120" s="52"/>
      <c r="V120" s="52"/>
    </row>
    <row r="121" spans="2:22" x14ac:dyDescent="0.25">
      <c r="B121" s="29"/>
      <c r="C121" s="30">
        <v>43486</v>
      </c>
      <c r="D121" s="30">
        <v>43511</v>
      </c>
      <c r="E121" s="29"/>
      <c r="F121" s="29">
        <v>1404</v>
      </c>
      <c r="G121" s="29"/>
      <c r="H121" s="31" t="s">
        <v>386</v>
      </c>
      <c r="I121" s="32">
        <v>41007650</v>
      </c>
      <c r="J121" s="29" t="s">
        <v>29</v>
      </c>
      <c r="K121" s="33">
        <v>601.37</v>
      </c>
      <c r="L121">
        <f t="shared" si="11"/>
        <v>25</v>
      </c>
      <c r="M121" s="23">
        <f t="shared" si="12"/>
        <v>6.8512496487049865E-2</v>
      </c>
      <c r="N121" s="25">
        <v>118</v>
      </c>
      <c r="O121" s="8"/>
      <c r="Q121" s="56">
        <f t="shared" si="10"/>
        <v>15034.25</v>
      </c>
      <c r="R121" s="57">
        <f t="shared" si="13"/>
        <v>6.8512496487049865E-2</v>
      </c>
      <c r="U121" s="52"/>
      <c r="V121" s="52"/>
    </row>
    <row r="122" spans="2:22" x14ac:dyDescent="0.25">
      <c r="B122" s="29"/>
      <c r="C122" s="30">
        <v>43517</v>
      </c>
      <c r="D122" s="30">
        <v>43542</v>
      </c>
      <c r="E122" s="29"/>
      <c r="F122" s="29">
        <v>2331</v>
      </c>
      <c r="G122" s="29"/>
      <c r="H122" s="31" t="s">
        <v>470</v>
      </c>
      <c r="I122" s="32">
        <v>40007508</v>
      </c>
      <c r="J122" s="29" t="s">
        <v>148</v>
      </c>
      <c r="K122" s="33">
        <v>620.07000000000005</v>
      </c>
      <c r="L122">
        <f t="shared" si="11"/>
        <v>25</v>
      </c>
      <c r="M122" s="23">
        <f t="shared" si="12"/>
        <v>7.0642938119169593E-2</v>
      </c>
      <c r="N122" s="25">
        <v>119</v>
      </c>
      <c r="O122" s="8"/>
      <c r="Q122" s="56">
        <f t="shared" si="10"/>
        <v>15501.750000000002</v>
      </c>
      <c r="R122" s="57">
        <f t="shared" si="13"/>
        <v>7.0642938119169593E-2</v>
      </c>
      <c r="U122" s="52"/>
      <c r="V122" s="52"/>
    </row>
    <row r="123" spans="2:22" x14ac:dyDescent="0.25">
      <c r="B123" s="29"/>
      <c r="C123" s="30">
        <v>43454</v>
      </c>
      <c r="D123" s="30">
        <v>43480</v>
      </c>
      <c r="E123" s="29"/>
      <c r="F123" s="29">
        <v>318</v>
      </c>
      <c r="G123" s="29"/>
      <c r="H123" s="31" t="s">
        <v>267</v>
      </c>
      <c r="I123" s="32">
        <v>41002557</v>
      </c>
      <c r="J123" s="29" t="s">
        <v>32</v>
      </c>
      <c r="K123" s="33">
        <v>15.46</v>
      </c>
      <c r="L123">
        <f t="shared" si="11"/>
        <v>26</v>
      </c>
      <c r="M123" s="23">
        <f t="shared" si="12"/>
        <v>1.8317696651269314E-3</v>
      </c>
      <c r="N123" s="25">
        <v>120</v>
      </c>
      <c r="O123" s="8"/>
      <c r="Q123" s="56">
        <f t="shared" si="10"/>
        <v>401.96000000000004</v>
      </c>
      <c r="R123" s="57">
        <f t="shared" si="13"/>
        <v>1.8317696651269314E-3</v>
      </c>
      <c r="U123" s="52"/>
      <c r="V123" s="52"/>
    </row>
    <row r="124" spans="2:22" x14ac:dyDescent="0.25">
      <c r="B124" s="29"/>
      <c r="C124" s="30">
        <v>43454</v>
      </c>
      <c r="D124" s="30">
        <v>43480</v>
      </c>
      <c r="E124" s="29"/>
      <c r="F124" s="29">
        <v>320</v>
      </c>
      <c r="G124" s="29"/>
      <c r="H124" s="31" t="s">
        <v>269</v>
      </c>
      <c r="I124" s="32">
        <v>41002511</v>
      </c>
      <c r="J124" s="29" t="s">
        <v>157</v>
      </c>
      <c r="K124" s="33">
        <v>36.74</v>
      </c>
      <c r="L124">
        <f t="shared" si="11"/>
        <v>26</v>
      </c>
      <c r="M124" s="23">
        <f t="shared" si="12"/>
        <v>4.3531188549006117E-3</v>
      </c>
      <c r="N124" s="25">
        <v>121</v>
      </c>
      <c r="O124" s="8"/>
      <c r="Q124" s="56">
        <f t="shared" si="10"/>
        <v>955.24</v>
      </c>
      <c r="R124" s="57">
        <f t="shared" si="13"/>
        <v>4.3531188549006117E-3</v>
      </c>
      <c r="U124" s="52"/>
      <c r="V124" s="52"/>
    </row>
    <row r="125" spans="2:22" x14ac:dyDescent="0.25">
      <c r="B125" s="29"/>
      <c r="C125" s="30">
        <v>43454</v>
      </c>
      <c r="D125" s="30">
        <v>43480</v>
      </c>
      <c r="E125" s="29"/>
      <c r="F125" s="29">
        <v>323</v>
      </c>
      <c r="G125" s="29"/>
      <c r="H125" s="31" t="s">
        <v>274</v>
      </c>
      <c r="I125" s="32">
        <v>40001800</v>
      </c>
      <c r="J125" s="29" t="s">
        <v>86</v>
      </c>
      <c r="K125" s="33">
        <v>1395.37</v>
      </c>
      <c r="L125">
        <f t="shared" si="11"/>
        <v>26</v>
      </c>
      <c r="M125" s="23">
        <f t="shared" si="12"/>
        <v>0.16532965314541823</v>
      </c>
      <c r="N125" s="25">
        <v>122</v>
      </c>
      <c r="O125" s="8"/>
      <c r="Q125" s="56">
        <f t="shared" si="10"/>
        <v>36279.619999999995</v>
      </c>
      <c r="R125" s="57">
        <f t="shared" si="13"/>
        <v>0.16532965314541823</v>
      </c>
      <c r="U125" s="52"/>
      <c r="V125" s="52"/>
    </row>
    <row r="126" spans="2:22" x14ac:dyDescent="0.25">
      <c r="B126" s="29"/>
      <c r="C126" s="30">
        <v>43454</v>
      </c>
      <c r="D126" s="30">
        <v>43480</v>
      </c>
      <c r="E126" s="29"/>
      <c r="F126" s="29">
        <v>325</v>
      </c>
      <c r="G126" s="29"/>
      <c r="H126" s="31" t="s">
        <v>277</v>
      </c>
      <c r="I126" s="32">
        <v>40000311</v>
      </c>
      <c r="J126" s="29" t="s">
        <v>278</v>
      </c>
      <c r="K126" s="33">
        <v>14483.7</v>
      </c>
      <c r="L126">
        <f t="shared" si="11"/>
        <v>26</v>
      </c>
      <c r="M126" s="23">
        <f t="shared" si="12"/>
        <v>1.716093292289711</v>
      </c>
      <c r="N126" s="25">
        <v>123</v>
      </c>
      <c r="O126" s="8"/>
      <c r="Q126" s="56">
        <f t="shared" si="10"/>
        <v>376576.2</v>
      </c>
      <c r="R126" s="57">
        <f t="shared" si="13"/>
        <v>1.716093292289711</v>
      </c>
      <c r="U126" s="52"/>
      <c r="V126" s="52"/>
    </row>
    <row r="127" spans="2:22" x14ac:dyDescent="0.25">
      <c r="B127" s="29"/>
      <c r="C127" s="30">
        <v>43454</v>
      </c>
      <c r="D127" s="30">
        <v>43480</v>
      </c>
      <c r="E127" s="29"/>
      <c r="F127" s="29">
        <v>331</v>
      </c>
      <c r="G127" s="29"/>
      <c r="H127" s="31" t="s">
        <v>286</v>
      </c>
      <c r="I127" s="32">
        <v>40001800</v>
      </c>
      <c r="J127" s="29" t="s">
        <v>86</v>
      </c>
      <c r="K127" s="33">
        <v>2674.23</v>
      </c>
      <c r="L127">
        <f t="shared" si="11"/>
        <v>26</v>
      </c>
      <c r="M127" s="23">
        <f t="shared" si="12"/>
        <v>0.31685468250791676</v>
      </c>
      <c r="N127" s="25">
        <v>124</v>
      </c>
      <c r="O127" s="8"/>
      <c r="Q127" s="56">
        <f t="shared" si="10"/>
        <v>69529.98</v>
      </c>
      <c r="R127" s="57">
        <f t="shared" si="13"/>
        <v>0.31685468250791676</v>
      </c>
      <c r="U127" s="52"/>
      <c r="V127" s="52"/>
    </row>
    <row r="128" spans="2:22" x14ac:dyDescent="0.25">
      <c r="B128" s="29"/>
      <c r="C128" s="30">
        <v>43485</v>
      </c>
      <c r="D128" s="30">
        <v>43511</v>
      </c>
      <c r="E128" s="29"/>
      <c r="F128" s="29">
        <v>1408</v>
      </c>
      <c r="G128" s="29"/>
      <c r="H128" s="31" t="s">
        <v>395</v>
      </c>
      <c r="I128" s="32">
        <v>40002945</v>
      </c>
      <c r="J128" s="29" t="s">
        <v>396</v>
      </c>
      <c r="K128" s="33">
        <v>126.81</v>
      </c>
      <c r="L128">
        <f t="shared" si="11"/>
        <v>26</v>
      </c>
      <c r="M128" s="23">
        <f t="shared" si="12"/>
        <v>1.5025013663308289E-2</v>
      </c>
      <c r="N128" s="25">
        <v>125</v>
      </c>
      <c r="O128" s="8"/>
      <c r="Q128" s="56">
        <f t="shared" si="10"/>
        <v>3297.06</v>
      </c>
      <c r="R128" s="57">
        <f t="shared" si="13"/>
        <v>1.5025013663308289E-2</v>
      </c>
      <c r="U128" s="52"/>
      <c r="V128" s="52"/>
    </row>
    <row r="129" spans="2:22" x14ac:dyDescent="0.25">
      <c r="B129" s="29"/>
      <c r="C129" s="30">
        <v>43516</v>
      </c>
      <c r="D129" s="30">
        <v>43542</v>
      </c>
      <c r="E129" s="29"/>
      <c r="F129" s="29">
        <v>2323</v>
      </c>
      <c r="G129" s="29"/>
      <c r="H129" s="31" t="s">
        <v>461</v>
      </c>
      <c r="I129" s="32">
        <v>40001350</v>
      </c>
      <c r="J129" s="29" t="s">
        <v>42</v>
      </c>
      <c r="K129" s="33">
        <v>137.11000000000001</v>
      </c>
      <c r="L129">
        <f t="shared" si="11"/>
        <v>26</v>
      </c>
      <c r="M129" s="23">
        <f t="shared" si="12"/>
        <v>1.6245403543696867E-2</v>
      </c>
      <c r="N129" s="25">
        <v>126</v>
      </c>
      <c r="O129" s="8"/>
      <c r="Q129" s="56">
        <f t="shared" si="10"/>
        <v>3564.8600000000006</v>
      </c>
      <c r="R129" s="57">
        <f t="shared" si="13"/>
        <v>1.6245403543696867E-2</v>
      </c>
      <c r="U129" s="52"/>
      <c r="V129" s="52"/>
    </row>
    <row r="130" spans="2:22" x14ac:dyDescent="0.25">
      <c r="B130" s="29"/>
      <c r="C130" s="30">
        <v>43452</v>
      </c>
      <c r="D130" s="30">
        <v>43480</v>
      </c>
      <c r="E130" s="29"/>
      <c r="F130" s="29">
        <v>322</v>
      </c>
      <c r="G130" s="29"/>
      <c r="H130" s="31" t="s">
        <v>273</v>
      </c>
      <c r="I130" s="32">
        <v>41001242</v>
      </c>
      <c r="J130" s="29" t="s">
        <v>180</v>
      </c>
      <c r="K130" s="33">
        <v>73.540000000000006</v>
      </c>
      <c r="L130">
        <f t="shared" si="11"/>
        <v>28</v>
      </c>
      <c r="M130" s="23">
        <f t="shared" si="12"/>
        <v>9.3836042214552867E-3</v>
      </c>
      <c r="N130" s="25">
        <v>127</v>
      </c>
      <c r="O130" s="8"/>
      <c r="Q130" s="56">
        <f t="shared" si="10"/>
        <v>2059.1200000000003</v>
      </c>
      <c r="R130" s="57">
        <f t="shared" si="13"/>
        <v>9.3836042214552867E-3</v>
      </c>
      <c r="U130" s="52"/>
      <c r="V130" s="52"/>
    </row>
    <row r="131" spans="2:22" x14ac:dyDescent="0.25">
      <c r="B131" s="29"/>
      <c r="C131" s="30">
        <v>43452</v>
      </c>
      <c r="D131" s="30">
        <v>43480</v>
      </c>
      <c r="E131" s="29"/>
      <c r="F131" s="29">
        <v>327</v>
      </c>
      <c r="G131" s="29"/>
      <c r="H131" s="31" t="s">
        <v>282</v>
      </c>
      <c r="I131" s="32">
        <v>40003006</v>
      </c>
      <c r="J131" s="29" t="s">
        <v>143</v>
      </c>
      <c r="K131" s="33">
        <v>6054.84</v>
      </c>
      <c r="L131">
        <f t="shared" si="11"/>
        <v>28</v>
      </c>
      <c r="M131" s="23">
        <f t="shared" si="12"/>
        <v>0.77258936883650153</v>
      </c>
      <c r="N131" s="25">
        <v>128</v>
      </c>
      <c r="O131" s="8"/>
      <c r="Q131" s="56">
        <f t="shared" si="10"/>
        <v>169535.52000000002</v>
      </c>
      <c r="R131" s="57">
        <f t="shared" si="13"/>
        <v>0.77258936883650153</v>
      </c>
      <c r="U131" s="52"/>
      <c r="V131" s="52"/>
    </row>
    <row r="132" spans="2:22" x14ac:dyDescent="0.25">
      <c r="B132" s="29"/>
      <c r="C132" s="30">
        <v>43452</v>
      </c>
      <c r="D132" s="30">
        <v>43480</v>
      </c>
      <c r="E132" s="29"/>
      <c r="F132" s="29">
        <v>328</v>
      </c>
      <c r="G132" s="29"/>
      <c r="H132" s="31" t="s">
        <v>283</v>
      </c>
      <c r="I132" s="32">
        <v>41007530</v>
      </c>
      <c r="J132" s="29" t="s">
        <v>46</v>
      </c>
      <c r="K132" s="33">
        <v>266.19</v>
      </c>
      <c r="L132">
        <f t="shared" ref="L132:L163" si="14">+D132-C132</f>
        <v>28</v>
      </c>
      <c r="M132" s="23">
        <f t="shared" ref="M132:M163" si="15">K132/$K$277*L132</f>
        <v>3.3965482835316599E-2</v>
      </c>
      <c r="N132" s="25">
        <v>129</v>
      </c>
      <c r="O132" s="8"/>
      <c r="Q132" s="56">
        <f t="shared" si="10"/>
        <v>7453.32</v>
      </c>
      <c r="R132" s="57">
        <f t="shared" ref="R132:R163" si="16">K132/$K$277*L132</f>
        <v>3.3965482835316599E-2</v>
      </c>
      <c r="U132" s="52"/>
      <c r="V132" s="52"/>
    </row>
    <row r="133" spans="2:22" x14ac:dyDescent="0.25">
      <c r="B133" s="29"/>
      <c r="C133" s="30">
        <v>43483</v>
      </c>
      <c r="D133" s="30">
        <v>43511</v>
      </c>
      <c r="E133" s="29"/>
      <c r="F133" s="29">
        <v>1406</v>
      </c>
      <c r="G133" s="29"/>
      <c r="H133" s="31" t="s">
        <v>390</v>
      </c>
      <c r="I133" s="32">
        <v>40001400</v>
      </c>
      <c r="J133" s="29" t="s">
        <v>34</v>
      </c>
      <c r="K133" s="33">
        <v>329.79</v>
      </c>
      <c r="L133">
        <f t="shared" si="14"/>
        <v>28</v>
      </c>
      <c r="M133" s="23">
        <f t="shared" si="15"/>
        <v>4.2080756543292609E-2</v>
      </c>
      <c r="N133" s="25">
        <v>130</v>
      </c>
      <c r="O133" s="8"/>
      <c r="Q133" s="56">
        <f t="shared" ref="Q133:Q196" si="17">+K133*L133</f>
        <v>9234.1200000000008</v>
      </c>
      <c r="R133" s="57">
        <f t="shared" si="16"/>
        <v>4.2080756543292609E-2</v>
      </c>
      <c r="U133" s="52"/>
      <c r="V133" s="52"/>
    </row>
    <row r="134" spans="2:22" x14ac:dyDescent="0.25">
      <c r="B134" s="29"/>
      <c r="C134" s="30">
        <v>43497</v>
      </c>
      <c r="D134" s="30">
        <v>43525</v>
      </c>
      <c r="E134" s="29"/>
      <c r="F134" s="29">
        <v>2133</v>
      </c>
      <c r="G134" s="29"/>
      <c r="H134" s="31" t="s">
        <v>410</v>
      </c>
      <c r="I134" s="32">
        <v>41002530</v>
      </c>
      <c r="J134" s="29" t="s">
        <v>107</v>
      </c>
      <c r="K134" s="33">
        <v>363</v>
      </c>
      <c r="L134">
        <f t="shared" si="14"/>
        <v>28</v>
      </c>
      <c r="M134" s="23">
        <f t="shared" si="15"/>
        <v>4.631830748420273E-2</v>
      </c>
      <c r="N134" s="25">
        <v>131</v>
      </c>
      <c r="O134" s="8"/>
      <c r="Q134" s="56">
        <f t="shared" si="17"/>
        <v>10164</v>
      </c>
      <c r="R134" s="57">
        <f t="shared" si="16"/>
        <v>4.631830748420273E-2</v>
      </c>
      <c r="U134" s="52"/>
      <c r="V134" s="52"/>
    </row>
    <row r="135" spans="2:22" x14ac:dyDescent="0.25">
      <c r="B135" s="29"/>
      <c r="C135" s="30">
        <v>43514</v>
      </c>
      <c r="D135" s="30">
        <v>43542</v>
      </c>
      <c r="E135" s="29"/>
      <c r="F135" s="29">
        <v>2322</v>
      </c>
      <c r="G135" s="29"/>
      <c r="H135" s="31" t="s">
        <v>460</v>
      </c>
      <c r="I135" s="32">
        <v>41008103</v>
      </c>
      <c r="J135" s="29" t="s">
        <v>124</v>
      </c>
      <c r="K135" s="33">
        <v>139.38999999999999</v>
      </c>
      <c r="L135">
        <f t="shared" si="14"/>
        <v>28</v>
      </c>
      <c r="M135" s="23">
        <f t="shared" si="15"/>
        <v>1.7785974876647431E-2</v>
      </c>
      <c r="N135" s="25">
        <v>132</v>
      </c>
      <c r="O135" s="8"/>
      <c r="Q135" s="56">
        <f t="shared" si="17"/>
        <v>3902.9199999999996</v>
      </c>
      <c r="R135" s="57">
        <f t="shared" si="16"/>
        <v>1.7785974876647431E-2</v>
      </c>
      <c r="U135" s="52"/>
      <c r="V135" s="52"/>
    </row>
    <row r="136" spans="2:22" x14ac:dyDescent="0.25">
      <c r="B136" s="29"/>
      <c r="C136" s="30">
        <v>43514</v>
      </c>
      <c r="D136" s="30">
        <v>43542</v>
      </c>
      <c r="E136" s="29"/>
      <c r="F136" s="29">
        <v>2333</v>
      </c>
      <c r="G136" s="29"/>
      <c r="H136" s="31" t="s">
        <v>472</v>
      </c>
      <c r="I136" s="32">
        <v>41007555</v>
      </c>
      <c r="J136" s="29" t="s">
        <v>93</v>
      </c>
      <c r="K136" s="33">
        <v>528.61</v>
      </c>
      <c r="L136">
        <f t="shared" si="14"/>
        <v>28</v>
      </c>
      <c r="M136" s="23">
        <f t="shared" si="15"/>
        <v>6.7449918785742163E-2</v>
      </c>
      <c r="N136" s="25">
        <v>133</v>
      </c>
      <c r="O136" s="8"/>
      <c r="Q136" s="56">
        <f t="shared" si="17"/>
        <v>14801.08</v>
      </c>
      <c r="R136" s="57">
        <f t="shared" si="16"/>
        <v>6.7449918785742163E-2</v>
      </c>
      <c r="U136" s="52"/>
      <c r="V136" s="52"/>
    </row>
    <row r="137" spans="2:22" x14ac:dyDescent="0.25">
      <c r="B137" s="29"/>
      <c r="C137" s="30">
        <v>43451</v>
      </c>
      <c r="D137" s="30">
        <v>43480</v>
      </c>
      <c r="E137" s="29"/>
      <c r="F137" s="29">
        <v>317</v>
      </c>
      <c r="G137" s="29"/>
      <c r="H137" s="31" t="s">
        <v>266</v>
      </c>
      <c r="I137" s="32">
        <v>40007508</v>
      </c>
      <c r="J137" s="29" t="s">
        <v>148</v>
      </c>
      <c r="K137" s="33">
        <v>925.65</v>
      </c>
      <c r="L137">
        <f t="shared" si="14"/>
        <v>29</v>
      </c>
      <c r="M137" s="23">
        <f t="shared" si="15"/>
        <v>0.12232995851631399</v>
      </c>
      <c r="N137" s="25">
        <v>134</v>
      </c>
      <c r="O137" s="8"/>
      <c r="Q137" s="56">
        <f t="shared" si="17"/>
        <v>26843.85</v>
      </c>
      <c r="R137" s="57">
        <f t="shared" si="16"/>
        <v>0.12232995851631399</v>
      </c>
      <c r="U137" s="52"/>
      <c r="V137" s="52"/>
    </row>
    <row r="138" spans="2:22" x14ac:dyDescent="0.25">
      <c r="B138" s="29"/>
      <c r="C138" s="30">
        <v>43451</v>
      </c>
      <c r="D138" s="30">
        <v>43480</v>
      </c>
      <c r="E138" s="29"/>
      <c r="F138" s="29">
        <v>329</v>
      </c>
      <c r="G138" s="29"/>
      <c r="H138" s="31" t="s">
        <v>284</v>
      </c>
      <c r="I138" s="32">
        <v>40007508</v>
      </c>
      <c r="J138" s="29" t="s">
        <v>148</v>
      </c>
      <c r="K138" s="33">
        <v>519.86</v>
      </c>
      <c r="L138">
        <f t="shared" si="14"/>
        <v>29</v>
      </c>
      <c r="M138" s="23">
        <f t="shared" si="15"/>
        <v>6.870248175259655E-2</v>
      </c>
      <c r="N138" s="25">
        <v>135</v>
      </c>
      <c r="O138" s="8"/>
      <c r="Q138" s="56">
        <f t="shared" si="17"/>
        <v>15075.94</v>
      </c>
      <c r="R138" s="57">
        <f t="shared" si="16"/>
        <v>6.870248175259655E-2</v>
      </c>
      <c r="U138" s="52"/>
      <c r="V138" s="52"/>
    </row>
    <row r="139" spans="2:22" x14ac:dyDescent="0.25">
      <c r="B139" s="29"/>
      <c r="C139" s="30">
        <v>43451</v>
      </c>
      <c r="D139" s="30">
        <v>43480</v>
      </c>
      <c r="E139" s="29"/>
      <c r="F139" s="29">
        <v>333</v>
      </c>
      <c r="G139" s="29"/>
      <c r="H139" s="31" t="s">
        <v>288</v>
      </c>
      <c r="I139" s="32">
        <v>40001400</v>
      </c>
      <c r="J139" s="29" t="s">
        <v>34</v>
      </c>
      <c r="K139" s="33">
        <v>943.8</v>
      </c>
      <c r="L139">
        <f t="shared" si="14"/>
        <v>29</v>
      </c>
      <c r="M139" s="23">
        <f t="shared" si="15"/>
        <v>0.12472858515388878</v>
      </c>
      <c r="N139" s="25">
        <v>136</v>
      </c>
      <c r="O139" s="8"/>
      <c r="Q139" s="56">
        <f t="shared" si="17"/>
        <v>27370.199999999997</v>
      </c>
      <c r="R139" s="57">
        <f t="shared" si="16"/>
        <v>0.12472858515388878</v>
      </c>
      <c r="U139" s="52"/>
      <c r="V139" s="52"/>
    </row>
    <row r="140" spans="2:22" x14ac:dyDescent="0.25">
      <c r="B140" s="29"/>
      <c r="C140" s="30">
        <v>43496</v>
      </c>
      <c r="D140" s="30">
        <v>43525</v>
      </c>
      <c r="E140" s="29"/>
      <c r="F140" s="29">
        <v>2130</v>
      </c>
      <c r="G140" s="29"/>
      <c r="H140" s="31" t="s">
        <v>407</v>
      </c>
      <c r="I140" s="32">
        <v>40000651</v>
      </c>
      <c r="J140" s="29" t="s">
        <v>122</v>
      </c>
      <c r="K140" s="33">
        <v>355.3</v>
      </c>
      <c r="L140">
        <f t="shared" si="14"/>
        <v>29</v>
      </c>
      <c r="M140" s="23">
        <f t="shared" si="15"/>
        <v>4.695493357191851E-2</v>
      </c>
      <c r="N140" s="25">
        <v>137</v>
      </c>
      <c r="O140" s="8"/>
      <c r="Q140" s="56">
        <f t="shared" si="17"/>
        <v>10303.700000000001</v>
      </c>
      <c r="R140" s="57">
        <f t="shared" si="16"/>
        <v>4.695493357191851E-2</v>
      </c>
      <c r="U140" s="52"/>
      <c r="V140" s="52"/>
    </row>
    <row r="141" spans="2:22" x14ac:dyDescent="0.25">
      <c r="B141" s="29"/>
      <c r="C141" s="30">
        <v>43496</v>
      </c>
      <c r="D141" s="30">
        <v>43525</v>
      </c>
      <c r="E141" s="29"/>
      <c r="F141" s="29">
        <v>2131</v>
      </c>
      <c r="G141" s="29"/>
      <c r="H141" s="31" t="s">
        <v>408</v>
      </c>
      <c r="I141" s="32">
        <v>41001247</v>
      </c>
      <c r="J141" s="29" t="s">
        <v>16</v>
      </c>
      <c r="K141" s="33">
        <v>530</v>
      </c>
      <c r="L141">
        <f t="shared" si="14"/>
        <v>29</v>
      </c>
      <c r="M141" s="23">
        <f t="shared" si="15"/>
        <v>7.0042540931935848E-2</v>
      </c>
      <c r="N141" s="25">
        <v>138</v>
      </c>
      <c r="O141" s="8"/>
      <c r="Q141" s="56">
        <f t="shared" si="17"/>
        <v>15370</v>
      </c>
      <c r="R141" s="57">
        <f t="shared" si="16"/>
        <v>7.0042540931935848E-2</v>
      </c>
      <c r="U141" s="52"/>
      <c r="V141" s="52"/>
    </row>
    <row r="142" spans="2:22" x14ac:dyDescent="0.25">
      <c r="B142" s="29"/>
      <c r="C142" s="30">
        <v>43496</v>
      </c>
      <c r="D142" s="30">
        <v>43525</v>
      </c>
      <c r="E142" s="29"/>
      <c r="F142" s="29">
        <v>2132</v>
      </c>
      <c r="G142" s="29"/>
      <c r="H142" s="31" t="s">
        <v>409</v>
      </c>
      <c r="I142" s="32">
        <v>40000200</v>
      </c>
      <c r="J142" s="29" t="s">
        <v>15</v>
      </c>
      <c r="K142" s="33">
        <v>71.34</v>
      </c>
      <c r="L142">
        <f t="shared" si="14"/>
        <v>29</v>
      </c>
      <c r="M142" s="23">
        <f t="shared" si="15"/>
        <v>9.4279903209137806E-3</v>
      </c>
      <c r="N142" s="25">
        <v>139</v>
      </c>
      <c r="O142" s="8"/>
      <c r="Q142" s="56">
        <f t="shared" si="17"/>
        <v>2068.86</v>
      </c>
      <c r="R142" s="57">
        <f t="shared" si="16"/>
        <v>9.4279903209137806E-3</v>
      </c>
      <c r="U142" s="52"/>
      <c r="V142" s="52"/>
    </row>
    <row r="143" spans="2:22" x14ac:dyDescent="0.25">
      <c r="B143" s="29"/>
      <c r="C143" s="30">
        <v>43496</v>
      </c>
      <c r="D143" s="30">
        <v>43525</v>
      </c>
      <c r="E143" s="29"/>
      <c r="F143" s="29">
        <v>2134</v>
      </c>
      <c r="G143" s="29"/>
      <c r="H143" s="31" t="s">
        <v>411</v>
      </c>
      <c r="I143" s="32">
        <v>41005300</v>
      </c>
      <c r="J143" s="29" t="s">
        <v>22</v>
      </c>
      <c r="K143" s="33">
        <v>226.57</v>
      </c>
      <c r="L143">
        <f t="shared" si="14"/>
        <v>29</v>
      </c>
      <c r="M143" s="23">
        <f t="shared" si="15"/>
        <v>2.9942525469714536E-2</v>
      </c>
      <c r="N143" s="25">
        <v>140</v>
      </c>
      <c r="O143" s="8"/>
      <c r="Q143" s="56">
        <f t="shared" si="17"/>
        <v>6570.53</v>
      </c>
      <c r="R143" s="57">
        <f t="shared" si="16"/>
        <v>2.9942525469714536E-2</v>
      </c>
      <c r="U143" s="52"/>
      <c r="V143" s="52"/>
    </row>
    <row r="144" spans="2:22" x14ac:dyDescent="0.25">
      <c r="B144" s="29"/>
      <c r="C144" s="30">
        <v>43496</v>
      </c>
      <c r="D144" s="30">
        <v>43525</v>
      </c>
      <c r="E144" s="29"/>
      <c r="F144" s="29">
        <v>2138</v>
      </c>
      <c r="G144" s="29"/>
      <c r="H144" s="31" t="s">
        <v>417</v>
      </c>
      <c r="I144" s="32">
        <v>41008440</v>
      </c>
      <c r="J144" s="29" t="s">
        <v>84</v>
      </c>
      <c r="K144" s="33">
        <v>409.92</v>
      </c>
      <c r="L144">
        <f t="shared" si="14"/>
        <v>29</v>
      </c>
      <c r="M144" s="23">
        <f t="shared" si="15"/>
        <v>5.4173279960036118E-2</v>
      </c>
      <c r="N144" s="25">
        <v>141</v>
      </c>
      <c r="O144" s="8"/>
      <c r="Q144" s="56">
        <f t="shared" si="17"/>
        <v>11887.68</v>
      </c>
      <c r="R144" s="57">
        <f t="shared" si="16"/>
        <v>5.4173279960036118E-2</v>
      </c>
      <c r="U144" s="52"/>
      <c r="V144" s="52"/>
    </row>
    <row r="145" spans="2:22" x14ac:dyDescent="0.25">
      <c r="B145" s="29"/>
      <c r="C145" s="30">
        <v>43496</v>
      </c>
      <c r="D145" s="30">
        <v>43525</v>
      </c>
      <c r="E145" s="29"/>
      <c r="F145" s="29">
        <v>2139</v>
      </c>
      <c r="G145" s="29"/>
      <c r="H145" s="31" t="s">
        <v>418</v>
      </c>
      <c r="I145" s="32">
        <v>41002375</v>
      </c>
      <c r="J145" s="29" t="s">
        <v>30</v>
      </c>
      <c r="K145" s="33">
        <v>112.01</v>
      </c>
      <c r="L145">
        <f t="shared" si="14"/>
        <v>29</v>
      </c>
      <c r="M145" s="23">
        <f t="shared" si="15"/>
        <v>1.4802764169407802E-2</v>
      </c>
      <c r="N145" s="25">
        <v>142</v>
      </c>
      <c r="O145" s="8"/>
      <c r="Q145" s="56">
        <f t="shared" si="17"/>
        <v>3248.29</v>
      </c>
      <c r="R145" s="57">
        <f t="shared" si="16"/>
        <v>1.4802764169407802E-2</v>
      </c>
      <c r="U145" s="52"/>
      <c r="V145" s="52"/>
    </row>
    <row r="146" spans="2:22" x14ac:dyDescent="0.25">
      <c r="B146" s="29"/>
      <c r="C146" s="30">
        <v>43496</v>
      </c>
      <c r="D146" s="30">
        <v>43525</v>
      </c>
      <c r="E146" s="29"/>
      <c r="F146" s="29">
        <v>2141</v>
      </c>
      <c r="G146" s="29"/>
      <c r="H146" s="31" t="s">
        <v>420</v>
      </c>
      <c r="I146" s="32">
        <v>41007250</v>
      </c>
      <c r="J146" s="29" t="s">
        <v>95</v>
      </c>
      <c r="K146" s="33">
        <v>283.08999999999997</v>
      </c>
      <c r="L146">
        <f t="shared" si="14"/>
        <v>29</v>
      </c>
      <c r="M146" s="23">
        <f t="shared" si="15"/>
        <v>3.7411967759286256E-2</v>
      </c>
      <c r="N146" s="25">
        <v>143</v>
      </c>
      <c r="O146" s="8"/>
      <c r="Q146" s="56">
        <f t="shared" si="17"/>
        <v>8209.6099999999988</v>
      </c>
      <c r="R146" s="57">
        <f t="shared" si="16"/>
        <v>3.7411967759286256E-2</v>
      </c>
      <c r="U146" s="52"/>
      <c r="V146" s="52"/>
    </row>
    <row r="147" spans="2:22" x14ac:dyDescent="0.25">
      <c r="B147" s="29"/>
      <c r="C147" s="30">
        <v>43496</v>
      </c>
      <c r="D147" s="30">
        <v>43525</v>
      </c>
      <c r="E147" s="29"/>
      <c r="F147" s="29">
        <v>2144</v>
      </c>
      <c r="G147" s="29"/>
      <c r="H147" s="31" t="s">
        <v>422</v>
      </c>
      <c r="I147" s="32">
        <v>41008600</v>
      </c>
      <c r="J147" s="29" t="s">
        <v>27</v>
      </c>
      <c r="K147" s="33">
        <v>252.65</v>
      </c>
      <c r="L147">
        <f t="shared" si="14"/>
        <v>29</v>
      </c>
      <c r="M147" s="23">
        <f t="shared" si="15"/>
        <v>3.3389147106516213E-2</v>
      </c>
      <c r="N147" s="25">
        <v>144</v>
      </c>
      <c r="O147" s="8"/>
      <c r="Q147" s="56">
        <f t="shared" si="17"/>
        <v>7326.85</v>
      </c>
      <c r="R147" s="57">
        <f t="shared" si="16"/>
        <v>3.3389147106516213E-2</v>
      </c>
      <c r="U147" s="52"/>
      <c r="V147" s="52"/>
    </row>
    <row r="148" spans="2:22" x14ac:dyDescent="0.25">
      <c r="B148" s="29"/>
      <c r="C148" s="30">
        <v>43496</v>
      </c>
      <c r="D148" s="30">
        <v>43525</v>
      </c>
      <c r="E148" s="29"/>
      <c r="F148" s="29">
        <v>2146</v>
      </c>
      <c r="G148" s="29"/>
      <c r="H148" s="31" t="s">
        <v>424</v>
      </c>
      <c r="I148" s="32">
        <v>41002557</v>
      </c>
      <c r="J148" s="29" t="s">
        <v>32</v>
      </c>
      <c r="K148" s="33">
        <v>53.16</v>
      </c>
      <c r="L148">
        <f t="shared" si="14"/>
        <v>29</v>
      </c>
      <c r="M148" s="23">
        <f t="shared" si="15"/>
        <v>7.0253990112107726E-3</v>
      </c>
      <c r="N148" s="25">
        <v>145</v>
      </c>
      <c r="O148" s="8"/>
      <c r="Q148" s="56">
        <f t="shared" si="17"/>
        <v>1541.6399999999999</v>
      </c>
      <c r="R148" s="57">
        <f t="shared" si="16"/>
        <v>7.0253990112107726E-3</v>
      </c>
      <c r="U148" s="52"/>
      <c r="V148" s="52"/>
    </row>
    <row r="149" spans="2:22" x14ac:dyDescent="0.25">
      <c r="B149" s="29"/>
      <c r="C149" s="30">
        <v>43496</v>
      </c>
      <c r="D149" s="30">
        <v>43525</v>
      </c>
      <c r="E149" s="29"/>
      <c r="F149" s="29">
        <v>2149</v>
      </c>
      <c r="G149" s="29"/>
      <c r="H149" s="31" t="s">
        <v>429</v>
      </c>
      <c r="I149" s="32">
        <v>41008450</v>
      </c>
      <c r="J149" s="29" t="s">
        <v>26</v>
      </c>
      <c r="K149" s="33">
        <v>220</v>
      </c>
      <c r="L149">
        <f t="shared" si="14"/>
        <v>29</v>
      </c>
      <c r="M149" s="23">
        <f t="shared" si="15"/>
        <v>2.9074262273633751E-2</v>
      </c>
      <c r="N149" s="25">
        <v>146</v>
      </c>
      <c r="O149" s="8"/>
      <c r="Q149" s="56">
        <f t="shared" si="17"/>
        <v>6380</v>
      </c>
      <c r="R149" s="57">
        <f t="shared" si="16"/>
        <v>2.9074262273633751E-2</v>
      </c>
      <c r="U149" s="52"/>
      <c r="V149" s="52"/>
    </row>
    <row r="150" spans="2:22" x14ac:dyDescent="0.25">
      <c r="B150" s="29"/>
      <c r="C150" s="30">
        <v>43496</v>
      </c>
      <c r="D150" s="30">
        <v>43525</v>
      </c>
      <c r="E150" s="29"/>
      <c r="F150" s="29">
        <v>2150</v>
      </c>
      <c r="G150" s="29"/>
      <c r="H150" s="31" t="s">
        <v>430</v>
      </c>
      <c r="I150" s="32">
        <v>41000460</v>
      </c>
      <c r="J150" s="29" t="s">
        <v>152</v>
      </c>
      <c r="K150" s="33">
        <v>130.68</v>
      </c>
      <c r="L150">
        <f t="shared" si="14"/>
        <v>29</v>
      </c>
      <c r="M150" s="23">
        <f t="shared" si="15"/>
        <v>1.7270111790538448E-2</v>
      </c>
      <c r="N150" s="25">
        <v>147</v>
      </c>
      <c r="O150" s="8"/>
      <c r="Q150" s="56">
        <f t="shared" si="17"/>
        <v>3789.7200000000003</v>
      </c>
      <c r="R150" s="57">
        <f t="shared" si="16"/>
        <v>1.7270111790538448E-2</v>
      </c>
      <c r="U150" s="52"/>
      <c r="V150" s="52"/>
    </row>
    <row r="151" spans="2:22" x14ac:dyDescent="0.25">
      <c r="B151" s="29"/>
      <c r="C151" s="30">
        <v>43496</v>
      </c>
      <c r="D151" s="30">
        <v>43525</v>
      </c>
      <c r="E151" s="29"/>
      <c r="F151" s="29">
        <v>2152</v>
      </c>
      <c r="G151" s="29"/>
      <c r="H151" s="31" t="s">
        <v>432</v>
      </c>
      <c r="I151" s="32">
        <v>41002895</v>
      </c>
      <c r="J151" s="29" t="s">
        <v>163</v>
      </c>
      <c r="K151" s="33">
        <v>2219.87</v>
      </c>
      <c r="L151">
        <f t="shared" si="14"/>
        <v>29</v>
      </c>
      <c r="M151" s="23">
        <f t="shared" si="15"/>
        <v>0.29336855724259703</v>
      </c>
      <c r="N151" s="25">
        <v>148</v>
      </c>
      <c r="O151" s="8"/>
      <c r="Q151" s="56">
        <f t="shared" si="17"/>
        <v>64376.229999999996</v>
      </c>
      <c r="R151" s="57">
        <f t="shared" si="16"/>
        <v>0.29336855724259703</v>
      </c>
      <c r="U151" s="52"/>
      <c r="V151" s="52"/>
    </row>
    <row r="152" spans="2:22" x14ac:dyDescent="0.25">
      <c r="B152" s="29"/>
      <c r="C152" s="30">
        <v>43496</v>
      </c>
      <c r="D152" s="30">
        <v>43525</v>
      </c>
      <c r="E152" s="29"/>
      <c r="F152" s="29">
        <v>2153</v>
      </c>
      <c r="G152" s="29"/>
      <c r="H152" s="31" t="s">
        <v>433</v>
      </c>
      <c r="I152" s="32">
        <v>40000650</v>
      </c>
      <c r="J152" s="29" t="s">
        <v>127</v>
      </c>
      <c r="K152" s="33">
        <v>136.86000000000001</v>
      </c>
      <c r="L152">
        <f t="shared" si="14"/>
        <v>29</v>
      </c>
      <c r="M152" s="23">
        <f t="shared" si="15"/>
        <v>1.8086834248952341E-2</v>
      </c>
      <c r="N152" s="25">
        <v>149</v>
      </c>
      <c r="O152" s="8"/>
      <c r="Q152" s="56">
        <f t="shared" si="17"/>
        <v>3968.9400000000005</v>
      </c>
      <c r="R152" s="57">
        <f t="shared" si="16"/>
        <v>1.8086834248952341E-2</v>
      </c>
      <c r="U152" s="52"/>
      <c r="V152" s="52"/>
    </row>
    <row r="153" spans="2:22" x14ac:dyDescent="0.25">
      <c r="B153" s="29"/>
      <c r="C153" s="30">
        <v>43496</v>
      </c>
      <c r="D153" s="30">
        <v>43525</v>
      </c>
      <c r="E153" s="29"/>
      <c r="F153" s="29">
        <v>2154</v>
      </c>
      <c r="G153" s="29"/>
      <c r="H153" s="31" t="s">
        <v>434</v>
      </c>
      <c r="I153" s="32">
        <v>40001550</v>
      </c>
      <c r="J153" s="29" t="s">
        <v>19</v>
      </c>
      <c r="K153" s="33">
        <v>267.60000000000002</v>
      </c>
      <c r="L153">
        <f t="shared" si="14"/>
        <v>29</v>
      </c>
      <c r="M153" s="23">
        <f t="shared" si="15"/>
        <v>3.5364875383747232E-2</v>
      </c>
      <c r="N153" s="25">
        <v>150</v>
      </c>
      <c r="O153" s="8"/>
      <c r="Q153" s="56">
        <f t="shared" si="17"/>
        <v>7760.4000000000005</v>
      </c>
      <c r="R153" s="57">
        <f t="shared" si="16"/>
        <v>3.5364875383747232E-2</v>
      </c>
      <c r="U153" s="52"/>
      <c r="V153" s="52"/>
    </row>
    <row r="154" spans="2:22" x14ac:dyDescent="0.25">
      <c r="B154" s="29"/>
      <c r="C154" s="30">
        <v>43496</v>
      </c>
      <c r="D154" s="30">
        <v>43525</v>
      </c>
      <c r="E154" s="29"/>
      <c r="F154" s="29">
        <v>2155</v>
      </c>
      <c r="G154" s="29"/>
      <c r="H154" s="31" t="s">
        <v>435</v>
      </c>
      <c r="I154" s="32">
        <v>40003005</v>
      </c>
      <c r="J154" s="29" t="s">
        <v>21</v>
      </c>
      <c r="K154" s="33">
        <v>115.03</v>
      </c>
      <c r="L154">
        <f t="shared" si="14"/>
        <v>29</v>
      </c>
      <c r="M154" s="23">
        <f t="shared" si="15"/>
        <v>1.5201874496982227E-2</v>
      </c>
      <c r="N154" s="25">
        <v>151</v>
      </c>
      <c r="O154" s="8"/>
      <c r="Q154" s="56">
        <f t="shared" si="17"/>
        <v>3335.87</v>
      </c>
      <c r="R154" s="57">
        <f t="shared" si="16"/>
        <v>1.5201874496982227E-2</v>
      </c>
      <c r="U154" s="52"/>
      <c r="V154" s="52"/>
    </row>
    <row r="155" spans="2:22" x14ac:dyDescent="0.25">
      <c r="B155" s="29"/>
      <c r="C155" s="30">
        <v>43496</v>
      </c>
      <c r="D155" s="30">
        <v>43525</v>
      </c>
      <c r="E155" s="29"/>
      <c r="F155" s="29">
        <v>2161</v>
      </c>
      <c r="G155" s="29"/>
      <c r="H155" s="31" t="s">
        <v>441</v>
      </c>
      <c r="I155" s="32">
        <v>40000800</v>
      </c>
      <c r="J155" s="29" t="s">
        <v>176</v>
      </c>
      <c r="K155" s="33">
        <v>8120.2</v>
      </c>
      <c r="L155">
        <f t="shared" si="14"/>
        <v>29</v>
      </c>
      <c r="M155" s="23">
        <f t="shared" si="15"/>
        <v>1.0731310205198215</v>
      </c>
      <c r="N155" s="25">
        <v>152</v>
      </c>
      <c r="O155" s="8"/>
      <c r="Q155" s="56">
        <f t="shared" si="17"/>
        <v>235485.8</v>
      </c>
      <c r="R155" s="57">
        <f t="shared" si="16"/>
        <v>1.0731310205198215</v>
      </c>
      <c r="U155" s="52"/>
      <c r="V155" s="52"/>
    </row>
    <row r="156" spans="2:22" x14ac:dyDescent="0.25">
      <c r="B156" s="29"/>
      <c r="C156" s="30">
        <v>43496</v>
      </c>
      <c r="D156" s="30">
        <v>43525</v>
      </c>
      <c r="E156" s="29"/>
      <c r="F156" s="29">
        <v>2163</v>
      </c>
      <c r="G156" s="29"/>
      <c r="H156" s="31" t="s">
        <v>443</v>
      </c>
      <c r="I156" s="32">
        <v>40003180</v>
      </c>
      <c r="J156" s="29" t="s">
        <v>145</v>
      </c>
      <c r="K156" s="33">
        <v>690.25</v>
      </c>
      <c r="L156">
        <f t="shared" si="14"/>
        <v>29</v>
      </c>
      <c r="M156" s="23">
        <f t="shared" si="15"/>
        <v>9.1220497883525889E-2</v>
      </c>
      <c r="N156" s="25">
        <v>153</v>
      </c>
      <c r="O156" s="8"/>
      <c r="Q156" s="56">
        <f t="shared" si="17"/>
        <v>20017.25</v>
      </c>
      <c r="R156" s="57">
        <f t="shared" si="16"/>
        <v>9.1220497883525889E-2</v>
      </c>
      <c r="U156" s="52"/>
      <c r="V156" s="52"/>
    </row>
    <row r="157" spans="2:22" x14ac:dyDescent="0.25">
      <c r="B157" s="29"/>
      <c r="C157" s="30">
        <v>43496</v>
      </c>
      <c r="D157" s="30">
        <v>43525</v>
      </c>
      <c r="E157" s="29"/>
      <c r="F157" s="29">
        <v>2165</v>
      </c>
      <c r="G157" s="29"/>
      <c r="H157" s="31" t="s">
        <v>445</v>
      </c>
      <c r="I157" s="32">
        <v>40001050</v>
      </c>
      <c r="J157" s="29" t="s">
        <v>94</v>
      </c>
      <c r="K157" s="33">
        <v>104.98</v>
      </c>
      <c r="L157">
        <f t="shared" si="14"/>
        <v>29</v>
      </c>
      <c r="M157" s="23">
        <f t="shared" si="15"/>
        <v>1.3873709334027595E-2</v>
      </c>
      <c r="N157" s="25">
        <v>154</v>
      </c>
      <c r="O157" s="8"/>
      <c r="Q157" s="56">
        <f t="shared" si="17"/>
        <v>3044.42</v>
      </c>
      <c r="R157" s="57">
        <f t="shared" si="16"/>
        <v>1.3873709334027595E-2</v>
      </c>
      <c r="U157" s="52"/>
      <c r="V157" s="52"/>
    </row>
    <row r="158" spans="2:22" x14ac:dyDescent="0.25">
      <c r="B158" s="29"/>
      <c r="C158" s="30">
        <v>43496</v>
      </c>
      <c r="D158" s="30">
        <v>43525</v>
      </c>
      <c r="E158" s="29"/>
      <c r="F158" s="29">
        <v>2166</v>
      </c>
      <c r="G158" s="29"/>
      <c r="H158" s="31" t="s">
        <v>446</v>
      </c>
      <c r="I158" s="32">
        <v>41002865</v>
      </c>
      <c r="J158" s="29" t="s">
        <v>161</v>
      </c>
      <c r="K158" s="33">
        <v>113.84</v>
      </c>
      <c r="L158">
        <f t="shared" si="14"/>
        <v>29</v>
      </c>
      <c r="M158" s="23">
        <f t="shared" si="15"/>
        <v>1.5044609169229391E-2</v>
      </c>
      <c r="N158" s="25">
        <v>155</v>
      </c>
      <c r="O158" s="8"/>
      <c r="Q158" s="56">
        <f t="shared" si="17"/>
        <v>3301.36</v>
      </c>
      <c r="R158" s="57">
        <f t="shared" si="16"/>
        <v>1.5044609169229391E-2</v>
      </c>
      <c r="U158" s="52"/>
      <c r="V158" s="52"/>
    </row>
    <row r="159" spans="2:22" x14ac:dyDescent="0.25">
      <c r="B159" s="29"/>
      <c r="C159" s="30">
        <v>43496</v>
      </c>
      <c r="D159" s="30">
        <v>43525</v>
      </c>
      <c r="E159" s="29"/>
      <c r="F159" s="29">
        <v>2167</v>
      </c>
      <c r="G159" s="29"/>
      <c r="H159" s="31" t="s">
        <v>447</v>
      </c>
      <c r="I159" s="32">
        <v>40001300</v>
      </c>
      <c r="J159" s="29" t="s">
        <v>18</v>
      </c>
      <c r="K159" s="33">
        <v>719.99</v>
      </c>
      <c r="L159">
        <f t="shared" si="14"/>
        <v>29</v>
      </c>
      <c r="M159" s="23">
        <f t="shared" si="15"/>
        <v>9.5150809519970736E-2</v>
      </c>
      <c r="N159" s="25">
        <v>156</v>
      </c>
      <c r="O159" s="8"/>
      <c r="Q159" s="56">
        <f t="shared" si="17"/>
        <v>20879.71</v>
      </c>
      <c r="R159" s="57">
        <f t="shared" si="16"/>
        <v>9.5150809519970736E-2</v>
      </c>
      <c r="U159" s="52"/>
      <c r="V159" s="52"/>
    </row>
    <row r="160" spans="2:22" x14ac:dyDescent="0.25">
      <c r="B160" s="29"/>
      <c r="C160" s="30">
        <v>43496</v>
      </c>
      <c r="D160" s="30">
        <v>43525</v>
      </c>
      <c r="E160" s="29"/>
      <c r="F160" s="29">
        <v>2168</v>
      </c>
      <c r="G160" s="29"/>
      <c r="H160" s="31" t="s">
        <v>448</v>
      </c>
      <c r="I160" s="32">
        <v>41002557</v>
      </c>
      <c r="J160" s="29" t="s">
        <v>32</v>
      </c>
      <c r="K160" s="33">
        <v>296.99</v>
      </c>
      <c r="L160">
        <f t="shared" si="14"/>
        <v>29</v>
      </c>
      <c r="M160" s="23">
        <f t="shared" si="15"/>
        <v>3.9248932512029489E-2</v>
      </c>
      <c r="N160" s="25">
        <v>157</v>
      </c>
      <c r="O160" s="8"/>
      <c r="Q160" s="56">
        <f t="shared" si="17"/>
        <v>8612.7100000000009</v>
      </c>
      <c r="R160" s="57">
        <f t="shared" si="16"/>
        <v>3.9248932512029489E-2</v>
      </c>
      <c r="U160" s="52"/>
      <c r="V160" s="52"/>
    </row>
    <row r="161" spans="2:22" x14ac:dyDescent="0.25">
      <c r="B161" s="29"/>
      <c r="C161" s="30">
        <v>43496</v>
      </c>
      <c r="D161" s="30">
        <v>43525</v>
      </c>
      <c r="E161" s="29"/>
      <c r="F161" s="29">
        <v>2169</v>
      </c>
      <c r="G161" s="29"/>
      <c r="H161" s="31" t="s">
        <v>449</v>
      </c>
      <c r="I161" s="32">
        <v>40002919</v>
      </c>
      <c r="J161" s="29" t="s">
        <v>138</v>
      </c>
      <c r="K161" s="33">
        <v>977.26</v>
      </c>
      <c r="L161">
        <f t="shared" si="14"/>
        <v>29</v>
      </c>
      <c r="M161" s="23">
        <f t="shared" si="15"/>
        <v>0.12915051613423326</v>
      </c>
      <c r="N161" s="25">
        <v>158</v>
      </c>
      <c r="O161" s="8"/>
      <c r="Q161" s="56">
        <f t="shared" si="17"/>
        <v>28340.54</v>
      </c>
      <c r="R161" s="57">
        <f t="shared" si="16"/>
        <v>0.12915051613423326</v>
      </c>
      <c r="U161" s="52"/>
      <c r="V161" s="52"/>
    </row>
    <row r="162" spans="2:22" x14ac:dyDescent="0.25">
      <c r="B162" s="29"/>
      <c r="C162" s="30">
        <v>43465</v>
      </c>
      <c r="D162" s="30">
        <v>43495</v>
      </c>
      <c r="E162" s="29"/>
      <c r="F162" s="29">
        <v>567</v>
      </c>
      <c r="G162" s="29"/>
      <c r="H162" s="31" t="s">
        <v>306</v>
      </c>
      <c r="I162" s="32">
        <v>40000200</v>
      </c>
      <c r="J162" s="29" t="s">
        <v>15</v>
      </c>
      <c r="K162" s="33">
        <v>474.95</v>
      </c>
      <c r="L162">
        <f t="shared" si="14"/>
        <v>30</v>
      </c>
      <c r="M162" s="23">
        <f t="shared" si="15"/>
        <v>6.4931759562048663E-2</v>
      </c>
      <c r="N162" s="25">
        <v>159</v>
      </c>
      <c r="O162" s="8"/>
      <c r="Q162" s="56">
        <f t="shared" si="17"/>
        <v>14248.5</v>
      </c>
      <c r="R162" s="57">
        <f t="shared" si="16"/>
        <v>6.4931759562048663E-2</v>
      </c>
      <c r="U162" s="52"/>
      <c r="V162" s="52"/>
    </row>
    <row r="163" spans="2:22" x14ac:dyDescent="0.25">
      <c r="B163" s="29"/>
      <c r="C163" s="30">
        <v>43465</v>
      </c>
      <c r="D163" s="30">
        <v>43495</v>
      </c>
      <c r="E163" s="29"/>
      <c r="F163" s="29">
        <v>568</v>
      </c>
      <c r="G163" s="29"/>
      <c r="H163" s="31" t="s">
        <v>307</v>
      </c>
      <c r="I163" s="32">
        <v>41001545</v>
      </c>
      <c r="J163" s="29" t="s">
        <v>120</v>
      </c>
      <c r="K163" s="33">
        <v>123.65</v>
      </c>
      <c r="L163">
        <f t="shared" si="14"/>
        <v>30</v>
      </c>
      <c r="M163" s="23">
        <f t="shared" si="15"/>
        <v>1.6904541677749907E-2</v>
      </c>
      <c r="N163" s="25">
        <v>160</v>
      </c>
      <c r="O163" s="8"/>
      <c r="Q163" s="56">
        <f t="shared" si="17"/>
        <v>3709.5</v>
      </c>
      <c r="R163" s="57">
        <f t="shared" si="16"/>
        <v>1.6904541677749907E-2</v>
      </c>
      <c r="U163" s="52"/>
      <c r="V163" s="52"/>
    </row>
    <row r="164" spans="2:22" x14ac:dyDescent="0.25">
      <c r="B164" s="29"/>
      <c r="C164" s="30">
        <v>43465</v>
      </c>
      <c r="D164" s="30">
        <v>43495</v>
      </c>
      <c r="E164" s="29"/>
      <c r="F164" s="29">
        <v>569</v>
      </c>
      <c r="G164" s="29"/>
      <c r="H164" s="31" t="s">
        <v>309</v>
      </c>
      <c r="I164" s="32">
        <v>41002591</v>
      </c>
      <c r="J164" s="29" t="s">
        <v>123</v>
      </c>
      <c r="K164" s="33">
        <v>108.9</v>
      </c>
      <c r="L164">
        <f t="shared" ref="L164:L196" si="18">+D164-C164</f>
        <v>30</v>
      </c>
      <c r="M164" s="23">
        <f t="shared" ref="M164:M195" si="19">K164/$K$277*L164</f>
        <v>1.4888027405636594E-2</v>
      </c>
      <c r="N164" s="25">
        <v>161</v>
      </c>
      <c r="O164" s="8"/>
      <c r="Q164" s="56">
        <f t="shared" si="17"/>
        <v>3267</v>
      </c>
      <c r="R164" s="57">
        <f t="shared" ref="R164:R196" si="20">K164/$K$277*L164</f>
        <v>1.4888027405636594E-2</v>
      </c>
      <c r="U164" s="52"/>
      <c r="V164" s="52"/>
    </row>
    <row r="165" spans="2:22" x14ac:dyDescent="0.25">
      <c r="B165" s="29"/>
      <c r="C165" s="30">
        <v>43465</v>
      </c>
      <c r="D165" s="30">
        <v>43495</v>
      </c>
      <c r="E165" s="29"/>
      <c r="F165" s="29">
        <v>570</v>
      </c>
      <c r="G165" s="29"/>
      <c r="H165" s="31" t="s">
        <v>310</v>
      </c>
      <c r="I165" s="32">
        <v>41002591</v>
      </c>
      <c r="J165" s="29" t="s">
        <v>123</v>
      </c>
      <c r="K165" s="33">
        <v>121</v>
      </c>
      <c r="L165">
        <f t="shared" si="18"/>
        <v>30</v>
      </c>
      <c r="M165" s="23">
        <f t="shared" si="19"/>
        <v>1.6542252672929546E-2</v>
      </c>
      <c r="N165" s="25">
        <v>162</v>
      </c>
      <c r="O165" s="8"/>
      <c r="Q165" s="56">
        <f t="shared" si="17"/>
        <v>3630</v>
      </c>
      <c r="R165" s="57">
        <f t="shared" si="20"/>
        <v>1.6542252672929546E-2</v>
      </c>
      <c r="U165" s="52"/>
      <c r="V165" s="52"/>
    </row>
    <row r="166" spans="2:22" x14ac:dyDescent="0.25">
      <c r="B166" s="29"/>
      <c r="C166" s="30">
        <v>43465</v>
      </c>
      <c r="D166" s="30">
        <v>43495</v>
      </c>
      <c r="E166" s="29"/>
      <c r="F166" s="29">
        <v>571</v>
      </c>
      <c r="G166" s="29"/>
      <c r="H166" s="31" t="s">
        <v>311</v>
      </c>
      <c r="I166" s="32">
        <v>41002591</v>
      </c>
      <c r="J166" s="29" t="s">
        <v>123</v>
      </c>
      <c r="K166" s="33">
        <v>60.5</v>
      </c>
      <c r="L166">
        <f t="shared" si="18"/>
        <v>30</v>
      </c>
      <c r="M166" s="23">
        <f t="shared" si="19"/>
        <v>8.2711263364647729E-3</v>
      </c>
      <c r="N166" s="25">
        <v>163</v>
      </c>
      <c r="O166" s="8"/>
      <c r="Q166" s="56">
        <f t="shared" si="17"/>
        <v>1815</v>
      </c>
      <c r="R166" s="57">
        <f t="shared" si="20"/>
        <v>8.2711263364647729E-3</v>
      </c>
      <c r="U166" s="52"/>
      <c r="V166" s="52"/>
    </row>
    <row r="167" spans="2:22" x14ac:dyDescent="0.25">
      <c r="B167" s="29"/>
      <c r="C167" s="30">
        <v>43465</v>
      </c>
      <c r="D167" s="30">
        <v>43495</v>
      </c>
      <c r="E167" s="29"/>
      <c r="F167" s="29">
        <v>574</v>
      </c>
      <c r="G167" s="29"/>
      <c r="H167" s="31" t="s">
        <v>315</v>
      </c>
      <c r="I167" s="32">
        <v>41007450</v>
      </c>
      <c r="J167" s="29" t="s">
        <v>24</v>
      </c>
      <c r="K167" s="33">
        <v>159.44999999999999</v>
      </c>
      <c r="L167">
        <f t="shared" si="18"/>
        <v>30</v>
      </c>
      <c r="M167" s="23">
        <f t="shared" si="19"/>
        <v>2.1798861063624927E-2</v>
      </c>
      <c r="N167" s="25">
        <v>164</v>
      </c>
      <c r="O167" s="8"/>
      <c r="Q167" s="56">
        <f t="shared" si="17"/>
        <v>4783.5</v>
      </c>
      <c r="R167" s="57">
        <f t="shared" si="20"/>
        <v>2.1798861063624927E-2</v>
      </c>
      <c r="U167" s="52"/>
      <c r="V167" s="52"/>
    </row>
    <row r="168" spans="2:22" x14ac:dyDescent="0.25">
      <c r="B168" s="29"/>
      <c r="C168" s="30">
        <v>43465</v>
      </c>
      <c r="D168" s="30">
        <v>43495</v>
      </c>
      <c r="E168" s="29"/>
      <c r="F168" s="29">
        <v>575</v>
      </c>
      <c r="G168" s="29"/>
      <c r="H168" s="31" t="s">
        <v>316</v>
      </c>
      <c r="I168" s="32">
        <v>41001048</v>
      </c>
      <c r="J168" s="29" t="s">
        <v>155</v>
      </c>
      <c r="K168" s="33">
        <v>514.25</v>
      </c>
      <c r="L168">
        <f t="shared" si="18"/>
        <v>30</v>
      </c>
      <c r="M168" s="23">
        <f t="shared" si="19"/>
        <v>7.0304573859950564E-2</v>
      </c>
      <c r="N168" s="25">
        <v>165</v>
      </c>
      <c r="O168" s="8"/>
      <c r="Q168" s="56">
        <f t="shared" si="17"/>
        <v>15427.5</v>
      </c>
      <c r="R168" s="57">
        <f t="shared" si="20"/>
        <v>7.0304573859950564E-2</v>
      </c>
      <c r="U168" s="52"/>
      <c r="V168" s="52"/>
    </row>
    <row r="169" spans="2:22" x14ac:dyDescent="0.25">
      <c r="B169" s="29"/>
      <c r="C169" s="30">
        <v>43465</v>
      </c>
      <c r="D169" s="30">
        <v>43495</v>
      </c>
      <c r="E169" s="29"/>
      <c r="F169" s="29">
        <v>576</v>
      </c>
      <c r="G169" s="29"/>
      <c r="H169" s="31" t="s">
        <v>317</v>
      </c>
      <c r="I169" s="32">
        <v>41002375</v>
      </c>
      <c r="J169" s="29" t="s">
        <v>30</v>
      </c>
      <c r="K169" s="33">
        <v>123.26</v>
      </c>
      <c r="L169">
        <f t="shared" si="18"/>
        <v>30</v>
      </c>
      <c r="M169" s="23">
        <f t="shared" si="19"/>
        <v>1.6851223673266909E-2</v>
      </c>
      <c r="N169" s="25">
        <v>166</v>
      </c>
      <c r="O169" s="8"/>
      <c r="Q169" s="56">
        <f t="shared" si="17"/>
        <v>3697.8</v>
      </c>
      <c r="R169" s="57">
        <f t="shared" si="20"/>
        <v>1.6851223673266909E-2</v>
      </c>
      <c r="U169" s="52"/>
      <c r="V169" s="52"/>
    </row>
    <row r="170" spans="2:22" x14ac:dyDescent="0.25">
      <c r="B170" s="29"/>
      <c r="C170" s="30">
        <v>43465</v>
      </c>
      <c r="D170" s="30">
        <v>43495</v>
      </c>
      <c r="E170" s="29"/>
      <c r="F170" s="29">
        <v>577</v>
      </c>
      <c r="G170" s="29"/>
      <c r="H170" s="31" t="s">
        <v>318</v>
      </c>
      <c r="I170" s="32">
        <v>41002557</v>
      </c>
      <c r="J170" s="29" t="s">
        <v>32</v>
      </c>
      <c r="K170" s="33">
        <v>279.69</v>
      </c>
      <c r="L170">
        <f t="shared" si="18"/>
        <v>30</v>
      </c>
      <c r="M170" s="23">
        <f t="shared" si="19"/>
        <v>3.8237211984228636E-2</v>
      </c>
      <c r="N170" s="25">
        <v>167</v>
      </c>
      <c r="O170" s="8"/>
      <c r="Q170" s="56">
        <f t="shared" si="17"/>
        <v>8390.7000000000007</v>
      </c>
      <c r="R170" s="57">
        <f t="shared" si="20"/>
        <v>3.8237211984228636E-2</v>
      </c>
      <c r="U170" s="52"/>
      <c r="V170" s="52"/>
    </row>
    <row r="171" spans="2:22" x14ac:dyDescent="0.25">
      <c r="B171" s="29"/>
      <c r="C171" s="30">
        <v>43465</v>
      </c>
      <c r="D171" s="30">
        <v>43495</v>
      </c>
      <c r="E171" s="29"/>
      <c r="F171" s="29">
        <v>581</v>
      </c>
      <c r="G171" s="29"/>
      <c r="H171" s="31" t="s">
        <v>324</v>
      </c>
      <c r="I171" s="32">
        <v>41007555</v>
      </c>
      <c r="J171" s="29" t="s">
        <v>93</v>
      </c>
      <c r="K171" s="33">
        <v>540.6</v>
      </c>
      <c r="L171">
        <f t="shared" si="18"/>
        <v>30</v>
      </c>
      <c r="M171" s="23">
        <f t="shared" si="19"/>
        <v>7.3906956983352992E-2</v>
      </c>
      <c r="N171" s="25">
        <v>168</v>
      </c>
      <c r="O171" s="8"/>
      <c r="Q171" s="56">
        <f t="shared" si="17"/>
        <v>16218</v>
      </c>
      <c r="R171" s="57">
        <f t="shared" si="20"/>
        <v>7.3906956983352992E-2</v>
      </c>
      <c r="U171" s="52"/>
      <c r="V171" s="52"/>
    </row>
    <row r="172" spans="2:22" x14ac:dyDescent="0.25">
      <c r="B172" s="29"/>
      <c r="C172" s="30">
        <v>43465</v>
      </c>
      <c r="D172" s="30">
        <v>43495</v>
      </c>
      <c r="E172" s="29"/>
      <c r="F172" s="29">
        <v>582</v>
      </c>
      <c r="G172" s="29"/>
      <c r="H172" s="31" t="s">
        <v>325</v>
      </c>
      <c r="I172" s="32">
        <v>41001247</v>
      </c>
      <c r="J172" s="29" t="s">
        <v>16</v>
      </c>
      <c r="K172" s="33">
        <v>530</v>
      </c>
      <c r="L172">
        <f t="shared" si="18"/>
        <v>30</v>
      </c>
      <c r="M172" s="23">
        <f t="shared" si="19"/>
        <v>7.2457800964071561E-2</v>
      </c>
      <c r="N172" s="25">
        <v>169</v>
      </c>
      <c r="O172" s="8"/>
      <c r="Q172" s="56">
        <f t="shared" si="17"/>
        <v>15900</v>
      </c>
      <c r="R172" s="57">
        <f t="shared" si="20"/>
        <v>7.2457800964071561E-2</v>
      </c>
      <c r="U172" s="52"/>
      <c r="V172" s="52"/>
    </row>
    <row r="173" spans="2:22" x14ac:dyDescent="0.25">
      <c r="B173" s="29"/>
      <c r="C173" s="30">
        <v>43465</v>
      </c>
      <c r="D173" s="30">
        <v>43495</v>
      </c>
      <c r="E173" s="29"/>
      <c r="F173" s="29">
        <v>584</v>
      </c>
      <c r="G173" s="29"/>
      <c r="H173" s="31" t="s">
        <v>327</v>
      </c>
      <c r="I173" s="32">
        <v>41008450</v>
      </c>
      <c r="J173" s="29" t="s">
        <v>26</v>
      </c>
      <c r="K173" s="33">
        <v>176</v>
      </c>
      <c r="L173">
        <f t="shared" si="18"/>
        <v>30</v>
      </c>
      <c r="M173" s="23">
        <f t="shared" si="19"/>
        <v>2.4061458433352067E-2</v>
      </c>
      <c r="N173" s="25">
        <v>170</v>
      </c>
      <c r="O173" s="8"/>
      <c r="Q173" s="56">
        <f t="shared" si="17"/>
        <v>5280</v>
      </c>
      <c r="R173" s="57">
        <f t="shared" si="20"/>
        <v>2.4061458433352067E-2</v>
      </c>
      <c r="U173" s="52"/>
      <c r="V173" s="52"/>
    </row>
    <row r="174" spans="2:22" x14ac:dyDescent="0.25">
      <c r="B174" s="29"/>
      <c r="C174" s="30">
        <v>43465</v>
      </c>
      <c r="D174" s="30">
        <v>43495</v>
      </c>
      <c r="E174" s="29"/>
      <c r="F174" s="29">
        <v>585</v>
      </c>
      <c r="G174" s="29"/>
      <c r="H174" s="31" t="s">
        <v>328</v>
      </c>
      <c r="I174" s="32">
        <v>41001612</v>
      </c>
      <c r="J174" s="29" t="s">
        <v>44</v>
      </c>
      <c r="K174" s="33">
        <v>40.83</v>
      </c>
      <c r="L174">
        <f t="shared" si="18"/>
        <v>30</v>
      </c>
      <c r="M174" s="23">
        <f t="shared" si="19"/>
        <v>5.5819849308736636E-3</v>
      </c>
      <c r="N174" s="25">
        <v>171</v>
      </c>
      <c r="O174" s="8"/>
      <c r="Q174" s="56">
        <f t="shared" si="17"/>
        <v>1224.8999999999999</v>
      </c>
      <c r="R174" s="57">
        <f t="shared" si="20"/>
        <v>5.5819849308736636E-3</v>
      </c>
      <c r="U174" s="52"/>
      <c r="V174" s="52"/>
    </row>
    <row r="175" spans="2:22" x14ac:dyDescent="0.25">
      <c r="B175" s="29"/>
      <c r="C175" s="30">
        <v>43465</v>
      </c>
      <c r="D175" s="30">
        <v>43495</v>
      </c>
      <c r="E175" s="29"/>
      <c r="F175" s="29">
        <v>586</v>
      </c>
      <c r="G175" s="29"/>
      <c r="H175" s="31" t="s">
        <v>329</v>
      </c>
      <c r="I175" s="32">
        <v>41007250</v>
      </c>
      <c r="J175" s="29" t="s">
        <v>95</v>
      </c>
      <c r="K175" s="33">
        <v>138.93</v>
      </c>
      <c r="L175">
        <f t="shared" si="18"/>
        <v>30</v>
      </c>
      <c r="M175" s="23">
        <f t="shared" si="19"/>
        <v>1.8993513750827289E-2</v>
      </c>
      <c r="N175" s="25">
        <v>172</v>
      </c>
      <c r="O175" s="8"/>
      <c r="Q175" s="56">
        <f t="shared" si="17"/>
        <v>4167.9000000000005</v>
      </c>
      <c r="R175" s="57">
        <f t="shared" si="20"/>
        <v>1.8993513750827289E-2</v>
      </c>
      <c r="U175" s="52"/>
      <c r="V175" s="52"/>
    </row>
    <row r="176" spans="2:22" x14ac:dyDescent="0.25">
      <c r="B176" s="29"/>
      <c r="C176" s="30">
        <v>43465</v>
      </c>
      <c r="D176" s="30">
        <v>43495</v>
      </c>
      <c r="E176" s="29"/>
      <c r="F176" s="29">
        <v>587</v>
      </c>
      <c r="G176" s="29"/>
      <c r="H176" s="31" t="s">
        <v>330</v>
      </c>
      <c r="I176" s="32">
        <v>40000651</v>
      </c>
      <c r="J176" s="29" t="s">
        <v>122</v>
      </c>
      <c r="K176" s="33">
        <v>474.23</v>
      </c>
      <c r="L176">
        <f t="shared" si="18"/>
        <v>30</v>
      </c>
      <c r="M176" s="23">
        <f t="shared" si="19"/>
        <v>6.4833326323003135E-2</v>
      </c>
      <c r="N176" s="25">
        <v>173</v>
      </c>
      <c r="O176" s="8"/>
      <c r="Q176" s="56">
        <f t="shared" si="17"/>
        <v>14226.900000000001</v>
      </c>
      <c r="R176" s="57">
        <f t="shared" si="20"/>
        <v>6.4833326323003135E-2</v>
      </c>
      <c r="U176" s="52"/>
      <c r="V176" s="52"/>
    </row>
    <row r="177" spans="2:22" x14ac:dyDescent="0.25">
      <c r="B177" s="29"/>
      <c r="C177" s="30">
        <v>43465</v>
      </c>
      <c r="D177" s="30">
        <v>43495</v>
      </c>
      <c r="E177" s="29"/>
      <c r="F177" s="29">
        <v>588</v>
      </c>
      <c r="G177" s="29"/>
      <c r="H177" s="31" t="s">
        <v>331</v>
      </c>
      <c r="I177" s="32">
        <v>41001822</v>
      </c>
      <c r="J177" s="29" t="s">
        <v>41</v>
      </c>
      <c r="K177" s="33">
        <v>573.07000000000005</v>
      </c>
      <c r="L177">
        <f t="shared" si="18"/>
        <v>30</v>
      </c>
      <c r="M177" s="23">
        <f t="shared" si="19"/>
        <v>7.8346022638642446E-2</v>
      </c>
      <c r="N177" s="25">
        <v>174</v>
      </c>
      <c r="O177" s="8"/>
      <c r="Q177" s="56">
        <f t="shared" si="17"/>
        <v>17192.100000000002</v>
      </c>
      <c r="R177" s="57">
        <f t="shared" si="20"/>
        <v>7.8346022638642446E-2</v>
      </c>
      <c r="U177" s="52"/>
      <c r="V177" s="52"/>
    </row>
    <row r="178" spans="2:22" x14ac:dyDescent="0.25">
      <c r="B178" s="29"/>
      <c r="C178" s="30">
        <v>43465</v>
      </c>
      <c r="D178" s="30">
        <v>43495</v>
      </c>
      <c r="E178" s="29"/>
      <c r="F178" s="29">
        <v>589</v>
      </c>
      <c r="G178" s="29"/>
      <c r="H178" s="31" t="s">
        <v>332</v>
      </c>
      <c r="I178" s="32">
        <v>41002525</v>
      </c>
      <c r="J178" s="29" t="s">
        <v>159</v>
      </c>
      <c r="K178" s="33">
        <v>82.66</v>
      </c>
      <c r="L178">
        <f t="shared" si="18"/>
        <v>30</v>
      </c>
      <c r="M178" s="23">
        <f t="shared" si="19"/>
        <v>1.1300682693755009E-2</v>
      </c>
      <c r="N178" s="25">
        <v>175</v>
      </c>
      <c r="O178" s="8"/>
      <c r="Q178" s="56">
        <f t="shared" si="17"/>
        <v>2479.7999999999997</v>
      </c>
      <c r="R178" s="57">
        <f t="shared" si="20"/>
        <v>1.1300682693755009E-2</v>
      </c>
      <c r="U178" s="52"/>
      <c r="V178" s="52"/>
    </row>
    <row r="179" spans="2:22" x14ac:dyDescent="0.25">
      <c r="B179" s="29"/>
      <c r="C179" s="30">
        <v>43465</v>
      </c>
      <c r="D179" s="30">
        <v>43495</v>
      </c>
      <c r="E179" s="29"/>
      <c r="F179" s="29">
        <v>592</v>
      </c>
      <c r="G179" s="29"/>
      <c r="H179" s="31" t="s">
        <v>335</v>
      </c>
      <c r="I179" s="32">
        <v>41008440</v>
      </c>
      <c r="J179" s="29" t="s">
        <v>84</v>
      </c>
      <c r="K179" s="33">
        <v>405.6</v>
      </c>
      <c r="L179">
        <f t="shared" si="18"/>
        <v>30</v>
      </c>
      <c r="M179" s="23">
        <f t="shared" si="19"/>
        <v>5.5450724662315903E-2</v>
      </c>
      <c r="N179" s="25">
        <v>176</v>
      </c>
      <c r="O179" s="8"/>
      <c r="Q179" s="56">
        <f t="shared" si="17"/>
        <v>12168</v>
      </c>
      <c r="R179" s="57">
        <f t="shared" si="20"/>
        <v>5.5450724662315903E-2</v>
      </c>
      <c r="U179" s="52"/>
      <c r="V179" s="52"/>
    </row>
    <row r="180" spans="2:22" x14ac:dyDescent="0.25">
      <c r="C180" s="30">
        <v>43465</v>
      </c>
      <c r="D180" s="30">
        <v>43495</v>
      </c>
      <c r="E180" s="29"/>
      <c r="F180" s="29">
        <v>594</v>
      </c>
      <c r="G180" s="29"/>
      <c r="H180" s="31" t="s">
        <v>337</v>
      </c>
      <c r="I180" s="32">
        <v>40000308</v>
      </c>
      <c r="J180" s="29" t="s">
        <v>83</v>
      </c>
      <c r="K180" s="33">
        <v>905.3</v>
      </c>
      <c r="L180">
        <f t="shared" si="18"/>
        <v>30</v>
      </c>
      <c r="M180" s="23">
        <f t="shared" si="19"/>
        <v>0.12376612681655469</v>
      </c>
      <c r="N180" s="25">
        <v>177</v>
      </c>
      <c r="O180" s="8"/>
      <c r="Q180" s="56">
        <f t="shared" si="17"/>
        <v>27159</v>
      </c>
      <c r="R180" s="57">
        <f t="shared" si="20"/>
        <v>0.12376612681655469</v>
      </c>
      <c r="U180" s="52"/>
      <c r="V180" s="52"/>
    </row>
    <row r="181" spans="2:22" x14ac:dyDescent="0.25">
      <c r="B181" s="29"/>
      <c r="C181" s="30">
        <v>43465</v>
      </c>
      <c r="D181" s="30">
        <v>43495</v>
      </c>
      <c r="E181" s="29"/>
      <c r="F181" s="29">
        <v>596</v>
      </c>
      <c r="G181" s="29"/>
      <c r="H181" s="31" t="s">
        <v>339</v>
      </c>
      <c r="I181" s="32">
        <v>40001300</v>
      </c>
      <c r="J181" s="29" t="s">
        <v>18</v>
      </c>
      <c r="K181" s="33">
        <v>141.9</v>
      </c>
      <c r="L181">
        <f t="shared" si="18"/>
        <v>30</v>
      </c>
      <c r="M181" s="23">
        <f t="shared" si="19"/>
        <v>1.9399550861890102E-2</v>
      </c>
      <c r="N181" s="25">
        <v>178</v>
      </c>
      <c r="O181" s="8"/>
      <c r="Q181" s="56">
        <f t="shared" si="17"/>
        <v>4257</v>
      </c>
      <c r="R181" s="57">
        <f t="shared" si="20"/>
        <v>1.9399550861890102E-2</v>
      </c>
      <c r="U181" s="52"/>
      <c r="V181" s="52"/>
    </row>
    <row r="182" spans="2:22" x14ac:dyDescent="0.25">
      <c r="B182" s="29"/>
      <c r="C182" s="30">
        <v>43465</v>
      </c>
      <c r="D182" s="30">
        <v>43495</v>
      </c>
      <c r="E182" s="29"/>
      <c r="F182" s="29">
        <v>598</v>
      </c>
      <c r="G182" s="29"/>
      <c r="H182" s="31" t="s">
        <v>341</v>
      </c>
      <c r="I182" s="32">
        <v>40007051</v>
      </c>
      <c r="J182" s="29" t="s">
        <v>45</v>
      </c>
      <c r="K182" s="33">
        <v>594.54999999999995</v>
      </c>
      <c r="L182">
        <f t="shared" si="18"/>
        <v>30</v>
      </c>
      <c r="M182" s="23">
        <f t="shared" si="19"/>
        <v>8.1282614270167447E-2</v>
      </c>
      <c r="N182" s="25">
        <v>179</v>
      </c>
      <c r="O182" s="8"/>
      <c r="Q182" s="56">
        <f t="shared" si="17"/>
        <v>17836.5</v>
      </c>
      <c r="R182" s="57">
        <f t="shared" si="20"/>
        <v>8.1282614270167447E-2</v>
      </c>
      <c r="U182" s="52"/>
      <c r="V182" s="52"/>
    </row>
    <row r="183" spans="2:22" x14ac:dyDescent="0.25">
      <c r="B183" s="29"/>
      <c r="C183" s="30">
        <v>43465</v>
      </c>
      <c r="D183" s="30">
        <v>43495</v>
      </c>
      <c r="E183" s="29"/>
      <c r="F183" s="29">
        <v>600</v>
      </c>
      <c r="G183" s="29"/>
      <c r="H183" s="31" t="s">
        <v>344</v>
      </c>
      <c r="I183" s="32">
        <v>40002919</v>
      </c>
      <c r="J183" s="29" t="s">
        <v>138</v>
      </c>
      <c r="K183" s="33">
        <v>548.44000000000005</v>
      </c>
      <c r="L183">
        <f t="shared" si="18"/>
        <v>30</v>
      </c>
      <c r="M183" s="23">
        <f t="shared" si="19"/>
        <v>7.4978785586293228E-2</v>
      </c>
      <c r="N183" s="25">
        <v>180</v>
      </c>
      <c r="O183" s="8"/>
      <c r="Q183" s="56">
        <f t="shared" si="17"/>
        <v>16453.2</v>
      </c>
      <c r="R183" s="57">
        <f t="shared" si="20"/>
        <v>7.4978785586293228E-2</v>
      </c>
      <c r="U183" s="52"/>
      <c r="V183" s="52"/>
    </row>
    <row r="184" spans="2:22" x14ac:dyDescent="0.25">
      <c r="B184" s="29"/>
      <c r="C184" s="30">
        <v>43465</v>
      </c>
      <c r="D184" s="30">
        <v>43495</v>
      </c>
      <c r="E184" s="29"/>
      <c r="F184" s="29">
        <v>601</v>
      </c>
      <c r="G184" s="29"/>
      <c r="H184" s="31" t="s">
        <v>345</v>
      </c>
      <c r="I184" s="32">
        <v>40001550</v>
      </c>
      <c r="J184" s="29" t="s">
        <v>19</v>
      </c>
      <c r="K184" s="33">
        <v>387.85</v>
      </c>
      <c r="L184">
        <f t="shared" si="18"/>
        <v>30</v>
      </c>
      <c r="M184" s="23">
        <f t="shared" si="19"/>
        <v>5.3024071894179549E-2</v>
      </c>
      <c r="N184" s="25">
        <v>181</v>
      </c>
      <c r="O184" s="8"/>
      <c r="Q184" s="56">
        <f t="shared" si="17"/>
        <v>11635.5</v>
      </c>
      <c r="R184" s="57">
        <f t="shared" si="20"/>
        <v>5.3024071894179549E-2</v>
      </c>
      <c r="U184" s="52"/>
      <c r="V184" s="52"/>
    </row>
    <row r="185" spans="2:22" x14ac:dyDescent="0.25">
      <c r="B185" s="29"/>
      <c r="C185" s="30">
        <v>43465</v>
      </c>
      <c r="D185" s="30">
        <v>43495</v>
      </c>
      <c r="E185" s="29"/>
      <c r="F185" s="29">
        <v>603</v>
      </c>
      <c r="G185" s="29"/>
      <c r="H185" s="31" t="s">
        <v>348</v>
      </c>
      <c r="I185" s="32">
        <v>41000460</v>
      </c>
      <c r="J185" s="29" t="s">
        <v>152</v>
      </c>
      <c r="K185" s="33">
        <v>130.68</v>
      </c>
      <c r="L185">
        <f t="shared" si="18"/>
        <v>30</v>
      </c>
      <c r="M185" s="23">
        <f t="shared" si="19"/>
        <v>1.7865632886763912E-2</v>
      </c>
      <c r="N185" s="25">
        <v>182</v>
      </c>
      <c r="O185" s="8"/>
      <c r="Q185" s="56">
        <f t="shared" si="17"/>
        <v>3920.4</v>
      </c>
      <c r="R185" s="57">
        <f t="shared" si="20"/>
        <v>1.7865632886763912E-2</v>
      </c>
      <c r="U185" s="52"/>
      <c r="V185" s="52"/>
    </row>
    <row r="186" spans="2:22" x14ac:dyDescent="0.25">
      <c r="B186" s="29"/>
      <c r="C186" s="30">
        <v>43465</v>
      </c>
      <c r="D186" s="30">
        <v>43495</v>
      </c>
      <c r="E186" s="29"/>
      <c r="F186" s="29">
        <v>605</v>
      </c>
      <c r="G186" s="29"/>
      <c r="H186" s="31" t="s">
        <v>350</v>
      </c>
      <c r="I186" s="32">
        <v>40000183</v>
      </c>
      <c r="J186" s="29" t="s">
        <v>121</v>
      </c>
      <c r="K186" s="33">
        <v>376.97</v>
      </c>
      <c r="L186">
        <f t="shared" si="18"/>
        <v>30</v>
      </c>
      <c r="M186" s="23">
        <f t="shared" si="19"/>
        <v>5.1536636281935964E-2</v>
      </c>
      <c r="N186" s="25">
        <v>183</v>
      </c>
      <c r="O186" s="8"/>
      <c r="Q186" s="56">
        <f t="shared" si="17"/>
        <v>11309.1</v>
      </c>
      <c r="R186" s="57">
        <f t="shared" si="20"/>
        <v>5.1536636281935964E-2</v>
      </c>
      <c r="U186" s="52"/>
      <c r="V186" s="52"/>
    </row>
    <row r="187" spans="2:22" x14ac:dyDescent="0.25">
      <c r="B187" s="29"/>
      <c r="C187" s="30">
        <v>43481</v>
      </c>
      <c r="D187" s="30">
        <v>43511</v>
      </c>
      <c r="E187" s="29"/>
      <c r="F187" s="29">
        <v>1397</v>
      </c>
      <c r="G187" s="29"/>
      <c r="H187" s="31" t="s">
        <v>379</v>
      </c>
      <c r="I187" s="32">
        <v>40002926</v>
      </c>
      <c r="J187" s="29" t="s">
        <v>141</v>
      </c>
      <c r="K187" s="33">
        <v>3100.02</v>
      </c>
      <c r="L187">
        <f t="shared" si="18"/>
        <v>30</v>
      </c>
      <c r="M187" s="23">
        <f t="shared" si="19"/>
        <v>0.42381251348045501</v>
      </c>
      <c r="N187" s="25">
        <v>184</v>
      </c>
      <c r="O187" s="8"/>
      <c r="Q187" s="56">
        <f t="shared" si="17"/>
        <v>93000.6</v>
      </c>
      <c r="R187" s="57">
        <f t="shared" si="20"/>
        <v>0.42381251348045501</v>
      </c>
      <c r="U187" s="52"/>
      <c r="V187" s="52"/>
    </row>
    <row r="188" spans="2:22" x14ac:dyDescent="0.25">
      <c r="B188" s="29"/>
      <c r="C188" s="30">
        <v>43481</v>
      </c>
      <c r="D188" s="30">
        <v>43511</v>
      </c>
      <c r="E188" s="29"/>
      <c r="F188" s="29">
        <v>1399</v>
      </c>
      <c r="G188" s="29"/>
      <c r="H188" s="31" t="s">
        <v>381</v>
      </c>
      <c r="I188" s="32">
        <v>41000846</v>
      </c>
      <c r="J188" s="29" t="s">
        <v>102</v>
      </c>
      <c r="K188" s="33">
        <v>1023.54</v>
      </c>
      <c r="L188">
        <f t="shared" si="18"/>
        <v>30</v>
      </c>
      <c r="M188" s="23">
        <f t="shared" si="19"/>
        <v>0.13993105207314305</v>
      </c>
      <c r="N188" s="25">
        <v>185</v>
      </c>
      <c r="O188" s="8"/>
      <c r="Q188" s="56">
        <f t="shared" si="17"/>
        <v>30706.199999999997</v>
      </c>
      <c r="R188" s="57">
        <f t="shared" si="20"/>
        <v>0.13993105207314305</v>
      </c>
      <c r="U188" s="52"/>
      <c r="V188" s="52"/>
    </row>
    <row r="189" spans="2:22" x14ac:dyDescent="0.25">
      <c r="B189" s="29"/>
      <c r="C189" s="30">
        <v>43481</v>
      </c>
      <c r="D189" s="30">
        <v>43511</v>
      </c>
      <c r="E189" s="29"/>
      <c r="F189" s="29">
        <v>1409</v>
      </c>
      <c r="G189" s="29"/>
      <c r="H189" s="31" t="s">
        <v>397</v>
      </c>
      <c r="I189" s="32">
        <v>41000460</v>
      </c>
      <c r="J189" s="29" t="s">
        <v>152</v>
      </c>
      <c r="K189" s="33">
        <v>4840</v>
      </c>
      <c r="L189">
        <f t="shared" si="18"/>
        <v>30</v>
      </c>
      <c r="M189" s="23">
        <f t="shared" si="19"/>
        <v>0.66169010691718178</v>
      </c>
      <c r="N189" s="25">
        <v>186</v>
      </c>
      <c r="O189" s="8"/>
      <c r="Q189" s="56">
        <f t="shared" si="17"/>
        <v>145200</v>
      </c>
      <c r="R189" s="57">
        <f t="shared" si="20"/>
        <v>0.66169010691718178</v>
      </c>
      <c r="U189" s="52"/>
      <c r="V189" s="52"/>
    </row>
    <row r="190" spans="2:22" x14ac:dyDescent="0.25">
      <c r="B190" s="29"/>
      <c r="C190" s="30">
        <v>43495</v>
      </c>
      <c r="D190" s="30">
        <v>43525</v>
      </c>
      <c r="E190" s="29"/>
      <c r="F190" s="29">
        <v>2128</v>
      </c>
      <c r="G190" s="29"/>
      <c r="H190" s="31" t="s">
        <v>405</v>
      </c>
      <c r="I190" s="32">
        <v>40005725</v>
      </c>
      <c r="J190" s="29" t="s">
        <v>377</v>
      </c>
      <c r="K190" s="33">
        <v>460.01</v>
      </c>
      <c r="L190">
        <f t="shared" si="18"/>
        <v>30</v>
      </c>
      <c r="M190" s="23">
        <f t="shared" si="19"/>
        <v>6.2889269851853891E-2</v>
      </c>
      <c r="N190" s="25">
        <v>187</v>
      </c>
      <c r="O190" s="8"/>
      <c r="Q190" s="56">
        <f t="shared" si="17"/>
        <v>13800.3</v>
      </c>
      <c r="R190" s="57">
        <f t="shared" si="20"/>
        <v>6.2889269851853891E-2</v>
      </c>
      <c r="U190" s="52"/>
      <c r="V190" s="52"/>
    </row>
    <row r="191" spans="2:22" x14ac:dyDescent="0.25">
      <c r="B191" s="29"/>
      <c r="C191" s="30">
        <v>43495</v>
      </c>
      <c r="D191" s="30">
        <v>43525</v>
      </c>
      <c r="E191" s="29"/>
      <c r="F191" s="29">
        <v>2135</v>
      </c>
      <c r="G191" s="29"/>
      <c r="H191" s="31" t="s">
        <v>412</v>
      </c>
      <c r="I191" s="32">
        <v>41002908</v>
      </c>
      <c r="J191" s="29" t="s">
        <v>39</v>
      </c>
      <c r="K191" s="33">
        <v>907.5</v>
      </c>
      <c r="L191">
        <f t="shared" si="18"/>
        <v>30</v>
      </c>
      <c r="M191" s="23">
        <f t="shared" si="19"/>
        <v>0.12406689504697159</v>
      </c>
      <c r="N191" s="25">
        <v>188</v>
      </c>
      <c r="O191" s="8"/>
      <c r="Q191" s="56">
        <f t="shared" si="17"/>
        <v>27225</v>
      </c>
      <c r="R191" s="57">
        <f t="shared" si="20"/>
        <v>0.12406689504697159</v>
      </c>
      <c r="U191" s="52"/>
      <c r="V191" s="52"/>
    </row>
    <row r="192" spans="2:22" x14ac:dyDescent="0.25">
      <c r="B192" s="29"/>
      <c r="C192" s="30">
        <v>43495</v>
      </c>
      <c r="D192" s="30">
        <v>43525</v>
      </c>
      <c r="E192" s="29"/>
      <c r="F192" s="29">
        <v>2143</v>
      </c>
      <c r="G192" s="29"/>
      <c r="H192" s="31" t="s">
        <v>421</v>
      </c>
      <c r="I192" s="32">
        <v>41007450</v>
      </c>
      <c r="J192" s="29" t="s">
        <v>24</v>
      </c>
      <c r="K192" s="33">
        <v>720.4</v>
      </c>
      <c r="L192">
        <f t="shared" si="18"/>
        <v>30</v>
      </c>
      <c r="M192" s="23">
        <f t="shared" si="19"/>
        <v>9.8487924178334255E-2</v>
      </c>
      <c r="N192" s="25">
        <v>189</v>
      </c>
      <c r="O192" s="8"/>
      <c r="Q192" s="56">
        <f t="shared" si="17"/>
        <v>21612</v>
      </c>
      <c r="R192" s="57">
        <f t="shared" si="20"/>
        <v>9.8487924178334255E-2</v>
      </c>
      <c r="U192" s="52"/>
      <c r="V192" s="52"/>
    </row>
    <row r="193" spans="1:23" x14ac:dyDescent="0.25">
      <c r="B193" s="29"/>
      <c r="C193" s="30">
        <v>43495</v>
      </c>
      <c r="D193" s="30">
        <v>43525</v>
      </c>
      <c r="E193" s="29"/>
      <c r="F193" s="29">
        <v>2147</v>
      </c>
      <c r="G193" s="29"/>
      <c r="H193" s="31" t="s">
        <v>425</v>
      </c>
      <c r="I193" s="32">
        <v>41005450</v>
      </c>
      <c r="J193" s="29" t="s">
        <v>110</v>
      </c>
      <c r="K193" s="33">
        <v>84.56</v>
      </c>
      <c r="L193">
        <f t="shared" si="18"/>
        <v>30</v>
      </c>
      <c r="M193" s="23">
        <f t="shared" si="19"/>
        <v>1.1560437074569607E-2</v>
      </c>
      <c r="N193" s="25">
        <v>190</v>
      </c>
      <c r="O193" s="8"/>
      <c r="Q193" s="56">
        <f t="shared" si="17"/>
        <v>2536.8000000000002</v>
      </c>
      <c r="R193" s="57">
        <f t="shared" si="20"/>
        <v>1.1560437074569607E-2</v>
      </c>
      <c r="U193" s="52"/>
      <c r="V193" s="52"/>
    </row>
    <row r="194" spans="1:23" x14ac:dyDescent="0.25">
      <c r="B194" s="29"/>
      <c r="C194" s="30">
        <v>43495</v>
      </c>
      <c r="D194" s="30">
        <v>43525</v>
      </c>
      <c r="E194" s="29"/>
      <c r="F194" s="29">
        <v>2151</v>
      </c>
      <c r="G194" s="29"/>
      <c r="H194" s="31" t="s">
        <v>431</v>
      </c>
      <c r="I194" s="32">
        <v>40002950</v>
      </c>
      <c r="J194" s="29" t="s">
        <v>20</v>
      </c>
      <c r="K194" s="33">
        <v>871.2</v>
      </c>
      <c r="L194">
        <f t="shared" si="18"/>
        <v>30</v>
      </c>
      <c r="M194" s="23">
        <f t="shared" si="19"/>
        <v>0.11910421924509275</v>
      </c>
      <c r="N194" s="25">
        <v>191</v>
      </c>
      <c r="O194" s="8"/>
      <c r="Q194" s="56">
        <f t="shared" si="17"/>
        <v>26136</v>
      </c>
      <c r="R194" s="57">
        <f t="shared" si="20"/>
        <v>0.11910421924509275</v>
      </c>
      <c r="U194" s="52"/>
      <c r="V194" s="52"/>
    </row>
    <row r="195" spans="1:23" x14ac:dyDescent="0.25">
      <c r="B195" s="29"/>
      <c r="C195" s="30">
        <v>43495</v>
      </c>
      <c r="D195" s="30">
        <v>43525</v>
      </c>
      <c r="E195" s="29"/>
      <c r="F195" s="29">
        <v>2156</v>
      </c>
      <c r="G195" s="29"/>
      <c r="H195" s="31" t="s">
        <v>436</v>
      </c>
      <c r="I195" s="32">
        <v>40000100</v>
      </c>
      <c r="J195" s="29" t="s">
        <v>14</v>
      </c>
      <c r="K195" s="33">
        <v>335.32</v>
      </c>
      <c r="L195">
        <f t="shared" si="18"/>
        <v>30</v>
      </c>
      <c r="M195" s="23">
        <f t="shared" si="19"/>
        <v>4.5842546828815993E-2</v>
      </c>
      <c r="N195" s="25">
        <v>192</v>
      </c>
      <c r="O195" s="8"/>
      <c r="Q195" s="56">
        <f t="shared" si="17"/>
        <v>10059.6</v>
      </c>
      <c r="R195" s="57">
        <f t="shared" si="20"/>
        <v>4.5842546828815993E-2</v>
      </c>
      <c r="U195" s="52"/>
      <c r="V195" s="52"/>
    </row>
    <row r="196" spans="1:23" x14ac:dyDescent="0.25">
      <c r="B196" s="29"/>
      <c r="C196" s="30">
        <v>43495</v>
      </c>
      <c r="D196" s="30">
        <v>43525</v>
      </c>
      <c r="E196" s="29"/>
      <c r="F196" s="29">
        <v>2159</v>
      </c>
      <c r="G196" s="29"/>
      <c r="H196" s="31" t="s">
        <v>439</v>
      </c>
      <c r="I196" s="32">
        <v>41001822</v>
      </c>
      <c r="J196" s="29" t="s">
        <v>41</v>
      </c>
      <c r="K196" s="33">
        <v>539.09</v>
      </c>
      <c r="L196">
        <f t="shared" si="18"/>
        <v>30</v>
      </c>
      <c r="M196" s="23">
        <f t="shared" ref="M196" si="21">K196/$K$277*L196</f>
        <v>7.3700520607021411E-2</v>
      </c>
      <c r="N196" s="25">
        <v>193</v>
      </c>
      <c r="O196" s="8"/>
      <c r="Q196" s="56">
        <f t="shared" si="17"/>
        <v>16172.7</v>
      </c>
      <c r="R196" s="57">
        <f t="shared" si="20"/>
        <v>7.3700520607021411E-2</v>
      </c>
      <c r="U196" s="52"/>
      <c r="V196" s="52"/>
    </row>
    <row r="197" spans="1:23" x14ac:dyDescent="0.25">
      <c r="A197" s="9"/>
      <c r="B197" s="9"/>
      <c r="C197" s="13"/>
      <c r="D197" s="13"/>
      <c r="E197" s="9"/>
      <c r="F197" s="9"/>
      <c r="G197" s="9"/>
      <c r="H197" s="14"/>
      <c r="I197" s="15"/>
      <c r="J197" s="9"/>
      <c r="K197" s="16"/>
      <c r="M197" s="23"/>
      <c r="Q197" s="56"/>
      <c r="R197" s="57"/>
    </row>
    <row r="198" spans="1:23" x14ac:dyDescent="0.25">
      <c r="A198" s="9"/>
      <c r="B198" s="9"/>
      <c r="C198" s="13"/>
      <c r="D198" s="13"/>
      <c r="E198" s="9"/>
      <c r="F198" s="9"/>
      <c r="G198" s="9"/>
      <c r="H198" s="14"/>
      <c r="I198" s="15"/>
      <c r="J198" s="9"/>
      <c r="K198" s="16"/>
      <c r="M198" s="23"/>
      <c r="Q198" s="56"/>
      <c r="R198" s="57"/>
    </row>
    <row r="199" spans="1:23" x14ac:dyDescent="0.25">
      <c r="C199" s="34"/>
      <c r="D199" s="34"/>
      <c r="H199" s="35"/>
      <c r="I199" s="36"/>
      <c r="K199" s="8">
        <f>SUM(K4:K198)</f>
        <v>117617.41999999995</v>
      </c>
      <c r="L199" s="8"/>
      <c r="M199" s="8"/>
      <c r="Q199" s="56"/>
      <c r="R199" s="57"/>
      <c r="U199" s="52"/>
      <c r="V199" s="52"/>
      <c r="W199">
        <f>+V199/K199</f>
        <v>0</v>
      </c>
    </row>
    <row r="200" spans="1:23" x14ac:dyDescent="0.25">
      <c r="C200" s="34"/>
      <c r="D200" s="34"/>
      <c r="H200" s="35"/>
      <c r="I200" s="36"/>
      <c r="K200" s="8"/>
      <c r="L200" s="9"/>
      <c r="M200" s="17"/>
      <c r="Q200" s="56"/>
      <c r="R200" s="57"/>
      <c r="U200" s="52"/>
      <c r="V200" s="52"/>
    </row>
    <row r="201" spans="1:23" x14ac:dyDescent="0.25">
      <c r="C201" s="34"/>
      <c r="D201" s="34"/>
      <c r="H201" s="35"/>
      <c r="I201" s="36"/>
      <c r="K201" s="8"/>
      <c r="L201" s="9"/>
      <c r="M201" s="17"/>
      <c r="Q201" s="56"/>
      <c r="R201" s="57"/>
      <c r="U201" s="52"/>
      <c r="V201" s="52"/>
    </row>
    <row r="202" spans="1:23" x14ac:dyDescent="0.25">
      <c r="B202" s="29"/>
      <c r="M202" s="23"/>
      <c r="N202" s="25"/>
      <c r="Q202" s="56"/>
      <c r="R202" s="57"/>
      <c r="U202" s="52"/>
      <c r="V202" s="52"/>
    </row>
    <row r="203" spans="1:23" x14ac:dyDescent="0.25">
      <c r="B203" s="29"/>
      <c r="C203" s="30">
        <v>43449</v>
      </c>
      <c r="D203" s="30">
        <v>43480</v>
      </c>
      <c r="E203" s="29"/>
      <c r="F203" s="29">
        <v>311</v>
      </c>
      <c r="G203" s="29"/>
      <c r="H203" s="31" t="s">
        <v>259</v>
      </c>
      <c r="I203" s="32">
        <v>41007250</v>
      </c>
      <c r="J203" s="29" t="s">
        <v>95</v>
      </c>
      <c r="K203" s="33">
        <v>88.91</v>
      </c>
      <c r="L203">
        <f t="shared" ref="L203:L234" si="22">+D203-C203</f>
        <v>31</v>
      </c>
      <c r="M203" s="23">
        <f t="shared" ref="M203:M234" si="23">K203/$K$277*L203</f>
        <v>1.2560309156929791E-2</v>
      </c>
      <c r="N203" s="25">
        <v>1</v>
      </c>
      <c r="Q203" s="56">
        <f>+K203*L203</f>
        <v>2756.21</v>
      </c>
      <c r="R203" s="57">
        <f t="shared" ref="R203:R234" si="24">K203/$K$277*L203</f>
        <v>1.2560309156929791E-2</v>
      </c>
      <c r="U203" s="52"/>
      <c r="V203" s="52"/>
    </row>
    <row r="204" spans="1:23" x14ac:dyDescent="0.25">
      <c r="B204" s="29"/>
      <c r="C204" s="30">
        <v>43449</v>
      </c>
      <c r="D204" s="30">
        <v>43480</v>
      </c>
      <c r="E204" s="29"/>
      <c r="F204" s="29">
        <v>312</v>
      </c>
      <c r="G204" s="29"/>
      <c r="H204" s="31" t="s">
        <v>260</v>
      </c>
      <c r="I204" s="32">
        <v>41008099</v>
      </c>
      <c r="J204" s="29" t="s">
        <v>25</v>
      </c>
      <c r="K204" s="33">
        <v>508.12</v>
      </c>
      <c r="L204">
        <f t="shared" si="22"/>
        <v>31</v>
      </c>
      <c r="M204" s="23">
        <f t="shared" si="23"/>
        <v>7.1782075006401602E-2</v>
      </c>
      <c r="N204" s="25">
        <v>2</v>
      </c>
      <c r="Q204" s="56">
        <f t="shared" ref="Q204:Q265" si="25">+K204*L204</f>
        <v>15751.72</v>
      </c>
      <c r="R204" s="57">
        <f t="shared" si="24"/>
        <v>7.1782075006401602E-2</v>
      </c>
      <c r="U204" s="52"/>
      <c r="V204" s="52"/>
    </row>
    <row r="205" spans="1:23" x14ac:dyDescent="0.25">
      <c r="B205" s="29"/>
      <c r="C205" s="30">
        <v>43449</v>
      </c>
      <c r="D205" s="30">
        <v>43480</v>
      </c>
      <c r="E205" s="29"/>
      <c r="F205" s="29">
        <v>316</v>
      </c>
      <c r="G205" s="29"/>
      <c r="H205" s="31" t="s">
        <v>265</v>
      </c>
      <c r="I205" s="32">
        <v>40000800</v>
      </c>
      <c r="J205" s="29" t="s">
        <v>176</v>
      </c>
      <c r="K205" s="33">
        <v>7201.7</v>
      </c>
      <c r="L205">
        <f t="shared" si="22"/>
        <v>31</v>
      </c>
      <c r="M205" s="23">
        <f t="shared" si="23"/>
        <v>1.017383629012049</v>
      </c>
      <c r="N205" s="25">
        <v>3</v>
      </c>
      <c r="Q205" s="56">
        <f t="shared" si="25"/>
        <v>223252.69999999998</v>
      </c>
      <c r="R205" s="57">
        <f t="shared" si="24"/>
        <v>1.017383629012049</v>
      </c>
      <c r="U205" s="52"/>
      <c r="V205" s="52"/>
    </row>
    <row r="206" spans="1:23" x14ac:dyDescent="0.25">
      <c r="B206" s="29"/>
      <c r="C206" s="30">
        <v>43449</v>
      </c>
      <c r="D206" s="30">
        <v>43480</v>
      </c>
      <c r="E206" s="29"/>
      <c r="F206" s="29">
        <v>319</v>
      </c>
      <c r="G206" s="29"/>
      <c r="H206" s="31" t="s">
        <v>268</v>
      </c>
      <c r="I206" s="32">
        <v>41007450</v>
      </c>
      <c r="J206" s="29" t="s">
        <v>24</v>
      </c>
      <c r="K206" s="33">
        <v>45.45</v>
      </c>
      <c r="L206">
        <f t="shared" si="22"/>
        <v>31</v>
      </c>
      <c r="M206" s="23">
        <f t="shared" si="23"/>
        <v>6.4207181552407948E-3</v>
      </c>
      <c r="N206" s="25">
        <v>4</v>
      </c>
      <c r="Q206" s="56">
        <f t="shared" si="25"/>
        <v>1408.95</v>
      </c>
      <c r="R206" s="57">
        <f t="shared" si="24"/>
        <v>6.4207181552407948E-3</v>
      </c>
      <c r="U206" s="52"/>
      <c r="V206" s="52"/>
    </row>
    <row r="207" spans="1:23" x14ac:dyDescent="0.25">
      <c r="B207" s="29"/>
      <c r="C207" s="30">
        <v>43449</v>
      </c>
      <c r="D207" s="30">
        <v>43480</v>
      </c>
      <c r="E207" s="29"/>
      <c r="F207" s="29">
        <v>324</v>
      </c>
      <c r="G207" s="29"/>
      <c r="H207" s="31" t="s">
        <v>275</v>
      </c>
      <c r="I207" s="32">
        <v>40000650</v>
      </c>
      <c r="J207" s="29" t="s">
        <v>127</v>
      </c>
      <c r="K207" s="33">
        <v>245.8</v>
      </c>
      <c r="L207">
        <f t="shared" si="22"/>
        <v>31</v>
      </c>
      <c r="M207" s="23">
        <f t="shared" si="23"/>
        <v>3.4724147911071229E-2</v>
      </c>
      <c r="N207" s="25">
        <v>5</v>
      </c>
      <c r="Q207" s="56">
        <f t="shared" si="25"/>
        <v>7619.8</v>
      </c>
      <c r="R207" s="57">
        <f t="shared" si="24"/>
        <v>3.4724147911071229E-2</v>
      </c>
      <c r="U207" s="52"/>
      <c r="V207" s="52"/>
    </row>
    <row r="208" spans="1:23" x14ac:dyDescent="0.25">
      <c r="B208" s="29"/>
      <c r="C208" s="30">
        <v>43449</v>
      </c>
      <c r="D208" s="30">
        <v>43480</v>
      </c>
      <c r="E208" s="29"/>
      <c r="F208" s="29">
        <v>335</v>
      </c>
      <c r="G208" s="29"/>
      <c r="H208" s="31" t="s">
        <v>293</v>
      </c>
      <c r="I208" s="32">
        <v>40001505</v>
      </c>
      <c r="J208" s="29" t="s">
        <v>177</v>
      </c>
      <c r="K208" s="33">
        <v>109.38</v>
      </c>
      <c r="L208">
        <f t="shared" si="22"/>
        <v>31</v>
      </c>
      <c r="M208" s="23">
        <f t="shared" si="23"/>
        <v>1.5452104550500287E-2</v>
      </c>
      <c r="N208" s="25">
        <v>6</v>
      </c>
      <c r="Q208" s="56">
        <f t="shared" si="25"/>
        <v>3390.7799999999997</v>
      </c>
      <c r="R208" s="57">
        <f t="shared" si="24"/>
        <v>1.5452104550500287E-2</v>
      </c>
      <c r="U208" s="52"/>
      <c r="V208" s="52"/>
    </row>
    <row r="209" spans="2:22" x14ac:dyDescent="0.25">
      <c r="B209" s="29"/>
      <c r="C209" s="30">
        <v>43449</v>
      </c>
      <c r="D209" s="30">
        <v>43480</v>
      </c>
      <c r="E209" s="29"/>
      <c r="F209" s="29">
        <v>336</v>
      </c>
      <c r="G209" s="29"/>
      <c r="H209" s="31" t="s">
        <v>294</v>
      </c>
      <c r="I209" s="32">
        <v>40000950</v>
      </c>
      <c r="J209" s="29" t="s">
        <v>130</v>
      </c>
      <c r="K209" s="33">
        <v>52.03</v>
      </c>
      <c r="L209">
        <f t="shared" si="22"/>
        <v>31</v>
      </c>
      <c r="M209" s="23">
        <f t="shared" si="23"/>
        <v>7.3502742710050287E-3</v>
      </c>
      <c r="N209" s="25">
        <v>7</v>
      </c>
      <c r="Q209" s="56">
        <f t="shared" si="25"/>
        <v>1612.93</v>
      </c>
      <c r="R209" s="57">
        <f t="shared" si="24"/>
        <v>7.3502742710050287E-3</v>
      </c>
      <c r="U209" s="52"/>
      <c r="V209" s="52"/>
    </row>
    <row r="210" spans="2:22" x14ac:dyDescent="0.25">
      <c r="B210" s="29"/>
      <c r="C210" s="30">
        <v>43449</v>
      </c>
      <c r="D210" s="30">
        <v>43480</v>
      </c>
      <c r="E210" s="29"/>
      <c r="F210" s="29">
        <v>340</v>
      </c>
      <c r="G210" s="29"/>
      <c r="H210" s="31" t="s">
        <v>299</v>
      </c>
      <c r="I210" s="32">
        <v>40002250</v>
      </c>
      <c r="J210" s="29" t="s">
        <v>137</v>
      </c>
      <c r="K210" s="33">
        <v>588.33000000000004</v>
      </c>
      <c r="L210">
        <f t="shared" si="22"/>
        <v>31</v>
      </c>
      <c r="M210" s="23">
        <f t="shared" si="23"/>
        <v>8.3113335803582322E-2</v>
      </c>
      <c r="N210" s="25">
        <v>8</v>
      </c>
      <c r="Q210" s="56">
        <f t="shared" si="25"/>
        <v>18238.23</v>
      </c>
      <c r="R210" s="57">
        <f t="shared" si="24"/>
        <v>8.3113335803582322E-2</v>
      </c>
      <c r="U210" s="52"/>
      <c r="V210" s="52"/>
    </row>
    <row r="211" spans="2:22" x14ac:dyDescent="0.25">
      <c r="B211" s="29"/>
      <c r="C211" s="30">
        <v>43464</v>
      </c>
      <c r="D211" s="30">
        <v>43495</v>
      </c>
      <c r="E211" s="29"/>
      <c r="F211" s="29">
        <v>579</v>
      </c>
      <c r="G211" s="29"/>
      <c r="H211" s="31" t="s">
        <v>320</v>
      </c>
      <c r="I211" s="32">
        <v>40001505</v>
      </c>
      <c r="J211" s="29" t="s">
        <v>177</v>
      </c>
      <c r="K211" s="33">
        <v>116.55</v>
      </c>
      <c r="L211">
        <f t="shared" si="22"/>
        <v>31</v>
      </c>
      <c r="M211" s="23">
        <f t="shared" si="23"/>
        <v>1.6465009922845206E-2</v>
      </c>
      <c r="N211" s="25">
        <v>9</v>
      </c>
      <c r="Q211" s="56">
        <f t="shared" si="25"/>
        <v>3613.0499999999997</v>
      </c>
      <c r="R211" s="57">
        <f t="shared" si="24"/>
        <v>1.6465009922845206E-2</v>
      </c>
      <c r="U211" s="52"/>
      <c r="V211" s="52"/>
    </row>
    <row r="212" spans="2:22" x14ac:dyDescent="0.25">
      <c r="B212" s="29"/>
      <c r="C212" s="30">
        <v>43464</v>
      </c>
      <c r="D212" s="30">
        <v>43495</v>
      </c>
      <c r="E212" s="29"/>
      <c r="F212" s="29">
        <v>580</v>
      </c>
      <c r="G212" s="29"/>
      <c r="H212" s="31" t="s">
        <v>322</v>
      </c>
      <c r="I212" s="32">
        <v>41002153</v>
      </c>
      <c r="J212" s="29" t="s">
        <v>323</v>
      </c>
      <c r="K212" s="33">
        <v>6085.45</v>
      </c>
      <c r="L212">
        <f t="shared" si="22"/>
        <v>31</v>
      </c>
      <c r="M212" s="23">
        <f t="shared" si="23"/>
        <v>0.85969107365918795</v>
      </c>
      <c r="N212" s="25">
        <v>10</v>
      </c>
      <c r="Q212" s="56">
        <f t="shared" si="25"/>
        <v>188648.94999999998</v>
      </c>
      <c r="R212" s="57">
        <f t="shared" si="24"/>
        <v>0.85969107365918795</v>
      </c>
      <c r="U212" s="52"/>
      <c r="V212" s="52"/>
    </row>
    <row r="213" spans="2:22" x14ac:dyDescent="0.25">
      <c r="B213" s="29"/>
      <c r="C213" s="30">
        <v>43464</v>
      </c>
      <c r="D213" s="30">
        <v>43495</v>
      </c>
      <c r="E213" s="29"/>
      <c r="F213" s="29">
        <v>583</v>
      </c>
      <c r="G213" s="29"/>
      <c r="H213" s="31" t="s">
        <v>326</v>
      </c>
      <c r="I213" s="32">
        <v>41002908</v>
      </c>
      <c r="J213" s="29" t="s">
        <v>39</v>
      </c>
      <c r="K213" s="33">
        <v>907.5</v>
      </c>
      <c r="L213">
        <f t="shared" si="22"/>
        <v>31</v>
      </c>
      <c r="M213" s="23">
        <f t="shared" si="23"/>
        <v>0.12820245821520398</v>
      </c>
      <c r="N213" s="25">
        <v>11</v>
      </c>
      <c r="Q213" s="56">
        <f t="shared" si="25"/>
        <v>28132.5</v>
      </c>
      <c r="R213" s="57">
        <f t="shared" si="24"/>
        <v>0.12820245821520398</v>
      </c>
      <c r="U213" s="52"/>
      <c r="V213" s="52"/>
    </row>
    <row r="214" spans="2:22" x14ac:dyDescent="0.25">
      <c r="B214" s="29"/>
      <c r="C214" s="30">
        <v>43464</v>
      </c>
      <c r="D214" s="30">
        <v>43495</v>
      </c>
      <c r="E214" s="29"/>
      <c r="F214" s="29">
        <v>591</v>
      </c>
      <c r="G214" s="29"/>
      <c r="H214" s="31" t="s">
        <v>334</v>
      </c>
      <c r="I214" s="32">
        <v>40000100</v>
      </c>
      <c r="J214" s="29" t="s">
        <v>14</v>
      </c>
      <c r="K214" s="33">
        <v>18.66</v>
      </c>
      <c r="L214">
        <f t="shared" si="22"/>
        <v>31</v>
      </c>
      <c r="M214" s="23">
        <f t="shared" si="23"/>
        <v>2.6360968267721283E-3</v>
      </c>
      <c r="N214" s="25">
        <v>12</v>
      </c>
      <c r="Q214" s="56">
        <f t="shared" si="25"/>
        <v>578.46</v>
      </c>
      <c r="R214" s="57">
        <f t="shared" si="24"/>
        <v>2.6360968267721283E-3</v>
      </c>
      <c r="U214" s="52"/>
      <c r="V214" s="52"/>
    </row>
    <row r="215" spans="2:22" x14ac:dyDescent="0.25">
      <c r="B215" s="29"/>
      <c r="C215" s="30">
        <v>43464</v>
      </c>
      <c r="D215" s="30">
        <v>43495</v>
      </c>
      <c r="E215" s="29"/>
      <c r="F215" s="29">
        <v>597</v>
      </c>
      <c r="G215" s="29"/>
      <c r="H215" s="31" t="s">
        <v>340</v>
      </c>
      <c r="I215" s="32">
        <v>41001249</v>
      </c>
      <c r="J215" s="29" t="s">
        <v>17</v>
      </c>
      <c r="K215" s="33">
        <v>373.89</v>
      </c>
      <c r="L215">
        <f t="shared" si="22"/>
        <v>31</v>
      </c>
      <c r="M215" s="23">
        <f t="shared" si="23"/>
        <v>5.2819412784664038E-2</v>
      </c>
      <c r="N215" s="25">
        <v>13</v>
      </c>
      <c r="Q215" s="56">
        <f t="shared" si="25"/>
        <v>11590.59</v>
      </c>
      <c r="R215" s="57">
        <f t="shared" si="24"/>
        <v>5.2819412784664038E-2</v>
      </c>
      <c r="U215" s="52"/>
      <c r="V215" s="52"/>
    </row>
    <row r="216" spans="2:22" x14ac:dyDescent="0.25">
      <c r="B216" s="29"/>
      <c r="C216" s="30">
        <v>43464</v>
      </c>
      <c r="D216" s="30">
        <v>43495</v>
      </c>
      <c r="E216" s="29"/>
      <c r="F216" s="29">
        <v>604</v>
      </c>
      <c r="G216" s="29"/>
      <c r="H216" s="31" t="s">
        <v>349</v>
      </c>
      <c r="I216" s="32">
        <v>41002153</v>
      </c>
      <c r="J216" s="29" t="s">
        <v>323</v>
      </c>
      <c r="K216" s="33">
        <v>8905.06</v>
      </c>
      <c r="L216">
        <f t="shared" si="22"/>
        <v>31</v>
      </c>
      <c r="M216" s="23">
        <f t="shared" si="23"/>
        <v>1.2580171708582748</v>
      </c>
      <c r="N216" s="25">
        <v>14</v>
      </c>
      <c r="Q216" s="56">
        <f t="shared" si="25"/>
        <v>276056.86</v>
      </c>
      <c r="R216" s="57">
        <f t="shared" si="24"/>
        <v>1.2580171708582748</v>
      </c>
      <c r="U216" s="52"/>
      <c r="V216" s="52"/>
    </row>
    <row r="217" spans="2:22" x14ac:dyDescent="0.25">
      <c r="B217" s="29"/>
      <c r="C217" s="30">
        <v>43480</v>
      </c>
      <c r="D217" s="30">
        <v>43511</v>
      </c>
      <c r="E217" s="29"/>
      <c r="F217" s="29">
        <v>1398</v>
      </c>
      <c r="G217" s="29"/>
      <c r="H217" s="31" t="s">
        <v>380</v>
      </c>
      <c r="I217" s="32">
        <v>41007450</v>
      </c>
      <c r="J217" s="29" t="s">
        <v>24</v>
      </c>
      <c r="K217" s="33">
        <v>470.18</v>
      </c>
      <c r="L217">
        <f t="shared" si="22"/>
        <v>31</v>
      </c>
      <c r="M217" s="23">
        <f t="shared" si="23"/>
        <v>6.6422293998484414E-2</v>
      </c>
      <c r="N217" s="25">
        <v>15</v>
      </c>
      <c r="Q217" s="56">
        <f t="shared" si="25"/>
        <v>14575.58</v>
      </c>
      <c r="R217" s="57">
        <f t="shared" si="24"/>
        <v>6.6422293998484414E-2</v>
      </c>
      <c r="U217" s="52"/>
      <c r="V217" s="52"/>
    </row>
    <row r="218" spans="2:22" x14ac:dyDescent="0.25">
      <c r="B218" s="29"/>
      <c r="C218" s="30">
        <v>43480</v>
      </c>
      <c r="D218" s="30">
        <v>43511</v>
      </c>
      <c r="E218" s="29"/>
      <c r="F218" s="29">
        <v>1400</v>
      </c>
      <c r="G218" s="29"/>
      <c r="H218" s="31" t="s">
        <v>382</v>
      </c>
      <c r="I218" s="32">
        <v>41000865</v>
      </c>
      <c r="J218" s="29" t="s">
        <v>118</v>
      </c>
      <c r="K218" s="33">
        <v>416.22</v>
      </c>
      <c r="L218">
        <f t="shared" si="22"/>
        <v>31</v>
      </c>
      <c r="M218" s="23">
        <f t="shared" si="23"/>
        <v>5.879936876951207E-2</v>
      </c>
      <c r="N218" s="25">
        <v>16</v>
      </c>
      <c r="Q218" s="56">
        <f t="shared" si="25"/>
        <v>12902.820000000002</v>
      </c>
      <c r="R218" s="57">
        <f t="shared" si="24"/>
        <v>5.879936876951207E-2</v>
      </c>
      <c r="U218" s="52"/>
      <c r="V218" s="52"/>
    </row>
    <row r="219" spans="2:22" x14ac:dyDescent="0.25">
      <c r="B219" s="29"/>
      <c r="C219" s="30">
        <v>43480</v>
      </c>
      <c r="D219" s="30">
        <v>43511</v>
      </c>
      <c r="E219" s="29"/>
      <c r="F219" s="29">
        <v>1402</v>
      </c>
      <c r="G219" s="29"/>
      <c r="H219" s="31" t="s">
        <v>384</v>
      </c>
      <c r="I219" s="32">
        <v>40000651</v>
      </c>
      <c r="J219" s="29" t="s">
        <v>122</v>
      </c>
      <c r="K219" s="33">
        <v>275.26</v>
      </c>
      <c r="L219">
        <f t="shared" si="22"/>
        <v>31</v>
      </c>
      <c r="M219" s="23">
        <f t="shared" si="23"/>
        <v>3.8885959943049088E-2</v>
      </c>
      <c r="N219" s="25">
        <v>17</v>
      </c>
      <c r="Q219" s="56">
        <f t="shared" si="25"/>
        <v>8533.06</v>
      </c>
      <c r="R219" s="57">
        <f t="shared" si="24"/>
        <v>3.8885959943049088E-2</v>
      </c>
      <c r="U219" s="52"/>
      <c r="V219" s="52"/>
    </row>
    <row r="220" spans="2:22" x14ac:dyDescent="0.25">
      <c r="B220" s="29"/>
      <c r="C220" s="30">
        <v>43480</v>
      </c>
      <c r="D220" s="30">
        <v>43511</v>
      </c>
      <c r="E220" s="29"/>
      <c r="F220" s="29">
        <v>1403</v>
      </c>
      <c r="G220" s="29"/>
      <c r="H220" s="31" t="s">
        <v>385</v>
      </c>
      <c r="I220" s="32">
        <v>41002915</v>
      </c>
      <c r="J220" s="29" t="s">
        <v>109</v>
      </c>
      <c r="K220" s="33">
        <v>197.47</v>
      </c>
      <c r="L220">
        <f t="shared" si="22"/>
        <v>31</v>
      </c>
      <c r="M220" s="23">
        <f t="shared" si="23"/>
        <v>2.7896572367775572E-2</v>
      </c>
      <c r="N220" s="25">
        <v>18</v>
      </c>
      <c r="Q220" s="56">
        <f t="shared" si="25"/>
        <v>6121.57</v>
      </c>
      <c r="R220" s="57">
        <f t="shared" si="24"/>
        <v>2.7896572367775572E-2</v>
      </c>
      <c r="U220" s="52"/>
      <c r="V220" s="52"/>
    </row>
    <row r="221" spans="2:22" x14ac:dyDescent="0.25">
      <c r="B221" s="29"/>
      <c r="C221" s="30">
        <v>43480</v>
      </c>
      <c r="D221" s="30">
        <v>43511</v>
      </c>
      <c r="E221" s="29"/>
      <c r="F221" s="29">
        <v>1410</v>
      </c>
      <c r="G221" s="29"/>
      <c r="H221" s="31" t="s">
        <v>398</v>
      </c>
      <c r="I221" s="32">
        <v>40007051</v>
      </c>
      <c r="J221" s="29" t="s">
        <v>45</v>
      </c>
      <c r="K221" s="33">
        <v>223.85</v>
      </c>
      <c r="L221">
        <f t="shared" si="22"/>
        <v>31</v>
      </c>
      <c r="M221" s="23">
        <f t="shared" si="23"/>
        <v>3.162327302641698E-2</v>
      </c>
      <c r="N221" s="25">
        <v>19</v>
      </c>
      <c r="Q221" s="56">
        <f t="shared" si="25"/>
        <v>6939.3499999999995</v>
      </c>
      <c r="R221" s="57">
        <f t="shared" si="24"/>
        <v>3.162327302641698E-2</v>
      </c>
      <c r="U221" s="52"/>
      <c r="V221" s="52"/>
    </row>
    <row r="222" spans="2:22" x14ac:dyDescent="0.25">
      <c r="B222" s="29"/>
      <c r="C222" s="30">
        <v>43511</v>
      </c>
      <c r="D222" s="30">
        <v>43542</v>
      </c>
      <c r="E222" s="29"/>
      <c r="F222" s="29">
        <v>2321</v>
      </c>
      <c r="G222" s="29"/>
      <c r="H222" s="31" t="s">
        <v>459</v>
      </c>
      <c r="I222" s="32">
        <v>40000100</v>
      </c>
      <c r="J222" s="29" t="s">
        <v>14</v>
      </c>
      <c r="K222" s="33">
        <v>183.71</v>
      </c>
      <c r="L222">
        <f t="shared" si="22"/>
        <v>31</v>
      </c>
      <c r="M222" s="23">
        <f t="shared" si="23"/>
        <v>2.5952698180402342E-2</v>
      </c>
      <c r="N222" s="25">
        <v>20</v>
      </c>
      <c r="Q222" s="56">
        <f t="shared" si="25"/>
        <v>5695.01</v>
      </c>
      <c r="R222" s="57">
        <f t="shared" si="24"/>
        <v>2.5952698180402342E-2</v>
      </c>
      <c r="U222" s="52"/>
      <c r="V222" s="52"/>
    </row>
    <row r="223" spans="2:22" x14ac:dyDescent="0.25">
      <c r="B223" s="29"/>
      <c r="C223" s="30">
        <v>43511</v>
      </c>
      <c r="D223" s="30">
        <v>43542</v>
      </c>
      <c r="E223" s="29"/>
      <c r="F223" s="29">
        <v>2325</v>
      </c>
      <c r="G223" s="29"/>
      <c r="H223" s="31" t="s">
        <v>463</v>
      </c>
      <c r="I223" s="32">
        <v>41001612</v>
      </c>
      <c r="J223" s="29" t="s">
        <v>44</v>
      </c>
      <c r="K223" s="33">
        <v>41.37</v>
      </c>
      <c r="L223">
        <f t="shared" si="22"/>
        <v>31</v>
      </c>
      <c r="M223" s="23">
        <f t="shared" si="23"/>
        <v>5.8443368554964058E-3</v>
      </c>
      <c r="N223" s="25">
        <v>21</v>
      </c>
      <c r="Q223" s="56">
        <f t="shared" si="25"/>
        <v>1282.47</v>
      </c>
      <c r="R223" s="57">
        <f t="shared" si="24"/>
        <v>5.8443368554964058E-3</v>
      </c>
      <c r="U223" s="52"/>
      <c r="V223" s="52"/>
    </row>
    <row r="224" spans="2:22" x14ac:dyDescent="0.25">
      <c r="B224" s="29"/>
      <c r="C224" s="30">
        <v>43511</v>
      </c>
      <c r="D224" s="30">
        <v>43542</v>
      </c>
      <c r="E224" s="29"/>
      <c r="F224" s="29">
        <v>2326</v>
      </c>
      <c r="G224" s="29"/>
      <c r="H224" s="31" t="s">
        <v>464</v>
      </c>
      <c r="I224" s="32">
        <v>40000651</v>
      </c>
      <c r="J224" s="29" t="s">
        <v>122</v>
      </c>
      <c r="K224" s="33">
        <v>70.31</v>
      </c>
      <c r="L224">
        <f t="shared" si="22"/>
        <v>31</v>
      </c>
      <c r="M224" s="23">
        <f t="shared" si="23"/>
        <v>9.9326885257421411E-3</v>
      </c>
      <c r="N224" s="25">
        <v>22</v>
      </c>
      <c r="Q224" s="56">
        <f t="shared" si="25"/>
        <v>2179.61</v>
      </c>
      <c r="R224" s="57">
        <f t="shared" si="24"/>
        <v>9.9326885257421411E-3</v>
      </c>
      <c r="U224" s="52"/>
      <c r="V224" s="52"/>
    </row>
    <row r="225" spans="2:22" x14ac:dyDescent="0.25">
      <c r="B225" s="29"/>
      <c r="C225" s="30">
        <v>43511</v>
      </c>
      <c r="D225" s="30">
        <v>43542</v>
      </c>
      <c r="E225" s="29"/>
      <c r="F225" s="29">
        <v>2328</v>
      </c>
      <c r="G225" s="29"/>
      <c r="H225" s="31" t="s">
        <v>466</v>
      </c>
      <c r="I225" s="32">
        <v>41002865</v>
      </c>
      <c r="J225" s="29" t="s">
        <v>161</v>
      </c>
      <c r="K225" s="33">
        <v>75.78</v>
      </c>
      <c r="L225">
        <f t="shared" si="22"/>
        <v>31</v>
      </c>
      <c r="M225" s="23">
        <f t="shared" si="23"/>
        <v>1.0705435023193563E-2</v>
      </c>
      <c r="N225" s="25">
        <v>23</v>
      </c>
      <c r="Q225" s="56">
        <f t="shared" si="25"/>
        <v>2349.1799999999998</v>
      </c>
      <c r="R225" s="57">
        <f t="shared" si="24"/>
        <v>1.0705435023193563E-2</v>
      </c>
      <c r="U225" s="52"/>
      <c r="V225" s="52"/>
    </row>
    <row r="226" spans="2:22" x14ac:dyDescent="0.25">
      <c r="B226" s="29"/>
      <c r="C226" s="30">
        <v>43511</v>
      </c>
      <c r="D226" s="30">
        <v>43542</v>
      </c>
      <c r="E226" s="29"/>
      <c r="F226" s="29">
        <v>2329</v>
      </c>
      <c r="G226" s="29"/>
      <c r="H226" s="31" t="s">
        <v>467</v>
      </c>
      <c r="I226" s="32">
        <v>41007250</v>
      </c>
      <c r="J226" s="29" t="s">
        <v>95</v>
      </c>
      <c r="K226" s="33">
        <v>123.72</v>
      </c>
      <c r="L226">
        <f t="shared" si="22"/>
        <v>31</v>
      </c>
      <c r="M226" s="23">
        <f t="shared" si="23"/>
        <v>1.7477915295190122E-2</v>
      </c>
      <c r="N226" s="25">
        <v>24</v>
      </c>
      <c r="Q226" s="56">
        <f t="shared" si="25"/>
        <v>3835.32</v>
      </c>
      <c r="R226" s="57">
        <f t="shared" si="24"/>
        <v>1.7477915295190122E-2</v>
      </c>
      <c r="U226" s="52"/>
      <c r="V226" s="52"/>
    </row>
    <row r="227" spans="2:22" x14ac:dyDescent="0.25">
      <c r="B227" s="29"/>
      <c r="C227" s="30">
        <v>43434</v>
      </c>
      <c r="D227" s="30">
        <v>43466</v>
      </c>
      <c r="E227" s="29">
        <v>3979</v>
      </c>
      <c r="F227" s="29">
        <v>71</v>
      </c>
      <c r="G227" s="29" t="s">
        <v>50</v>
      </c>
      <c r="H227" s="31" t="s">
        <v>181</v>
      </c>
      <c r="I227" s="32">
        <v>41007660</v>
      </c>
      <c r="J227" s="29" t="s">
        <v>113</v>
      </c>
      <c r="K227" s="33">
        <v>55.44</v>
      </c>
      <c r="L227">
        <f t="shared" si="22"/>
        <v>32</v>
      </c>
      <c r="M227" s="23">
        <f t="shared" si="23"/>
        <v>8.0846500336062936E-3</v>
      </c>
      <c r="N227" s="25">
        <v>25</v>
      </c>
      <c r="Q227" s="56">
        <f t="shared" si="25"/>
        <v>1774.08</v>
      </c>
      <c r="R227" s="57">
        <f t="shared" si="24"/>
        <v>8.0846500336062936E-3</v>
      </c>
      <c r="U227" s="52"/>
      <c r="V227" s="52"/>
    </row>
    <row r="228" spans="2:22" x14ac:dyDescent="0.25">
      <c r="B228" s="29"/>
      <c r="C228" s="30">
        <v>43448</v>
      </c>
      <c r="D228" s="30">
        <v>43480</v>
      </c>
      <c r="E228" s="29"/>
      <c r="F228" s="29">
        <v>326</v>
      </c>
      <c r="G228" s="29"/>
      <c r="H228" s="31" t="s">
        <v>280</v>
      </c>
      <c r="I228" s="32">
        <v>40000550</v>
      </c>
      <c r="J228" s="29" t="s">
        <v>281</v>
      </c>
      <c r="K228" s="33">
        <v>1763.43</v>
      </c>
      <c r="L228">
        <f t="shared" si="22"/>
        <v>32</v>
      </c>
      <c r="M228" s="23">
        <f t="shared" si="23"/>
        <v>0.25715574330379415</v>
      </c>
      <c r="N228" s="25">
        <v>26</v>
      </c>
      <c r="Q228" s="56">
        <f t="shared" si="25"/>
        <v>56429.760000000002</v>
      </c>
      <c r="R228" s="57">
        <f t="shared" si="24"/>
        <v>0.25715574330379415</v>
      </c>
      <c r="U228" s="52"/>
      <c r="V228" s="52"/>
    </row>
    <row r="229" spans="2:22" x14ac:dyDescent="0.25">
      <c r="B229" s="29"/>
      <c r="C229" s="30">
        <v>43448</v>
      </c>
      <c r="D229" s="30">
        <v>43480</v>
      </c>
      <c r="E229" s="29"/>
      <c r="F229" s="29">
        <v>332</v>
      </c>
      <c r="G229" s="29"/>
      <c r="H229" s="31" t="s">
        <v>287</v>
      </c>
      <c r="I229" s="32">
        <v>40001800</v>
      </c>
      <c r="J229" s="29" t="s">
        <v>86</v>
      </c>
      <c r="K229" s="33">
        <v>5965.11</v>
      </c>
      <c r="L229">
        <f t="shared" si="22"/>
        <v>32</v>
      </c>
      <c r="M229" s="23">
        <f t="shared" si="23"/>
        <v>0.86987422009316817</v>
      </c>
      <c r="N229" s="25">
        <v>27</v>
      </c>
      <c r="Q229" s="56">
        <f t="shared" si="25"/>
        <v>190883.52</v>
      </c>
      <c r="R229" s="57">
        <f t="shared" si="24"/>
        <v>0.86987422009316817</v>
      </c>
      <c r="U229" s="52"/>
      <c r="V229" s="52"/>
    </row>
    <row r="230" spans="2:22" x14ac:dyDescent="0.25">
      <c r="B230" s="29"/>
      <c r="C230" s="30">
        <v>43479</v>
      </c>
      <c r="D230" s="30">
        <v>43511</v>
      </c>
      <c r="E230" s="29"/>
      <c r="F230" s="29">
        <v>1407</v>
      </c>
      <c r="G230" s="29"/>
      <c r="H230" s="31" t="s">
        <v>392</v>
      </c>
      <c r="I230" s="32">
        <v>41007532</v>
      </c>
      <c r="J230" s="29" t="s">
        <v>393</v>
      </c>
      <c r="K230" s="33">
        <v>5168.88</v>
      </c>
      <c r="L230">
        <f t="shared" si="22"/>
        <v>32</v>
      </c>
      <c r="M230" s="23">
        <f t="shared" si="23"/>
        <v>0.75376237131505963</v>
      </c>
      <c r="N230" s="25">
        <v>28</v>
      </c>
      <c r="Q230" s="56">
        <f t="shared" si="25"/>
        <v>165404.16</v>
      </c>
      <c r="R230" s="57">
        <f t="shared" si="24"/>
        <v>0.75376237131505963</v>
      </c>
      <c r="U230" s="52"/>
      <c r="V230" s="52"/>
    </row>
    <row r="231" spans="2:22" x14ac:dyDescent="0.25">
      <c r="B231" s="29"/>
      <c r="C231" s="30">
        <v>43493</v>
      </c>
      <c r="D231" s="30">
        <v>43525</v>
      </c>
      <c r="E231" s="29"/>
      <c r="F231" s="29">
        <v>2162</v>
      </c>
      <c r="G231" s="29"/>
      <c r="H231" s="31" t="s">
        <v>442</v>
      </c>
      <c r="I231" s="32">
        <v>41006850</v>
      </c>
      <c r="J231" s="29" t="s">
        <v>23</v>
      </c>
      <c r="K231" s="33">
        <v>632</v>
      </c>
      <c r="L231">
        <f t="shared" si="22"/>
        <v>32</v>
      </c>
      <c r="M231" s="23">
        <f t="shared" si="23"/>
        <v>9.2162677150778832E-2</v>
      </c>
      <c r="N231" s="25">
        <v>29</v>
      </c>
      <c r="Q231" s="56">
        <f t="shared" si="25"/>
        <v>20224</v>
      </c>
      <c r="R231" s="57">
        <f t="shared" si="24"/>
        <v>9.2162677150778832E-2</v>
      </c>
      <c r="U231" s="52"/>
      <c r="V231" s="52"/>
    </row>
    <row r="232" spans="2:22" x14ac:dyDescent="0.25">
      <c r="B232" s="29"/>
      <c r="C232" s="30">
        <v>43510</v>
      </c>
      <c r="D232" s="30">
        <v>43542</v>
      </c>
      <c r="E232" s="29"/>
      <c r="F232" s="29">
        <v>2327</v>
      </c>
      <c r="G232" s="29"/>
      <c r="H232" s="31" t="s">
        <v>465</v>
      </c>
      <c r="I232" s="32">
        <v>40002150</v>
      </c>
      <c r="J232" s="29" t="s">
        <v>81</v>
      </c>
      <c r="K232" s="33">
        <v>718.74</v>
      </c>
      <c r="L232">
        <f t="shared" si="22"/>
        <v>32</v>
      </c>
      <c r="M232" s="23">
        <f t="shared" si="23"/>
        <v>0.1048117129356816</v>
      </c>
      <c r="N232" s="25">
        <v>30</v>
      </c>
      <c r="Q232" s="56">
        <f t="shared" si="25"/>
        <v>22999.68</v>
      </c>
      <c r="R232" s="57">
        <f t="shared" si="24"/>
        <v>0.1048117129356816</v>
      </c>
      <c r="U232" s="52"/>
      <c r="V232" s="52"/>
    </row>
    <row r="233" spans="2:22" x14ac:dyDescent="0.25">
      <c r="B233" s="29"/>
      <c r="C233" s="30">
        <v>43510</v>
      </c>
      <c r="D233" s="30">
        <v>43542</v>
      </c>
      <c r="E233" s="29"/>
      <c r="F233" s="29">
        <v>2337</v>
      </c>
      <c r="G233" s="29"/>
      <c r="H233" s="31" t="s">
        <v>479</v>
      </c>
      <c r="I233" s="32">
        <v>40005725</v>
      </c>
      <c r="J233" s="29" t="s">
        <v>377</v>
      </c>
      <c r="K233" s="33">
        <v>262.33</v>
      </c>
      <c r="L233">
        <f t="shared" si="22"/>
        <v>32</v>
      </c>
      <c r="M233" s="23">
        <f t="shared" si="23"/>
        <v>3.8254802368613623E-2</v>
      </c>
      <c r="N233" s="25">
        <v>31</v>
      </c>
      <c r="Q233" s="56">
        <f t="shared" si="25"/>
        <v>8394.56</v>
      </c>
      <c r="R233" s="57">
        <f t="shared" si="24"/>
        <v>3.8254802368613623E-2</v>
      </c>
      <c r="U233" s="52"/>
      <c r="V233" s="52"/>
    </row>
    <row r="234" spans="2:22" x14ac:dyDescent="0.25">
      <c r="B234" s="29"/>
      <c r="C234" s="30">
        <v>43462</v>
      </c>
      <c r="D234" s="30">
        <v>43495</v>
      </c>
      <c r="E234" s="29"/>
      <c r="F234" s="29">
        <v>593</v>
      </c>
      <c r="G234" s="29"/>
      <c r="H234" s="31" t="s">
        <v>336</v>
      </c>
      <c r="I234" s="32">
        <v>40002800</v>
      </c>
      <c r="J234" s="29" t="s">
        <v>35</v>
      </c>
      <c r="K234" s="33">
        <v>1.39</v>
      </c>
      <c r="L234">
        <f t="shared" si="22"/>
        <v>33</v>
      </c>
      <c r="M234" s="23">
        <f t="shared" si="23"/>
        <v>2.0903392013974607E-4</v>
      </c>
      <c r="N234" s="25">
        <v>32</v>
      </c>
      <c r="Q234" s="56">
        <f t="shared" si="25"/>
        <v>45.87</v>
      </c>
      <c r="R234" s="57">
        <f t="shared" si="24"/>
        <v>2.0903392013974607E-4</v>
      </c>
      <c r="U234" s="52"/>
      <c r="V234" s="52"/>
    </row>
    <row r="235" spans="2:22" x14ac:dyDescent="0.25">
      <c r="B235" s="29"/>
      <c r="C235" s="30">
        <v>43461</v>
      </c>
      <c r="D235" s="30">
        <v>43495</v>
      </c>
      <c r="E235" s="29"/>
      <c r="F235" s="29">
        <v>599</v>
      </c>
      <c r="G235" s="29"/>
      <c r="H235" s="31" t="s">
        <v>342</v>
      </c>
      <c r="I235" s="32">
        <v>40001800</v>
      </c>
      <c r="J235" s="29" t="s">
        <v>86</v>
      </c>
      <c r="K235" s="33">
        <v>1703.05</v>
      </c>
      <c r="L235">
        <f t="shared" ref="L235:L265" si="26">+D235-C235</f>
        <v>34</v>
      </c>
      <c r="M235" s="23">
        <f t="shared" ref="M235:M265" si="27">K235/$K$277*L235</f>
        <v>0.26387262702410758</v>
      </c>
      <c r="N235" s="25">
        <v>33</v>
      </c>
      <c r="Q235" s="56">
        <f t="shared" si="25"/>
        <v>57903.7</v>
      </c>
      <c r="R235" s="57">
        <f t="shared" ref="R235:R265" si="28">K235/$K$277*L235</f>
        <v>0.26387262702410758</v>
      </c>
      <c r="U235" s="52"/>
      <c r="V235" s="52"/>
    </row>
    <row r="236" spans="2:22" x14ac:dyDescent="0.25">
      <c r="B236" s="29"/>
      <c r="C236" s="30">
        <v>43461</v>
      </c>
      <c r="D236" s="30">
        <v>43495</v>
      </c>
      <c r="E236" s="29"/>
      <c r="F236" s="29">
        <v>602</v>
      </c>
      <c r="G236" s="29"/>
      <c r="H236" s="31" t="s">
        <v>347</v>
      </c>
      <c r="I236" s="32">
        <v>41000315</v>
      </c>
      <c r="J236" s="29" t="s">
        <v>178</v>
      </c>
      <c r="K236" s="33">
        <v>1004.3</v>
      </c>
      <c r="L236">
        <f t="shared" si="26"/>
        <v>34</v>
      </c>
      <c r="M236" s="23">
        <f t="shared" si="27"/>
        <v>0.15560745681002391</v>
      </c>
      <c r="N236" s="25">
        <v>34</v>
      </c>
      <c r="Q236" s="56">
        <f t="shared" si="25"/>
        <v>34146.199999999997</v>
      </c>
      <c r="R236" s="57">
        <f t="shared" si="28"/>
        <v>0.15560745681002391</v>
      </c>
      <c r="U236" s="52"/>
      <c r="V236" s="52"/>
    </row>
    <row r="237" spans="2:22" x14ac:dyDescent="0.25">
      <c r="B237" s="29"/>
      <c r="C237" s="30">
        <v>43461</v>
      </c>
      <c r="D237" s="30">
        <v>43495</v>
      </c>
      <c r="E237" s="29"/>
      <c r="F237" s="29">
        <v>606</v>
      </c>
      <c r="G237" s="29"/>
      <c r="H237" s="31" t="s">
        <v>352</v>
      </c>
      <c r="I237" s="32">
        <v>41001146</v>
      </c>
      <c r="J237" s="29" t="s">
        <v>353</v>
      </c>
      <c r="K237" s="33">
        <v>5445</v>
      </c>
      <c r="L237">
        <f t="shared" si="26"/>
        <v>34</v>
      </c>
      <c r="M237" s="23">
        <f t="shared" si="27"/>
        <v>0.84365488631940688</v>
      </c>
      <c r="N237" s="25">
        <v>35</v>
      </c>
      <c r="Q237" s="56">
        <f t="shared" si="25"/>
        <v>185130</v>
      </c>
      <c r="R237" s="57">
        <f t="shared" si="28"/>
        <v>0.84365488631940688</v>
      </c>
      <c r="U237" s="52"/>
      <c r="V237" s="52"/>
    </row>
    <row r="238" spans="2:22" x14ac:dyDescent="0.25">
      <c r="B238" s="29"/>
      <c r="C238" s="30">
        <v>43508</v>
      </c>
      <c r="D238" s="30">
        <v>43542</v>
      </c>
      <c r="E238" s="29"/>
      <c r="F238" s="29">
        <v>2334</v>
      </c>
      <c r="G238" s="29"/>
      <c r="H238" s="31" t="s">
        <v>474</v>
      </c>
      <c r="I238" s="32">
        <v>41007265</v>
      </c>
      <c r="J238" s="29" t="s">
        <v>91</v>
      </c>
      <c r="K238" s="33">
        <v>1024.3900000000001</v>
      </c>
      <c r="L238">
        <f t="shared" si="26"/>
        <v>34</v>
      </c>
      <c r="M238" s="23">
        <f t="shared" si="27"/>
        <v>0.15872022571106284</v>
      </c>
      <c r="N238" s="25">
        <v>36</v>
      </c>
      <c r="Q238" s="56">
        <f t="shared" si="25"/>
        <v>34829.26</v>
      </c>
      <c r="R238" s="57">
        <f t="shared" si="28"/>
        <v>0.15872022571106284</v>
      </c>
      <c r="U238" s="52"/>
      <c r="V238" s="52"/>
    </row>
    <row r="239" spans="2:22" x14ac:dyDescent="0.25">
      <c r="B239" s="29"/>
      <c r="C239" s="30">
        <v>43445</v>
      </c>
      <c r="D239" s="30">
        <v>43480</v>
      </c>
      <c r="E239" s="29"/>
      <c r="F239" s="29">
        <v>330</v>
      </c>
      <c r="G239" s="29"/>
      <c r="H239" s="31" t="s">
        <v>285</v>
      </c>
      <c r="I239" s="32">
        <v>40007508</v>
      </c>
      <c r="J239" s="29" t="s">
        <v>148</v>
      </c>
      <c r="K239" s="33">
        <v>137.5</v>
      </c>
      <c r="L239">
        <f t="shared" si="26"/>
        <v>35</v>
      </c>
      <c r="M239" s="23">
        <f t="shared" si="27"/>
        <v>2.1931016801232352E-2</v>
      </c>
      <c r="N239" s="25">
        <v>37</v>
      </c>
      <c r="Q239" s="56">
        <f t="shared" si="25"/>
        <v>4812.5</v>
      </c>
      <c r="R239" s="57">
        <f t="shared" si="28"/>
        <v>2.1931016801232352E-2</v>
      </c>
      <c r="U239" s="52"/>
      <c r="V239" s="52"/>
    </row>
    <row r="240" spans="2:22" x14ac:dyDescent="0.25">
      <c r="B240" s="29"/>
      <c r="C240" s="30">
        <v>43490</v>
      </c>
      <c r="D240" s="30">
        <v>43525</v>
      </c>
      <c r="E240" s="29"/>
      <c r="F240" s="29">
        <v>2137</v>
      </c>
      <c r="G240" s="29"/>
      <c r="H240" s="31" t="s">
        <v>416</v>
      </c>
      <c r="I240" s="32">
        <v>41001242</v>
      </c>
      <c r="J240" s="29" t="s">
        <v>180</v>
      </c>
      <c r="K240" s="33">
        <v>1937.96</v>
      </c>
      <c r="L240">
        <f t="shared" si="26"/>
        <v>35</v>
      </c>
      <c r="M240" s="23">
        <f t="shared" si="27"/>
        <v>0.30910133323720912</v>
      </c>
      <c r="N240" s="25">
        <v>38</v>
      </c>
      <c r="Q240" s="56">
        <f t="shared" si="25"/>
        <v>67828.600000000006</v>
      </c>
      <c r="R240" s="57">
        <f t="shared" si="28"/>
        <v>0.30910133323720912</v>
      </c>
      <c r="U240" s="52"/>
      <c r="V240" s="52"/>
    </row>
    <row r="241" spans="2:22" x14ac:dyDescent="0.25">
      <c r="B241" s="29"/>
      <c r="C241" s="30">
        <v>43490</v>
      </c>
      <c r="D241" s="30">
        <v>43525</v>
      </c>
      <c r="E241" s="29"/>
      <c r="F241" s="29">
        <v>2145</v>
      </c>
      <c r="G241" s="29"/>
      <c r="H241" s="31" t="s">
        <v>423</v>
      </c>
      <c r="I241" s="32">
        <v>41001242</v>
      </c>
      <c r="J241" s="29" t="s">
        <v>180</v>
      </c>
      <c r="K241" s="33">
        <v>1841.73</v>
      </c>
      <c r="L241">
        <f t="shared" si="26"/>
        <v>35</v>
      </c>
      <c r="M241" s="23">
        <f t="shared" si="27"/>
        <v>0.2937528114424266</v>
      </c>
      <c r="N241" s="25">
        <v>39</v>
      </c>
      <c r="Q241" s="56">
        <f t="shared" si="25"/>
        <v>64460.55</v>
      </c>
      <c r="R241" s="57">
        <f t="shared" si="28"/>
        <v>0.2937528114424266</v>
      </c>
      <c r="U241" s="52"/>
      <c r="V241" s="52"/>
    </row>
    <row r="242" spans="2:22" x14ac:dyDescent="0.25">
      <c r="B242" s="29"/>
      <c r="C242" s="30">
        <v>43507</v>
      </c>
      <c r="D242" s="30">
        <v>43542</v>
      </c>
      <c r="E242" s="29"/>
      <c r="F242" s="29">
        <v>2332</v>
      </c>
      <c r="G242" s="29"/>
      <c r="H242" s="31" t="s">
        <v>471</v>
      </c>
      <c r="I242" s="32">
        <v>40007508</v>
      </c>
      <c r="J242" s="29" t="s">
        <v>148</v>
      </c>
      <c r="K242" s="33">
        <v>2086.6999999999998</v>
      </c>
      <c r="L242">
        <f t="shared" si="26"/>
        <v>35</v>
      </c>
      <c r="M242" s="23">
        <f t="shared" si="27"/>
        <v>0.33282511097550216</v>
      </c>
      <c r="N242" s="25">
        <v>40</v>
      </c>
      <c r="Q242" s="56">
        <f t="shared" si="25"/>
        <v>73034.5</v>
      </c>
      <c r="R242" s="57">
        <f t="shared" si="28"/>
        <v>0.33282511097550216</v>
      </c>
      <c r="U242" s="52"/>
      <c r="V242" s="52"/>
    </row>
    <row r="243" spans="2:22" x14ac:dyDescent="0.25">
      <c r="B243" s="29"/>
      <c r="C243" s="30">
        <v>43507</v>
      </c>
      <c r="D243" s="30">
        <v>43542</v>
      </c>
      <c r="E243" s="29"/>
      <c r="F243" s="29">
        <v>2335</v>
      </c>
      <c r="G243" s="29"/>
      <c r="H243" s="31" t="s">
        <v>475</v>
      </c>
      <c r="I243" s="32">
        <v>40002150</v>
      </c>
      <c r="J243" s="29" t="s">
        <v>81</v>
      </c>
      <c r="K243" s="33">
        <v>284.35000000000002</v>
      </c>
      <c r="L243">
        <f t="shared" si="26"/>
        <v>35</v>
      </c>
      <c r="M243" s="23">
        <f t="shared" si="27"/>
        <v>4.535334274494851E-2</v>
      </c>
      <c r="N243" s="25">
        <v>41</v>
      </c>
      <c r="Q243" s="56">
        <f t="shared" si="25"/>
        <v>9952.25</v>
      </c>
      <c r="R243" s="57">
        <f t="shared" si="28"/>
        <v>4.535334274494851E-2</v>
      </c>
      <c r="U243" s="52"/>
      <c r="V243" s="52"/>
    </row>
    <row r="244" spans="2:22" x14ac:dyDescent="0.25">
      <c r="B244" s="29"/>
      <c r="C244" s="30">
        <v>43444</v>
      </c>
      <c r="D244" s="30">
        <v>43480</v>
      </c>
      <c r="E244" s="29"/>
      <c r="F244" s="29">
        <v>321</v>
      </c>
      <c r="G244" s="29"/>
      <c r="H244" s="31" t="s">
        <v>271</v>
      </c>
      <c r="I244" s="32">
        <v>40001850</v>
      </c>
      <c r="J244" s="29" t="s">
        <v>135</v>
      </c>
      <c r="K244" s="33">
        <v>1542.87</v>
      </c>
      <c r="L244">
        <f t="shared" si="26"/>
        <v>36</v>
      </c>
      <c r="M244" s="23">
        <f t="shared" si="27"/>
        <v>0.25311615254363112</v>
      </c>
      <c r="N244" s="25">
        <v>42</v>
      </c>
      <c r="Q244" s="56">
        <f t="shared" si="25"/>
        <v>55543.319999999992</v>
      </c>
      <c r="R244" s="57">
        <f t="shared" si="28"/>
        <v>0.25311615254363112</v>
      </c>
      <c r="U244" s="52"/>
      <c r="V244" s="52"/>
    </row>
    <row r="245" spans="2:22" x14ac:dyDescent="0.25">
      <c r="B245" s="29"/>
      <c r="C245" s="30">
        <v>43444</v>
      </c>
      <c r="D245" s="30">
        <v>43480</v>
      </c>
      <c r="E245" s="29"/>
      <c r="F245" s="29">
        <v>338</v>
      </c>
      <c r="G245" s="29"/>
      <c r="H245" s="31" t="s">
        <v>297</v>
      </c>
      <c r="I245" s="32">
        <v>41001075</v>
      </c>
      <c r="J245" s="29" t="s">
        <v>179</v>
      </c>
      <c r="K245" s="33">
        <v>1203.42</v>
      </c>
      <c r="L245">
        <f t="shared" si="26"/>
        <v>36</v>
      </c>
      <c r="M245" s="23">
        <f t="shared" si="27"/>
        <v>0.19742754755362191</v>
      </c>
      <c r="N245" s="25">
        <v>43</v>
      </c>
      <c r="Q245" s="56">
        <f t="shared" si="25"/>
        <v>43323.12</v>
      </c>
      <c r="R245" s="57">
        <f t="shared" si="28"/>
        <v>0.19742754755362191</v>
      </c>
      <c r="U245" s="52"/>
      <c r="V245" s="52"/>
    </row>
    <row r="246" spans="2:22" x14ac:dyDescent="0.25">
      <c r="B246" s="29"/>
      <c r="C246" s="30">
        <v>43444</v>
      </c>
      <c r="D246" s="30">
        <v>43480</v>
      </c>
      <c r="E246" s="29"/>
      <c r="F246" s="29">
        <v>341</v>
      </c>
      <c r="G246" s="29"/>
      <c r="H246" s="31" t="s">
        <v>300</v>
      </c>
      <c r="I246" s="32">
        <v>40002150</v>
      </c>
      <c r="J246" s="29" t="s">
        <v>81</v>
      </c>
      <c r="K246" s="33">
        <v>210.54</v>
      </c>
      <c r="L246">
        <f t="shared" si="26"/>
        <v>36</v>
      </c>
      <c r="M246" s="23">
        <f t="shared" si="27"/>
        <v>3.454022358107689E-2</v>
      </c>
      <c r="N246" s="25">
        <v>44</v>
      </c>
      <c r="Q246" s="56">
        <f t="shared" si="25"/>
        <v>7579.44</v>
      </c>
      <c r="R246" s="57">
        <f t="shared" si="28"/>
        <v>3.454022358107689E-2</v>
      </c>
      <c r="U246" s="52"/>
      <c r="V246" s="52"/>
    </row>
    <row r="247" spans="2:22" x14ac:dyDescent="0.25">
      <c r="B247" s="29"/>
      <c r="C247" s="30">
        <v>43475</v>
      </c>
      <c r="D247" s="30">
        <v>43511</v>
      </c>
      <c r="E247" s="29"/>
      <c r="F247" s="29">
        <v>1401</v>
      </c>
      <c r="G247" s="29"/>
      <c r="H247" s="31" t="s">
        <v>383</v>
      </c>
      <c r="I247" s="32">
        <v>41002915</v>
      </c>
      <c r="J247" s="29" t="s">
        <v>109</v>
      </c>
      <c r="K247" s="33">
        <v>506.24</v>
      </c>
      <c r="L247">
        <f t="shared" si="26"/>
        <v>36</v>
      </c>
      <c r="M247" s="23">
        <f t="shared" si="27"/>
        <v>8.3051404890682842E-2</v>
      </c>
      <c r="N247" s="25">
        <v>45</v>
      </c>
      <c r="Q247" s="56">
        <f t="shared" si="25"/>
        <v>18224.64</v>
      </c>
      <c r="R247" s="57">
        <f t="shared" si="28"/>
        <v>8.3051404890682842E-2</v>
      </c>
      <c r="U247" s="52"/>
      <c r="V247" s="52"/>
    </row>
    <row r="248" spans="2:22" x14ac:dyDescent="0.25">
      <c r="B248" s="29"/>
      <c r="C248" s="30">
        <v>43458</v>
      </c>
      <c r="D248" s="30">
        <v>43495</v>
      </c>
      <c r="E248" s="29"/>
      <c r="F248" s="29">
        <v>573</v>
      </c>
      <c r="G248" s="29"/>
      <c r="H248" s="31" t="s">
        <v>314</v>
      </c>
      <c r="I248" s="32">
        <v>41002895</v>
      </c>
      <c r="J248" s="29" t="s">
        <v>163</v>
      </c>
      <c r="K248" s="33">
        <v>3033.95</v>
      </c>
      <c r="L248">
        <f t="shared" si="26"/>
        <v>37</v>
      </c>
      <c r="M248" s="23">
        <f t="shared" si="27"/>
        <v>0.51156187255930574</v>
      </c>
      <c r="N248" s="25">
        <v>46</v>
      </c>
      <c r="Q248" s="56">
        <f t="shared" si="25"/>
        <v>112256.15</v>
      </c>
      <c r="R248" s="57">
        <f t="shared" si="28"/>
        <v>0.51156187255930574</v>
      </c>
      <c r="U248" s="52"/>
      <c r="V248" s="52"/>
    </row>
    <row r="249" spans="2:22" x14ac:dyDescent="0.25">
      <c r="B249" s="29"/>
      <c r="C249" s="30">
        <v>43458</v>
      </c>
      <c r="D249" s="30">
        <v>43495</v>
      </c>
      <c r="E249" s="29"/>
      <c r="F249" s="29">
        <v>578</v>
      </c>
      <c r="G249" s="29"/>
      <c r="H249" s="31" t="s">
        <v>319</v>
      </c>
      <c r="I249" s="32">
        <v>41000115</v>
      </c>
      <c r="J249" s="29" t="s">
        <v>90</v>
      </c>
      <c r="K249" s="33">
        <v>159.5</v>
      </c>
      <c r="L249">
        <f t="shared" si="26"/>
        <v>37</v>
      </c>
      <c r="M249" s="23">
        <f t="shared" si="27"/>
        <v>2.6893692603111218E-2</v>
      </c>
      <c r="N249" s="25">
        <v>47</v>
      </c>
      <c r="Q249" s="56">
        <f t="shared" si="25"/>
        <v>5901.5</v>
      </c>
      <c r="R249" s="57">
        <f t="shared" si="28"/>
        <v>2.6893692603111218E-2</v>
      </c>
      <c r="U249" s="52"/>
      <c r="V249" s="52"/>
    </row>
    <row r="250" spans="2:22" x14ac:dyDescent="0.25">
      <c r="B250" s="29"/>
      <c r="C250" s="30">
        <v>43458</v>
      </c>
      <c r="D250" s="30">
        <v>43495</v>
      </c>
      <c r="E250" s="29"/>
      <c r="F250" s="29">
        <v>590</v>
      </c>
      <c r="G250" s="29"/>
      <c r="H250" s="31" t="s">
        <v>333</v>
      </c>
      <c r="I250" s="32">
        <v>41002895</v>
      </c>
      <c r="J250" s="29" t="s">
        <v>163</v>
      </c>
      <c r="K250" s="33">
        <v>5565.58</v>
      </c>
      <c r="L250">
        <f t="shared" si="26"/>
        <v>37</v>
      </c>
      <c r="M250" s="23">
        <f t="shared" si="27"/>
        <v>0.93842631773055629</v>
      </c>
      <c r="N250" s="25">
        <v>48</v>
      </c>
      <c r="Q250" s="56">
        <f t="shared" si="25"/>
        <v>205926.46</v>
      </c>
      <c r="R250" s="57">
        <f t="shared" si="28"/>
        <v>0.93842631773055629</v>
      </c>
      <c r="U250" s="52"/>
      <c r="V250" s="52"/>
    </row>
    <row r="251" spans="2:22" x14ac:dyDescent="0.25">
      <c r="B251" s="29"/>
      <c r="C251" s="30">
        <v>43505</v>
      </c>
      <c r="D251" s="30">
        <v>43542</v>
      </c>
      <c r="E251" s="29"/>
      <c r="F251" s="29">
        <v>2324</v>
      </c>
      <c r="G251" s="29"/>
      <c r="H251" s="31" t="s">
        <v>462</v>
      </c>
      <c r="I251" s="32">
        <v>40007508</v>
      </c>
      <c r="J251" s="29" t="s">
        <v>148</v>
      </c>
      <c r="K251" s="33">
        <v>2157.98</v>
      </c>
      <c r="L251">
        <f t="shared" si="26"/>
        <v>37</v>
      </c>
      <c r="M251" s="23">
        <f t="shared" si="27"/>
        <v>0.36386238723299025</v>
      </c>
      <c r="N251" s="25">
        <v>49</v>
      </c>
      <c r="Q251" s="56">
        <f t="shared" si="25"/>
        <v>79845.259999999995</v>
      </c>
      <c r="R251" s="57">
        <f t="shared" si="28"/>
        <v>0.36386238723299025</v>
      </c>
      <c r="U251" s="52"/>
      <c r="V251" s="52"/>
    </row>
    <row r="252" spans="2:22" x14ac:dyDescent="0.25">
      <c r="B252" s="29"/>
      <c r="C252" s="30">
        <v>43487</v>
      </c>
      <c r="D252" s="30">
        <v>43525</v>
      </c>
      <c r="E252" s="29"/>
      <c r="F252" s="29">
        <v>2148</v>
      </c>
      <c r="G252" s="29"/>
      <c r="H252" s="31" t="s">
        <v>427</v>
      </c>
      <c r="I252" s="32">
        <v>40001913</v>
      </c>
      <c r="J252" s="29" t="s">
        <v>428</v>
      </c>
      <c r="K252" s="33">
        <v>1452.48</v>
      </c>
      <c r="L252">
        <f t="shared" si="26"/>
        <v>38</v>
      </c>
      <c r="M252" s="23">
        <f t="shared" si="27"/>
        <v>0.25152536203038978</v>
      </c>
      <c r="N252" s="25">
        <v>50</v>
      </c>
      <c r="Q252" s="56">
        <f t="shared" si="25"/>
        <v>55194.239999999998</v>
      </c>
      <c r="R252" s="57">
        <f t="shared" si="28"/>
        <v>0.25152536203038978</v>
      </c>
      <c r="U252" s="52"/>
      <c r="V252" s="52"/>
    </row>
    <row r="253" spans="2:22" x14ac:dyDescent="0.25">
      <c r="B253" s="29"/>
      <c r="C253" s="30">
        <v>43487</v>
      </c>
      <c r="D253" s="30">
        <v>43525</v>
      </c>
      <c r="E253" s="29"/>
      <c r="F253" s="29">
        <v>2164</v>
      </c>
      <c r="G253" s="29"/>
      <c r="H253" s="31" t="s">
        <v>444</v>
      </c>
      <c r="I253" s="32">
        <v>40002390</v>
      </c>
      <c r="J253" s="29" t="s">
        <v>116</v>
      </c>
      <c r="K253" s="33">
        <v>1141.6500000000001</v>
      </c>
      <c r="L253">
        <f t="shared" si="26"/>
        <v>38</v>
      </c>
      <c r="M253" s="23">
        <f t="shared" si="27"/>
        <v>0.19769905923798917</v>
      </c>
      <c r="N253" s="25">
        <v>51</v>
      </c>
      <c r="Q253" s="56">
        <f t="shared" si="25"/>
        <v>43382.700000000004</v>
      </c>
      <c r="R253" s="57">
        <f t="shared" si="28"/>
        <v>0.19769905923798917</v>
      </c>
      <c r="U253" s="52"/>
      <c r="V253" s="52"/>
    </row>
    <row r="254" spans="2:22" x14ac:dyDescent="0.25">
      <c r="B254" s="29"/>
      <c r="C254" s="30">
        <v>43487</v>
      </c>
      <c r="D254" s="30">
        <v>43525</v>
      </c>
      <c r="E254" s="29"/>
      <c r="F254" s="29">
        <v>2170</v>
      </c>
      <c r="G254" s="29"/>
      <c r="H254" s="31" t="s">
        <v>450</v>
      </c>
      <c r="I254" s="32">
        <v>41002865</v>
      </c>
      <c r="J254" s="29" t="s">
        <v>161</v>
      </c>
      <c r="K254" s="33">
        <v>58.91</v>
      </c>
      <c r="L254">
        <f t="shared" si="26"/>
        <v>38</v>
      </c>
      <c r="M254" s="23">
        <f t="shared" si="27"/>
        <v>1.020142038252524E-2</v>
      </c>
      <c r="N254" s="25">
        <v>52</v>
      </c>
      <c r="Q254" s="56">
        <f t="shared" si="25"/>
        <v>2238.58</v>
      </c>
      <c r="R254" s="57">
        <f t="shared" si="28"/>
        <v>1.020142038252524E-2</v>
      </c>
      <c r="U254" s="52"/>
      <c r="V254" s="52"/>
    </row>
    <row r="255" spans="2:22" x14ac:dyDescent="0.25">
      <c r="B255" s="29"/>
      <c r="C255" s="30">
        <v>43504</v>
      </c>
      <c r="D255" s="30">
        <v>43542</v>
      </c>
      <c r="E255" s="29"/>
      <c r="F255" s="29">
        <v>2336</v>
      </c>
      <c r="G255" s="29"/>
      <c r="H255" s="31" t="s">
        <v>477</v>
      </c>
      <c r="I255" s="32">
        <v>41002969</v>
      </c>
      <c r="J255" s="29" t="s">
        <v>478</v>
      </c>
      <c r="K255" s="33">
        <v>4471.9799999999996</v>
      </c>
      <c r="L255">
        <f t="shared" si="26"/>
        <v>38</v>
      </c>
      <c r="M255" s="23">
        <f t="shared" si="27"/>
        <v>0.77441093061017174</v>
      </c>
      <c r="N255" s="25">
        <v>53</v>
      </c>
      <c r="Q255" s="56">
        <f t="shared" si="25"/>
        <v>169935.24</v>
      </c>
      <c r="R255" s="57">
        <f t="shared" si="28"/>
        <v>0.77441093061017174</v>
      </c>
      <c r="U255" s="52"/>
      <c r="V255" s="52"/>
    </row>
    <row r="256" spans="2:22" x14ac:dyDescent="0.25">
      <c r="B256" s="29"/>
      <c r="C256" s="30">
        <v>43472</v>
      </c>
      <c r="D256" s="30">
        <v>43511</v>
      </c>
      <c r="E256" s="29"/>
      <c r="F256" s="29">
        <v>1395</v>
      </c>
      <c r="G256" s="29"/>
      <c r="H256" s="31" t="s">
        <v>376</v>
      </c>
      <c r="I256" s="32">
        <v>40005725</v>
      </c>
      <c r="J256" s="29" t="s">
        <v>377</v>
      </c>
      <c r="K256" s="33">
        <v>2583.88</v>
      </c>
      <c r="L256">
        <f t="shared" si="26"/>
        <v>39</v>
      </c>
      <c r="M256" s="23">
        <f t="shared" si="27"/>
        <v>0.45922441807841285</v>
      </c>
      <c r="N256" s="25">
        <v>54</v>
      </c>
      <c r="Q256" s="56">
        <f t="shared" si="25"/>
        <v>100771.32</v>
      </c>
      <c r="R256" s="57">
        <f t="shared" si="28"/>
        <v>0.45922441807841285</v>
      </c>
      <c r="U256" s="52"/>
      <c r="V256" s="52"/>
    </row>
    <row r="257" spans="2:22" x14ac:dyDescent="0.25">
      <c r="B257" s="29"/>
      <c r="C257" s="30">
        <v>43438</v>
      </c>
      <c r="D257" s="30">
        <v>43480</v>
      </c>
      <c r="E257" s="29"/>
      <c r="F257" s="29">
        <v>339</v>
      </c>
      <c r="G257" s="29"/>
      <c r="H257" s="31" t="s">
        <v>298</v>
      </c>
      <c r="I257" s="32">
        <v>41008103</v>
      </c>
      <c r="J257" s="29" t="s">
        <v>124</v>
      </c>
      <c r="K257" s="33">
        <v>761.5</v>
      </c>
      <c r="L257">
        <f t="shared" si="26"/>
        <v>42</v>
      </c>
      <c r="M257" s="23">
        <f t="shared" si="27"/>
        <v>0.14574955020339</v>
      </c>
      <c r="N257" s="25">
        <v>55</v>
      </c>
      <c r="Q257" s="56">
        <f t="shared" si="25"/>
        <v>31983</v>
      </c>
      <c r="R257" s="57">
        <f t="shared" si="28"/>
        <v>0.14574955020339</v>
      </c>
      <c r="U257" s="52"/>
      <c r="V257" s="52"/>
    </row>
    <row r="258" spans="2:22" x14ac:dyDescent="0.25">
      <c r="B258" s="29"/>
      <c r="C258" s="30">
        <v>43453</v>
      </c>
      <c r="D258" s="30">
        <v>43495</v>
      </c>
      <c r="E258" s="29"/>
      <c r="F258" s="29">
        <v>595</v>
      </c>
      <c r="G258" s="29"/>
      <c r="H258" s="31" t="s">
        <v>338</v>
      </c>
      <c r="I258" s="32">
        <v>41007440</v>
      </c>
      <c r="J258" s="29" t="s">
        <v>38</v>
      </c>
      <c r="K258" s="33">
        <v>94.74</v>
      </c>
      <c r="L258">
        <f t="shared" si="26"/>
        <v>42</v>
      </c>
      <c r="M258" s="23">
        <f t="shared" si="27"/>
        <v>1.8133043186170934E-2</v>
      </c>
      <c r="N258" s="25">
        <v>56</v>
      </c>
      <c r="Q258" s="56">
        <f t="shared" si="25"/>
        <v>3979.08</v>
      </c>
      <c r="R258" s="57">
        <f t="shared" si="28"/>
        <v>1.8133043186170934E-2</v>
      </c>
      <c r="U258" s="52"/>
      <c r="V258" s="52"/>
    </row>
    <row r="259" spans="2:22" x14ac:dyDescent="0.25">
      <c r="B259" s="29"/>
      <c r="C259" s="30">
        <v>43469</v>
      </c>
      <c r="D259" s="30">
        <v>43511</v>
      </c>
      <c r="E259" s="29"/>
      <c r="F259" s="29">
        <v>1394</v>
      </c>
      <c r="G259" s="29"/>
      <c r="H259" s="31" t="s">
        <v>373</v>
      </c>
      <c r="I259" s="32">
        <v>41010002</v>
      </c>
      <c r="J259" s="29" t="s">
        <v>374</v>
      </c>
      <c r="K259" s="33">
        <v>42.83</v>
      </c>
      <c r="L259">
        <f t="shared" si="26"/>
        <v>42</v>
      </c>
      <c r="M259" s="23">
        <f t="shared" si="27"/>
        <v>8.1975748328446396E-3</v>
      </c>
      <c r="N259" s="25">
        <v>57</v>
      </c>
      <c r="Q259" s="56">
        <f t="shared" si="25"/>
        <v>1798.86</v>
      </c>
      <c r="R259" s="57">
        <f t="shared" si="28"/>
        <v>8.1975748328446396E-3</v>
      </c>
      <c r="U259" s="52"/>
      <c r="V259" s="52"/>
    </row>
    <row r="260" spans="2:22" x14ac:dyDescent="0.25">
      <c r="B260" s="29"/>
      <c r="C260" s="30">
        <v>43490</v>
      </c>
      <c r="D260" s="30">
        <v>43532</v>
      </c>
      <c r="E260" s="29"/>
      <c r="F260" s="29">
        <v>2240</v>
      </c>
      <c r="G260" s="29"/>
      <c r="H260" s="31"/>
      <c r="I260" s="32">
        <v>40003006</v>
      </c>
      <c r="J260" s="29" t="s">
        <v>143</v>
      </c>
      <c r="K260" s="33">
        <v>16988.400000000001</v>
      </c>
      <c r="L260">
        <f t="shared" si="26"/>
        <v>42</v>
      </c>
      <c r="M260" s="23">
        <f t="shared" si="27"/>
        <v>3.251545185391032</v>
      </c>
      <c r="N260" s="25">
        <v>58</v>
      </c>
      <c r="Q260" s="56">
        <f t="shared" si="25"/>
        <v>713512.8</v>
      </c>
      <c r="R260" s="57">
        <f t="shared" si="28"/>
        <v>3.251545185391032</v>
      </c>
      <c r="U260" s="52"/>
      <c r="V260" s="52"/>
    </row>
    <row r="261" spans="2:22" x14ac:dyDescent="0.25">
      <c r="B261" s="29"/>
      <c r="C261" s="30">
        <v>43434</v>
      </c>
      <c r="D261" s="30">
        <v>43480</v>
      </c>
      <c r="E261" s="29"/>
      <c r="F261" s="29">
        <v>313</v>
      </c>
      <c r="G261" s="29"/>
      <c r="H261" s="31" t="s">
        <v>261</v>
      </c>
      <c r="I261" s="32">
        <v>41007555</v>
      </c>
      <c r="J261" s="29" t="s">
        <v>93</v>
      </c>
      <c r="K261" s="33">
        <v>536.07000000000005</v>
      </c>
      <c r="L261">
        <f t="shared" si="26"/>
        <v>46</v>
      </c>
      <c r="M261" s="23">
        <f t="shared" si="27"/>
        <v>0.11237439337668259</v>
      </c>
      <c r="N261" s="25">
        <v>59</v>
      </c>
      <c r="Q261" s="56">
        <f t="shared" si="25"/>
        <v>24659.22</v>
      </c>
      <c r="R261" s="57">
        <f t="shared" si="28"/>
        <v>0.11237439337668259</v>
      </c>
      <c r="U261" s="52"/>
      <c r="V261" s="52"/>
    </row>
    <row r="262" spans="2:22" x14ac:dyDescent="0.25">
      <c r="B262" s="29"/>
      <c r="C262" s="30">
        <v>43479</v>
      </c>
      <c r="D262" s="30">
        <v>43525</v>
      </c>
      <c r="E262" s="29"/>
      <c r="F262" s="29">
        <v>2158</v>
      </c>
      <c r="G262" s="29"/>
      <c r="H262" s="31" t="s">
        <v>438</v>
      </c>
      <c r="I262" s="32">
        <v>41007440</v>
      </c>
      <c r="J262" s="29" t="s">
        <v>38</v>
      </c>
      <c r="K262" s="33">
        <v>152.71</v>
      </c>
      <c r="L262">
        <f t="shared" si="26"/>
        <v>46</v>
      </c>
      <c r="M262" s="23">
        <f t="shared" si="27"/>
        <v>3.2012038749702834E-2</v>
      </c>
      <c r="N262" s="25">
        <v>60</v>
      </c>
      <c r="Q262" s="56">
        <f t="shared" si="25"/>
        <v>7024.6600000000008</v>
      </c>
      <c r="R262" s="57">
        <f t="shared" si="28"/>
        <v>3.2012038749702834E-2</v>
      </c>
      <c r="U262" s="52"/>
      <c r="V262" s="52"/>
    </row>
    <row r="263" spans="2:22" x14ac:dyDescent="0.25">
      <c r="B263" s="29"/>
      <c r="C263" s="30">
        <v>43431</v>
      </c>
      <c r="D263" s="30">
        <v>43480</v>
      </c>
      <c r="E263" s="29"/>
      <c r="F263" s="29">
        <v>315</v>
      </c>
      <c r="G263" s="29"/>
      <c r="H263" s="31" t="s">
        <v>263</v>
      </c>
      <c r="I263" s="32">
        <v>40001400</v>
      </c>
      <c r="J263" s="29" t="s">
        <v>34</v>
      </c>
      <c r="K263" s="33">
        <v>1522.18</v>
      </c>
      <c r="L263">
        <f t="shared" si="26"/>
        <v>49</v>
      </c>
      <c r="M263" s="23">
        <f t="shared" si="27"/>
        <v>0.33989917975490774</v>
      </c>
      <c r="N263" s="25">
        <v>61</v>
      </c>
      <c r="Q263" s="56">
        <f t="shared" si="25"/>
        <v>74586.820000000007</v>
      </c>
      <c r="R263" s="57">
        <f t="shared" si="28"/>
        <v>0.33989917975490774</v>
      </c>
      <c r="U263" s="52"/>
      <c r="V263" s="52"/>
    </row>
    <row r="264" spans="2:22" x14ac:dyDescent="0.25">
      <c r="B264" s="29"/>
      <c r="C264" s="30">
        <v>43466</v>
      </c>
      <c r="D264" s="30">
        <v>43525</v>
      </c>
      <c r="E264" s="29"/>
      <c r="F264" s="29">
        <v>2129</v>
      </c>
      <c r="G264" s="29"/>
      <c r="H264" s="31" t="s">
        <v>406</v>
      </c>
      <c r="I264" s="32">
        <v>41001608</v>
      </c>
      <c r="J264" s="29" t="s">
        <v>77</v>
      </c>
      <c r="K264" s="33">
        <v>165.74</v>
      </c>
      <c r="L264">
        <f t="shared" si="26"/>
        <v>59</v>
      </c>
      <c r="M264" s="23">
        <f t="shared" si="27"/>
        <v>4.4562276728008055E-2</v>
      </c>
      <c r="N264" s="25">
        <v>62</v>
      </c>
      <c r="Q264" s="56">
        <f t="shared" si="25"/>
        <v>9778.66</v>
      </c>
      <c r="R264" s="57">
        <f t="shared" si="28"/>
        <v>4.4562276728008055E-2</v>
      </c>
      <c r="U264" s="52"/>
      <c r="V264" s="52"/>
    </row>
    <row r="265" spans="2:22" x14ac:dyDescent="0.25">
      <c r="B265" s="29"/>
      <c r="C265" s="30">
        <v>43435</v>
      </c>
      <c r="D265" s="30">
        <v>43495</v>
      </c>
      <c r="E265" s="29"/>
      <c r="F265" s="29">
        <v>572</v>
      </c>
      <c r="G265" s="29"/>
      <c r="H265" s="31" t="s">
        <v>312</v>
      </c>
      <c r="I265" s="32">
        <v>41002915</v>
      </c>
      <c r="J265" s="29" t="s">
        <v>109</v>
      </c>
      <c r="K265" s="33">
        <v>110.5</v>
      </c>
      <c r="L265">
        <f t="shared" si="26"/>
        <v>60</v>
      </c>
      <c r="M265" s="23">
        <f t="shared" si="27"/>
        <v>3.0213535873697763E-2</v>
      </c>
      <c r="N265" s="25">
        <v>63</v>
      </c>
      <c r="Q265" s="56">
        <f t="shared" si="25"/>
        <v>6630</v>
      </c>
      <c r="R265" s="57">
        <f t="shared" si="28"/>
        <v>3.0213535873697763E-2</v>
      </c>
      <c r="U265" s="52"/>
      <c r="V265" s="52"/>
    </row>
    <row r="266" spans="2:22" x14ac:dyDescent="0.25">
      <c r="B266" s="29"/>
      <c r="C266" s="30"/>
      <c r="D266" s="30"/>
      <c r="E266" s="29"/>
      <c r="F266" s="29"/>
      <c r="G266" s="29"/>
      <c r="H266" s="31"/>
      <c r="I266" s="32"/>
      <c r="J266" s="29"/>
      <c r="K266" s="33"/>
      <c r="M266" s="23"/>
      <c r="N266" s="25"/>
      <c r="Q266" s="56"/>
      <c r="R266" s="57"/>
      <c r="U266" s="52"/>
      <c r="V266" s="52"/>
    </row>
    <row r="267" spans="2:22" x14ac:dyDescent="0.25">
      <c r="B267" s="29"/>
      <c r="C267" s="30"/>
      <c r="D267" s="30"/>
      <c r="E267" s="29"/>
      <c r="F267" s="29"/>
      <c r="G267" s="29"/>
      <c r="H267" s="31"/>
      <c r="I267" s="32"/>
      <c r="J267" s="29"/>
      <c r="K267" s="33"/>
      <c r="M267" s="23"/>
      <c r="N267" s="25"/>
      <c r="Q267" s="56"/>
      <c r="R267" s="57"/>
      <c r="U267" s="52"/>
      <c r="V267" s="52"/>
    </row>
    <row r="268" spans="2:22" x14ac:dyDescent="0.25">
      <c r="B268" s="29"/>
      <c r="C268" s="30"/>
      <c r="D268" s="30"/>
      <c r="E268" s="29"/>
      <c r="F268" s="29"/>
      <c r="G268" s="29"/>
      <c r="H268" s="31"/>
      <c r="I268" s="32"/>
      <c r="J268" s="29"/>
      <c r="K268" s="33"/>
      <c r="M268" s="23"/>
      <c r="N268" s="25"/>
      <c r="Q268" s="56"/>
      <c r="R268" s="57"/>
      <c r="U268" s="52"/>
      <c r="V268" s="52"/>
    </row>
    <row r="269" spans="2:22" x14ac:dyDescent="0.25">
      <c r="B269" s="29"/>
      <c r="C269" s="30"/>
      <c r="D269" s="30"/>
      <c r="E269" s="29"/>
      <c r="F269" s="29"/>
      <c r="G269" s="29"/>
      <c r="H269" s="31"/>
      <c r="I269" s="32"/>
      <c r="J269" s="29"/>
      <c r="K269" s="33"/>
      <c r="M269" s="23"/>
      <c r="N269" s="25"/>
      <c r="Q269" s="56"/>
      <c r="R269" s="57"/>
      <c r="U269" s="52"/>
      <c r="V269" s="52"/>
    </row>
    <row r="270" spans="2:22" x14ac:dyDescent="0.25">
      <c r="B270" s="29"/>
      <c r="C270" s="30"/>
      <c r="D270" s="30"/>
      <c r="E270" s="29"/>
      <c r="F270" s="29"/>
      <c r="G270" s="29"/>
      <c r="H270" s="31"/>
      <c r="I270" s="32"/>
      <c r="J270" s="29"/>
      <c r="K270" s="33"/>
      <c r="M270" s="23"/>
      <c r="N270" s="25"/>
      <c r="Q270" s="56"/>
      <c r="R270" s="57"/>
      <c r="U270" s="52"/>
      <c r="V270" s="52"/>
    </row>
    <row r="271" spans="2:22" x14ac:dyDescent="0.25">
      <c r="B271" s="29"/>
      <c r="C271" s="30"/>
      <c r="D271" s="30"/>
      <c r="E271" s="29"/>
      <c r="F271" s="29"/>
      <c r="G271" s="29"/>
      <c r="H271" s="31"/>
      <c r="I271" s="32"/>
      <c r="J271" s="29"/>
      <c r="K271" s="33"/>
      <c r="M271" s="23"/>
      <c r="N271" s="25"/>
      <c r="Q271" s="56"/>
      <c r="R271" s="57"/>
      <c r="U271" s="52"/>
      <c r="V271" s="52"/>
    </row>
    <row r="272" spans="2:22" x14ac:dyDescent="0.25">
      <c r="B272" s="29"/>
      <c r="C272" s="30"/>
      <c r="D272" s="30"/>
      <c r="E272" s="29"/>
      <c r="F272" s="29"/>
      <c r="G272" s="29"/>
      <c r="H272" s="31"/>
      <c r="I272" s="32"/>
      <c r="J272" s="29"/>
      <c r="K272" s="33"/>
      <c r="M272" s="23"/>
      <c r="N272" s="25"/>
      <c r="Q272" s="56"/>
      <c r="R272" s="57"/>
      <c r="U272" s="52"/>
      <c r="V272" s="52"/>
    </row>
    <row r="273" spans="1:22" x14ac:dyDescent="0.25">
      <c r="M273" s="11"/>
      <c r="Q273" s="56"/>
      <c r="R273" s="55"/>
      <c r="U273" s="52"/>
      <c r="V273" s="52"/>
    </row>
    <row r="274" spans="1:22" x14ac:dyDescent="0.25">
      <c r="C274" s="34"/>
      <c r="D274" s="34"/>
      <c r="H274" s="35"/>
      <c r="I274" s="36"/>
      <c r="K274" s="8"/>
      <c r="L274" s="9"/>
      <c r="M274" s="17"/>
      <c r="Q274" s="56"/>
      <c r="R274" s="55"/>
      <c r="U274" s="52"/>
      <c r="V274" s="52"/>
    </row>
    <row r="275" spans="1:22" x14ac:dyDescent="0.25">
      <c r="A275" s="9"/>
      <c r="B275" s="9"/>
      <c r="C275" s="13"/>
      <c r="D275" s="13"/>
      <c r="E275" s="9"/>
      <c r="F275" s="9"/>
      <c r="G275" s="9"/>
      <c r="H275" s="14"/>
      <c r="I275" s="15"/>
      <c r="J275" s="9"/>
      <c r="K275" s="16"/>
      <c r="M275" s="17"/>
      <c r="Q275" s="56"/>
      <c r="R275" s="55"/>
      <c r="U275" s="52"/>
      <c r="V275" s="52"/>
    </row>
    <row r="276" spans="1:22" x14ac:dyDescent="0.25">
      <c r="K276" s="26">
        <f>SUM(K203:K272)</f>
        <v>101820.65</v>
      </c>
      <c r="L276" s="26"/>
      <c r="M276" s="26">
        <f>SUM(M4:M275)</f>
        <v>26.135372271547968</v>
      </c>
      <c r="Q276" s="56"/>
      <c r="R276" s="55"/>
      <c r="U276" s="52"/>
      <c r="V276" s="52"/>
    </row>
    <row r="277" spans="1:22" x14ac:dyDescent="0.25">
      <c r="K277" s="49">
        <f>+K276+K199</f>
        <v>219438.06999999995</v>
      </c>
      <c r="Q277" s="56">
        <f>SUM(Q4:Q276)</f>
        <v>5735095.6500000013</v>
      </c>
      <c r="R277" s="56">
        <f>SUM(R4:R276)</f>
        <v>26.135372271547968</v>
      </c>
      <c r="U277" s="52"/>
      <c r="V277" s="52"/>
    </row>
    <row r="278" spans="1:22" ht="15.75" x14ac:dyDescent="0.25">
      <c r="Q278" s="64">
        <f>+Q277/K277</f>
        <v>26.135372271547972</v>
      </c>
      <c r="R278" s="55"/>
      <c r="S278" s="43" t="s">
        <v>96</v>
      </c>
      <c r="T278" s="18"/>
      <c r="U278" s="52"/>
      <c r="V278" s="52"/>
    </row>
    <row r="279" spans="1:22" x14ac:dyDescent="0.25">
      <c r="A279" s="9"/>
      <c r="B279" s="9"/>
      <c r="C279" s="147" t="s">
        <v>36</v>
      </c>
      <c r="D279" s="147"/>
      <c r="E279" s="147"/>
      <c r="F279" s="9"/>
      <c r="G279" s="9"/>
      <c r="H279" s="14"/>
      <c r="I279" s="15"/>
      <c r="J279" s="9"/>
      <c r="K279" s="16"/>
      <c r="L279" s="9"/>
      <c r="M279" s="17"/>
      <c r="O279">
        <f>906.3*1.21</f>
        <v>1096.6229999999998</v>
      </c>
      <c r="Q279" s="56"/>
      <c r="R279" s="55"/>
      <c r="U279" s="52"/>
      <c r="V279" s="52"/>
    </row>
    <row r="280" spans="1:22" x14ac:dyDescent="0.25">
      <c r="B280" s="9"/>
      <c r="C280" s="13"/>
      <c r="D280" s="13"/>
      <c r="E280" s="9"/>
      <c r="F280" s="9"/>
      <c r="G280" s="9"/>
      <c r="H280" s="14"/>
      <c r="I280" s="15"/>
      <c r="J280" s="9"/>
      <c r="K280" s="16"/>
      <c r="L280" s="9"/>
      <c r="M280" s="17"/>
      <c r="Q280" s="56"/>
      <c r="R280" s="55"/>
      <c r="S280" s="63" t="e">
        <f>((M276*K277)+(APR.FPP!#REF!*APR.FPP!#REF!))/(K277+APR.FPP!#REF!)</f>
        <v>#REF!</v>
      </c>
      <c r="T280" s="43" t="s">
        <v>97</v>
      </c>
      <c r="U280" s="52"/>
      <c r="V280" s="52"/>
    </row>
    <row r="281" spans="1:22" x14ac:dyDescent="0.25">
      <c r="B281" s="9"/>
      <c r="C281" s="13"/>
      <c r="D281" s="13"/>
      <c r="E281" s="9"/>
      <c r="F281" s="9"/>
      <c r="G281" s="9"/>
      <c r="H281" s="14"/>
      <c r="I281" s="15"/>
      <c r="J281" s="9"/>
      <c r="K281" s="16"/>
      <c r="L281" s="9"/>
      <c r="M281" s="17"/>
      <c r="Q281" s="56"/>
      <c r="R281" s="55"/>
      <c r="U281" s="52"/>
      <c r="V281" s="52"/>
    </row>
    <row r="282" spans="1:22" x14ac:dyDescent="0.25">
      <c r="B282" s="29"/>
      <c r="C282" s="45">
        <v>43481</v>
      </c>
      <c r="D282" s="62">
        <v>43511</v>
      </c>
      <c r="E282" s="44"/>
      <c r="F282" s="44">
        <v>1409</v>
      </c>
      <c r="G282" s="44"/>
      <c r="H282" s="46" t="s">
        <v>397</v>
      </c>
      <c r="I282" s="47">
        <v>41000460</v>
      </c>
      <c r="J282" s="44" t="s">
        <v>152</v>
      </c>
      <c r="K282" s="48">
        <v>4840</v>
      </c>
      <c r="L282">
        <f t="shared" ref="L282" si="29">+D282-C282</f>
        <v>30</v>
      </c>
      <c r="M282" s="11">
        <f>K282/$K$277*L282</f>
        <v>0.66169010691718178</v>
      </c>
      <c r="N282" s="25">
        <v>1</v>
      </c>
      <c r="Q282" s="56">
        <f t="shared" ref="Q282" si="30">+K282*L282</f>
        <v>145200</v>
      </c>
      <c r="R282" s="57">
        <f>K282/$K$277*L282</f>
        <v>0.66169010691718178</v>
      </c>
      <c r="U282" s="52"/>
      <c r="V282" s="52"/>
    </row>
    <row r="283" spans="1:22" x14ac:dyDescent="0.25">
      <c r="B283" s="29"/>
      <c r="C283" s="45"/>
      <c r="D283" s="62"/>
      <c r="E283" s="44"/>
      <c r="F283" s="44"/>
      <c r="G283" s="44"/>
      <c r="H283" s="46"/>
      <c r="I283" s="47"/>
      <c r="J283" s="44"/>
      <c r="K283" s="48"/>
      <c r="L283">
        <f>+D283-C283</f>
        <v>0</v>
      </c>
      <c r="M283" s="11">
        <f t="shared" ref="M283:M284" si="31">K283/$K$295*L283</f>
        <v>0</v>
      </c>
      <c r="N283" s="25">
        <v>2</v>
      </c>
      <c r="Q283" s="56">
        <f t="shared" ref="Q283:Q284" si="32">+K283*L283</f>
        <v>0</v>
      </c>
      <c r="R283" s="57">
        <f t="shared" ref="R283:R284" si="33">K283/$K$295*L283</f>
        <v>0</v>
      </c>
      <c r="U283" s="52"/>
      <c r="V283" s="52"/>
    </row>
    <row r="284" spans="1:22" x14ac:dyDescent="0.25">
      <c r="B284" s="29"/>
      <c r="C284" s="45"/>
      <c r="D284" s="62"/>
      <c r="E284" s="44"/>
      <c r="F284" s="44"/>
      <c r="G284" s="44"/>
      <c r="H284" s="46"/>
      <c r="I284" s="47"/>
      <c r="J284" s="44"/>
      <c r="K284" s="48"/>
      <c r="L284">
        <f>+D284-C284</f>
        <v>0</v>
      </c>
      <c r="M284" s="11">
        <f t="shared" si="31"/>
        <v>0</v>
      </c>
      <c r="N284" s="25">
        <v>3</v>
      </c>
      <c r="Q284" s="56">
        <f t="shared" si="32"/>
        <v>0</v>
      </c>
      <c r="R284" s="57">
        <f t="shared" si="33"/>
        <v>0</v>
      </c>
      <c r="U284" s="52"/>
      <c r="V284" s="52"/>
    </row>
    <row r="285" spans="1:22" x14ac:dyDescent="0.25">
      <c r="B285" s="44"/>
      <c r="C285" s="45"/>
      <c r="D285" s="45"/>
      <c r="E285" s="44"/>
      <c r="F285" s="44"/>
      <c r="G285" s="44"/>
      <c r="H285" s="46"/>
      <c r="I285" s="47"/>
      <c r="J285" s="44"/>
      <c r="K285" s="48"/>
      <c r="M285" s="11"/>
      <c r="N285" s="25"/>
      <c r="Q285" s="56"/>
      <c r="R285" s="57">
        <f>K285/$K$286*L285</f>
        <v>0</v>
      </c>
      <c r="U285" s="52"/>
      <c r="V285" s="52"/>
    </row>
    <row r="286" spans="1:22" x14ac:dyDescent="0.25">
      <c r="A286" s="9"/>
      <c r="C286" s="34"/>
      <c r="D286" s="34"/>
      <c r="H286" s="35"/>
      <c r="I286" s="36"/>
      <c r="K286" s="26">
        <f>SUM(K282:K285)</f>
        <v>4840</v>
      </c>
      <c r="L286" s="9"/>
      <c r="M286" s="54">
        <f>SUM(M282:M285)</f>
        <v>0.66169010691718178</v>
      </c>
      <c r="Q286" s="56">
        <f>SUM(Q282:Q285)</f>
        <v>145200</v>
      </c>
      <c r="R286" s="57">
        <f>SUM(R282:R285)</f>
        <v>0.66169010691718178</v>
      </c>
      <c r="U286" s="52"/>
      <c r="V286" s="52"/>
    </row>
    <row r="287" spans="1:22" x14ac:dyDescent="0.25">
      <c r="M287" s="39"/>
      <c r="Q287" s="59">
        <f>+Q286/K286</f>
        <v>30</v>
      </c>
      <c r="R287" s="55"/>
      <c r="U287" s="52"/>
      <c r="V287" s="52"/>
    </row>
    <row r="288" spans="1:22" x14ac:dyDescent="0.25">
      <c r="A288" s="9"/>
      <c r="B288" s="9"/>
      <c r="C288" s="13"/>
      <c r="D288" s="13"/>
      <c r="E288" s="9"/>
      <c r="F288" s="9"/>
      <c r="G288" s="9"/>
      <c r="H288" s="14"/>
      <c r="I288" s="15"/>
      <c r="J288" s="9"/>
      <c r="K288" s="16"/>
      <c r="L288" s="9"/>
      <c r="M288" s="17"/>
      <c r="T288" s="18"/>
      <c r="U288" s="52"/>
      <c r="V288" s="52"/>
    </row>
    <row r="289" spans="2:22" x14ac:dyDescent="0.25">
      <c r="C289" s="147" t="s">
        <v>37</v>
      </c>
      <c r="D289" s="147"/>
      <c r="E289" s="147"/>
      <c r="F289" s="71"/>
      <c r="M289" s="38"/>
      <c r="U289" s="52"/>
      <c r="V289" s="52"/>
    </row>
    <row r="290" spans="2:22" x14ac:dyDescent="0.25">
      <c r="B290" s="29"/>
      <c r="C290" s="65"/>
      <c r="D290" s="66"/>
      <c r="E290" s="67"/>
      <c r="F290" s="67"/>
      <c r="G290" s="67"/>
      <c r="H290" s="68"/>
      <c r="I290" s="69"/>
      <c r="J290" s="67"/>
      <c r="K290" s="70"/>
      <c r="L290">
        <f>+D290-C290</f>
        <v>0</v>
      </c>
      <c r="M290" s="11">
        <f>K290/$K$295*L290</f>
        <v>0</v>
      </c>
      <c r="N290" s="25">
        <v>1</v>
      </c>
      <c r="Q290" s="56">
        <f>+K290*L290</f>
        <v>0</v>
      </c>
      <c r="R290" s="57">
        <f>K290/$K$295*L290</f>
        <v>0</v>
      </c>
      <c r="U290" s="52"/>
      <c r="V290" s="52"/>
    </row>
    <row r="291" spans="2:22" x14ac:dyDescent="0.25">
      <c r="B291" s="29"/>
      <c r="C291" s="65"/>
      <c r="D291" s="66"/>
      <c r="E291" s="67"/>
      <c r="F291" s="67"/>
      <c r="G291" s="67"/>
      <c r="H291" s="68"/>
      <c r="I291" s="69"/>
      <c r="J291" s="65"/>
      <c r="K291" s="70"/>
      <c r="L291">
        <f>+D291-C291</f>
        <v>0</v>
      </c>
      <c r="M291" s="11">
        <f>K291/$K$295*L291</f>
        <v>0</v>
      </c>
      <c r="N291" s="25">
        <v>2</v>
      </c>
      <c r="Q291" s="56">
        <f>+K291*L291</f>
        <v>0</v>
      </c>
      <c r="R291" s="57">
        <f>K291/$K$295*L291</f>
        <v>0</v>
      </c>
      <c r="U291" s="52"/>
      <c r="V291" s="52"/>
    </row>
    <row r="292" spans="2:22" x14ac:dyDescent="0.25">
      <c r="B292" s="29"/>
      <c r="C292" s="65"/>
      <c r="D292" s="65"/>
      <c r="E292" s="67"/>
      <c r="F292" s="67"/>
      <c r="G292" s="67"/>
      <c r="H292" s="68"/>
      <c r="I292" s="69"/>
      <c r="J292" s="67"/>
      <c r="K292" s="70"/>
      <c r="L292">
        <f>+D292-C292</f>
        <v>0</v>
      </c>
      <c r="M292" s="11">
        <f>K292/$K$295*L292</f>
        <v>0</v>
      </c>
      <c r="N292" s="25">
        <v>3</v>
      </c>
      <c r="Q292" s="56">
        <f>+K292*L292</f>
        <v>0</v>
      </c>
      <c r="R292" s="57">
        <f>K292/$K$295*L292</f>
        <v>0</v>
      </c>
      <c r="U292" s="52"/>
      <c r="V292" s="52"/>
    </row>
    <row r="293" spans="2:22" x14ac:dyDescent="0.25">
      <c r="C293" s="65"/>
      <c r="D293" s="65"/>
      <c r="E293" s="67"/>
      <c r="F293" s="67"/>
      <c r="G293" s="67"/>
      <c r="H293" s="68"/>
      <c r="I293" s="69"/>
      <c r="J293" s="67"/>
      <c r="K293" s="70"/>
      <c r="L293">
        <f>+D293-C293</f>
        <v>0</v>
      </c>
      <c r="M293" s="11">
        <f>K293/$K$295*L293</f>
        <v>0</v>
      </c>
      <c r="N293" s="25">
        <v>4</v>
      </c>
      <c r="Q293" s="56">
        <f>+K293*L293</f>
        <v>0</v>
      </c>
      <c r="R293" s="57">
        <f>K293/$K$295*L293</f>
        <v>0</v>
      </c>
      <c r="U293" s="52"/>
      <c r="V293" s="52"/>
    </row>
    <row r="294" spans="2:22" x14ac:dyDescent="0.25">
      <c r="C294" s="34"/>
      <c r="D294" s="34"/>
      <c r="H294" s="35"/>
      <c r="I294" s="36"/>
      <c r="K294" s="37">
        <f>SUM(K290:K293)</f>
        <v>0</v>
      </c>
      <c r="M294" s="60">
        <f>SUM(M290:M293)</f>
        <v>0</v>
      </c>
      <c r="Q294" s="52">
        <f>SUM(Q290:Q293)</f>
        <v>0</v>
      </c>
      <c r="R294" s="61">
        <f>SUM(R290:R293)</f>
        <v>0</v>
      </c>
      <c r="U294" s="52"/>
      <c r="V294" s="52"/>
    </row>
    <row r="295" spans="2:22" x14ac:dyDescent="0.25">
      <c r="C295" s="34"/>
      <c r="D295" s="34"/>
      <c r="H295" s="35"/>
      <c r="I295" s="36"/>
      <c r="K295" s="8">
        <f>+K286+K294</f>
        <v>4840</v>
      </c>
      <c r="M295" s="61">
        <f>+M286+M294</f>
        <v>0.66169010691718178</v>
      </c>
      <c r="Q295" s="59">
        <f>(+Q294+Q286)/K295</f>
        <v>30</v>
      </c>
      <c r="U295" s="52"/>
      <c r="V295" s="52"/>
    </row>
    <row r="296" spans="2:22" x14ac:dyDescent="0.25">
      <c r="C296" s="34"/>
      <c r="D296" s="34"/>
      <c r="H296" s="35"/>
      <c r="I296" s="36"/>
      <c r="K296" s="8"/>
      <c r="U296" s="52"/>
      <c r="V296" s="52"/>
    </row>
    <row r="297" spans="2:22" x14ac:dyDescent="0.25">
      <c r="K297" s="49">
        <f>+K277+K286+K294</f>
        <v>224278.06999999995</v>
      </c>
      <c r="U297" s="52"/>
      <c r="V297" s="52"/>
    </row>
    <row r="298" spans="2:22" x14ac:dyDescent="0.25">
      <c r="J298" s="36"/>
      <c r="K298" s="52" t="e">
        <f>+'PAGOS enero'!K103+#REF!+#REF!</f>
        <v>#REF!</v>
      </c>
      <c r="U298" s="52"/>
      <c r="V298" s="52"/>
    </row>
    <row r="299" spans="2:22" x14ac:dyDescent="0.25">
      <c r="I299" s="8" t="e">
        <f>+K286+K294+APR.FPP!#REF!</f>
        <v>#REF!</v>
      </c>
      <c r="J299" s="36"/>
      <c r="K299" s="8" t="e">
        <f>+K297-K298</f>
        <v>#REF!</v>
      </c>
      <c r="U299" s="52"/>
      <c r="V299" s="52"/>
    </row>
    <row r="300" spans="2:22" x14ac:dyDescent="0.25">
      <c r="K300" s="49"/>
      <c r="U300" s="52"/>
      <c r="V300" s="52"/>
    </row>
    <row r="301" spans="2:22" x14ac:dyDescent="0.25">
      <c r="K301" s="49">
        <f>+K277+K295</f>
        <v>224278.06999999995</v>
      </c>
      <c r="N301" s="8"/>
      <c r="Q301" s="52">
        <f>+Q294+Q277+Q286</f>
        <v>5880295.6500000013</v>
      </c>
      <c r="U301" s="52"/>
      <c r="V301" s="52"/>
    </row>
    <row r="302" spans="2:22" x14ac:dyDescent="0.25">
      <c r="Q302" s="59">
        <f>+Q301/K301</f>
        <v>26.218772303506992</v>
      </c>
      <c r="R302" t="s">
        <v>114</v>
      </c>
      <c r="U302" s="52"/>
      <c r="V302" s="52"/>
    </row>
    <row r="303" spans="2:22" x14ac:dyDescent="0.25">
      <c r="N303" s="8"/>
      <c r="U303" s="52"/>
      <c r="V303" s="52"/>
    </row>
    <row r="304" spans="2:22" x14ac:dyDescent="0.25">
      <c r="B304" s="10"/>
      <c r="C304" s="13"/>
      <c r="D304" s="13"/>
      <c r="E304" s="9"/>
      <c r="F304" s="9"/>
      <c r="G304" s="9"/>
      <c r="H304" s="14"/>
      <c r="I304" s="15"/>
      <c r="J304" s="9"/>
      <c r="L304" s="27"/>
      <c r="M304" s="28"/>
      <c r="U304" s="52"/>
      <c r="V304" s="52"/>
    </row>
    <row r="305" spans="1:22" x14ac:dyDescent="0.25">
      <c r="B305" s="9"/>
      <c r="C305" s="13"/>
      <c r="D305" s="13"/>
      <c r="E305" s="9"/>
      <c r="F305" s="9"/>
      <c r="G305" s="9"/>
      <c r="H305" s="14"/>
      <c r="I305" s="15"/>
      <c r="J305" s="9"/>
      <c r="K305" s="16"/>
      <c r="L305" s="9"/>
      <c r="U305" s="52"/>
      <c r="V305" s="52"/>
    </row>
    <row r="306" spans="1:22" x14ac:dyDescent="0.25">
      <c r="M306" s="17"/>
      <c r="U306" s="52"/>
      <c r="V306" s="52"/>
    </row>
    <row r="307" spans="1:22" x14ac:dyDescent="0.25">
      <c r="M307" s="17"/>
      <c r="T307" s="24"/>
      <c r="U307" s="52"/>
      <c r="V307" s="52"/>
    </row>
    <row r="308" spans="1:22" x14ac:dyDescent="0.25">
      <c r="A308" s="9"/>
      <c r="B308" s="9"/>
      <c r="C308" s="13"/>
      <c r="D308" s="13"/>
      <c r="E308" s="9"/>
      <c r="F308" s="9"/>
      <c r="G308" s="9"/>
      <c r="H308" s="14"/>
      <c r="I308" s="15"/>
      <c r="J308" s="9"/>
      <c r="K308" s="16"/>
      <c r="M308" s="17"/>
      <c r="T308" s="9"/>
      <c r="U308" s="52"/>
      <c r="V308" s="52"/>
    </row>
    <row r="309" spans="1:22" x14ac:dyDescent="0.25">
      <c r="M309" s="17"/>
      <c r="T309" s="9"/>
      <c r="U309" s="52"/>
      <c r="V309" s="52"/>
    </row>
    <row r="310" spans="1:22" x14ac:dyDescent="0.25">
      <c r="A310" s="9"/>
      <c r="B310" s="9"/>
      <c r="C310" s="13"/>
      <c r="D310" s="13"/>
      <c r="E310" s="9"/>
      <c r="F310" s="9"/>
      <c r="G310" s="9"/>
      <c r="H310" s="14"/>
      <c r="I310" s="15"/>
      <c r="J310" s="9"/>
      <c r="K310" s="16"/>
      <c r="M310" s="38"/>
      <c r="T310" s="9"/>
      <c r="U310" s="52"/>
      <c r="V310" s="52"/>
    </row>
    <row r="311" spans="1:22" x14ac:dyDescent="0.25">
      <c r="L311" s="9"/>
      <c r="M311" s="38"/>
      <c r="T311" s="9"/>
      <c r="U311" s="52"/>
      <c r="V311" s="52"/>
    </row>
    <row r="312" spans="1:22" x14ac:dyDescent="0.25">
      <c r="L312" s="9"/>
      <c r="M312" s="38"/>
      <c r="T312" s="9"/>
      <c r="U312" s="52"/>
      <c r="V312" s="52"/>
    </row>
    <row r="313" spans="1:22" x14ac:dyDescent="0.25">
      <c r="M313" s="17"/>
      <c r="T313" s="9"/>
      <c r="U313" s="52"/>
      <c r="V313" s="52"/>
    </row>
    <row r="314" spans="1:22" x14ac:dyDescent="0.25">
      <c r="M314" s="17"/>
      <c r="T314" s="9"/>
      <c r="U314" s="52"/>
      <c r="V314" s="52"/>
    </row>
    <row r="315" spans="1:22" x14ac:dyDescent="0.25">
      <c r="M315" s="17"/>
      <c r="T315" s="9"/>
      <c r="U315" s="52"/>
      <c r="V315" s="52"/>
    </row>
    <row r="316" spans="1:22" x14ac:dyDescent="0.25">
      <c r="B316" s="9"/>
      <c r="C316" s="13"/>
      <c r="D316" s="13"/>
      <c r="E316" s="9"/>
      <c r="F316" s="9"/>
      <c r="G316" s="9"/>
      <c r="H316" s="14"/>
      <c r="I316" s="15"/>
      <c r="J316" s="9"/>
      <c r="K316" s="16"/>
      <c r="L316" s="9"/>
      <c r="M316" s="17"/>
      <c r="N316" s="9"/>
      <c r="U316" s="52"/>
      <c r="V316" s="52"/>
    </row>
    <row r="317" spans="1:22" x14ac:dyDescent="0.25">
      <c r="A317" s="9"/>
      <c r="B317" s="9"/>
      <c r="C317" s="13"/>
      <c r="D317" s="13"/>
      <c r="E317" s="9"/>
      <c r="F317" s="9"/>
      <c r="G317" s="9"/>
      <c r="H317" s="14"/>
      <c r="I317" s="15"/>
      <c r="J317" s="9"/>
      <c r="K317" s="16"/>
      <c r="L317" s="9"/>
      <c r="M317" s="17"/>
      <c r="N317" s="9"/>
      <c r="T317" s="9"/>
      <c r="U317" s="52"/>
      <c r="V317" s="52"/>
    </row>
    <row r="318" spans="1:22" x14ac:dyDescent="0.25">
      <c r="A318" s="9"/>
      <c r="B318" s="9"/>
      <c r="C318" s="13"/>
      <c r="D318" s="13"/>
      <c r="E318" s="9"/>
      <c r="F318" s="9"/>
      <c r="G318" s="9"/>
      <c r="H318" s="14"/>
      <c r="I318" s="15"/>
      <c r="J318" s="9"/>
      <c r="K318" s="16"/>
      <c r="L318" s="9"/>
      <c r="M318" s="17"/>
      <c r="N318" s="9"/>
      <c r="T318" s="9"/>
      <c r="U318" s="52"/>
      <c r="V318" s="52"/>
    </row>
    <row r="319" spans="1:22" x14ac:dyDescent="0.25">
      <c r="N319" s="9"/>
      <c r="T319" s="9"/>
      <c r="U319" s="52"/>
      <c r="V319" s="52"/>
    </row>
    <row r="320" spans="1:22" x14ac:dyDescent="0.25">
      <c r="N320" s="9"/>
      <c r="U320" s="52"/>
      <c r="V320" s="52"/>
    </row>
    <row r="321" spans="1:22" x14ac:dyDescent="0.25">
      <c r="T321" s="9"/>
      <c r="U321" s="52"/>
      <c r="V321" s="52"/>
    </row>
    <row r="322" spans="1:22" x14ac:dyDescent="0.25">
      <c r="N322" s="9"/>
      <c r="T322" s="9"/>
      <c r="U322" s="52"/>
      <c r="V322" s="52"/>
    </row>
    <row r="323" spans="1:22" x14ac:dyDescent="0.25">
      <c r="N323" s="9"/>
      <c r="T323" s="9"/>
      <c r="U323" s="52"/>
      <c r="V323" s="52"/>
    </row>
    <row r="324" spans="1:22" x14ac:dyDescent="0.25">
      <c r="N324" s="9"/>
      <c r="T324" s="9"/>
      <c r="U324" s="52"/>
      <c r="V324" s="52"/>
    </row>
    <row r="325" spans="1:22" x14ac:dyDescent="0.25">
      <c r="N325" s="9"/>
      <c r="T325" s="9"/>
      <c r="U325" s="52"/>
      <c r="V325" s="52"/>
    </row>
    <row r="326" spans="1:22" x14ac:dyDescent="0.25">
      <c r="N326" s="9"/>
      <c r="T326" s="9"/>
      <c r="U326" s="52"/>
      <c r="V326" s="52"/>
    </row>
    <row r="327" spans="1:22" x14ac:dyDescent="0.25">
      <c r="N327" s="9"/>
      <c r="T327" s="9"/>
      <c r="U327" s="52"/>
      <c r="V327" s="52"/>
    </row>
    <row r="328" spans="1:22" x14ac:dyDescent="0.25">
      <c r="A328" s="9"/>
      <c r="B328" s="9"/>
      <c r="C328" s="13"/>
      <c r="D328" s="13"/>
      <c r="E328" s="9"/>
      <c r="F328" s="9"/>
      <c r="G328" s="9"/>
      <c r="H328" s="14"/>
      <c r="I328" s="15"/>
      <c r="J328" s="9"/>
      <c r="K328" s="16"/>
      <c r="L328" s="9"/>
      <c r="M328" s="17"/>
      <c r="N328" s="9"/>
      <c r="T328" s="9"/>
      <c r="U328" s="52"/>
      <c r="V328" s="52"/>
    </row>
    <row r="329" spans="1:22" x14ac:dyDescent="0.25">
      <c r="A329" s="9"/>
      <c r="B329" s="9"/>
      <c r="C329" s="13"/>
      <c r="D329" s="13"/>
      <c r="E329" s="9"/>
      <c r="F329" s="9"/>
      <c r="G329" s="9"/>
      <c r="H329" s="14"/>
      <c r="I329" s="15"/>
      <c r="J329" s="9"/>
      <c r="K329" s="16"/>
      <c r="L329" s="9"/>
      <c r="M329" s="17"/>
      <c r="N329" s="9"/>
      <c r="T329" s="9"/>
      <c r="U329" s="52"/>
      <c r="V329" s="52"/>
    </row>
    <row r="330" spans="1:22" x14ac:dyDescent="0.25">
      <c r="A330" s="9"/>
      <c r="B330" s="9"/>
      <c r="C330" s="13"/>
      <c r="D330" s="13"/>
      <c r="E330" s="9"/>
      <c r="F330" s="9"/>
      <c r="G330" s="9"/>
      <c r="H330" s="14"/>
      <c r="I330" s="15"/>
      <c r="J330" s="9"/>
      <c r="K330" s="16"/>
      <c r="L330" s="9"/>
      <c r="M330" s="17"/>
      <c r="N330" s="9"/>
      <c r="T330" s="9"/>
      <c r="U330" s="52"/>
      <c r="V330" s="52"/>
    </row>
    <row r="331" spans="1:22" x14ac:dyDescent="0.25">
      <c r="B331" s="9"/>
      <c r="C331" s="13"/>
      <c r="D331" s="13"/>
      <c r="E331" s="9"/>
      <c r="F331" s="9"/>
      <c r="G331" s="9"/>
      <c r="H331" s="14"/>
      <c r="I331" s="15"/>
      <c r="J331" s="9"/>
      <c r="K331" s="16"/>
      <c r="L331" s="9"/>
      <c r="M331" s="17"/>
      <c r="N331" s="9"/>
      <c r="U331" s="52"/>
      <c r="V331" s="52"/>
    </row>
    <row r="332" spans="1:22" x14ac:dyDescent="0.25">
      <c r="B332" s="9"/>
      <c r="C332" s="13"/>
      <c r="D332" s="13"/>
      <c r="E332" s="9"/>
      <c r="F332" s="9"/>
      <c r="G332" s="9"/>
      <c r="H332" s="14"/>
      <c r="I332" s="15"/>
      <c r="J332" s="9"/>
      <c r="K332" s="16"/>
      <c r="L332" s="9"/>
      <c r="M332" s="17"/>
      <c r="N332" s="9"/>
      <c r="U332" s="52"/>
      <c r="V332" s="52"/>
    </row>
    <row r="333" spans="1:22" x14ac:dyDescent="0.25">
      <c r="B333" s="9"/>
      <c r="C333" s="13"/>
      <c r="D333" s="13"/>
      <c r="E333" s="9"/>
      <c r="F333" s="9"/>
      <c r="G333" s="9"/>
      <c r="H333" s="14"/>
      <c r="I333" s="15"/>
      <c r="J333" s="9"/>
      <c r="K333" s="16"/>
      <c r="L333" s="9"/>
      <c r="M333" s="17"/>
      <c r="N333" s="9"/>
      <c r="U333" s="52"/>
      <c r="V333" s="52"/>
    </row>
    <row r="334" spans="1:22" x14ac:dyDescent="0.25">
      <c r="B334" s="9"/>
      <c r="C334" s="13"/>
      <c r="D334" s="13"/>
      <c r="E334" s="9"/>
      <c r="F334" s="9"/>
      <c r="G334" s="9"/>
      <c r="H334" s="14"/>
      <c r="I334" s="15"/>
      <c r="J334" s="9"/>
      <c r="K334" s="16"/>
      <c r="L334" s="9"/>
      <c r="M334" s="17"/>
      <c r="N334" s="9"/>
      <c r="U334" s="52"/>
      <c r="V334" s="52"/>
    </row>
    <row r="335" spans="1:22" x14ac:dyDescent="0.25">
      <c r="A335" s="9"/>
      <c r="B335" s="9"/>
      <c r="C335" s="13"/>
      <c r="D335" s="13"/>
      <c r="E335" s="9"/>
      <c r="F335" s="9"/>
      <c r="G335" s="9"/>
      <c r="H335" s="14"/>
      <c r="I335" s="15"/>
      <c r="J335" s="9"/>
      <c r="K335" s="16"/>
      <c r="L335" s="9"/>
      <c r="M335" s="17"/>
      <c r="N335" s="9"/>
      <c r="T335" s="9"/>
      <c r="U335" s="52"/>
      <c r="V335" s="52"/>
    </row>
    <row r="336" spans="1:22" x14ac:dyDescent="0.25">
      <c r="A336" s="9"/>
      <c r="B336" s="9"/>
      <c r="C336" s="13"/>
      <c r="D336" s="13"/>
      <c r="E336" s="9"/>
      <c r="F336" s="9"/>
      <c r="G336" s="9"/>
      <c r="H336" s="14"/>
      <c r="I336" s="15"/>
      <c r="J336" s="9"/>
      <c r="K336" s="16"/>
      <c r="L336" s="9"/>
      <c r="M336" s="17"/>
      <c r="N336" s="9"/>
      <c r="T336" s="9"/>
      <c r="U336" s="52"/>
      <c r="V336" s="52"/>
    </row>
    <row r="337" spans="1:25" x14ac:dyDescent="0.25">
      <c r="A337" s="9"/>
      <c r="B337" s="9"/>
      <c r="C337" s="13"/>
      <c r="D337" s="13"/>
      <c r="E337" s="9"/>
      <c r="F337" s="9"/>
      <c r="G337" s="9"/>
      <c r="H337" s="14"/>
      <c r="I337" s="15"/>
      <c r="J337" s="9"/>
      <c r="K337" s="16"/>
      <c r="L337" s="9"/>
      <c r="M337" s="17"/>
      <c r="N337" s="9"/>
      <c r="T337" s="9"/>
      <c r="U337" s="28"/>
      <c r="V337" s="52"/>
    </row>
    <row r="338" spans="1:25" x14ac:dyDescent="0.25">
      <c r="A338" s="9"/>
      <c r="B338" s="9"/>
      <c r="C338" s="13"/>
      <c r="D338" s="13"/>
      <c r="E338" s="9"/>
      <c r="F338" s="9"/>
      <c r="G338" s="9"/>
      <c r="H338" s="14"/>
      <c r="I338" s="15"/>
      <c r="J338" s="9"/>
      <c r="K338" s="16"/>
      <c r="L338" s="9"/>
      <c r="M338" s="17"/>
      <c r="N338" s="9"/>
      <c r="T338" s="9"/>
      <c r="U338" s="52"/>
      <c r="V338" s="52"/>
    </row>
    <row r="339" spans="1:25" x14ac:dyDescent="0.25">
      <c r="B339" s="9"/>
      <c r="C339" s="13"/>
      <c r="D339" s="13"/>
      <c r="E339" s="9"/>
      <c r="F339" s="9"/>
      <c r="G339" s="9"/>
      <c r="H339" s="14"/>
      <c r="I339" s="15"/>
      <c r="J339" s="9"/>
      <c r="K339" s="16"/>
      <c r="L339" s="9"/>
      <c r="M339" s="17"/>
      <c r="N339" s="9"/>
      <c r="U339" s="52"/>
      <c r="V339" s="52"/>
      <c r="W339" s="50"/>
    </row>
    <row r="340" spans="1:25" x14ac:dyDescent="0.25">
      <c r="B340" s="9"/>
      <c r="C340" s="13"/>
      <c r="D340" s="13"/>
      <c r="E340" s="9"/>
      <c r="F340" s="9"/>
      <c r="G340" s="9"/>
      <c r="H340" s="14"/>
      <c r="I340" s="15"/>
      <c r="J340" s="9"/>
      <c r="K340" s="16"/>
      <c r="L340" s="9"/>
      <c r="M340" s="17"/>
      <c r="N340" s="9"/>
      <c r="U340" s="52"/>
      <c r="V340" s="52"/>
      <c r="W340" s="52"/>
    </row>
    <row r="341" spans="1:25" x14ac:dyDescent="0.25">
      <c r="B341" s="9"/>
      <c r="C341" s="13"/>
      <c r="D341" s="13"/>
      <c r="E341" s="9"/>
      <c r="F341" s="9"/>
      <c r="G341" s="9"/>
      <c r="H341" s="14"/>
      <c r="I341" s="15"/>
      <c r="J341" s="9"/>
      <c r="K341" s="16"/>
      <c r="L341" s="9"/>
      <c r="M341" s="17"/>
      <c r="N341" s="9"/>
      <c r="U341" s="52"/>
      <c r="V341" s="52"/>
      <c r="Y341" s="19"/>
    </row>
    <row r="342" spans="1:25" x14ac:dyDescent="0.25">
      <c r="A342" s="9"/>
      <c r="B342" s="9"/>
      <c r="C342" s="13"/>
      <c r="D342" s="13"/>
      <c r="E342" s="9"/>
      <c r="F342" s="9"/>
      <c r="G342" s="9"/>
      <c r="H342" s="14"/>
      <c r="I342" s="15"/>
      <c r="J342" s="9"/>
      <c r="K342" s="16"/>
      <c r="L342" s="9"/>
      <c r="M342" s="17"/>
      <c r="N342" s="9"/>
      <c r="T342" s="9"/>
      <c r="U342" s="52"/>
      <c r="V342" s="52"/>
    </row>
    <row r="343" spans="1:25" x14ac:dyDescent="0.25">
      <c r="A343" s="9"/>
      <c r="K343" s="37"/>
      <c r="L343" s="18"/>
      <c r="M343" s="37"/>
      <c r="U343" s="52"/>
      <c r="V343" s="52"/>
    </row>
    <row r="344" spans="1:25" x14ac:dyDescent="0.25">
      <c r="A344" s="9"/>
      <c r="K344" s="37"/>
      <c r="M344" s="8"/>
      <c r="U344" s="52"/>
      <c r="V344" s="52"/>
    </row>
    <row r="345" spans="1:25" x14ac:dyDescent="0.25">
      <c r="A345" s="9"/>
      <c r="U345" s="52"/>
      <c r="V345" s="52"/>
    </row>
    <row r="346" spans="1:25" x14ac:dyDescent="0.25">
      <c r="B346" s="9"/>
      <c r="C346" s="9"/>
      <c r="D346" s="13"/>
      <c r="E346" s="9"/>
      <c r="F346" s="9"/>
      <c r="G346" s="9"/>
      <c r="H346" s="14"/>
      <c r="I346" s="15"/>
      <c r="J346" s="9"/>
      <c r="K346" s="16"/>
      <c r="L346" s="9"/>
      <c r="U346" s="52"/>
      <c r="V346" s="52"/>
    </row>
    <row r="347" spans="1:25" x14ac:dyDescent="0.25">
      <c r="B347" s="9"/>
      <c r="C347" s="9"/>
      <c r="D347" s="13"/>
      <c r="E347" s="9"/>
      <c r="F347" s="9"/>
      <c r="G347" s="9"/>
      <c r="H347" s="14"/>
      <c r="I347" s="15"/>
      <c r="J347" s="9"/>
      <c r="K347" s="16"/>
      <c r="L347" s="9"/>
      <c r="U347" s="52"/>
      <c r="V347" s="52"/>
      <c r="W347" s="52"/>
    </row>
    <row r="348" spans="1:25" x14ac:dyDescent="0.25">
      <c r="B348" s="9"/>
      <c r="C348" s="9"/>
      <c r="D348" s="13"/>
      <c r="E348" s="9"/>
      <c r="F348" s="9"/>
      <c r="G348" s="9"/>
      <c r="H348" s="14"/>
      <c r="I348" s="15"/>
      <c r="J348" s="9"/>
      <c r="K348" s="16"/>
      <c r="L348" s="9"/>
      <c r="U348" s="52"/>
      <c r="V348" s="52"/>
    </row>
    <row r="349" spans="1:25" x14ac:dyDescent="0.25">
      <c r="B349" s="9"/>
      <c r="C349" s="9"/>
      <c r="D349" s="13"/>
      <c r="E349" s="9"/>
      <c r="F349" s="9"/>
      <c r="G349" s="9"/>
      <c r="H349" s="14"/>
      <c r="I349" s="15"/>
      <c r="J349" s="9"/>
      <c r="K349" s="16"/>
      <c r="L349" s="9"/>
      <c r="U349" s="52"/>
      <c r="V349" s="52"/>
      <c r="W349" s="50"/>
    </row>
    <row r="350" spans="1:25" x14ac:dyDescent="0.25">
      <c r="B350" s="9"/>
      <c r="C350" s="9"/>
      <c r="D350" s="13"/>
      <c r="E350" s="9"/>
      <c r="F350" s="9"/>
      <c r="G350" s="9"/>
      <c r="H350" s="14"/>
      <c r="I350" s="15"/>
      <c r="J350" s="9"/>
      <c r="K350" s="16"/>
      <c r="L350" s="9"/>
      <c r="U350" s="52"/>
      <c r="V350" s="52"/>
      <c r="W350" s="52"/>
    </row>
    <row r="351" spans="1:25" x14ac:dyDescent="0.25">
      <c r="B351" s="9"/>
      <c r="C351" s="9"/>
      <c r="D351" s="13"/>
      <c r="E351" s="9"/>
      <c r="F351" s="9"/>
      <c r="G351" s="9"/>
      <c r="H351" s="14"/>
      <c r="I351" s="15"/>
      <c r="J351" s="9"/>
      <c r="K351" s="16"/>
      <c r="L351" s="9"/>
      <c r="U351" s="52"/>
      <c r="V351" s="52"/>
    </row>
    <row r="352" spans="1:25" x14ac:dyDescent="0.25">
      <c r="B352" s="9"/>
      <c r="C352" s="9"/>
      <c r="D352" s="13"/>
      <c r="E352" s="9"/>
      <c r="F352" s="9"/>
      <c r="G352" s="9"/>
      <c r="H352" s="14"/>
      <c r="I352" s="15"/>
      <c r="J352" s="9"/>
      <c r="K352" s="16"/>
      <c r="L352" s="9"/>
      <c r="U352" s="52"/>
      <c r="V352" s="52"/>
    </row>
    <row r="353" spans="2:33" x14ac:dyDescent="0.25">
      <c r="B353" s="9"/>
      <c r="C353" s="9"/>
      <c r="D353" s="13"/>
      <c r="E353" s="9"/>
      <c r="F353" s="9"/>
      <c r="G353" s="9"/>
      <c r="H353" s="14"/>
      <c r="I353" s="15"/>
      <c r="J353" s="9"/>
      <c r="K353" s="16"/>
      <c r="L353" s="9"/>
      <c r="U353" s="52"/>
      <c r="V353" s="52"/>
    </row>
    <row r="354" spans="2:33" x14ac:dyDescent="0.25">
      <c r="B354" s="9"/>
      <c r="C354" s="13"/>
      <c r="D354" s="13"/>
      <c r="E354" s="9"/>
      <c r="F354" s="9"/>
      <c r="G354" s="9"/>
      <c r="H354" s="14"/>
      <c r="I354" s="15"/>
      <c r="J354" s="9"/>
      <c r="K354" s="16"/>
      <c r="L354" s="9"/>
      <c r="U354" s="52"/>
      <c r="V354" s="52"/>
    </row>
    <row r="355" spans="2:33" x14ac:dyDescent="0.25">
      <c r="U355" s="52"/>
      <c r="V355" s="52"/>
    </row>
    <row r="356" spans="2:33" x14ac:dyDescent="0.25">
      <c r="U356" s="52"/>
      <c r="V356" s="52"/>
    </row>
    <row r="357" spans="2:33" x14ac:dyDescent="0.25">
      <c r="U357" s="52"/>
      <c r="V357" s="52"/>
    </row>
    <row r="358" spans="2:33" x14ac:dyDescent="0.25">
      <c r="U358" s="52"/>
      <c r="V358" s="52"/>
    </row>
    <row r="359" spans="2:33" x14ac:dyDescent="0.25">
      <c r="U359" s="52"/>
      <c r="V359" s="52"/>
    </row>
    <row r="360" spans="2:33" x14ac:dyDescent="0.25">
      <c r="U360" s="52"/>
      <c r="V360" s="52"/>
    </row>
    <row r="366" spans="2:33" x14ac:dyDescent="0.25">
      <c r="U366" s="52"/>
      <c r="V366" s="52"/>
    </row>
    <row r="367" spans="2:33" x14ac:dyDescent="0.25">
      <c r="U367" s="52"/>
      <c r="V367" s="52"/>
    </row>
    <row r="368" spans="2:33" x14ac:dyDescent="0.25">
      <c r="V368" s="53"/>
      <c r="W368" s="13"/>
      <c r="X368" s="9"/>
      <c r="Y368" s="9"/>
      <c r="Z368" s="9"/>
      <c r="AA368" s="14"/>
      <c r="AB368" s="15"/>
      <c r="AC368" s="9"/>
      <c r="AD368" s="16"/>
      <c r="AE368" s="9"/>
      <c r="AF368" s="17"/>
      <c r="AG368" s="17"/>
    </row>
    <row r="369" spans="21:33" x14ac:dyDescent="0.25">
      <c r="V369" s="53"/>
      <c r="W369" s="13"/>
      <c r="X369" s="9"/>
      <c r="Y369" s="9"/>
      <c r="Z369" s="9"/>
      <c r="AA369" s="14"/>
      <c r="AB369" s="15"/>
      <c r="AC369" s="9"/>
      <c r="AD369" s="16"/>
      <c r="AE369" s="9"/>
      <c r="AF369" s="17"/>
      <c r="AG369" s="17"/>
    </row>
    <row r="370" spans="21:33" x14ac:dyDescent="0.25">
      <c r="V370" s="53"/>
      <c r="W370" s="13"/>
      <c r="X370" s="9"/>
      <c r="Y370" s="9"/>
      <c r="Z370" s="9"/>
      <c r="AA370" s="14"/>
      <c r="AB370" s="15"/>
      <c r="AC370" s="9"/>
      <c r="AD370" s="16"/>
      <c r="AE370" s="9"/>
      <c r="AF370" s="17"/>
      <c r="AG370" s="17"/>
    </row>
    <row r="371" spans="21:33" x14ac:dyDescent="0.25">
      <c r="V371" s="53"/>
      <c r="W371" s="13"/>
      <c r="X371" s="9"/>
      <c r="Y371" s="9"/>
      <c r="Z371" s="9"/>
      <c r="AA371" s="14"/>
      <c r="AB371" s="15"/>
      <c r="AC371" s="9"/>
      <c r="AD371" s="16"/>
      <c r="AE371" s="9"/>
      <c r="AF371" s="17"/>
      <c r="AG371" s="17"/>
    </row>
    <row r="372" spans="21:33" x14ac:dyDescent="0.25">
      <c r="U372" s="52"/>
      <c r="V372" s="53"/>
      <c r="W372" s="13"/>
      <c r="X372" s="9"/>
      <c r="Y372" s="9"/>
      <c r="Z372" s="9"/>
      <c r="AA372" s="14"/>
      <c r="AB372" s="15"/>
      <c r="AC372" s="9"/>
      <c r="AD372" s="16"/>
      <c r="AE372" s="9"/>
      <c r="AF372" s="17"/>
      <c r="AG372" s="17"/>
    </row>
    <row r="373" spans="21:33" x14ac:dyDescent="0.25">
      <c r="U373" s="52"/>
      <c r="V373" s="53"/>
      <c r="W373" s="13"/>
      <c r="X373" s="9"/>
      <c r="Y373" s="9"/>
      <c r="Z373" s="9"/>
      <c r="AA373" s="14"/>
      <c r="AB373" s="15"/>
      <c r="AC373" s="9"/>
      <c r="AD373" s="16"/>
      <c r="AE373" s="9"/>
      <c r="AF373" s="17"/>
      <c r="AG373" s="17"/>
    </row>
    <row r="374" spans="21:33" x14ac:dyDescent="0.25">
      <c r="U374" s="52"/>
      <c r="V374" s="53"/>
      <c r="W374" s="13"/>
      <c r="X374" s="9"/>
      <c r="Y374" s="9"/>
      <c r="Z374" s="9"/>
      <c r="AA374" s="14"/>
      <c r="AB374" s="15"/>
      <c r="AC374" s="9"/>
      <c r="AD374" s="16"/>
      <c r="AE374" s="9"/>
      <c r="AF374" s="17"/>
      <c r="AG374" s="17"/>
    </row>
    <row r="375" spans="21:33" x14ac:dyDescent="0.25">
      <c r="U375" s="52"/>
      <c r="V375" s="53"/>
      <c r="W375" s="13"/>
      <c r="X375" s="9"/>
      <c r="Y375" s="9"/>
      <c r="Z375" s="9"/>
      <c r="AA375" s="14"/>
      <c r="AB375" s="15"/>
      <c r="AC375" s="9"/>
      <c r="AD375" s="16"/>
      <c r="AE375" s="9"/>
      <c r="AF375" s="17"/>
      <c r="AG375" s="17"/>
    </row>
    <row r="376" spans="21:33" x14ac:dyDescent="0.25">
      <c r="V376" s="53"/>
      <c r="W376" s="13"/>
      <c r="X376" s="9"/>
      <c r="Y376" s="9"/>
      <c r="Z376" s="9"/>
      <c r="AA376" s="14"/>
      <c r="AB376" s="15"/>
      <c r="AC376" s="9"/>
      <c r="AD376" s="16"/>
      <c r="AE376" s="9"/>
      <c r="AF376" s="17"/>
      <c r="AG376" s="17"/>
    </row>
    <row r="377" spans="21:33" x14ac:dyDescent="0.25">
      <c r="V377" s="53"/>
      <c r="W377" s="13"/>
      <c r="X377" s="9"/>
      <c r="Y377" s="9"/>
      <c r="Z377" s="9"/>
      <c r="AA377" s="14"/>
      <c r="AB377" s="15"/>
      <c r="AC377" s="9"/>
      <c r="AD377" s="16"/>
      <c r="AE377" s="9"/>
      <c r="AF377" s="17"/>
      <c r="AG377" s="17"/>
    </row>
    <row r="378" spans="21:33" x14ac:dyDescent="0.25">
      <c r="V378" s="53"/>
      <c r="W378" s="13"/>
      <c r="X378" s="9"/>
      <c r="Y378" s="9"/>
      <c r="Z378" s="9"/>
      <c r="AA378" s="14"/>
      <c r="AB378" s="15"/>
      <c r="AC378" s="9"/>
      <c r="AD378" s="16"/>
      <c r="AE378" s="9"/>
      <c r="AF378" s="17"/>
      <c r="AG378" s="17"/>
    </row>
    <row r="379" spans="21:33" x14ac:dyDescent="0.25">
      <c r="V379" s="53"/>
      <c r="W379" s="13"/>
      <c r="X379" s="9"/>
      <c r="Y379" s="9"/>
      <c r="Z379" s="9"/>
      <c r="AA379" s="14"/>
      <c r="AB379" s="15"/>
      <c r="AC379" s="9"/>
      <c r="AD379" s="16"/>
      <c r="AE379" s="9"/>
      <c r="AF379" s="17"/>
      <c r="AG379" s="17"/>
    </row>
    <row r="380" spans="21:33" x14ac:dyDescent="0.25">
      <c r="V380" s="53"/>
      <c r="W380" s="13"/>
      <c r="X380" s="9"/>
      <c r="Y380" s="9"/>
      <c r="Z380" s="9"/>
      <c r="AA380" s="14"/>
      <c r="AB380" s="15"/>
      <c r="AC380" s="9"/>
      <c r="AD380" s="16"/>
      <c r="AE380" s="9"/>
      <c r="AF380" s="17"/>
      <c r="AG380" s="17"/>
    </row>
    <row r="381" spans="21:33" x14ac:dyDescent="0.25">
      <c r="V381" s="53"/>
      <c r="W381" s="13"/>
      <c r="X381" s="9"/>
      <c r="Y381" s="9"/>
      <c r="Z381" s="9"/>
      <c r="AA381" s="14"/>
      <c r="AB381" s="15"/>
      <c r="AC381" s="9"/>
      <c r="AD381" s="16"/>
      <c r="AE381" s="9"/>
      <c r="AF381" s="17"/>
      <c r="AG381" s="17"/>
    </row>
    <row r="382" spans="21:33" x14ac:dyDescent="0.25">
      <c r="V382" s="53"/>
      <c r="W382" s="13"/>
      <c r="X382" s="9"/>
      <c r="Y382" s="9"/>
      <c r="Z382" s="9"/>
      <c r="AA382" s="14"/>
      <c r="AB382" s="15"/>
      <c r="AC382" s="9"/>
      <c r="AD382" s="16"/>
      <c r="AE382" s="9"/>
      <c r="AF382" s="17"/>
      <c r="AG382" s="17"/>
    </row>
    <row r="383" spans="21:33" x14ac:dyDescent="0.25">
      <c r="V383" s="53"/>
      <c r="W383" s="13"/>
      <c r="X383" s="9"/>
      <c r="Y383" s="9"/>
      <c r="Z383" s="9"/>
      <c r="AA383" s="14"/>
      <c r="AB383" s="15"/>
      <c r="AC383" s="9"/>
      <c r="AD383" s="16"/>
      <c r="AE383" s="9"/>
      <c r="AF383" s="17"/>
      <c r="AG383" s="17"/>
    </row>
    <row r="384" spans="21:33" x14ac:dyDescent="0.25">
      <c r="V384" s="53"/>
      <c r="W384" s="13"/>
      <c r="X384" s="9"/>
      <c r="Y384" s="9"/>
      <c r="Z384" s="9"/>
      <c r="AA384" s="14"/>
      <c r="AB384" s="15"/>
      <c r="AC384" s="9"/>
      <c r="AD384" s="16"/>
      <c r="AE384" s="9"/>
      <c r="AF384" s="17"/>
      <c r="AG384" s="17"/>
    </row>
    <row r="385" spans="22:33" x14ac:dyDescent="0.25">
      <c r="V385" s="53"/>
      <c r="W385" s="13"/>
      <c r="X385" s="9"/>
      <c r="Y385" s="9"/>
      <c r="Z385" s="9"/>
      <c r="AA385" s="14"/>
      <c r="AB385" s="15"/>
      <c r="AC385" s="9"/>
      <c r="AD385" s="16"/>
      <c r="AE385" s="9"/>
      <c r="AF385" s="17"/>
      <c r="AG385" s="17"/>
    </row>
    <row r="386" spans="22:33" x14ac:dyDescent="0.25">
      <c r="V386" s="53"/>
      <c r="W386" s="13"/>
      <c r="X386" s="9"/>
      <c r="Y386" s="9"/>
      <c r="Z386" s="9"/>
      <c r="AA386" s="14"/>
      <c r="AB386" s="15"/>
      <c r="AC386" s="9"/>
      <c r="AD386" s="16"/>
      <c r="AE386" s="9"/>
      <c r="AF386" s="17"/>
      <c r="AG386" s="17"/>
    </row>
    <row r="387" spans="22:33" x14ac:dyDescent="0.25">
      <c r="V387" s="53"/>
      <c r="W387" s="13"/>
      <c r="X387" s="9"/>
      <c r="Y387" s="9"/>
      <c r="Z387" s="9"/>
      <c r="AA387" s="14"/>
      <c r="AB387" s="15"/>
      <c r="AC387" s="9"/>
      <c r="AD387" s="16"/>
      <c r="AE387" s="9"/>
      <c r="AF387" s="17"/>
      <c r="AG387" s="17"/>
    </row>
    <row r="388" spans="22:33" x14ac:dyDescent="0.25">
      <c r="V388" s="53"/>
      <c r="W388" s="13"/>
      <c r="X388" s="9"/>
      <c r="Y388" s="9"/>
      <c r="Z388" s="9"/>
      <c r="AA388" s="14"/>
      <c r="AB388" s="15"/>
      <c r="AC388" s="9"/>
      <c r="AD388" s="16"/>
      <c r="AE388" s="9"/>
      <c r="AF388" s="17"/>
      <c r="AG388" s="17"/>
    </row>
    <row r="389" spans="22:33" x14ac:dyDescent="0.25">
      <c r="V389" s="53"/>
      <c r="W389" s="13"/>
      <c r="X389" s="9"/>
      <c r="Y389" s="9"/>
      <c r="Z389" s="9"/>
      <c r="AA389" s="14"/>
      <c r="AB389" s="15"/>
      <c r="AC389" s="9"/>
      <c r="AD389" s="16"/>
      <c r="AE389" s="9"/>
      <c r="AF389" s="17"/>
      <c r="AG389" s="17"/>
    </row>
    <row r="390" spans="22:33" x14ac:dyDescent="0.25">
      <c r="V390" s="53"/>
      <c r="W390" s="13"/>
      <c r="X390" s="9"/>
      <c r="Y390" s="9"/>
      <c r="Z390" s="9"/>
      <c r="AA390" s="14"/>
      <c r="AB390" s="15"/>
      <c r="AC390" s="9"/>
      <c r="AD390" s="16"/>
      <c r="AE390" s="9"/>
      <c r="AF390" s="17"/>
      <c r="AG390" s="17"/>
    </row>
    <row r="391" spans="22:33" x14ac:dyDescent="0.25">
      <c r="V391" s="53"/>
      <c r="W391" s="13"/>
      <c r="X391" s="9"/>
      <c r="Y391" s="9"/>
      <c r="Z391" s="9"/>
      <c r="AA391" s="14"/>
      <c r="AB391" s="15"/>
      <c r="AC391" s="9"/>
      <c r="AD391" s="16"/>
      <c r="AE391" s="9"/>
      <c r="AF391" s="17"/>
      <c r="AG391" s="17"/>
    </row>
    <row r="392" spans="22:33" x14ac:dyDescent="0.25">
      <c r="V392" s="53"/>
      <c r="W392" s="13"/>
      <c r="X392" s="9"/>
      <c r="Y392" s="9"/>
      <c r="Z392" s="9"/>
      <c r="AA392" s="14"/>
      <c r="AB392" s="15"/>
      <c r="AC392" s="9"/>
      <c r="AD392" s="16"/>
      <c r="AE392" s="9"/>
      <c r="AF392" s="17"/>
      <c r="AG392" s="17"/>
    </row>
    <row r="393" spans="22:33" x14ac:dyDescent="0.25">
      <c r="V393" s="53"/>
      <c r="W393" s="13"/>
      <c r="X393" s="9"/>
      <c r="Y393" s="9"/>
      <c r="Z393" s="9"/>
      <c r="AA393" s="14"/>
      <c r="AB393" s="15"/>
      <c r="AC393" s="9"/>
      <c r="AD393" s="16"/>
      <c r="AE393" s="9"/>
      <c r="AF393" s="17"/>
      <c r="AG393" s="17"/>
    </row>
    <row r="394" spans="22:33" x14ac:dyDescent="0.25">
      <c r="V394" s="53"/>
      <c r="W394" s="13"/>
      <c r="X394" s="9"/>
      <c r="Y394" s="9"/>
      <c r="Z394" s="9"/>
      <c r="AA394" s="14"/>
      <c r="AB394" s="15"/>
      <c r="AC394" s="9"/>
      <c r="AD394" s="16"/>
      <c r="AE394" s="9"/>
      <c r="AF394" s="17"/>
      <c r="AG394" s="17"/>
    </row>
    <row r="395" spans="22:33" x14ac:dyDescent="0.25">
      <c r="V395" s="53"/>
      <c r="W395" s="13"/>
      <c r="X395" s="9"/>
      <c r="Y395" s="9"/>
      <c r="Z395" s="9"/>
      <c r="AA395" s="14"/>
      <c r="AB395" s="15"/>
      <c r="AC395" s="9"/>
      <c r="AD395" s="16"/>
      <c r="AE395" s="9"/>
      <c r="AF395" s="17"/>
      <c r="AG395" s="17"/>
    </row>
    <row r="396" spans="22:33" x14ac:dyDescent="0.25">
      <c r="V396" s="53"/>
      <c r="W396" s="13"/>
      <c r="X396" s="9"/>
      <c r="Y396" s="9"/>
      <c r="Z396" s="9"/>
      <c r="AA396" s="14"/>
      <c r="AB396" s="15"/>
      <c r="AC396" s="9"/>
      <c r="AD396" s="16"/>
      <c r="AE396" s="9"/>
      <c r="AF396" s="17"/>
      <c r="AG396" s="17"/>
    </row>
    <row r="397" spans="22:33" x14ac:dyDescent="0.25">
      <c r="V397" s="53"/>
      <c r="W397" s="13"/>
      <c r="X397" s="9"/>
      <c r="Y397" s="9"/>
      <c r="Z397" s="9"/>
      <c r="AA397" s="14"/>
      <c r="AB397" s="15"/>
      <c r="AC397" s="9"/>
      <c r="AD397" s="16"/>
      <c r="AE397" s="9"/>
      <c r="AF397" s="17"/>
      <c r="AG397" s="17"/>
    </row>
    <row r="398" spans="22:33" x14ac:dyDescent="0.25">
      <c r="V398" s="53"/>
      <c r="W398" s="13"/>
      <c r="X398" s="9"/>
      <c r="Y398" s="9"/>
      <c r="Z398" s="9"/>
      <c r="AA398" s="14"/>
      <c r="AB398" s="15"/>
      <c r="AC398" s="9"/>
      <c r="AD398" s="16"/>
      <c r="AE398" s="9"/>
      <c r="AF398" s="17"/>
      <c r="AG398" s="17"/>
    </row>
    <row r="399" spans="22:33" x14ac:dyDescent="0.25">
      <c r="V399" s="53"/>
      <c r="W399" s="13"/>
      <c r="X399" s="9"/>
      <c r="Y399" s="9"/>
      <c r="Z399" s="9"/>
      <c r="AA399" s="14"/>
      <c r="AB399" s="15"/>
      <c r="AC399" s="9"/>
      <c r="AD399" s="16"/>
      <c r="AE399" s="9"/>
      <c r="AF399" s="17"/>
      <c r="AG399" s="17"/>
    </row>
    <row r="400" spans="22:33" x14ac:dyDescent="0.25">
      <c r="V400" s="53"/>
      <c r="W400" s="13"/>
      <c r="X400" s="9"/>
      <c r="Y400" s="9"/>
      <c r="Z400" s="9"/>
      <c r="AA400" s="14"/>
      <c r="AB400" s="15"/>
      <c r="AC400" s="9"/>
      <c r="AD400" s="16"/>
      <c r="AE400" s="9"/>
      <c r="AF400" s="17"/>
      <c r="AG400" s="17"/>
    </row>
    <row r="401" spans="22:33" x14ac:dyDescent="0.25">
      <c r="V401" s="53"/>
      <c r="W401" s="13"/>
      <c r="X401" s="9"/>
      <c r="Y401" s="9"/>
      <c r="Z401" s="9"/>
      <c r="AA401" s="14"/>
      <c r="AB401" s="15"/>
      <c r="AC401" s="9"/>
      <c r="AD401" s="16"/>
      <c r="AE401" s="9"/>
      <c r="AF401" s="17"/>
      <c r="AG401" s="17"/>
    </row>
    <row r="402" spans="22:33" x14ac:dyDescent="0.25">
      <c r="V402" s="53"/>
      <c r="W402" s="13"/>
      <c r="X402" s="9"/>
      <c r="Y402" s="9"/>
      <c r="Z402" s="9"/>
      <c r="AA402" s="14"/>
      <c r="AB402" s="15"/>
      <c r="AC402" s="9"/>
      <c r="AD402" s="16"/>
      <c r="AE402" s="9"/>
      <c r="AF402" s="17"/>
      <c r="AG402" s="17"/>
    </row>
    <row r="403" spans="22:33" x14ac:dyDescent="0.25">
      <c r="V403" s="53"/>
      <c r="W403" s="13"/>
      <c r="X403" s="9"/>
      <c r="Y403" s="9"/>
      <c r="Z403" s="9"/>
      <c r="AA403" s="14"/>
      <c r="AB403" s="15"/>
      <c r="AC403" s="9"/>
      <c r="AD403" s="16"/>
      <c r="AE403" s="9"/>
      <c r="AF403" s="17"/>
      <c r="AG403" s="17"/>
    </row>
    <row r="404" spans="22:33" x14ac:dyDescent="0.25">
      <c r="V404" s="52"/>
    </row>
    <row r="405" spans="22:33" x14ac:dyDescent="0.25">
      <c r="V405" s="52"/>
    </row>
    <row r="406" spans="22:33" x14ac:dyDescent="0.25">
      <c r="V406" s="52"/>
    </row>
    <row r="407" spans="22:33" x14ac:dyDescent="0.25">
      <c r="V407" s="52"/>
    </row>
    <row r="408" spans="22:33" x14ac:dyDescent="0.25">
      <c r="V408" s="52"/>
    </row>
    <row r="409" spans="22:33" x14ac:dyDescent="0.25">
      <c r="V409" s="52"/>
    </row>
    <row r="410" spans="22:33" x14ac:dyDescent="0.25">
      <c r="V410" s="52"/>
    </row>
    <row r="411" spans="22:33" x14ac:dyDescent="0.25">
      <c r="V411" s="52"/>
    </row>
    <row r="412" spans="22:33" x14ac:dyDescent="0.25">
      <c r="V412" s="52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8"/>
  <sheetViews>
    <sheetView showGridLines="0" tabSelected="1" zoomScale="70" zoomScaleNormal="70" workbookViewId="0">
      <selection activeCell="Y3" sqref="Y3"/>
    </sheetView>
  </sheetViews>
  <sheetFormatPr baseColWidth="10" defaultRowHeight="15" outlineLevelRow="1" outlineLevelCol="1" x14ac:dyDescent="0.25"/>
  <cols>
    <col min="1" max="1" width="5.7109375" style="76" customWidth="1"/>
    <col min="2" max="2" width="64.28515625" style="76" customWidth="1"/>
    <col min="3" max="3" width="15" style="76" bestFit="1" customWidth="1"/>
    <col min="4" max="6" width="14.28515625" style="76" hidden="1" customWidth="1" outlineLevel="1"/>
    <col min="7" max="7" width="15" style="76" hidden="1" customWidth="1" outlineLevel="1"/>
    <col min="8" max="8" width="2.7109375" style="76" customWidth="1" collapsed="1"/>
    <col min="9" max="9" width="15.7109375" style="76" customWidth="1"/>
    <col min="10" max="13" width="11.7109375" style="76" hidden="1" customWidth="1" outlineLevel="1"/>
    <col min="14" max="14" width="15.7109375" style="76" customWidth="1" collapsed="1"/>
    <col min="15" max="18" width="14.28515625" style="76" hidden="1" customWidth="1" outlineLevel="1"/>
    <col min="19" max="19" width="2.7109375" style="76" customWidth="1" collapsed="1"/>
    <col min="20" max="20" width="15.7109375" style="76" customWidth="1"/>
    <col min="21" max="24" width="15.28515625" style="76" hidden="1" customWidth="1" outlineLevel="1"/>
    <col min="25" max="25" width="15.7109375" style="76" customWidth="1" collapsed="1"/>
    <col min="26" max="27" width="14.28515625" style="76" hidden="1" customWidth="1" outlineLevel="1"/>
    <col min="28" max="28" width="14.85546875" style="76" hidden="1" customWidth="1" outlineLevel="1"/>
    <col min="29" max="29" width="14.28515625" style="76" hidden="1" customWidth="1" outlineLevel="1"/>
    <col min="30" max="30" width="13" style="76" bestFit="1" customWidth="1" collapsed="1"/>
    <col min="31" max="31" width="13" style="76" bestFit="1" customWidth="1"/>
    <col min="32" max="16384" width="11.42578125" style="76"/>
  </cols>
  <sheetData>
    <row r="1" spans="2:65" ht="55.5" customHeight="1" x14ac:dyDescent="0.25"/>
    <row r="2" spans="2:65" ht="36" x14ac:dyDescent="0.25">
      <c r="B2" s="139" t="s">
        <v>908</v>
      </c>
    </row>
    <row r="3" spans="2:65" ht="47.25" thickBot="1" x14ac:dyDescent="0.3">
      <c r="B3" s="138" t="s">
        <v>522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6" t="s">
        <v>503</v>
      </c>
      <c r="AF3" s="93"/>
    </row>
    <row r="5" spans="2:65" ht="34.5" thickBot="1" x14ac:dyDescent="0.3">
      <c r="B5" s="100" t="s">
        <v>535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F5" s="148"/>
      <c r="AG5" s="148"/>
      <c r="AH5" s="148"/>
      <c r="AI5" s="148"/>
      <c r="AJ5" s="148"/>
      <c r="AK5" s="148"/>
      <c r="AL5" s="148"/>
      <c r="AM5" s="148"/>
      <c r="AN5" s="148"/>
      <c r="AO5" s="148"/>
    </row>
    <row r="6" spans="2:65" ht="15.75" thickTop="1" x14ac:dyDescent="0.25"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BM6" s="76" t="s">
        <v>502</v>
      </c>
    </row>
    <row r="7" spans="2:65" x14ac:dyDescent="0.25">
      <c r="C7" s="105" t="s">
        <v>527</v>
      </c>
      <c r="D7" s="103"/>
      <c r="E7" s="103"/>
      <c r="F7" s="103"/>
      <c r="G7" s="103"/>
      <c r="H7" s="103"/>
      <c r="I7" s="150" t="s">
        <v>524</v>
      </c>
      <c r="J7" s="150"/>
      <c r="K7" s="150"/>
      <c r="L7" s="150"/>
      <c r="M7" s="150"/>
      <c r="N7" s="150"/>
      <c r="O7" s="105"/>
      <c r="P7" s="105"/>
      <c r="Q7" s="105"/>
      <c r="R7" s="105"/>
      <c r="S7" s="106"/>
      <c r="T7" s="150" t="s">
        <v>523</v>
      </c>
      <c r="U7" s="150"/>
      <c r="V7" s="150"/>
      <c r="W7" s="150"/>
      <c r="X7" s="150"/>
      <c r="Y7" s="150"/>
      <c r="Z7" s="105"/>
      <c r="AA7" s="105"/>
      <c r="AB7" s="105"/>
      <c r="AC7" s="105"/>
      <c r="AJ7" s="89"/>
      <c r="BM7" s="76" t="s">
        <v>503</v>
      </c>
    </row>
    <row r="8" spans="2:65" x14ac:dyDescent="0.25">
      <c r="C8" s="149" t="s">
        <v>82</v>
      </c>
      <c r="D8" s="151" t="s">
        <v>502</v>
      </c>
      <c r="E8" s="151" t="s">
        <v>503</v>
      </c>
      <c r="F8" s="151" t="s">
        <v>504</v>
      </c>
      <c r="G8" s="151" t="s">
        <v>505</v>
      </c>
      <c r="H8" s="82"/>
      <c r="I8" s="149" t="s">
        <v>510</v>
      </c>
      <c r="J8" s="151" t="s">
        <v>502</v>
      </c>
      <c r="K8" s="151" t="s">
        <v>503</v>
      </c>
      <c r="L8" s="151" t="s">
        <v>504</v>
      </c>
      <c r="M8" s="151" t="s">
        <v>505</v>
      </c>
      <c r="N8" s="149" t="s">
        <v>509</v>
      </c>
      <c r="O8" s="151" t="s">
        <v>502</v>
      </c>
      <c r="P8" s="151" t="s">
        <v>503</v>
      </c>
      <c r="Q8" s="151" t="s">
        <v>504</v>
      </c>
      <c r="R8" s="151" t="s">
        <v>505</v>
      </c>
      <c r="S8" s="82"/>
      <c r="T8" s="149" t="s">
        <v>510</v>
      </c>
      <c r="U8" s="151" t="s">
        <v>502</v>
      </c>
      <c r="V8" s="151" t="s">
        <v>503</v>
      </c>
      <c r="W8" s="151" t="s">
        <v>504</v>
      </c>
      <c r="X8" s="151" t="s">
        <v>505</v>
      </c>
      <c r="Y8" s="149" t="s">
        <v>509</v>
      </c>
      <c r="Z8" s="151" t="s">
        <v>502</v>
      </c>
      <c r="AA8" s="151" t="s">
        <v>503</v>
      </c>
      <c r="AB8" s="151" t="s">
        <v>504</v>
      </c>
      <c r="AC8" s="151" t="s">
        <v>505</v>
      </c>
      <c r="AJ8" s="89"/>
      <c r="BM8" s="76" t="s">
        <v>504</v>
      </c>
    </row>
    <row r="9" spans="2:65" x14ac:dyDescent="0.25">
      <c r="B9" s="103"/>
      <c r="C9" s="150"/>
      <c r="D9" s="152"/>
      <c r="E9" s="152"/>
      <c r="F9" s="152"/>
      <c r="G9" s="152"/>
      <c r="H9" s="104"/>
      <c r="I9" s="150"/>
      <c r="J9" s="152"/>
      <c r="K9" s="152"/>
      <c r="L9" s="152"/>
      <c r="M9" s="152"/>
      <c r="N9" s="150"/>
      <c r="O9" s="152"/>
      <c r="P9" s="152"/>
      <c r="Q9" s="152"/>
      <c r="R9" s="152"/>
      <c r="S9" s="104"/>
      <c r="T9" s="150"/>
      <c r="U9" s="152"/>
      <c r="V9" s="152"/>
      <c r="W9" s="152"/>
      <c r="X9" s="152"/>
      <c r="Y9" s="150"/>
      <c r="Z9" s="152"/>
      <c r="AA9" s="152"/>
      <c r="AB9" s="152"/>
      <c r="AC9" s="152"/>
      <c r="AJ9" s="89"/>
      <c r="BM9" s="76" t="s">
        <v>505</v>
      </c>
    </row>
    <row r="10" spans="2:65" x14ac:dyDescent="0.25">
      <c r="B10" s="76" t="s">
        <v>498</v>
      </c>
      <c r="C10" s="126">
        <f>IF($Y$3="T1",D10,IF($Y$3="T2",E10,IF($Y$3="T3",F10,IF($Y$3="T4",G10))))</f>
        <v>33.66625846209255</v>
      </c>
      <c r="D10" s="126">
        <f>APR.FP!$Z$9</f>
        <v>33.001127683506375</v>
      </c>
      <c r="E10" s="126">
        <f>APR.FP!$Z$14</f>
        <v>33.66625846209255</v>
      </c>
      <c r="F10" s="126">
        <f>APR.FP!$Z$19</f>
        <v>0</v>
      </c>
      <c r="G10" s="126">
        <f>APR.FP!$Z$24</f>
        <v>0</v>
      </c>
      <c r="H10" s="94"/>
      <c r="I10" s="128">
        <f>IF($Y$3="T1",J10,IF($Y$3="T2",K10,IF($Y$3="T3",L10,IF($Y$3="T4",M10))))</f>
        <v>146</v>
      </c>
      <c r="J10" s="128">
        <f>APR.FP!$AA$10</f>
        <v>119</v>
      </c>
      <c r="K10" s="128">
        <f>APR.FP!$AA$15</f>
        <v>146</v>
      </c>
      <c r="L10" s="128">
        <f>APR.FP!$AA$20</f>
        <v>0</v>
      </c>
      <c r="M10" s="128">
        <f>APR.FP!$AA$25</f>
        <v>0</v>
      </c>
      <c r="N10" s="126">
        <f>IF($Y$3="T1",O10,IF($Y$3="T2",P10,IF($Y$3="T3",Q10,IF($Y$3="T4",R10))))</f>
        <v>127821.47000000002</v>
      </c>
      <c r="O10" s="126">
        <f>APR.FP!$Y$10</f>
        <v>112938.08999999998</v>
      </c>
      <c r="P10" s="126">
        <f>APR.FP!$Y$15</f>
        <v>127821.47000000002</v>
      </c>
      <c r="Q10" s="126">
        <f>APR.FP!$Y$20</f>
        <v>0</v>
      </c>
      <c r="R10" s="126">
        <f>APR.FP!$Y$25</f>
        <v>0</v>
      </c>
      <c r="T10" s="128">
        <f>IF($Y$3="T1",U10,IF($Y$3="T2",V10,IF($Y$3="T3",W10,IF($Y$3="T4",X10))))</f>
        <v>73</v>
      </c>
      <c r="U10" s="128">
        <f>APR.FP!$AA$11</f>
        <v>87</v>
      </c>
      <c r="V10" s="128">
        <f>APR.FP!$AA$16</f>
        <v>73</v>
      </c>
      <c r="W10" s="128">
        <f>APR.FP!$AA$21</f>
        <v>0</v>
      </c>
      <c r="X10" s="128">
        <f>APR.FP!$AA$26</f>
        <v>0</v>
      </c>
      <c r="Y10" s="126">
        <f>IF($Y$3="T1",Z10,IF($Y$3="T2",AA10,IF($Y$3="T3",AB10,IF($Y$3="T4",AC10))))</f>
        <v>119856.63000000002</v>
      </c>
      <c r="Z10" s="126">
        <f>APR.FP!$Y$11</f>
        <v>140244.65000000002</v>
      </c>
      <c r="AA10" s="126">
        <f>APR.FP!$Y$16</f>
        <v>119856.63000000002</v>
      </c>
      <c r="AB10" s="126">
        <f>APR.FP!$Y$21</f>
        <v>0</v>
      </c>
      <c r="AC10" s="126">
        <f>APR.FP!$Y$26</f>
        <v>0</v>
      </c>
      <c r="AE10" s="95"/>
      <c r="AJ10" s="89"/>
    </row>
    <row r="11" spans="2:65" x14ac:dyDescent="0.25">
      <c r="B11" s="76" t="s">
        <v>552</v>
      </c>
      <c r="C11" s="126">
        <f>IF($Y$3="T1",D11,IF($Y$3="T2",E11,IF($Y$3="T3",F11,IF($Y$3="T4",G11))))</f>
        <v>0</v>
      </c>
      <c r="D11" s="126">
        <f>IMM.FP!$Z$9</f>
        <v>0</v>
      </c>
      <c r="E11" s="126">
        <f>IMM.FP!$Z$14</f>
        <v>0</v>
      </c>
      <c r="F11" s="126">
        <f>IMM.FP!$Z$19</f>
        <v>0</v>
      </c>
      <c r="G11" s="126">
        <f>IMM.FP!$Z$24</f>
        <v>0</v>
      </c>
      <c r="H11" s="94"/>
      <c r="I11" s="128">
        <f>IF($Y$3="T1",J11,IF($Y$3="T2",K11,IF($Y$3="T3",L11,IF($Y$3="T4",M11))))</f>
        <v>0</v>
      </c>
      <c r="J11" s="128">
        <f>IMM.FP!$AA$10</f>
        <v>0</v>
      </c>
      <c r="K11" s="128">
        <f>IMM.FP!$AA$15</f>
        <v>0</v>
      </c>
      <c r="L11" s="128">
        <f>IMM.FP!$AA$20</f>
        <v>0</v>
      </c>
      <c r="M11" s="128">
        <f>IMM.FP!$AA$25</f>
        <v>0</v>
      </c>
      <c r="N11" s="126">
        <f>IF($Y$3="T1",O11,IF($Y$3="T2",P11,IF($Y$3="T3",Q11,IF($Y$3="T4",R11))))</f>
        <v>0</v>
      </c>
      <c r="O11" s="126">
        <f>IMM.FP!$Y$10</f>
        <v>0</v>
      </c>
      <c r="P11" s="126">
        <f>IMM.FP!$Y$15</f>
        <v>0</v>
      </c>
      <c r="Q11" s="126">
        <f>IMM.FP!$Y$20</f>
        <v>0</v>
      </c>
      <c r="R11" s="126">
        <f>IMM.FP!$Y$25</f>
        <v>0</v>
      </c>
      <c r="T11" s="128">
        <f>IF($Y$3="T1",U11,IF($Y$3="T2",V11,IF($Y$3="T3",W11,IF($Y$3="T4",X11))))</f>
        <v>0</v>
      </c>
      <c r="U11" s="128">
        <f>IMM.FP!$AA$11</f>
        <v>0</v>
      </c>
      <c r="V11" s="128">
        <f>IMM.FP!$AA$16</f>
        <v>0</v>
      </c>
      <c r="W11" s="128">
        <f>IMM.FP!$AA$21</f>
        <v>0</v>
      </c>
      <c r="X11" s="128">
        <f>IMM.FP!$AA$26</f>
        <v>0</v>
      </c>
      <c r="Y11" s="126">
        <f>IF($Y$3="T1",Z11,IF($Y$3="T2",AA11,IF($Y$3="T3",AB11,IF($Y$3="T4",AC11))))</f>
        <v>0</v>
      </c>
      <c r="Z11" s="126">
        <f>IMM.FP!$Y$11</f>
        <v>0</v>
      </c>
      <c r="AA11" s="126">
        <f>IMM.FP!$Y$16</f>
        <v>0</v>
      </c>
      <c r="AB11" s="126">
        <f>IMM.FP!$Y$21</f>
        <v>0</v>
      </c>
      <c r="AC11" s="126">
        <f>IMM.FP!$Y$26</f>
        <v>0</v>
      </c>
      <c r="AJ11" s="89"/>
    </row>
    <row r="12" spans="2:65" x14ac:dyDescent="0.25">
      <c r="B12" s="103" t="s">
        <v>526</v>
      </c>
      <c r="C12" s="127"/>
      <c r="D12" s="127"/>
      <c r="E12" s="127"/>
      <c r="F12" s="127"/>
      <c r="G12" s="127"/>
      <c r="H12" s="103"/>
      <c r="I12" s="129"/>
      <c r="J12" s="129"/>
      <c r="K12" s="129"/>
      <c r="L12" s="129"/>
      <c r="M12" s="129"/>
      <c r="N12" s="127"/>
      <c r="O12" s="127"/>
      <c r="P12" s="127"/>
      <c r="Q12" s="127"/>
      <c r="R12" s="127"/>
      <c r="S12" s="103"/>
      <c r="T12" s="129"/>
      <c r="U12" s="129"/>
      <c r="V12" s="129"/>
      <c r="W12" s="129"/>
      <c r="X12" s="129"/>
      <c r="Y12" s="127"/>
      <c r="Z12" s="127"/>
      <c r="AA12" s="127"/>
      <c r="AB12" s="127"/>
      <c r="AC12" s="127"/>
      <c r="AJ12" s="89"/>
    </row>
    <row r="13" spans="2:65" x14ac:dyDescent="0.25">
      <c r="B13" s="83" t="s">
        <v>527</v>
      </c>
      <c r="I13" s="130">
        <f>SUM(I10:I12)</f>
        <v>146</v>
      </c>
      <c r="J13" s="130"/>
      <c r="K13" s="130"/>
      <c r="L13" s="130"/>
      <c r="M13" s="130"/>
      <c r="N13" s="89">
        <f>SUM(N10:N12)</f>
        <v>127821.47000000002</v>
      </c>
      <c r="O13" s="89"/>
      <c r="P13" s="89"/>
      <c r="Q13" s="89"/>
      <c r="R13" s="89"/>
      <c r="T13" s="130">
        <f>SUM(T10:T12)</f>
        <v>73</v>
      </c>
      <c r="U13" s="130"/>
      <c r="V13" s="130"/>
      <c r="W13" s="130"/>
      <c r="X13" s="130"/>
      <c r="Y13" s="89">
        <f>SUM(Y10:Y12)</f>
        <v>119856.63000000002</v>
      </c>
      <c r="Z13" s="89"/>
      <c r="AA13" s="89"/>
      <c r="AB13" s="89"/>
      <c r="AC13" s="89"/>
      <c r="AD13" s="95"/>
      <c r="AJ13" s="89"/>
    </row>
    <row r="14" spans="2:65" x14ac:dyDescent="0.25">
      <c r="AD14" s="94"/>
      <c r="AJ14" s="89"/>
    </row>
    <row r="15" spans="2:65" ht="34.5" thickBot="1" x14ac:dyDescent="0.3">
      <c r="B15" s="100" t="s">
        <v>536</v>
      </c>
      <c r="C15" s="102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</row>
    <row r="16" spans="2:65" ht="15.75" thickTop="1" x14ac:dyDescent="0.25">
      <c r="C16" s="96"/>
      <c r="I16" s="150"/>
      <c r="J16" s="150"/>
      <c r="K16" s="150"/>
      <c r="L16" s="150"/>
      <c r="M16" s="150"/>
      <c r="N16" s="150"/>
      <c r="O16" s="105"/>
      <c r="P16" s="105"/>
      <c r="Q16" s="105"/>
      <c r="R16" s="105"/>
      <c r="S16" s="93"/>
      <c r="T16" s="149"/>
      <c r="U16" s="149"/>
      <c r="V16" s="149"/>
      <c r="W16" s="149"/>
      <c r="X16" s="149"/>
      <c r="Y16" s="149"/>
      <c r="Z16" s="96"/>
      <c r="AA16" s="96"/>
      <c r="AB16" s="96"/>
      <c r="AC16" s="96"/>
    </row>
    <row r="17" spans="2:31" x14ac:dyDescent="0.25">
      <c r="C17" s="149"/>
      <c r="D17" s="151"/>
      <c r="E17" s="151"/>
      <c r="F17" s="151"/>
      <c r="G17" s="151"/>
      <c r="H17" s="82"/>
      <c r="I17" s="149" t="s">
        <v>510</v>
      </c>
      <c r="J17" s="151" t="s">
        <v>502</v>
      </c>
      <c r="K17" s="151" t="s">
        <v>503</v>
      </c>
      <c r="L17" s="151" t="s">
        <v>504</v>
      </c>
      <c r="M17" s="151" t="s">
        <v>505</v>
      </c>
      <c r="N17" s="149" t="s">
        <v>528</v>
      </c>
      <c r="O17" s="151" t="s">
        <v>502</v>
      </c>
      <c r="P17" s="151" t="s">
        <v>503</v>
      </c>
      <c r="Q17" s="151" t="s">
        <v>504</v>
      </c>
      <c r="R17" s="151" t="s">
        <v>505</v>
      </c>
      <c r="S17" s="82"/>
      <c r="T17" s="149"/>
      <c r="U17" s="151"/>
      <c r="V17" s="151"/>
      <c r="W17" s="151"/>
      <c r="X17" s="151"/>
      <c r="Y17" s="149"/>
      <c r="Z17" s="151"/>
      <c r="AA17" s="151"/>
      <c r="AB17" s="151"/>
      <c r="AC17" s="151"/>
    </row>
    <row r="18" spans="2:31" x14ac:dyDescent="0.25">
      <c r="B18" s="103"/>
      <c r="C18" s="150"/>
      <c r="D18" s="152"/>
      <c r="E18" s="152"/>
      <c r="F18" s="152"/>
      <c r="G18" s="152"/>
      <c r="H18" s="104"/>
      <c r="I18" s="150"/>
      <c r="J18" s="152"/>
      <c r="K18" s="152"/>
      <c r="L18" s="152"/>
      <c r="M18" s="152"/>
      <c r="N18" s="150"/>
      <c r="O18" s="152"/>
      <c r="P18" s="152"/>
      <c r="Q18" s="152"/>
      <c r="R18" s="152"/>
      <c r="S18" s="82"/>
      <c r="T18" s="149"/>
      <c r="U18" s="151"/>
      <c r="V18" s="151"/>
      <c r="W18" s="151"/>
      <c r="X18" s="151"/>
      <c r="Y18" s="149"/>
      <c r="Z18" s="151"/>
      <c r="AA18" s="151"/>
      <c r="AB18" s="151"/>
      <c r="AC18" s="151"/>
    </row>
    <row r="19" spans="2:31" x14ac:dyDescent="0.25">
      <c r="B19" s="76" t="s">
        <v>498</v>
      </c>
      <c r="C19" s="94"/>
      <c r="D19" s="94"/>
      <c r="E19" s="94"/>
      <c r="F19" s="94"/>
      <c r="G19" s="94"/>
      <c r="H19" s="94"/>
      <c r="I19" s="128">
        <f>IF($Y$3="T1",J19,IF($Y$3="T2",K19,IF($Y$3="T3",L19,IF($Y$3="T4",M19))))</f>
        <v>0</v>
      </c>
      <c r="J19" s="128">
        <v>0</v>
      </c>
      <c r="K19" s="128">
        <v>0</v>
      </c>
      <c r="L19" s="128">
        <v>0</v>
      </c>
      <c r="M19" s="128">
        <v>0</v>
      </c>
      <c r="N19" s="126">
        <f>IF($Y$3="T1",O19,IF($Y$3="T2",P19,IF($Y$3="T3",Q19,IF($Y$3="T4",R19))))</f>
        <v>0</v>
      </c>
      <c r="O19" s="126">
        <v>0</v>
      </c>
      <c r="P19" s="126">
        <v>0</v>
      </c>
      <c r="Q19" s="126">
        <v>0</v>
      </c>
      <c r="R19" s="126">
        <v>0</v>
      </c>
      <c r="T19" s="94"/>
      <c r="U19" s="94"/>
      <c r="V19" s="94"/>
      <c r="W19" s="94"/>
      <c r="X19" s="94"/>
      <c r="Y19" s="94"/>
      <c r="Z19" s="94"/>
      <c r="AA19" s="94"/>
      <c r="AB19" s="94"/>
      <c r="AC19" s="94"/>
      <c r="AE19" s="95"/>
    </row>
    <row r="20" spans="2:31" x14ac:dyDescent="0.25">
      <c r="B20" s="76" t="s">
        <v>552</v>
      </c>
      <c r="C20" s="94"/>
      <c r="D20" s="94"/>
      <c r="E20" s="94"/>
      <c r="F20" s="94"/>
      <c r="G20" s="94"/>
      <c r="H20" s="94"/>
      <c r="I20" s="128">
        <f>IF($Y$3="T1",J20,IF($Y$3="T2",K20,IF($Y$3="T3",L20,IF($Y$3="T4",M20))))</f>
        <v>0</v>
      </c>
      <c r="J20" s="128">
        <v>0</v>
      </c>
      <c r="K20" s="128">
        <v>0</v>
      </c>
      <c r="L20" s="128">
        <v>0</v>
      </c>
      <c r="M20" s="128">
        <v>0</v>
      </c>
      <c r="N20" s="126">
        <f>IF($Y$3="T1",O20,IF($Y$3="T2",P20,IF($Y$3="T3",Q20,IF($Y$3="T4",R20))))</f>
        <v>0</v>
      </c>
      <c r="O20" s="126">
        <v>0</v>
      </c>
      <c r="P20" s="126">
        <v>0</v>
      </c>
      <c r="Q20" s="126">
        <v>0</v>
      </c>
      <c r="R20" s="126">
        <v>0</v>
      </c>
      <c r="T20" s="94"/>
      <c r="U20" s="94"/>
      <c r="V20" s="94"/>
      <c r="W20" s="94"/>
      <c r="X20" s="94"/>
      <c r="Y20" s="94"/>
      <c r="Z20" s="94"/>
      <c r="AA20" s="94"/>
      <c r="AB20" s="94"/>
      <c r="AC20" s="94"/>
    </row>
    <row r="21" spans="2:31" x14ac:dyDescent="0.25">
      <c r="B21" s="103" t="s">
        <v>526</v>
      </c>
      <c r="C21" s="103"/>
      <c r="D21" s="103"/>
      <c r="E21" s="103"/>
      <c r="F21" s="103"/>
      <c r="G21" s="103"/>
      <c r="H21" s="103"/>
      <c r="I21" s="129"/>
      <c r="J21" s="129"/>
      <c r="K21" s="129"/>
      <c r="L21" s="129"/>
      <c r="M21" s="129"/>
      <c r="N21" s="127"/>
      <c r="O21" s="127"/>
      <c r="P21" s="127"/>
      <c r="Q21" s="127"/>
      <c r="R21" s="127"/>
    </row>
    <row r="22" spans="2:31" x14ac:dyDescent="0.25">
      <c r="B22" s="83" t="s">
        <v>527</v>
      </c>
      <c r="I22" s="130">
        <f>SUM(I19:I21)</f>
        <v>0</v>
      </c>
      <c r="J22" s="130"/>
      <c r="K22" s="130"/>
      <c r="L22" s="130"/>
      <c r="M22" s="130"/>
      <c r="N22" s="89">
        <f>SUM(N19:N21)</f>
        <v>0</v>
      </c>
      <c r="O22" s="89"/>
      <c r="P22" s="89"/>
      <c r="Q22" s="89"/>
      <c r="R22" s="89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4" spans="2:31" ht="34.5" thickBot="1" x14ac:dyDescent="0.3">
      <c r="B24" s="100" t="s">
        <v>529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</row>
    <row r="25" spans="2:31" ht="15.75" thickTop="1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</row>
    <row r="26" spans="2:31" x14ac:dyDescent="0.25">
      <c r="C26" s="105" t="s">
        <v>527</v>
      </c>
      <c r="D26" s="103"/>
      <c r="E26" s="103"/>
      <c r="F26" s="103"/>
      <c r="G26" s="103"/>
      <c r="H26" s="103"/>
      <c r="I26" s="150" t="s">
        <v>524</v>
      </c>
      <c r="J26" s="150"/>
      <c r="K26" s="150"/>
      <c r="L26" s="150"/>
      <c r="M26" s="150"/>
      <c r="N26" s="150"/>
      <c r="O26" s="105"/>
      <c r="P26" s="105"/>
      <c r="Q26" s="105"/>
      <c r="R26" s="105"/>
      <c r="S26" s="106"/>
      <c r="T26" s="150" t="s">
        <v>523</v>
      </c>
      <c r="U26" s="150"/>
      <c r="V26" s="150"/>
      <c r="W26" s="150"/>
      <c r="X26" s="150"/>
      <c r="Y26" s="150"/>
      <c r="Z26" s="105"/>
      <c r="AA26" s="105"/>
      <c r="AB26" s="105"/>
      <c r="AC26" s="105"/>
    </row>
    <row r="27" spans="2:31" x14ac:dyDescent="0.25">
      <c r="C27" s="149" t="s">
        <v>82</v>
      </c>
      <c r="D27" s="151" t="s">
        <v>502</v>
      </c>
      <c r="E27" s="151" t="s">
        <v>503</v>
      </c>
      <c r="F27" s="151" t="s">
        <v>504</v>
      </c>
      <c r="G27" s="151" t="s">
        <v>505</v>
      </c>
      <c r="H27" s="82"/>
      <c r="I27" s="149" t="s">
        <v>510</v>
      </c>
      <c r="J27" s="151" t="s">
        <v>502</v>
      </c>
      <c r="K27" s="151" t="s">
        <v>503</v>
      </c>
      <c r="L27" s="151" t="s">
        <v>504</v>
      </c>
      <c r="M27" s="151" t="s">
        <v>505</v>
      </c>
      <c r="N27" s="149" t="s">
        <v>509</v>
      </c>
      <c r="O27" s="151" t="s">
        <v>502</v>
      </c>
      <c r="P27" s="151" t="s">
        <v>503</v>
      </c>
      <c r="Q27" s="151" t="s">
        <v>504</v>
      </c>
      <c r="R27" s="151" t="s">
        <v>505</v>
      </c>
      <c r="S27" s="82"/>
      <c r="T27" s="149" t="s">
        <v>510</v>
      </c>
      <c r="U27" s="151" t="s">
        <v>502</v>
      </c>
      <c r="V27" s="151" t="s">
        <v>503</v>
      </c>
      <c r="W27" s="151" t="s">
        <v>504</v>
      </c>
      <c r="X27" s="151" t="s">
        <v>505</v>
      </c>
      <c r="Y27" s="149" t="s">
        <v>509</v>
      </c>
      <c r="Z27" s="151" t="s">
        <v>502</v>
      </c>
      <c r="AA27" s="151" t="s">
        <v>503</v>
      </c>
      <c r="AB27" s="151" t="s">
        <v>504</v>
      </c>
      <c r="AC27" s="151" t="s">
        <v>505</v>
      </c>
    </row>
    <row r="28" spans="2:31" x14ac:dyDescent="0.25">
      <c r="B28" s="103"/>
      <c r="C28" s="150"/>
      <c r="D28" s="152"/>
      <c r="E28" s="152"/>
      <c r="F28" s="152"/>
      <c r="G28" s="152"/>
      <c r="H28" s="104"/>
      <c r="I28" s="150"/>
      <c r="J28" s="152"/>
      <c r="K28" s="152"/>
      <c r="L28" s="152"/>
      <c r="M28" s="152"/>
      <c r="N28" s="150"/>
      <c r="O28" s="152"/>
      <c r="P28" s="152"/>
      <c r="Q28" s="152"/>
      <c r="R28" s="152"/>
      <c r="S28" s="104"/>
      <c r="T28" s="150"/>
      <c r="U28" s="152"/>
      <c r="V28" s="152"/>
      <c r="W28" s="152"/>
      <c r="X28" s="152"/>
      <c r="Y28" s="150"/>
      <c r="Z28" s="152"/>
      <c r="AA28" s="152"/>
      <c r="AB28" s="152"/>
      <c r="AC28" s="152"/>
    </row>
    <row r="29" spans="2:31" x14ac:dyDescent="0.25">
      <c r="B29" s="76" t="s">
        <v>498</v>
      </c>
      <c r="C29" s="126">
        <f>IF($Y$3="T1",D29,IF($Y$3="T2",E29,IF($Y$3="T3",F29,IF($Y$3="T4",G29))))</f>
        <v>1.3840731527830386</v>
      </c>
      <c r="D29" s="126">
        <f>APR.FPP!V10</f>
        <v>0</v>
      </c>
      <c r="E29" s="126">
        <f>+APR.FPP!V15</f>
        <v>1.3840731527830386</v>
      </c>
      <c r="F29" s="126">
        <f>+APR.FPP!V20</f>
        <v>0</v>
      </c>
      <c r="G29" s="126">
        <f>+APR.FPP!V25</f>
        <v>0</v>
      </c>
      <c r="H29" s="94"/>
      <c r="I29" s="128">
        <f>IF($Y$3="T1",J29,IF($Y$3="T2",K29,IF($Y$3="T3",L29,IF($Y$3="T4",M29))))</f>
        <v>35</v>
      </c>
      <c r="J29" s="128">
        <f>+APR.FPP!W11</f>
        <v>0</v>
      </c>
      <c r="K29" s="128">
        <f>+APR.FPP!W16</f>
        <v>35</v>
      </c>
      <c r="L29" s="128">
        <f>+APR.FPP!W21</f>
        <v>0</v>
      </c>
      <c r="M29" s="128">
        <f>+APR.FPP!W26</f>
        <v>0</v>
      </c>
      <c r="N29" s="126">
        <f>IF($Y$3="T1",O29,IF($Y$3="T2",P29,IF($Y$3="T3",Q29,IF($Y$3="T4",R29))))</f>
        <v>52752.059999999983</v>
      </c>
      <c r="O29" s="126">
        <f>+APR.FPP!U11</f>
        <v>0</v>
      </c>
      <c r="P29" s="126">
        <f>+APR.FPP!U16</f>
        <v>52752.059999999983</v>
      </c>
      <c r="Q29" s="126">
        <f>+APR.FPP!U21</f>
        <v>0</v>
      </c>
      <c r="R29" s="126">
        <f>+APR.FPP!U26</f>
        <v>0</v>
      </c>
      <c r="T29" s="128">
        <f>IF($Y$3="T1",U29,IF($Y$3="T2",V29,IF($Y$3="T3",W29,IF($Y$3="T4",X29))))</f>
        <v>0</v>
      </c>
      <c r="U29" s="128">
        <f>+APR.FPP!W12</f>
        <v>0</v>
      </c>
      <c r="V29" s="128">
        <f>+APR.FPP!W17</f>
        <v>0</v>
      </c>
      <c r="W29" s="128">
        <f>+APR.FPP!W22</f>
        <v>0</v>
      </c>
      <c r="X29" s="128">
        <f>APR.FPP!W27</f>
        <v>0</v>
      </c>
      <c r="Y29" s="126">
        <f>IF($Y$3="T1",Z29,IF($Y$3="T2",AA29,IF($Y$3="T3",AB29,IF($Y$3="T4",AC29))))</f>
        <v>0</v>
      </c>
      <c r="Z29" s="126">
        <f>APR.FPP!U12</f>
        <v>0</v>
      </c>
      <c r="AA29" s="126">
        <f>+APR.FPP!U17</f>
        <v>0</v>
      </c>
      <c r="AB29" s="126">
        <f>+APR.FPP!U22</f>
        <v>0</v>
      </c>
      <c r="AC29" s="126">
        <f>+APR.FPP!U27</f>
        <v>0</v>
      </c>
      <c r="AE29" s="95"/>
    </row>
    <row r="30" spans="2:31" x14ac:dyDescent="0.25">
      <c r="B30" s="76" t="s">
        <v>552</v>
      </c>
      <c r="C30" s="126">
        <f>IF($Y$3="T1",D30,IF($Y$3="T2",E30,IF($Y$3="T3",F30,IF($Y$3="T4",G30))))</f>
        <v>0</v>
      </c>
      <c r="D30" s="126">
        <f>+IMM.FPP!V11</f>
        <v>0</v>
      </c>
      <c r="E30" s="126">
        <f>+IMM.FPP!V16</f>
        <v>0</v>
      </c>
      <c r="F30" s="126">
        <f>+IMM.FPP!V21</f>
        <v>0</v>
      </c>
      <c r="G30" s="126">
        <f>+IMM.FPP!V26</f>
        <v>0</v>
      </c>
      <c r="H30" s="94"/>
      <c r="I30" s="128">
        <f>IF($Y$3="T1",J30,IF($Y$3="T2",K30,IF($Y$3="T3",L30,IF($Y$3="T4",M30))))</f>
        <v>0</v>
      </c>
      <c r="J30" s="128">
        <f>+IMM.FPP!W12</f>
        <v>0</v>
      </c>
      <c r="K30" s="128">
        <f>+IMM.FPP!W17</f>
        <v>0</v>
      </c>
      <c r="L30" s="128">
        <f>+IMM.FPP!W22</f>
        <v>0</v>
      </c>
      <c r="M30" s="128">
        <f>+IMM.FPP!W27</f>
        <v>0</v>
      </c>
      <c r="N30" s="126">
        <f>IF($Y$3="T1",O30,IF($Y$3="T2",P30,IF($Y$3="T3",Q30,IF($Y$3="T4",R30))))</f>
        <v>0</v>
      </c>
      <c r="O30" s="126">
        <f>+IMM.FPP!U12</f>
        <v>0</v>
      </c>
      <c r="P30" s="126">
        <f>+IMM.FPP!U17</f>
        <v>0</v>
      </c>
      <c r="Q30" s="126">
        <f>+IMM.FPP!U22</f>
        <v>0</v>
      </c>
      <c r="R30" s="126">
        <f>+IMM.FPP!U27</f>
        <v>0</v>
      </c>
      <c r="T30" s="128">
        <f>IF($Y$3="T1",U30,IF($Y$3="T2",V30,IF($Y$3="T3",W30,IF($Y$3="T4",X30))))</f>
        <v>0</v>
      </c>
      <c r="U30" s="128">
        <f>+IMM.FPP!W13</f>
        <v>0</v>
      </c>
      <c r="V30" s="128">
        <f>+IMM.FPP!W18</f>
        <v>0</v>
      </c>
      <c r="W30" s="128">
        <f>+IMM.FPP!W23</f>
        <v>0</v>
      </c>
      <c r="X30" s="128">
        <f>+IMM.FPP!W28</f>
        <v>0</v>
      </c>
      <c r="Y30" s="126">
        <f>IF($Y$3="T1",Z30,IF($Y$3="T2",AA30,IF($Y$3="T3",AB30,IF($Y$3="T4",AC30))))</f>
        <v>0</v>
      </c>
      <c r="Z30" s="126">
        <f>+IMM.FPP!U13</f>
        <v>0</v>
      </c>
      <c r="AA30" s="126">
        <f>+IMM.FPP!U18</f>
        <v>0</v>
      </c>
      <c r="AB30" s="126">
        <f>+IMM.FPP!U23</f>
        <v>0</v>
      </c>
      <c r="AC30" s="126">
        <f>+IMM.FPP!U28</f>
        <v>0</v>
      </c>
    </row>
    <row r="31" spans="2:31" x14ac:dyDescent="0.25">
      <c r="B31" s="103" t="s">
        <v>526</v>
      </c>
      <c r="C31" s="127"/>
      <c r="D31" s="127"/>
      <c r="E31" s="127"/>
      <c r="F31" s="127"/>
      <c r="G31" s="127"/>
      <c r="H31" s="103"/>
      <c r="I31" s="129"/>
      <c r="J31" s="129"/>
      <c r="K31" s="129"/>
      <c r="L31" s="129"/>
      <c r="M31" s="129"/>
      <c r="N31" s="127"/>
      <c r="O31" s="127"/>
      <c r="P31" s="127"/>
      <c r="Q31" s="127"/>
      <c r="R31" s="127"/>
      <c r="S31" s="103"/>
      <c r="T31" s="129"/>
      <c r="U31" s="129"/>
      <c r="V31" s="129"/>
      <c r="W31" s="129"/>
      <c r="X31" s="129"/>
      <c r="Y31" s="127"/>
      <c r="Z31" s="127"/>
      <c r="AA31" s="127"/>
      <c r="AB31" s="127"/>
      <c r="AC31" s="127"/>
    </row>
    <row r="32" spans="2:31" x14ac:dyDescent="0.25">
      <c r="B32" s="83" t="s">
        <v>527</v>
      </c>
      <c r="I32" s="130">
        <f>SUM(I29:I31)</f>
        <v>35</v>
      </c>
      <c r="J32" s="130"/>
      <c r="K32" s="130"/>
      <c r="L32" s="130"/>
      <c r="M32" s="130"/>
      <c r="N32" s="89">
        <f>SUM(N29:N31)</f>
        <v>52752.059999999983</v>
      </c>
      <c r="O32" s="89"/>
      <c r="P32" s="89"/>
      <c r="Q32" s="89"/>
      <c r="R32" s="89"/>
      <c r="T32" s="130">
        <f>SUM(T29:T31)</f>
        <v>0</v>
      </c>
      <c r="U32" s="130"/>
      <c r="V32" s="130"/>
      <c r="W32" s="130"/>
      <c r="X32" s="130"/>
      <c r="Y32" s="89">
        <f>SUM(Y29:Y31)</f>
        <v>0</v>
      </c>
      <c r="Z32" s="89"/>
      <c r="AA32" s="89"/>
      <c r="AB32" s="89"/>
      <c r="AC32" s="89"/>
      <c r="AD32" s="95"/>
    </row>
    <row r="34" spans="2:30" ht="34.5" thickBot="1" x14ac:dyDescent="0.3">
      <c r="B34" s="100" t="s">
        <v>537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101"/>
      <c r="AA34" s="101"/>
      <c r="AB34" s="101"/>
      <c r="AC34" s="101"/>
      <c r="AD34" s="95"/>
    </row>
    <row r="35" spans="2:30" ht="15.75" thickTop="1" x14ac:dyDescent="0.25">
      <c r="Y35" s="95"/>
    </row>
    <row r="36" spans="2:30" x14ac:dyDescent="0.25">
      <c r="B36" s="76" t="s">
        <v>551</v>
      </c>
      <c r="Y36" s="95"/>
    </row>
    <row r="37" spans="2:30" x14ac:dyDescent="0.25">
      <c r="Y37" s="95"/>
    </row>
    <row r="38" spans="2:30" x14ac:dyDescent="0.25">
      <c r="C38" s="96"/>
      <c r="D38" s="103"/>
      <c r="E38" s="103"/>
      <c r="F38" s="103"/>
      <c r="G38" s="103"/>
    </row>
    <row r="39" spans="2:30" x14ac:dyDescent="0.25">
      <c r="C39" s="149" t="str">
        <f>CONCATENATE("PMP ",Y3)</f>
        <v>PMP T2</v>
      </c>
      <c r="D39" s="151" t="s">
        <v>502</v>
      </c>
      <c r="E39" s="151" t="s">
        <v>503</v>
      </c>
      <c r="F39" s="151" t="s">
        <v>504</v>
      </c>
      <c r="G39" s="151" t="s">
        <v>505</v>
      </c>
      <c r="I39" s="149" t="s">
        <v>553</v>
      </c>
    </row>
    <row r="40" spans="2:30" x14ac:dyDescent="0.25">
      <c r="B40" s="103"/>
      <c r="C40" s="150"/>
      <c r="D40" s="152"/>
      <c r="E40" s="152"/>
      <c r="F40" s="152"/>
      <c r="G40" s="152"/>
      <c r="I40" s="150"/>
    </row>
    <row r="41" spans="2:30" outlineLevel="1" x14ac:dyDescent="0.25">
      <c r="B41" s="76" t="s">
        <v>542</v>
      </c>
      <c r="C41" s="89">
        <f>IF($Y$3="T1",D41,IF($Y$3="T2",E41,IF($Y$3="T3",F41,IF($Y$3="T4",G41))))</f>
        <v>8338394.9300000034</v>
      </c>
      <c r="D41" s="89">
        <f>APR.FP!Y12+IMM.FP!Y12</f>
        <v>8355315.9300000006</v>
      </c>
      <c r="E41" s="89">
        <f>+APR.FP!Y17+IMM.FP!Y17</f>
        <v>8338394.9300000034</v>
      </c>
      <c r="F41" s="89">
        <f>+APR.FP!Y22+IMM.FP!Y22</f>
        <v>0</v>
      </c>
      <c r="G41" s="89">
        <f>+APR.FP!Y27+IMM.FP!Y27</f>
        <v>0</v>
      </c>
      <c r="I41" s="89">
        <f>SUM(D41:H41)</f>
        <v>16693710.860000003</v>
      </c>
    </row>
    <row r="42" spans="2:30" outlineLevel="1" x14ac:dyDescent="0.25">
      <c r="B42" s="76" t="s">
        <v>543</v>
      </c>
      <c r="C42" s="89">
        <f>IF($Y$3="T1",D42,IF($Y$3="T2",E42,IF($Y$3="T3",F42,IF($Y$3="T4",G42))))</f>
        <v>247678.10000000003</v>
      </c>
      <c r="D42" s="89">
        <f>+O10+Z10+O11+Z11</f>
        <v>253182.74</v>
      </c>
      <c r="E42" s="89">
        <f>+P10+AA10+P11+AA11</f>
        <v>247678.10000000003</v>
      </c>
      <c r="F42" s="89">
        <f>+Q10+AB10+Q11+AB11</f>
        <v>0</v>
      </c>
      <c r="G42" s="89">
        <f>+R10+AC10+R11+AC11</f>
        <v>0</v>
      </c>
      <c r="I42" s="89">
        <f>SUM(D42:H42)</f>
        <v>500860.84</v>
      </c>
    </row>
    <row r="43" spans="2:30" outlineLevel="1" x14ac:dyDescent="0.25">
      <c r="B43" s="76" t="s">
        <v>544</v>
      </c>
      <c r="C43" s="131">
        <f>IF($Y$3="T1",D43,IF($Y$3="T2",E43,IF($Y$3="T3",F43,IF($Y$3="T4",G43))))</f>
        <v>33.666258462092543</v>
      </c>
      <c r="D43" s="131">
        <f>IF(D42=0,0,D41/D42)</f>
        <v>33.00112768350639</v>
      </c>
      <c r="E43" s="131">
        <f t="shared" ref="E43:G43" si="0">IF(E42=0,0,E41/E42)</f>
        <v>33.666258462092543</v>
      </c>
      <c r="F43" s="131">
        <f t="shared" si="0"/>
        <v>0</v>
      </c>
      <c r="G43" s="131">
        <f t="shared" si="0"/>
        <v>0</v>
      </c>
      <c r="I43" s="131">
        <f t="shared" ref="I43" si="1">IF(I42=0,0,I41/I42)</f>
        <v>33.330038060072738</v>
      </c>
      <c r="N43" s="95"/>
      <c r="O43" s="95"/>
      <c r="P43" s="95"/>
      <c r="Q43" s="95"/>
      <c r="R43" s="95"/>
      <c r="Z43" s="95"/>
      <c r="AA43" s="95"/>
      <c r="AB43" s="95"/>
      <c r="AC43" s="95"/>
    </row>
    <row r="44" spans="2:30" outlineLevel="1" x14ac:dyDescent="0.25"/>
    <row r="45" spans="2:30" outlineLevel="1" x14ac:dyDescent="0.25">
      <c r="B45" s="76" t="s">
        <v>545</v>
      </c>
      <c r="C45" s="89">
        <f>IF($Y$3="T1",D45,IF($Y$3="T2",E45,IF($Y$3="T3",F45,IF($Y$3="T4",G45))))</f>
        <v>73012.709999999992</v>
      </c>
      <c r="D45" s="89">
        <f>APR.FPP!U13+IMM.FPP!U14</f>
        <v>0</v>
      </c>
      <c r="E45" s="89">
        <f>+APR.FPP!U18+IMM.FPP!U19</f>
        <v>73012.709999999992</v>
      </c>
      <c r="F45" s="89">
        <f>+APR.FPP!U23+IMM.FPP!U24</f>
        <v>0</v>
      </c>
      <c r="G45" s="89">
        <f>+APR.FPP!U28+IMM.FPP!U29</f>
        <v>0</v>
      </c>
      <c r="I45" s="89">
        <f>SUM(D45:H45)</f>
        <v>73012.709999999992</v>
      </c>
    </row>
    <row r="46" spans="2:30" outlineLevel="1" x14ac:dyDescent="0.25">
      <c r="B46" s="76" t="s">
        <v>546</v>
      </c>
      <c r="C46" s="89">
        <f>IF($Y$3="T1",D46,IF($Y$3="T2",E46,IF($Y$3="T3",F46,IF($Y$3="T4",G46))))</f>
        <v>52752.059999999983</v>
      </c>
      <c r="D46" s="89">
        <f>+O29+Z29+O30+Z30</f>
        <v>0</v>
      </c>
      <c r="E46" s="89">
        <f>+P29+AA29+P30+AA30</f>
        <v>52752.059999999983</v>
      </c>
      <c r="F46" s="89">
        <f>+Q29+AB29+Q30+AB30</f>
        <v>0</v>
      </c>
      <c r="G46" s="89">
        <f>+R29+AC29+R30+AC30</f>
        <v>0</v>
      </c>
      <c r="H46" s="89"/>
      <c r="I46" s="89">
        <f>SUM(D46:H46)</f>
        <v>52752.059999999983</v>
      </c>
      <c r="J46" s="97"/>
      <c r="K46" s="97"/>
      <c r="L46" s="97"/>
      <c r="M46" s="97"/>
      <c r="T46" s="95"/>
      <c r="U46" s="95"/>
      <c r="V46" s="95"/>
      <c r="W46" s="95"/>
      <c r="X46" s="95"/>
    </row>
    <row r="47" spans="2:30" outlineLevel="1" x14ac:dyDescent="0.25">
      <c r="B47" s="76" t="s">
        <v>547</v>
      </c>
      <c r="C47" s="131">
        <f>IF($Y$3="T1",D47,IF($Y$3="T2",E47,IF($Y$3="T3",F47,IF($Y$3="T4",G47))))</f>
        <v>1.3840731527830386</v>
      </c>
      <c r="D47" s="131">
        <f>IF(D46=0,0,D45/D46)</f>
        <v>0</v>
      </c>
      <c r="E47" s="131">
        <f t="shared" ref="E47" si="2">IF(E46=0,0,E45/E46)</f>
        <v>1.3840731527830386</v>
      </c>
      <c r="F47" s="131">
        <f t="shared" ref="F47" si="3">IF(F46=0,0,F45/F46)</f>
        <v>0</v>
      </c>
      <c r="G47" s="131">
        <f t="shared" ref="G47" si="4">IF(G46=0,0,G45/G46)</f>
        <v>0</v>
      </c>
      <c r="H47" s="89"/>
      <c r="I47" s="131">
        <f t="shared" ref="I47" si="5">IF(I46=0,0,I45/I46)</f>
        <v>1.3840731527830386</v>
      </c>
      <c r="J47" s="98"/>
      <c r="K47" s="98"/>
      <c r="L47" s="98"/>
      <c r="M47" s="98"/>
    </row>
    <row r="48" spans="2:30" outlineLevel="1" x14ac:dyDescent="0.25">
      <c r="C48" s="89"/>
      <c r="D48" s="89"/>
      <c r="E48" s="89"/>
      <c r="F48" s="89"/>
      <c r="G48" s="89"/>
      <c r="H48" s="89"/>
      <c r="I48" s="89"/>
    </row>
    <row r="49" spans="2:9" outlineLevel="1" x14ac:dyDescent="0.25">
      <c r="B49" s="76" t="s">
        <v>548</v>
      </c>
      <c r="C49" s="89">
        <f>IF($Y$3="T1",D49,IF($Y$3="T2",E49,IF($Y$3="T3",F49,IF($Y$3="T4",G49))))</f>
        <v>8411407.6400000043</v>
      </c>
      <c r="D49" s="89">
        <f>+D41+D45</f>
        <v>8355315.9300000006</v>
      </c>
      <c r="E49" s="89">
        <f t="shared" ref="E49:G49" si="6">+E41+E45</f>
        <v>8411407.6400000043</v>
      </c>
      <c r="F49" s="89">
        <f t="shared" si="6"/>
        <v>0</v>
      </c>
      <c r="G49" s="89">
        <f t="shared" si="6"/>
        <v>0</v>
      </c>
      <c r="H49" s="89"/>
      <c r="I49" s="89">
        <f t="shared" ref="I49" si="7">+I41+I45</f>
        <v>16766723.570000004</v>
      </c>
    </row>
    <row r="50" spans="2:9" outlineLevel="1" x14ac:dyDescent="0.25">
      <c r="B50" s="76" t="s">
        <v>549</v>
      </c>
      <c r="C50" s="89">
        <f>IF($Y$3="T1",D50,IF($Y$3="T2",E50,IF($Y$3="T3",F50,IF($Y$3="T4",G50))))</f>
        <v>300430.16000000003</v>
      </c>
      <c r="D50" s="89">
        <f>+D42+D46</f>
        <v>253182.74</v>
      </c>
      <c r="E50" s="89">
        <f>+E42+E46</f>
        <v>300430.16000000003</v>
      </c>
      <c r="F50" s="89">
        <f>+F42+F46</f>
        <v>0</v>
      </c>
      <c r="G50" s="89">
        <f>+G42+G46</f>
        <v>0</v>
      </c>
      <c r="H50" s="89"/>
      <c r="I50" s="89">
        <f>+I42+I46</f>
        <v>553612.9</v>
      </c>
    </row>
    <row r="51" spans="2:9" s="93" customFormat="1" x14ac:dyDescent="0.25">
      <c r="B51" s="132" t="s">
        <v>550</v>
      </c>
      <c r="C51" s="134">
        <f>IF($Y$3="T1",D51,IF($Y$3="T2",E51,IF($Y$3="T3",F51,IF($Y$3="T4",G51))))</f>
        <v>27.997880239453998</v>
      </c>
      <c r="D51" s="133">
        <f>IF(D50=0,0,D49/D50)</f>
        <v>33.00112768350639</v>
      </c>
      <c r="E51" s="133">
        <f t="shared" ref="E51" si="8">IF(E50=0,0,E49/E50)</f>
        <v>27.997880239453998</v>
      </c>
      <c r="F51" s="133">
        <f t="shared" ref="F51" si="9">IF(F50=0,0,F49/F50)</f>
        <v>0</v>
      </c>
      <c r="G51" s="133">
        <f t="shared" ref="G51" si="10">IF(G50=0,0,G49/G50)</f>
        <v>0</v>
      </c>
      <c r="H51" s="99"/>
      <c r="I51" s="141">
        <f t="shared" ref="I51" si="11">IF(I50=0,0,I49/I50)</f>
        <v>30.286005925801231</v>
      </c>
    </row>
    <row r="52" spans="2:9" x14ac:dyDescent="0.25">
      <c r="C52" s="89"/>
      <c r="D52" s="89"/>
      <c r="E52" s="89"/>
      <c r="F52" s="89"/>
      <c r="G52" s="89"/>
      <c r="H52" s="89"/>
    </row>
    <row r="53" spans="2:9" x14ac:dyDescent="0.25">
      <c r="C53" s="89"/>
      <c r="D53" s="89"/>
      <c r="E53" s="89"/>
      <c r="F53" s="89"/>
      <c r="G53" s="89"/>
      <c r="H53" s="89"/>
    </row>
    <row r="54" spans="2:9" x14ac:dyDescent="0.25">
      <c r="B54" s="93"/>
      <c r="C54" s="99"/>
      <c r="D54" s="99"/>
      <c r="E54" s="99"/>
      <c r="F54" s="99"/>
      <c r="G54" s="99"/>
      <c r="H54" s="99"/>
    </row>
    <row r="56" spans="2:9" x14ac:dyDescent="0.25">
      <c r="C56" s="94"/>
      <c r="D56" s="94"/>
      <c r="E56" s="94"/>
      <c r="F56" s="94"/>
      <c r="G56" s="94"/>
      <c r="H56" s="94"/>
    </row>
    <row r="57" spans="2:9" x14ac:dyDescent="0.25">
      <c r="C57" s="94"/>
      <c r="D57" s="94"/>
      <c r="E57" s="94"/>
      <c r="F57" s="94"/>
      <c r="G57" s="94"/>
      <c r="H57" s="94"/>
    </row>
    <row r="58" spans="2:9" x14ac:dyDescent="0.25">
      <c r="C58" s="94"/>
      <c r="D58" s="94"/>
      <c r="E58" s="94"/>
      <c r="F58" s="94"/>
      <c r="G58" s="94"/>
      <c r="H58" s="94"/>
    </row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359"/>
  <sheetViews>
    <sheetView zoomScale="80" zoomScaleNormal="80" workbookViewId="0">
      <pane ySplit="6" topLeftCell="A271" activePane="bottomLeft" state="frozen"/>
      <selection activeCell="J110" sqref="J110"/>
      <selection pane="bottomLeft" activeCell="C432" sqref="C432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7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10.7109375" style="76" bestFit="1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5" width="16.28515625" style="76" bestFit="1" customWidth="1"/>
    <col min="26" max="27" width="14.85546875" style="76" customWidth="1"/>
    <col min="28" max="35" width="11.42578125" style="76"/>
    <col min="36" max="37" width="3.85546875" style="76" bestFit="1" customWidth="1"/>
    <col min="38" max="38" width="12" style="76" bestFit="1" customWidth="1"/>
    <col min="39" max="16384" width="11.42578125" style="76"/>
  </cols>
  <sheetData>
    <row r="2" spans="2:38" ht="26.25" x14ac:dyDescent="0.25">
      <c r="B2" s="77" t="s">
        <v>535</v>
      </c>
    </row>
    <row r="4" spans="2:38" ht="26.25" x14ac:dyDescent="0.25">
      <c r="C4" s="77" t="s">
        <v>511</v>
      </c>
    </row>
    <row r="6" spans="2:38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8" x14ac:dyDescent="0.25">
      <c r="C7" s="79">
        <v>44928</v>
      </c>
      <c r="D7" s="79">
        <v>44928</v>
      </c>
      <c r="E7">
        <v>6</v>
      </c>
      <c r="F7">
        <v>86</v>
      </c>
      <c r="G7" t="s">
        <v>560</v>
      </c>
      <c r="H7" s="140" t="s">
        <v>561</v>
      </c>
      <c r="I7" s="36">
        <v>40005225</v>
      </c>
      <c r="J7" t="s">
        <v>555</v>
      </c>
      <c r="K7" s="8">
        <v>48.27</v>
      </c>
      <c r="L7" s="87">
        <f>IF(D7="","",MONTH(D7))</f>
        <v>1</v>
      </c>
      <c r="M7" s="88" t="str">
        <f t="shared" ref="M7:M70" si="0">IF(L7="","",VLOOKUP(L7,$AJ$8:$AK$19,2,FALSE))</f>
        <v>T1</v>
      </c>
      <c r="N7" s="76">
        <f>IF(D7="",0,D7-C7)</f>
        <v>0</v>
      </c>
      <c r="O7" s="89">
        <f>K7*N7</f>
        <v>0</v>
      </c>
      <c r="P7" s="76" t="str">
        <f t="shared" ref="P7" si="1">IF(N7&lt;=30,"Dins Periode Legal","Fora Periode Legal")</f>
        <v>Dins Periode Legal</v>
      </c>
      <c r="Q7" s="76" t="str">
        <f t="shared" ref="Q7" si="2">CONCATENATE($M7," - ",P7)</f>
        <v>T1 - Dins Periode Legal</v>
      </c>
      <c r="R7" s="76" t="str">
        <f t="shared" ref="R7:R70" si="3">CONCATENATE($M7," - Import Total")</f>
        <v>T1 - Import Total</v>
      </c>
      <c r="S7" s="92">
        <f t="shared" ref="S7:S70" si="4">IF(M7="",0,K7/(VLOOKUP(R7,$X$9:$Y$27,2,FALSE))*N7)</f>
        <v>0</v>
      </c>
      <c r="T7" s="90">
        <f t="shared" ref="T7" si="5">IF(L7="",0,1)</f>
        <v>1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8" x14ac:dyDescent="0.25">
      <c r="C8" s="79">
        <v>44928</v>
      </c>
      <c r="D8" s="79">
        <v>44928</v>
      </c>
      <c r="E8">
        <v>7</v>
      </c>
      <c r="F8">
        <v>88</v>
      </c>
      <c r="G8" t="s">
        <v>562</v>
      </c>
      <c r="H8" s="140" t="s">
        <v>563</v>
      </c>
      <c r="I8" s="36">
        <v>41000012</v>
      </c>
      <c r="J8" t="s">
        <v>564</v>
      </c>
      <c r="K8" s="8">
        <v>70.180000000000007</v>
      </c>
      <c r="L8" s="87">
        <f t="shared" ref="L8:L71" si="6">IF(D8="","",MONTH(D8))</f>
        <v>1</v>
      </c>
      <c r="M8" s="88" t="str">
        <f t="shared" si="0"/>
        <v>T1</v>
      </c>
      <c r="N8" s="76">
        <f t="shared" ref="N8:N71" si="7">IF(D8="",0,D8-C8)</f>
        <v>0</v>
      </c>
      <c r="O8" s="89">
        <f t="shared" ref="O8:O71" si="8">K8*N8</f>
        <v>0</v>
      </c>
      <c r="P8" s="76" t="str">
        <f t="shared" ref="P8:P71" si="9">IF(N8&lt;=30,"Dins Periode Legal","Fora Periode Legal")</f>
        <v>Dins Periode Legal</v>
      </c>
      <c r="Q8" s="76" t="str">
        <f t="shared" ref="Q8:Q71" si="10">CONCATENATE($M8," - ",P8)</f>
        <v>T1 - Dins Periode Legal</v>
      </c>
      <c r="R8" s="76" t="str">
        <f t="shared" si="3"/>
        <v>T1 - Import Total</v>
      </c>
      <c r="S8" s="92">
        <f t="shared" si="4"/>
        <v>0</v>
      </c>
      <c r="T8" s="90">
        <f t="shared" ref="T8:T71" si="11">IF(L8="",0,1)</f>
        <v>1</v>
      </c>
      <c r="AJ8" s="76">
        <v>1</v>
      </c>
      <c r="AK8" s="76" t="s">
        <v>502</v>
      </c>
      <c r="AL8" s="79">
        <v>45016</v>
      </c>
    </row>
    <row r="9" spans="2:38" x14ac:dyDescent="0.25">
      <c r="C9" s="79">
        <v>44929</v>
      </c>
      <c r="D9" s="79">
        <v>44929</v>
      </c>
      <c r="E9">
        <v>35</v>
      </c>
      <c r="F9">
        <v>154</v>
      </c>
      <c r="G9" t="s">
        <v>657</v>
      </c>
      <c r="H9" s="140" t="s">
        <v>561</v>
      </c>
      <c r="I9" s="36">
        <v>41037392</v>
      </c>
      <c r="J9" t="s">
        <v>658</v>
      </c>
      <c r="K9" s="8">
        <v>3114.54</v>
      </c>
      <c r="L9" s="87">
        <f t="shared" si="6"/>
        <v>1</v>
      </c>
      <c r="M9" s="88" t="str">
        <f t="shared" si="0"/>
        <v>T1</v>
      </c>
      <c r="N9" s="76">
        <f t="shared" si="7"/>
        <v>0</v>
      </c>
      <c r="O9" s="89">
        <f t="shared" si="8"/>
        <v>0</v>
      </c>
      <c r="P9" s="76" t="str">
        <f t="shared" si="9"/>
        <v>Dins Periode Legal</v>
      </c>
      <c r="Q9" s="76" t="str">
        <f t="shared" si="10"/>
        <v>T1 - Dins Periode Legal</v>
      </c>
      <c r="R9" s="76" t="str">
        <f t="shared" si="3"/>
        <v>T1 - Import Total</v>
      </c>
      <c r="S9" s="92">
        <f t="shared" si="4"/>
        <v>0</v>
      </c>
      <c r="T9" s="90">
        <f t="shared" si="11"/>
        <v>1</v>
      </c>
      <c r="X9" s="83" t="s">
        <v>508</v>
      </c>
      <c r="Y9" s="89">
        <f>SUMIF($R:$R,$X9,$K:$K)</f>
        <v>253182.74000000005</v>
      </c>
      <c r="Z9" s="89">
        <f>SUMIF($R:$R,$X9,$S:$S)</f>
        <v>33.001127683506375</v>
      </c>
      <c r="AA9" s="89">
        <f>SUMIF($R:$R,$X9,$T:$T)</f>
        <v>206</v>
      </c>
      <c r="AJ9" s="76">
        <v>2</v>
      </c>
      <c r="AK9" s="76" t="s">
        <v>502</v>
      </c>
      <c r="AL9" s="79">
        <v>45016</v>
      </c>
    </row>
    <row r="10" spans="2:38" x14ac:dyDescent="0.25">
      <c r="C10" s="79">
        <v>44926</v>
      </c>
      <c r="D10" s="79">
        <v>44935</v>
      </c>
      <c r="E10">
        <v>37</v>
      </c>
      <c r="F10">
        <v>158</v>
      </c>
      <c r="G10" t="s">
        <v>565</v>
      </c>
      <c r="H10" s="140" t="s">
        <v>561</v>
      </c>
      <c r="I10" s="36">
        <v>41002593</v>
      </c>
      <c r="J10" t="s">
        <v>554</v>
      </c>
      <c r="K10" s="8">
        <v>635.15</v>
      </c>
      <c r="L10" s="87">
        <f t="shared" si="6"/>
        <v>1</v>
      </c>
      <c r="M10" s="88" t="str">
        <f t="shared" si="0"/>
        <v>T1</v>
      </c>
      <c r="N10" s="76">
        <f t="shared" si="7"/>
        <v>9</v>
      </c>
      <c r="O10" s="89">
        <f t="shared" si="8"/>
        <v>5716.3499999999995</v>
      </c>
      <c r="P10" s="76" t="str">
        <f t="shared" si="9"/>
        <v>Dins Periode Legal</v>
      </c>
      <c r="Q10" s="76" t="str">
        <f t="shared" si="10"/>
        <v>T1 - Dins Periode Legal</v>
      </c>
      <c r="R10" s="76" t="str">
        <f t="shared" si="3"/>
        <v>T1 - Import Total</v>
      </c>
      <c r="S10" s="92">
        <f t="shared" si="4"/>
        <v>2.2577960883115485E-2</v>
      </c>
      <c r="T10" s="90">
        <f t="shared" si="11"/>
        <v>1</v>
      </c>
      <c r="X10" s="83" t="s">
        <v>506</v>
      </c>
      <c r="Y10" s="89">
        <f>SUMIF($Q:$Q,$X10,$K:$K)</f>
        <v>112938.08999999998</v>
      </c>
      <c r="Z10" s="89">
        <f>SUMIF($Q:$Q,$X10,$S:$S)</f>
        <v>9.826142611459213</v>
      </c>
      <c r="AA10" s="89">
        <f>SUMIF($Q:$Q,$X10,$T:$T)</f>
        <v>119</v>
      </c>
      <c r="AJ10" s="76">
        <v>3</v>
      </c>
      <c r="AK10" s="76" t="s">
        <v>502</v>
      </c>
      <c r="AL10" s="79">
        <v>45016</v>
      </c>
    </row>
    <row r="11" spans="2:38" x14ac:dyDescent="0.25">
      <c r="C11" s="79">
        <v>44926</v>
      </c>
      <c r="D11" s="79">
        <v>44938</v>
      </c>
      <c r="E11">
        <v>41</v>
      </c>
      <c r="F11">
        <v>169</v>
      </c>
      <c r="G11" t="s">
        <v>659</v>
      </c>
      <c r="H11" s="140" t="s">
        <v>561</v>
      </c>
      <c r="I11" s="36">
        <v>41008655</v>
      </c>
      <c r="J11" t="s">
        <v>652</v>
      </c>
      <c r="K11" s="8">
        <v>1185.8</v>
      </c>
      <c r="L11" s="87">
        <f t="shared" si="6"/>
        <v>1</v>
      </c>
      <c r="M11" s="88" t="str">
        <f t="shared" si="0"/>
        <v>T1</v>
      </c>
      <c r="N11" s="76">
        <f t="shared" si="7"/>
        <v>12</v>
      </c>
      <c r="O11" s="89">
        <f t="shared" si="8"/>
        <v>14229.599999999999</v>
      </c>
      <c r="P11" s="76" t="str">
        <f t="shared" si="9"/>
        <v>Dins Periode Legal</v>
      </c>
      <c r="Q11" s="76" t="str">
        <f t="shared" si="10"/>
        <v>T1 - Dins Periode Legal</v>
      </c>
      <c r="R11" s="76" t="str">
        <f t="shared" si="3"/>
        <v>T1 - Import Total</v>
      </c>
      <c r="S11" s="92">
        <f t="shared" si="4"/>
        <v>5.6202883340309838E-2</v>
      </c>
      <c r="T11" s="90">
        <f t="shared" si="11"/>
        <v>1</v>
      </c>
      <c r="X11" s="83" t="s">
        <v>507</v>
      </c>
      <c r="Y11" s="89">
        <f>SUMIF($Q:$Q,$X11,$K:$K)</f>
        <v>140244.65000000002</v>
      </c>
      <c r="Z11" s="89">
        <f>SUMIF($Q:$Q,$X11,$S:$S)</f>
        <v>23.174985072047161</v>
      </c>
      <c r="AA11" s="89">
        <f>SUMIF($Q:$Q,$X11,$T:$T)</f>
        <v>87</v>
      </c>
      <c r="AJ11" s="76">
        <v>4</v>
      </c>
      <c r="AK11" s="76" t="s">
        <v>503</v>
      </c>
      <c r="AL11" s="79">
        <v>45107</v>
      </c>
    </row>
    <row r="12" spans="2:38" x14ac:dyDescent="0.25">
      <c r="C12" s="79">
        <v>44935</v>
      </c>
      <c r="D12" s="79">
        <v>44943</v>
      </c>
      <c r="E12">
        <v>48</v>
      </c>
      <c r="F12">
        <v>189</v>
      </c>
      <c r="G12" t="s">
        <v>610</v>
      </c>
      <c r="H12" s="140" t="s">
        <v>561</v>
      </c>
      <c r="I12" s="36">
        <v>41000001</v>
      </c>
      <c r="J12" t="s">
        <v>611</v>
      </c>
      <c r="K12" s="8">
        <v>16.940000000000001</v>
      </c>
      <c r="L12" s="87">
        <f t="shared" si="6"/>
        <v>1</v>
      </c>
      <c r="M12" s="88" t="str">
        <f t="shared" si="0"/>
        <v>T1</v>
      </c>
      <c r="N12" s="76">
        <f t="shared" si="7"/>
        <v>8</v>
      </c>
      <c r="O12" s="89">
        <f t="shared" si="8"/>
        <v>135.52000000000001</v>
      </c>
      <c r="P12" s="76" t="str">
        <f t="shared" si="9"/>
        <v>Dins Periode Legal</v>
      </c>
      <c r="Q12" s="76" t="str">
        <f t="shared" si="10"/>
        <v>T1 - Dins Periode Legal</v>
      </c>
      <c r="R12" s="76" t="str">
        <f t="shared" si="3"/>
        <v>T1 - Import Total</v>
      </c>
      <c r="S12" s="92">
        <f t="shared" si="4"/>
        <v>5.3526555562199854E-4</v>
      </c>
      <c r="T12" s="90">
        <f t="shared" si="11"/>
        <v>1</v>
      </c>
      <c r="X12" s="83" t="s">
        <v>538</v>
      </c>
      <c r="Y12" s="89">
        <f>SUMIF($R:$R,X9,$O:$O)</f>
        <v>8355315.9300000006</v>
      </c>
      <c r="Z12" s="89"/>
      <c r="AA12" s="89"/>
      <c r="AJ12" s="76">
        <v>5</v>
      </c>
      <c r="AK12" s="76" t="s">
        <v>503</v>
      </c>
      <c r="AL12" s="79">
        <v>45107</v>
      </c>
    </row>
    <row r="13" spans="2:38" x14ac:dyDescent="0.25">
      <c r="C13" s="79">
        <v>44942</v>
      </c>
      <c r="D13" s="79">
        <v>44946</v>
      </c>
      <c r="E13">
        <v>60</v>
      </c>
      <c r="F13">
        <v>221</v>
      </c>
      <c r="G13" t="s">
        <v>599</v>
      </c>
      <c r="H13" s="140" t="s">
        <v>660</v>
      </c>
      <c r="I13" s="36">
        <v>41037111</v>
      </c>
      <c r="J13" t="s">
        <v>600</v>
      </c>
      <c r="K13" s="8">
        <v>477.35</v>
      </c>
      <c r="L13" s="87">
        <f t="shared" si="6"/>
        <v>1</v>
      </c>
      <c r="M13" s="88" t="str">
        <f t="shared" si="0"/>
        <v>T1</v>
      </c>
      <c r="N13" s="76">
        <f t="shared" si="7"/>
        <v>4</v>
      </c>
      <c r="O13" s="89">
        <f t="shared" si="8"/>
        <v>1909.4</v>
      </c>
      <c r="P13" s="76" t="str">
        <f t="shared" si="9"/>
        <v>Dins Periode Legal</v>
      </c>
      <c r="Q13" s="76" t="str">
        <f t="shared" si="10"/>
        <v>T1 - Dins Periode Legal</v>
      </c>
      <c r="R13" s="76" t="str">
        <f t="shared" si="3"/>
        <v>T1 - Import Total</v>
      </c>
      <c r="S13" s="92">
        <f t="shared" si="4"/>
        <v>7.5415883405006191E-3</v>
      </c>
      <c r="T13" s="90">
        <f t="shared" si="11"/>
        <v>1</v>
      </c>
      <c r="X13" s="83"/>
      <c r="Y13" s="89"/>
      <c r="Z13" s="89"/>
      <c r="AA13" s="89"/>
      <c r="AJ13" s="76">
        <v>6</v>
      </c>
      <c r="AK13" s="76" t="s">
        <v>503</v>
      </c>
      <c r="AL13" s="79">
        <v>45107</v>
      </c>
    </row>
    <row r="14" spans="2:38" x14ac:dyDescent="0.25">
      <c r="C14" s="79">
        <v>44949</v>
      </c>
      <c r="D14" s="79">
        <v>44949</v>
      </c>
      <c r="E14">
        <v>63</v>
      </c>
      <c r="F14">
        <v>228</v>
      </c>
      <c r="G14" t="s">
        <v>595</v>
      </c>
      <c r="H14" s="140" t="s">
        <v>661</v>
      </c>
      <c r="I14" s="36">
        <v>41000315</v>
      </c>
      <c r="J14" t="s">
        <v>178</v>
      </c>
      <c r="K14" s="8">
        <v>1076.9000000000001</v>
      </c>
      <c r="L14" s="87">
        <f t="shared" si="6"/>
        <v>1</v>
      </c>
      <c r="M14" s="88" t="str">
        <f t="shared" si="0"/>
        <v>T1</v>
      </c>
      <c r="N14" s="76">
        <f t="shared" si="7"/>
        <v>0</v>
      </c>
      <c r="O14" s="89">
        <f t="shared" si="8"/>
        <v>0</v>
      </c>
      <c r="P14" s="76" t="str">
        <f t="shared" si="9"/>
        <v>Dins Periode Legal</v>
      </c>
      <c r="Q14" s="76" t="str">
        <f t="shared" si="10"/>
        <v>T1 - Dins Periode Legal</v>
      </c>
      <c r="R14" s="76" t="str">
        <f t="shared" si="3"/>
        <v>T1 - Import Total</v>
      </c>
      <c r="S14" s="92">
        <f t="shared" si="4"/>
        <v>0</v>
      </c>
      <c r="T14" s="90">
        <f t="shared" si="11"/>
        <v>1</v>
      </c>
      <c r="X14" s="83" t="s">
        <v>513</v>
      </c>
      <c r="Y14" s="89">
        <f>SUMIF($R:$R,$X14,$K:$K)</f>
        <v>247678.0999999998</v>
      </c>
      <c r="Z14" s="89">
        <f>SUMIF($R:$R,$X14,$S:$S)</f>
        <v>33.66625846209255</v>
      </c>
      <c r="AA14" s="89">
        <f>SUMIF($R:$R,$X14,$T:$T)</f>
        <v>219</v>
      </c>
      <c r="AJ14" s="76">
        <v>7</v>
      </c>
      <c r="AK14" s="76" t="s">
        <v>504</v>
      </c>
      <c r="AL14" s="79">
        <v>45199</v>
      </c>
    </row>
    <row r="15" spans="2:38" x14ac:dyDescent="0.25">
      <c r="C15" s="79">
        <v>44949</v>
      </c>
      <c r="D15" s="79">
        <v>44949</v>
      </c>
      <c r="E15">
        <v>65</v>
      </c>
      <c r="F15">
        <v>234</v>
      </c>
      <c r="G15" t="s">
        <v>566</v>
      </c>
      <c r="H15" s="140" t="s">
        <v>662</v>
      </c>
      <c r="I15" s="36">
        <v>41006450</v>
      </c>
      <c r="J15" t="s">
        <v>556</v>
      </c>
      <c r="K15" s="8">
        <v>67.599999999999994</v>
      </c>
      <c r="L15" s="87">
        <f t="shared" si="6"/>
        <v>1</v>
      </c>
      <c r="M15" s="88" t="str">
        <f t="shared" si="0"/>
        <v>T1</v>
      </c>
      <c r="N15" s="76">
        <f t="shared" si="7"/>
        <v>0</v>
      </c>
      <c r="O15" s="89">
        <f t="shared" si="8"/>
        <v>0</v>
      </c>
      <c r="P15" s="76" t="str">
        <f t="shared" si="9"/>
        <v>Dins Periode Legal</v>
      </c>
      <c r="Q15" s="76" t="str">
        <f t="shared" si="10"/>
        <v>T1 - Dins Periode Legal</v>
      </c>
      <c r="R15" s="76" t="str">
        <f t="shared" si="3"/>
        <v>T1 - Import Total</v>
      </c>
      <c r="S15" s="92">
        <f t="shared" si="4"/>
        <v>0</v>
      </c>
      <c r="T15" s="90">
        <f t="shared" si="11"/>
        <v>1</v>
      </c>
      <c r="X15" s="83" t="s">
        <v>514</v>
      </c>
      <c r="Y15" s="89">
        <f>SUMIF($Q:$Q,$X15,$K:$K)</f>
        <v>127821.47000000002</v>
      </c>
      <c r="Z15" s="89">
        <f>SUMIF($Q:$Q,$X15,$S:$S)</f>
        <v>11.171770091905591</v>
      </c>
      <c r="AA15" s="89">
        <f>SUMIF($Q:$Q,$X15,$T:$T)</f>
        <v>146</v>
      </c>
      <c r="AJ15" s="76">
        <v>8</v>
      </c>
      <c r="AK15" s="76" t="s">
        <v>504</v>
      </c>
      <c r="AL15" s="79">
        <v>45199</v>
      </c>
    </row>
    <row r="16" spans="2:38" x14ac:dyDescent="0.25">
      <c r="C16" s="79">
        <v>44951</v>
      </c>
      <c r="D16" s="79">
        <v>44951</v>
      </c>
      <c r="E16">
        <v>73</v>
      </c>
      <c r="F16">
        <v>255</v>
      </c>
      <c r="G16" t="s">
        <v>566</v>
      </c>
      <c r="H16" s="140" t="s">
        <v>663</v>
      </c>
      <c r="I16" s="36">
        <v>41006450</v>
      </c>
      <c r="J16" t="s">
        <v>556</v>
      </c>
      <c r="K16" s="8">
        <v>67.599999999999994</v>
      </c>
      <c r="L16" s="87">
        <f t="shared" si="6"/>
        <v>1</v>
      </c>
      <c r="M16" s="88" t="str">
        <f t="shared" si="0"/>
        <v>T1</v>
      </c>
      <c r="N16" s="76">
        <f t="shared" si="7"/>
        <v>0</v>
      </c>
      <c r="O16" s="89">
        <f t="shared" si="8"/>
        <v>0</v>
      </c>
      <c r="P16" s="76" t="str">
        <f t="shared" si="9"/>
        <v>Dins Periode Legal</v>
      </c>
      <c r="Q16" s="76" t="str">
        <f t="shared" si="10"/>
        <v>T1 - Dins Periode Legal</v>
      </c>
      <c r="R16" s="76" t="str">
        <f t="shared" si="3"/>
        <v>T1 - Import Total</v>
      </c>
      <c r="S16" s="92">
        <f t="shared" si="4"/>
        <v>0</v>
      </c>
      <c r="T16" s="90">
        <f t="shared" si="11"/>
        <v>1</v>
      </c>
      <c r="X16" s="83" t="s">
        <v>515</v>
      </c>
      <c r="Y16" s="89">
        <f>SUMIF($Q:$Q,$X16,$K:$K)</f>
        <v>119856.63000000002</v>
      </c>
      <c r="Z16" s="89">
        <f>SUMIF($Q:$Q,$X16,$S:$S)</f>
        <v>22.494488370186968</v>
      </c>
      <c r="AA16" s="89">
        <f>SUMIF($Q:$Q,$X16,$T:$T)</f>
        <v>73</v>
      </c>
      <c r="AJ16" s="76">
        <v>9</v>
      </c>
      <c r="AK16" s="76" t="s">
        <v>504</v>
      </c>
      <c r="AL16" s="79">
        <v>45199</v>
      </c>
    </row>
    <row r="17" spans="3:38" x14ac:dyDescent="0.25">
      <c r="C17" s="79">
        <v>44952</v>
      </c>
      <c r="D17" s="79">
        <v>44952</v>
      </c>
      <c r="E17">
        <v>81</v>
      </c>
      <c r="F17">
        <v>303</v>
      </c>
      <c r="G17" t="s">
        <v>566</v>
      </c>
      <c r="H17" s="140" t="s">
        <v>664</v>
      </c>
      <c r="I17" s="36">
        <v>41006450</v>
      </c>
      <c r="J17" t="s">
        <v>556</v>
      </c>
      <c r="K17" s="8">
        <v>67.599999999999994</v>
      </c>
      <c r="L17" s="87">
        <f t="shared" si="6"/>
        <v>1</v>
      </c>
      <c r="M17" s="88" t="str">
        <f t="shared" si="0"/>
        <v>T1</v>
      </c>
      <c r="N17" s="76">
        <f t="shared" si="7"/>
        <v>0</v>
      </c>
      <c r="O17" s="89">
        <f t="shared" si="8"/>
        <v>0</v>
      </c>
      <c r="P17" s="76" t="str">
        <f t="shared" si="9"/>
        <v>Dins Periode Legal</v>
      </c>
      <c r="Q17" s="76" t="str">
        <f t="shared" si="10"/>
        <v>T1 - Dins Periode Legal</v>
      </c>
      <c r="R17" s="76" t="str">
        <f t="shared" si="3"/>
        <v>T1 - Import Total</v>
      </c>
      <c r="S17" s="92">
        <f t="shared" si="4"/>
        <v>0</v>
      </c>
      <c r="T17" s="90">
        <f t="shared" si="11"/>
        <v>1</v>
      </c>
      <c r="X17" s="83" t="s">
        <v>539</v>
      </c>
      <c r="Y17" s="89">
        <f>SUMIF($R:$R,X14,$O:$O)</f>
        <v>8338394.9300000034</v>
      </c>
      <c r="AJ17" s="76">
        <v>10</v>
      </c>
      <c r="AK17" s="76" t="s">
        <v>505</v>
      </c>
      <c r="AL17" s="79">
        <v>45291</v>
      </c>
    </row>
    <row r="18" spans="3:38" x14ac:dyDescent="0.25">
      <c r="C18" s="79">
        <v>44953</v>
      </c>
      <c r="D18" s="79">
        <v>44953</v>
      </c>
      <c r="E18">
        <v>84</v>
      </c>
      <c r="F18">
        <v>312</v>
      </c>
      <c r="G18" t="s">
        <v>566</v>
      </c>
      <c r="H18" s="140" t="s">
        <v>665</v>
      </c>
      <c r="I18" s="36">
        <v>41006450</v>
      </c>
      <c r="J18" t="s">
        <v>556</v>
      </c>
      <c r="K18" s="8">
        <v>67.599999999999994</v>
      </c>
      <c r="L18" s="87">
        <f t="shared" si="6"/>
        <v>1</v>
      </c>
      <c r="M18" s="88" t="str">
        <f t="shared" si="0"/>
        <v>T1</v>
      </c>
      <c r="N18" s="76">
        <f t="shared" si="7"/>
        <v>0</v>
      </c>
      <c r="O18" s="89">
        <f t="shared" si="8"/>
        <v>0</v>
      </c>
      <c r="P18" s="76" t="str">
        <f t="shared" si="9"/>
        <v>Dins Periode Legal</v>
      </c>
      <c r="Q18" s="76" t="str">
        <f t="shared" si="10"/>
        <v>T1 - Dins Periode Legal</v>
      </c>
      <c r="R18" s="76" t="str">
        <f t="shared" si="3"/>
        <v>T1 - Import Total</v>
      </c>
      <c r="S18" s="92">
        <f t="shared" si="4"/>
        <v>0</v>
      </c>
      <c r="T18" s="90">
        <f t="shared" si="11"/>
        <v>1</v>
      </c>
      <c r="AJ18" s="76">
        <v>11</v>
      </c>
      <c r="AK18" s="76" t="s">
        <v>505</v>
      </c>
      <c r="AL18" s="79">
        <v>45291</v>
      </c>
    </row>
    <row r="19" spans="3:38" x14ac:dyDescent="0.25">
      <c r="C19" s="79">
        <v>44956</v>
      </c>
      <c r="D19" s="79">
        <v>44956</v>
      </c>
      <c r="E19">
        <v>186</v>
      </c>
      <c r="F19">
        <v>521</v>
      </c>
      <c r="G19" t="s">
        <v>573</v>
      </c>
      <c r="H19" s="140" t="s">
        <v>666</v>
      </c>
      <c r="I19" s="36">
        <v>40000100</v>
      </c>
      <c r="J19" t="s">
        <v>667</v>
      </c>
      <c r="K19" s="8">
        <v>41.19</v>
      </c>
      <c r="L19" s="87">
        <f t="shared" si="6"/>
        <v>1</v>
      </c>
      <c r="M19" s="88" t="str">
        <f t="shared" si="0"/>
        <v>T1</v>
      </c>
      <c r="N19" s="76">
        <f t="shared" si="7"/>
        <v>0</v>
      </c>
      <c r="O19" s="89">
        <f t="shared" si="8"/>
        <v>0</v>
      </c>
      <c r="P19" s="76" t="str">
        <f t="shared" si="9"/>
        <v>Dins Periode Legal</v>
      </c>
      <c r="Q19" s="76" t="str">
        <f t="shared" si="10"/>
        <v>T1 - Dins Periode Legal</v>
      </c>
      <c r="R19" s="76" t="str">
        <f t="shared" si="3"/>
        <v>T1 - Import Total</v>
      </c>
      <c r="S19" s="92">
        <f t="shared" si="4"/>
        <v>0</v>
      </c>
      <c r="T19" s="90">
        <f t="shared" si="11"/>
        <v>1</v>
      </c>
      <c r="X19" s="83" t="s">
        <v>516</v>
      </c>
      <c r="Y19" s="89">
        <f>SUMIF($R:$R,$X19,$K:$K)</f>
        <v>0</v>
      </c>
      <c r="Z19" s="89">
        <f>SUMIF($R:$R,$X19,$S:$S)</f>
        <v>0</v>
      </c>
      <c r="AA19" s="89">
        <f>SUMIF($R:$R,$X19,$T:$T)</f>
        <v>0</v>
      </c>
      <c r="AJ19" s="76">
        <v>12</v>
      </c>
      <c r="AK19" s="76" t="s">
        <v>505</v>
      </c>
      <c r="AL19" s="79">
        <v>45291</v>
      </c>
    </row>
    <row r="20" spans="3:38" x14ac:dyDescent="0.25">
      <c r="C20" s="79">
        <v>44956</v>
      </c>
      <c r="D20" s="79">
        <v>44956</v>
      </c>
      <c r="E20">
        <v>188</v>
      </c>
      <c r="F20">
        <v>527</v>
      </c>
      <c r="G20" t="s">
        <v>566</v>
      </c>
      <c r="H20" s="140" t="s">
        <v>668</v>
      </c>
      <c r="I20" s="36">
        <v>41006450</v>
      </c>
      <c r="J20" t="s">
        <v>556</v>
      </c>
      <c r="K20" s="8">
        <v>67.599999999999994</v>
      </c>
      <c r="L20" s="87">
        <f t="shared" si="6"/>
        <v>1</v>
      </c>
      <c r="M20" s="88" t="str">
        <f t="shared" si="0"/>
        <v>T1</v>
      </c>
      <c r="N20" s="76">
        <f t="shared" si="7"/>
        <v>0</v>
      </c>
      <c r="O20" s="89">
        <f t="shared" si="8"/>
        <v>0</v>
      </c>
      <c r="P20" s="76" t="str">
        <f t="shared" si="9"/>
        <v>Dins Periode Legal</v>
      </c>
      <c r="Q20" s="76" t="str">
        <f t="shared" si="10"/>
        <v>T1 - Dins Periode Legal</v>
      </c>
      <c r="R20" s="76" t="str">
        <f t="shared" si="3"/>
        <v>T1 - Import Total</v>
      </c>
      <c r="S20" s="92">
        <f t="shared" si="4"/>
        <v>0</v>
      </c>
      <c r="T20" s="90">
        <f t="shared" si="11"/>
        <v>1</v>
      </c>
      <c r="X20" s="83" t="s">
        <v>517</v>
      </c>
      <c r="Y20" s="89">
        <f>SUMIF($Q:$Q,$X20,$K:$K)</f>
        <v>0</v>
      </c>
      <c r="Z20" s="89">
        <f>SUMIF($Q:$Q,$X20,$S:$S)</f>
        <v>0</v>
      </c>
      <c r="AA20" s="89">
        <f>SUMIF($Q:$Q,$X20,$T:$T)</f>
        <v>0</v>
      </c>
    </row>
    <row r="21" spans="3:38" x14ac:dyDescent="0.25">
      <c r="C21" s="79">
        <v>44957</v>
      </c>
      <c r="D21" s="79">
        <v>44957</v>
      </c>
      <c r="E21">
        <v>237</v>
      </c>
      <c r="F21">
        <v>692</v>
      </c>
      <c r="G21" t="s">
        <v>566</v>
      </c>
      <c r="H21" s="140" t="s">
        <v>669</v>
      </c>
      <c r="I21" s="36">
        <v>41006450</v>
      </c>
      <c r="J21" t="s">
        <v>556</v>
      </c>
      <c r="K21" s="8">
        <v>67.599999999999994</v>
      </c>
      <c r="L21" s="87">
        <f t="shared" si="6"/>
        <v>1</v>
      </c>
      <c r="M21" s="88" t="str">
        <f t="shared" si="0"/>
        <v>T1</v>
      </c>
      <c r="N21" s="76">
        <f t="shared" si="7"/>
        <v>0</v>
      </c>
      <c r="O21" s="89">
        <f t="shared" si="8"/>
        <v>0</v>
      </c>
      <c r="P21" s="76" t="str">
        <f t="shared" si="9"/>
        <v>Dins Periode Legal</v>
      </c>
      <c r="Q21" s="76" t="str">
        <f t="shared" si="10"/>
        <v>T1 - Dins Periode Legal</v>
      </c>
      <c r="R21" s="76" t="str">
        <f t="shared" si="3"/>
        <v>T1 - Import Total</v>
      </c>
      <c r="S21" s="92">
        <f t="shared" si="4"/>
        <v>0</v>
      </c>
      <c r="T21" s="90">
        <f t="shared" si="11"/>
        <v>1</v>
      </c>
      <c r="X21" s="83" t="s">
        <v>518</v>
      </c>
      <c r="Y21" s="89">
        <f>SUMIF($Q:$Q,$X21,$K:$K)</f>
        <v>0</v>
      </c>
      <c r="Z21" s="89">
        <f>SUMIF($Q:$Q,$X21,$S:$S)</f>
        <v>0</v>
      </c>
      <c r="AA21" s="89">
        <f>SUMIF($Q:$Q,$X21,$T:$T)</f>
        <v>0</v>
      </c>
    </row>
    <row r="22" spans="3:38" x14ac:dyDescent="0.25">
      <c r="C22" s="79">
        <v>44958</v>
      </c>
      <c r="D22" s="79">
        <v>44958</v>
      </c>
      <c r="E22">
        <v>250</v>
      </c>
      <c r="F22">
        <v>723</v>
      </c>
      <c r="G22" t="s">
        <v>560</v>
      </c>
      <c r="H22" s="140" t="s">
        <v>561</v>
      </c>
      <c r="I22" s="36">
        <v>40005225</v>
      </c>
      <c r="J22" t="s">
        <v>555</v>
      </c>
      <c r="K22" s="8">
        <v>48.27</v>
      </c>
      <c r="L22" s="87">
        <f t="shared" si="6"/>
        <v>2</v>
      </c>
      <c r="M22" s="88" t="str">
        <f t="shared" si="0"/>
        <v>T1</v>
      </c>
      <c r="N22" s="76">
        <f t="shared" si="7"/>
        <v>0</v>
      </c>
      <c r="O22" s="89">
        <f t="shared" si="8"/>
        <v>0</v>
      </c>
      <c r="P22" s="76" t="str">
        <f t="shared" si="9"/>
        <v>Dins Periode Legal</v>
      </c>
      <c r="Q22" s="76" t="str">
        <f t="shared" si="10"/>
        <v>T1 - Dins Periode Legal</v>
      </c>
      <c r="R22" s="76" t="str">
        <f t="shared" si="3"/>
        <v>T1 - Import Total</v>
      </c>
      <c r="S22" s="92">
        <f t="shared" si="4"/>
        <v>0</v>
      </c>
      <c r="T22" s="90">
        <f t="shared" si="11"/>
        <v>1</v>
      </c>
      <c r="X22" s="83" t="s">
        <v>540</v>
      </c>
      <c r="Y22" s="89">
        <f>SUMIF($R:$R,X19,$O:$O)</f>
        <v>0</v>
      </c>
    </row>
    <row r="23" spans="3:38" x14ac:dyDescent="0.25">
      <c r="C23" s="79">
        <v>44848</v>
      </c>
      <c r="D23" s="79">
        <v>44960</v>
      </c>
      <c r="E23">
        <v>273</v>
      </c>
      <c r="F23">
        <v>777</v>
      </c>
      <c r="G23" t="s">
        <v>670</v>
      </c>
      <c r="H23" s="140" t="s">
        <v>671</v>
      </c>
      <c r="I23" s="36">
        <v>41002513</v>
      </c>
      <c r="J23" t="s">
        <v>672</v>
      </c>
      <c r="K23" s="8">
        <v>93.73</v>
      </c>
      <c r="L23" s="87">
        <f t="shared" si="6"/>
        <v>2</v>
      </c>
      <c r="M23" s="88" t="str">
        <f t="shared" si="0"/>
        <v>T1</v>
      </c>
      <c r="N23" s="76">
        <f t="shared" si="7"/>
        <v>112</v>
      </c>
      <c r="O23" s="89">
        <f t="shared" si="8"/>
        <v>10497.76</v>
      </c>
      <c r="P23" s="76" t="str">
        <f t="shared" si="9"/>
        <v>Fora Periode Legal</v>
      </c>
      <c r="Q23" s="76" t="str">
        <f t="shared" si="10"/>
        <v>T1 - Fora Periode Legal</v>
      </c>
      <c r="R23" s="76" t="str">
        <f t="shared" si="3"/>
        <v>T1 - Import Total</v>
      </c>
      <c r="S23" s="92">
        <f t="shared" si="4"/>
        <v>4.1463173990454474E-2</v>
      </c>
      <c r="T23" s="90">
        <f t="shared" si="11"/>
        <v>1</v>
      </c>
    </row>
    <row r="24" spans="3:38" x14ac:dyDescent="0.25">
      <c r="C24" s="79">
        <v>44910</v>
      </c>
      <c r="D24" s="79">
        <v>44960</v>
      </c>
      <c r="E24"/>
      <c r="F24">
        <v>778</v>
      </c>
      <c r="G24" t="s">
        <v>673</v>
      </c>
      <c r="H24" s="140" t="s">
        <v>674</v>
      </c>
      <c r="I24" s="36">
        <v>40000450</v>
      </c>
      <c r="J24" t="s">
        <v>645</v>
      </c>
      <c r="K24" s="8">
        <v>2087.0300000000002</v>
      </c>
      <c r="L24" s="87">
        <f t="shared" si="6"/>
        <v>2</v>
      </c>
      <c r="M24" s="88" t="str">
        <f t="shared" si="0"/>
        <v>T1</v>
      </c>
      <c r="N24" s="76">
        <f t="shared" si="7"/>
        <v>50</v>
      </c>
      <c r="O24" s="89">
        <f t="shared" si="8"/>
        <v>104351.50000000001</v>
      </c>
      <c r="P24" s="76" t="str">
        <f t="shared" si="9"/>
        <v>Fora Periode Legal</v>
      </c>
      <c r="Q24" s="76" t="str">
        <f t="shared" si="10"/>
        <v>T1 - Fora Periode Legal</v>
      </c>
      <c r="R24" s="76" t="str">
        <f t="shared" si="3"/>
        <v>T1 - Import Total</v>
      </c>
      <c r="S24" s="92">
        <f t="shared" si="4"/>
        <v>0.41215882251689034</v>
      </c>
      <c r="T24" s="90">
        <f t="shared" si="11"/>
        <v>1</v>
      </c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8" x14ac:dyDescent="0.25">
      <c r="C25" s="79">
        <v>44911</v>
      </c>
      <c r="D25" s="79">
        <v>44960</v>
      </c>
      <c r="E25"/>
      <c r="F25">
        <v>779</v>
      </c>
      <c r="G25" t="s">
        <v>593</v>
      </c>
      <c r="H25" s="140" t="s">
        <v>675</v>
      </c>
      <c r="I25" s="36">
        <v>41005300</v>
      </c>
      <c r="J25" t="s">
        <v>22</v>
      </c>
      <c r="K25" s="8">
        <v>268.98</v>
      </c>
      <c r="L25" s="87">
        <f t="shared" si="6"/>
        <v>2</v>
      </c>
      <c r="M25" s="88" t="str">
        <f t="shared" si="0"/>
        <v>T1</v>
      </c>
      <c r="N25" s="76">
        <f t="shared" si="7"/>
        <v>49</v>
      </c>
      <c r="O25" s="89">
        <f t="shared" si="8"/>
        <v>13180.02</v>
      </c>
      <c r="P25" s="76" t="str">
        <f t="shared" si="9"/>
        <v>Fora Periode Legal</v>
      </c>
      <c r="Q25" s="76" t="str">
        <f t="shared" si="10"/>
        <v>T1 - Fora Periode Legal</v>
      </c>
      <c r="R25" s="76" t="str">
        <f t="shared" si="3"/>
        <v>T1 - Import Total</v>
      </c>
      <c r="S25" s="92">
        <f t="shared" si="4"/>
        <v>5.2057340085663019E-2</v>
      </c>
      <c r="T25" s="90">
        <f t="shared" si="11"/>
        <v>1</v>
      </c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8" x14ac:dyDescent="0.25">
      <c r="C26" s="79">
        <v>44914</v>
      </c>
      <c r="D26" s="79">
        <v>44960</v>
      </c>
      <c r="E26"/>
      <c r="F26">
        <v>780</v>
      </c>
      <c r="G26" t="s">
        <v>676</v>
      </c>
      <c r="H26" s="140" t="s">
        <v>677</v>
      </c>
      <c r="I26" s="36">
        <v>40007508</v>
      </c>
      <c r="J26" t="s">
        <v>646</v>
      </c>
      <c r="K26" s="8">
        <v>647.57000000000005</v>
      </c>
      <c r="L26" s="87">
        <f t="shared" si="6"/>
        <v>2</v>
      </c>
      <c r="M26" s="88" t="str">
        <f t="shared" si="0"/>
        <v>T1</v>
      </c>
      <c r="N26" s="76">
        <f t="shared" si="7"/>
        <v>46</v>
      </c>
      <c r="O26" s="89">
        <f t="shared" si="8"/>
        <v>29788.22</v>
      </c>
      <c r="P26" s="76" t="str">
        <f t="shared" si="9"/>
        <v>Fora Periode Legal</v>
      </c>
      <c r="Q26" s="76" t="str">
        <f t="shared" si="10"/>
        <v>T1 - Fora Periode Legal</v>
      </c>
      <c r="R26" s="76" t="str">
        <f t="shared" si="3"/>
        <v>T1 - Import Total</v>
      </c>
      <c r="S26" s="92">
        <f t="shared" si="4"/>
        <v>0.11765501866359451</v>
      </c>
      <c r="T26" s="90">
        <f t="shared" si="11"/>
        <v>1</v>
      </c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8" x14ac:dyDescent="0.25">
      <c r="C27" s="79">
        <v>44910</v>
      </c>
      <c r="D27" s="79">
        <v>44960</v>
      </c>
      <c r="E27"/>
      <c r="F27">
        <v>781</v>
      </c>
      <c r="G27" t="s">
        <v>678</v>
      </c>
      <c r="H27" s="140" t="s">
        <v>679</v>
      </c>
      <c r="I27" s="36">
        <v>41000021</v>
      </c>
      <c r="J27" t="s">
        <v>647</v>
      </c>
      <c r="K27" s="8">
        <v>889.35</v>
      </c>
      <c r="L27" s="87">
        <f t="shared" si="6"/>
        <v>2</v>
      </c>
      <c r="M27" s="88" t="str">
        <f t="shared" si="0"/>
        <v>T1</v>
      </c>
      <c r="N27" s="76">
        <f t="shared" si="7"/>
        <v>50</v>
      </c>
      <c r="O27" s="89">
        <f t="shared" si="8"/>
        <v>44467.5</v>
      </c>
      <c r="P27" s="76" t="str">
        <f t="shared" si="9"/>
        <v>Fora Periode Legal</v>
      </c>
      <c r="Q27" s="76" t="str">
        <f t="shared" si="10"/>
        <v>T1 - Fora Periode Legal</v>
      </c>
      <c r="R27" s="76" t="str">
        <f t="shared" si="3"/>
        <v>T1 - Import Total</v>
      </c>
      <c r="S27" s="92">
        <f t="shared" si="4"/>
        <v>0.17563401043846824</v>
      </c>
      <c r="T27" s="90">
        <f t="shared" si="11"/>
        <v>1</v>
      </c>
      <c r="X27" s="83" t="s">
        <v>541</v>
      </c>
      <c r="Y27" s="89">
        <f>SUMIF($R:$R,X24,$O:$O)</f>
        <v>0</v>
      </c>
    </row>
    <row r="28" spans="3:38" x14ac:dyDescent="0.25">
      <c r="C28" s="79">
        <v>44910</v>
      </c>
      <c r="D28" s="79">
        <v>44960</v>
      </c>
      <c r="E28"/>
      <c r="F28">
        <v>782</v>
      </c>
      <c r="G28" t="s">
        <v>678</v>
      </c>
      <c r="H28" s="140" t="s">
        <v>680</v>
      </c>
      <c r="I28" s="36">
        <v>41000021</v>
      </c>
      <c r="J28" t="s">
        <v>647</v>
      </c>
      <c r="K28" s="8">
        <v>76.56</v>
      </c>
      <c r="L28" s="87">
        <f t="shared" si="6"/>
        <v>2</v>
      </c>
      <c r="M28" s="88" t="str">
        <f t="shared" si="0"/>
        <v>T1</v>
      </c>
      <c r="N28" s="76">
        <f t="shared" si="7"/>
        <v>50</v>
      </c>
      <c r="O28" s="89">
        <f t="shared" si="8"/>
        <v>3828</v>
      </c>
      <c r="P28" s="76" t="str">
        <f t="shared" si="9"/>
        <v>Fora Periode Legal</v>
      </c>
      <c r="Q28" s="76" t="str">
        <f t="shared" si="10"/>
        <v>T1 - Fora Periode Legal</v>
      </c>
      <c r="R28" s="76" t="str">
        <f t="shared" si="3"/>
        <v>T1 - Import Total</v>
      </c>
      <c r="S28" s="92">
        <f t="shared" si="4"/>
        <v>1.5119514071140866E-2</v>
      </c>
      <c r="T28" s="90">
        <f t="shared" si="11"/>
        <v>1</v>
      </c>
    </row>
    <row r="29" spans="3:38" x14ac:dyDescent="0.25">
      <c r="C29" s="79">
        <v>44924</v>
      </c>
      <c r="D29" s="79">
        <v>44960</v>
      </c>
      <c r="E29"/>
      <c r="F29">
        <v>783</v>
      </c>
      <c r="G29" t="s">
        <v>678</v>
      </c>
      <c r="H29" s="140" t="s">
        <v>681</v>
      </c>
      <c r="I29" s="36">
        <v>41000021</v>
      </c>
      <c r="J29" t="s">
        <v>647</v>
      </c>
      <c r="K29" s="8">
        <v>38.83</v>
      </c>
      <c r="L29" s="87">
        <f t="shared" si="6"/>
        <v>2</v>
      </c>
      <c r="M29" s="88" t="str">
        <f t="shared" si="0"/>
        <v>T1</v>
      </c>
      <c r="N29" s="76">
        <f t="shared" si="7"/>
        <v>36</v>
      </c>
      <c r="O29" s="89">
        <f t="shared" si="8"/>
        <v>1397.8799999999999</v>
      </c>
      <c r="P29" s="76" t="str">
        <f t="shared" si="9"/>
        <v>Fora Periode Legal</v>
      </c>
      <c r="Q29" s="76" t="str">
        <f t="shared" si="10"/>
        <v>T1 - Fora Periode Legal</v>
      </c>
      <c r="R29" s="76" t="str">
        <f t="shared" si="3"/>
        <v>T1 - Import Total</v>
      </c>
      <c r="S29" s="92">
        <f t="shared" si="4"/>
        <v>5.5212294487373024E-3</v>
      </c>
      <c r="T29" s="90">
        <f t="shared" si="11"/>
        <v>1</v>
      </c>
    </row>
    <row r="30" spans="3:38" x14ac:dyDescent="0.25">
      <c r="C30" s="79">
        <v>44910</v>
      </c>
      <c r="D30" s="79">
        <v>44960</v>
      </c>
      <c r="E30"/>
      <c r="F30">
        <v>784</v>
      </c>
      <c r="G30" t="s">
        <v>567</v>
      </c>
      <c r="H30" s="140" t="s">
        <v>682</v>
      </c>
      <c r="I30" s="36">
        <v>41007450</v>
      </c>
      <c r="J30" t="s">
        <v>24</v>
      </c>
      <c r="K30" s="8">
        <v>168.71</v>
      </c>
      <c r="L30" s="87">
        <f t="shared" si="6"/>
        <v>2</v>
      </c>
      <c r="M30" s="88" t="str">
        <f t="shared" si="0"/>
        <v>T1</v>
      </c>
      <c r="N30" s="76">
        <f t="shared" si="7"/>
        <v>50</v>
      </c>
      <c r="O30" s="89">
        <f t="shared" si="8"/>
        <v>8435.5</v>
      </c>
      <c r="P30" s="76" t="str">
        <f t="shared" si="9"/>
        <v>Fora Periode Legal</v>
      </c>
      <c r="Q30" s="76" t="str">
        <f t="shared" si="10"/>
        <v>T1 - Fora Periode Legal</v>
      </c>
      <c r="R30" s="76" t="str">
        <f t="shared" si="3"/>
        <v>T1 - Import Total</v>
      </c>
      <c r="S30" s="92">
        <f t="shared" si="4"/>
        <v>3.3317832013351305E-2</v>
      </c>
      <c r="T30" s="90">
        <f t="shared" si="11"/>
        <v>1</v>
      </c>
    </row>
    <row r="31" spans="3:38" x14ac:dyDescent="0.25">
      <c r="C31" s="79">
        <v>44925</v>
      </c>
      <c r="D31" s="79">
        <v>44960</v>
      </c>
      <c r="E31"/>
      <c r="F31">
        <v>785</v>
      </c>
      <c r="G31" t="s">
        <v>567</v>
      </c>
      <c r="H31" s="140" t="s">
        <v>683</v>
      </c>
      <c r="I31" s="36">
        <v>41007450</v>
      </c>
      <c r="J31" t="s">
        <v>24</v>
      </c>
      <c r="K31" s="8">
        <v>1073.02</v>
      </c>
      <c r="L31" s="87">
        <f t="shared" si="6"/>
        <v>2</v>
      </c>
      <c r="M31" s="88" t="str">
        <f t="shared" si="0"/>
        <v>T1</v>
      </c>
      <c r="N31" s="76">
        <f t="shared" si="7"/>
        <v>35</v>
      </c>
      <c r="O31" s="89">
        <f t="shared" si="8"/>
        <v>37555.699999999997</v>
      </c>
      <c r="P31" s="76" t="str">
        <f t="shared" si="9"/>
        <v>Fora Periode Legal</v>
      </c>
      <c r="Q31" s="76" t="str">
        <f t="shared" si="10"/>
        <v>T1 - Fora Periode Legal</v>
      </c>
      <c r="R31" s="76" t="str">
        <f t="shared" si="3"/>
        <v>T1 - Import Total</v>
      </c>
      <c r="S31" s="92">
        <f t="shared" si="4"/>
        <v>0.14833436118117685</v>
      </c>
      <c r="T31" s="90">
        <f t="shared" si="11"/>
        <v>1</v>
      </c>
    </row>
    <row r="32" spans="3:38" x14ac:dyDescent="0.25">
      <c r="C32" s="79">
        <v>44911</v>
      </c>
      <c r="D32" s="79">
        <v>44960</v>
      </c>
      <c r="E32"/>
      <c r="F32">
        <v>786</v>
      </c>
      <c r="G32" t="s">
        <v>568</v>
      </c>
      <c r="H32" s="140" t="s">
        <v>684</v>
      </c>
      <c r="I32" s="36">
        <v>41008099</v>
      </c>
      <c r="J32" t="s">
        <v>25</v>
      </c>
      <c r="K32" s="8">
        <v>507.41</v>
      </c>
      <c r="L32" s="87">
        <f t="shared" si="6"/>
        <v>2</v>
      </c>
      <c r="M32" s="88" t="str">
        <f t="shared" si="0"/>
        <v>T1</v>
      </c>
      <c r="N32" s="76">
        <f t="shared" si="7"/>
        <v>49</v>
      </c>
      <c r="O32" s="89">
        <f t="shared" si="8"/>
        <v>24863.09</v>
      </c>
      <c r="P32" s="76" t="str">
        <f t="shared" si="9"/>
        <v>Fora Periode Legal</v>
      </c>
      <c r="Q32" s="76" t="str">
        <f t="shared" si="10"/>
        <v>T1 - Fora Periode Legal</v>
      </c>
      <c r="R32" s="76" t="str">
        <f t="shared" si="3"/>
        <v>T1 - Import Total</v>
      </c>
      <c r="S32" s="92">
        <f t="shared" si="4"/>
        <v>9.8202152326813411E-2</v>
      </c>
      <c r="T32" s="90">
        <f t="shared" si="11"/>
        <v>1</v>
      </c>
    </row>
    <row r="33" spans="3:20" x14ac:dyDescent="0.25">
      <c r="C33" s="79">
        <v>44896</v>
      </c>
      <c r="D33" s="79">
        <v>44960</v>
      </c>
      <c r="E33"/>
      <c r="F33">
        <v>787</v>
      </c>
      <c r="G33" t="s">
        <v>569</v>
      </c>
      <c r="H33" s="140" t="s">
        <v>685</v>
      </c>
      <c r="I33" s="36">
        <v>41002865</v>
      </c>
      <c r="J33" t="s">
        <v>161</v>
      </c>
      <c r="K33" s="8">
        <v>107.09</v>
      </c>
      <c r="L33" s="87">
        <f t="shared" si="6"/>
        <v>2</v>
      </c>
      <c r="M33" s="88" t="str">
        <f t="shared" si="0"/>
        <v>T1</v>
      </c>
      <c r="N33" s="76">
        <f t="shared" si="7"/>
        <v>64</v>
      </c>
      <c r="O33" s="89">
        <f t="shared" si="8"/>
        <v>6853.76</v>
      </c>
      <c r="P33" s="76" t="str">
        <f t="shared" si="9"/>
        <v>Fora Periode Legal</v>
      </c>
      <c r="Q33" s="76" t="str">
        <f t="shared" si="10"/>
        <v>T1 - Fora Periode Legal</v>
      </c>
      <c r="R33" s="76" t="str">
        <f t="shared" si="3"/>
        <v>T1 - Import Total</v>
      </c>
      <c r="S33" s="92">
        <f t="shared" si="4"/>
        <v>2.7070407722106171E-2</v>
      </c>
      <c r="T33" s="90">
        <f t="shared" si="11"/>
        <v>1</v>
      </c>
    </row>
    <row r="34" spans="3:20" x14ac:dyDescent="0.25">
      <c r="C34" s="79">
        <v>44908</v>
      </c>
      <c r="D34" s="79">
        <v>44960</v>
      </c>
      <c r="E34"/>
      <c r="F34">
        <v>788</v>
      </c>
      <c r="G34" t="s">
        <v>569</v>
      </c>
      <c r="H34" s="140" t="s">
        <v>686</v>
      </c>
      <c r="I34" s="36">
        <v>41002865</v>
      </c>
      <c r="J34" t="s">
        <v>161</v>
      </c>
      <c r="K34" s="8">
        <v>104.3</v>
      </c>
      <c r="L34" s="87">
        <f t="shared" si="6"/>
        <v>2</v>
      </c>
      <c r="M34" s="88" t="str">
        <f t="shared" si="0"/>
        <v>T1</v>
      </c>
      <c r="N34" s="76">
        <f t="shared" si="7"/>
        <v>52</v>
      </c>
      <c r="O34" s="89">
        <f t="shared" si="8"/>
        <v>5423.5999999999995</v>
      </c>
      <c r="P34" s="76" t="str">
        <f t="shared" si="9"/>
        <v>Fora Periode Legal</v>
      </c>
      <c r="Q34" s="76" t="str">
        <f t="shared" si="10"/>
        <v>T1 - Fora Periode Legal</v>
      </c>
      <c r="R34" s="76" t="str">
        <f t="shared" si="3"/>
        <v>T1 - Import Total</v>
      </c>
      <c r="S34" s="92">
        <f t="shared" si="4"/>
        <v>2.1421681430574605E-2</v>
      </c>
      <c r="T34" s="90">
        <f t="shared" si="11"/>
        <v>1</v>
      </c>
    </row>
    <row r="35" spans="3:20" x14ac:dyDescent="0.25">
      <c r="C35" s="79">
        <v>44910</v>
      </c>
      <c r="D35" s="79">
        <v>44960</v>
      </c>
      <c r="E35"/>
      <c r="F35">
        <v>789</v>
      </c>
      <c r="G35" t="s">
        <v>604</v>
      </c>
      <c r="H35" s="140" t="s">
        <v>687</v>
      </c>
      <c r="I35" s="36">
        <v>41010026</v>
      </c>
      <c r="J35" t="s">
        <v>558</v>
      </c>
      <c r="K35" s="8">
        <v>312.08</v>
      </c>
      <c r="L35" s="87">
        <f t="shared" si="6"/>
        <v>2</v>
      </c>
      <c r="M35" s="88" t="str">
        <f t="shared" si="0"/>
        <v>T1</v>
      </c>
      <c r="N35" s="76">
        <f t="shared" si="7"/>
        <v>50</v>
      </c>
      <c r="O35" s="89">
        <f t="shared" si="8"/>
        <v>15604</v>
      </c>
      <c r="P35" s="76" t="str">
        <f t="shared" si="9"/>
        <v>Fora Periode Legal</v>
      </c>
      <c r="Q35" s="76" t="str">
        <f t="shared" si="10"/>
        <v>T1 - Fora Periode Legal</v>
      </c>
      <c r="R35" s="76" t="str">
        <f t="shared" si="3"/>
        <v>T1 - Import Total</v>
      </c>
      <c r="S35" s="92">
        <f t="shared" si="4"/>
        <v>6.1631373449864697E-2</v>
      </c>
      <c r="T35" s="90">
        <f t="shared" si="11"/>
        <v>1</v>
      </c>
    </row>
    <row r="36" spans="3:20" x14ac:dyDescent="0.25">
      <c r="C36" s="79">
        <v>44910</v>
      </c>
      <c r="D36" s="79">
        <v>44960</v>
      </c>
      <c r="E36"/>
      <c r="F36">
        <v>790</v>
      </c>
      <c r="G36" t="s">
        <v>688</v>
      </c>
      <c r="H36" s="140" t="s">
        <v>689</v>
      </c>
      <c r="I36" s="36">
        <v>41000022</v>
      </c>
      <c r="J36" t="s">
        <v>648</v>
      </c>
      <c r="K36" s="8">
        <v>266.2</v>
      </c>
      <c r="L36" s="87">
        <f t="shared" si="6"/>
        <v>2</v>
      </c>
      <c r="M36" s="88" t="str">
        <f t="shared" si="0"/>
        <v>T1</v>
      </c>
      <c r="N36" s="76">
        <f t="shared" si="7"/>
        <v>50</v>
      </c>
      <c r="O36" s="89">
        <f t="shared" si="8"/>
        <v>13310</v>
      </c>
      <c r="P36" s="76" t="str">
        <f t="shared" si="9"/>
        <v>Fora Periode Legal</v>
      </c>
      <c r="Q36" s="76" t="str">
        <f t="shared" si="10"/>
        <v>T1 - Fora Periode Legal</v>
      </c>
      <c r="R36" s="76" t="str">
        <f t="shared" si="3"/>
        <v>T1 - Import Total</v>
      </c>
      <c r="S36" s="92">
        <f t="shared" si="4"/>
        <v>5.2570724212874849E-2</v>
      </c>
      <c r="T36" s="90">
        <f t="shared" si="11"/>
        <v>1</v>
      </c>
    </row>
    <row r="37" spans="3:20" x14ac:dyDescent="0.25">
      <c r="C37" s="79">
        <v>44910</v>
      </c>
      <c r="D37" s="79">
        <v>44960</v>
      </c>
      <c r="E37"/>
      <c r="F37">
        <v>791</v>
      </c>
      <c r="G37" t="s">
        <v>634</v>
      </c>
      <c r="H37" s="140" t="s">
        <v>690</v>
      </c>
      <c r="I37" s="36">
        <v>41006751</v>
      </c>
      <c r="J37" t="s">
        <v>635</v>
      </c>
      <c r="K37" s="8">
        <v>195.29</v>
      </c>
      <c r="L37" s="87">
        <f t="shared" si="6"/>
        <v>2</v>
      </c>
      <c r="M37" s="88" t="str">
        <f t="shared" si="0"/>
        <v>T1</v>
      </c>
      <c r="N37" s="76">
        <f t="shared" si="7"/>
        <v>50</v>
      </c>
      <c r="O37" s="89">
        <f t="shared" si="8"/>
        <v>9764.5</v>
      </c>
      <c r="P37" s="76" t="str">
        <f t="shared" si="9"/>
        <v>Fora Periode Legal</v>
      </c>
      <c r="Q37" s="76" t="str">
        <f t="shared" si="10"/>
        <v>T1 - Fora Periode Legal</v>
      </c>
      <c r="R37" s="76" t="str">
        <f t="shared" si="3"/>
        <v>T1 - Import Total</v>
      </c>
      <c r="S37" s="92">
        <f t="shared" si="4"/>
        <v>3.8567005001999735E-2</v>
      </c>
      <c r="T37" s="90">
        <f t="shared" si="11"/>
        <v>1</v>
      </c>
    </row>
    <row r="38" spans="3:20" x14ac:dyDescent="0.25">
      <c r="C38" s="79">
        <v>44925</v>
      </c>
      <c r="D38" s="79">
        <v>44960</v>
      </c>
      <c r="E38"/>
      <c r="F38">
        <v>792</v>
      </c>
      <c r="G38" t="s">
        <v>578</v>
      </c>
      <c r="H38" s="140" t="s">
        <v>691</v>
      </c>
      <c r="I38" s="36">
        <v>41007555</v>
      </c>
      <c r="J38" t="s">
        <v>93</v>
      </c>
      <c r="K38" s="8">
        <v>988.25</v>
      </c>
      <c r="L38" s="87">
        <f t="shared" si="6"/>
        <v>2</v>
      </c>
      <c r="M38" s="88" t="str">
        <f t="shared" si="0"/>
        <v>T1</v>
      </c>
      <c r="N38" s="76">
        <f t="shared" si="7"/>
        <v>35</v>
      </c>
      <c r="O38" s="89">
        <f t="shared" si="8"/>
        <v>34588.75</v>
      </c>
      <c r="P38" s="76" t="str">
        <f t="shared" si="9"/>
        <v>Fora Periode Legal</v>
      </c>
      <c r="Q38" s="76" t="str">
        <f t="shared" si="10"/>
        <v>T1 - Fora Periode Legal</v>
      </c>
      <c r="R38" s="76" t="str">
        <f t="shared" si="3"/>
        <v>T1 - Import Total</v>
      </c>
      <c r="S38" s="92">
        <f t="shared" si="4"/>
        <v>0.1366157503469628</v>
      </c>
      <c r="T38" s="90">
        <f t="shared" si="11"/>
        <v>1</v>
      </c>
    </row>
    <row r="39" spans="3:20" x14ac:dyDescent="0.25">
      <c r="C39" s="79">
        <v>44925</v>
      </c>
      <c r="D39" s="79">
        <v>44960</v>
      </c>
      <c r="E39"/>
      <c r="F39">
        <v>793</v>
      </c>
      <c r="G39" t="s">
        <v>578</v>
      </c>
      <c r="H39" s="140" t="s">
        <v>692</v>
      </c>
      <c r="I39" s="36">
        <v>41007555</v>
      </c>
      <c r="J39" t="s">
        <v>93</v>
      </c>
      <c r="K39" s="8">
        <v>12403.18</v>
      </c>
      <c r="L39" s="87">
        <f t="shared" si="6"/>
        <v>2</v>
      </c>
      <c r="M39" s="88" t="str">
        <f t="shared" si="0"/>
        <v>T1</v>
      </c>
      <c r="N39" s="76">
        <f t="shared" si="7"/>
        <v>35</v>
      </c>
      <c r="O39" s="89">
        <f t="shared" si="8"/>
        <v>434111.3</v>
      </c>
      <c r="P39" s="76" t="str">
        <f t="shared" si="9"/>
        <v>Fora Periode Legal</v>
      </c>
      <c r="Q39" s="76" t="str">
        <f t="shared" si="10"/>
        <v>T1 - Fora Periode Legal</v>
      </c>
      <c r="R39" s="76" t="str">
        <f t="shared" si="3"/>
        <v>T1 - Import Total</v>
      </c>
      <c r="S39" s="92">
        <f t="shared" si="4"/>
        <v>1.7146164861001185</v>
      </c>
      <c r="T39" s="90">
        <f t="shared" si="11"/>
        <v>1</v>
      </c>
    </row>
    <row r="40" spans="3:20" x14ac:dyDescent="0.25">
      <c r="C40" s="79">
        <v>44926</v>
      </c>
      <c r="D40" s="79">
        <v>44960</v>
      </c>
      <c r="E40"/>
      <c r="F40">
        <v>794</v>
      </c>
      <c r="G40" t="s">
        <v>578</v>
      </c>
      <c r="H40" s="140" t="s">
        <v>693</v>
      </c>
      <c r="I40" s="36">
        <v>41007555</v>
      </c>
      <c r="J40" t="s">
        <v>93</v>
      </c>
      <c r="K40" s="8">
        <v>5395.72</v>
      </c>
      <c r="L40" s="87">
        <f t="shared" si="6"/>
        <v>2</v>
      </c>
      <c r="M40" s="88" t="str">
        <f t="shared" si="0"/>
        <v>T1</v>
      </c>
      <c r="N40" s="76">
        <f t="shared" si="7"/>
        <v>34</v>
      </c>
      <c r="O40" s="89">
        <f t="shared" si="8"/>
        <v>183454.48</v>
      </c>
      <c r="P40" s="76" t="str">
        <f t="shared" si="9"/>
        <v>Fora Periode Legal</v>
      </c>
      <c r="Q40" s="76" t="str">
        <f t="shared" si="10"/>
        <v>T1 - Fora Periode Legal</v>
      </c>
      <c r="R40" s="76" t="str">
        <f t="shared" si="3"/>
        <v>T1 - Import Total</v>
      </c>
      <c r="S40" s="92">
        <f t="shared" si="4"/>
        <v>0.72459315354593279</v>
      </c>
      <c r="T40" s="90">
        <f t="shared" si="11"/>
        <v>1</v>
      </c>
    </row>
    <row r="41" spans="3:20" x14ac:dyDescent="0.25">
      <c r="C41" s="79">
        <v>44926</v>
      </c>
      <c r="D41" s="79">
        <v>44960</v>
      </c>
      <c r="E41"/>
      <c r="F41">
        <v>795</v>
      </c>
      <c r="G41" t="s">
        <v>578</v>
      </c>
      <c r="H41" s="140" t="s">
        <v>694</v>
      </c>
      <c r="I41" s="36">
        <v>41007555</v>
      </c>
      <c r="J41" t="s">
        <v>93</v>
      </c>
      <c r="K41" s="8">
        <v>2249.7800000000002</v>
      </c>
      <c r="L41" s="87">
        <f t="shared" si="6"/>
        <v>2</v>
      </c>
      <c r="M41" s="88" t="str">
        <f t="shared" si="0"/>
        <v>T1</v>
      </c>
      <c r="N41" s="76">
        <f t="shared" si="7"/>
        <v>34</v>
      </c>
      <c r="O41" s="89">
        <f t="shared" si="8"/>
        <v>76492.52</v>
      </c>
      <c r="P41" s="76" t="str">
        <f t="shared" si="9"/>
        <v>Fora Periode Legal</v>
      </c>
      <c r="Q41" s="76" t="str">
        <f t="shared" si="10"/>
        <v>T1 - Fora Periode Legal</v>
      </c>
      <c r="R41" s="76" t="str">
        <f t="shared" si="3"/>
        <v>T1 - Import Total</v>
      </c>
      <c r="S41" s="92">
        <f t="shared" si="4"/>
        <v>0.30212375456557583</v>
      </c>
      <c r="T41" s="90">
        <f t="shared" si="11"/>
        <v>1</v>
      </c>
    </row>
    <row r="42" spans="3:20" x14ac:dyDescent="0.25">
      <c r="C42" s="79">
        <v>44926</v>
      </c>
      <c r="D42" s="79">
        <v>44960</v>
      </c>
      <c r="E42"/>
      <c r="F42">
        <v>796</v>
      </c>
      <c r="G42" t="s">
        <v>578</v>
      </c>
      <c r="H42" s="140" t="s">
        <v>695</v>
      </c>
      <c r="I42" s="36">
        <v>41007555</v>
      </c>
      <c r="J42" t="s">
        <v>93</v>
      </c>
      <c r="K42" s="8">
        <v>1299.0899999999999</v>
      </c>
      <c r="L42" s="87">
        <f t="shared" si="6"/>
        <v>2</v>
      </c>
      <c r="M42" s="88" t="str">
        <f t="shared" si="0"/>
        <v>T1</v>
      </c>
      <c r="N42" s="76">
        <f t="shared" si="7"/>
        <v>34</v>
      </c>
      <c r="O42" s="89">
        <f t="shared" si="8"/>
        <v>44169.06</v>
      </c>
      <c r="P42" s="76" t="str">
        <f t="shared" si="9"/>
        <v>Fora Periode Legal</v>
      </c>
      <c r="Q42" s="76" t="str">
        <f t="shared" si="10"/>
        <v>T1 - Fora Periode Legal</v>
      </c>
      <c r="R42" s="76" t="str">
        <f t="shared" si="3"/>
        <v>T1 - Import Total</v>
      </c>
      <c r="S42" s="92">
        <f t="shared" si="4"/>
        <v>0.17445525710006926</v>
      </c>
      <c r="T42" s="90">
        <f t="shared" si="11"/>
        <v>1</v>
      </c>
    </row>
    <row r="43" spans="3:20" x14ac:dyDescent="0.25">
      <c r="C43" s="79">
        <v>44904</v>
      </c>
      <c r="D43" s="79">
        <v>44960</v>
      </c>
      <c r="E43"/>
      <c r="F43">
        <v>797</v>
      </c>
      <c r="G43" t="s">
        <v>638</v>
      </c>
      <c r="H43" s="140" t="s">
        <v>642</v>
      </c>
      <c r="I43" s="36">
        <v>41001955</v>
      </c>
      <c r="J43" t="s">
        <v>639</v>
      </c>
      <c r="K43" s="8">
        <v>922.2</v>
      </c>
      <c r="L43" s="87">
        <f t="shared" si="6"/>
        <v>2</v>
      </c>
      <c r="M43" s="88" t="str">
        <f t="shared" si="0"/>
        <v>T1</v>
      </c>
      <c r="N43" s="76">
        <f t="shared" si="7"/>
        <v>56</v>
      </c>
      <c r="O43" s="89">
        <f t="shared" si="8"/>
        <v>51643.200000000004</v>
      </c>
      <c r="P43" s="76" t="str">
        <f t="shared" si="9"/>
        <v>Fora Periode Legal</v>
      </c>
      <c r="Q43" s="76" t="str">
        <f t="shared" si="10"/>
        <v>T1 - Fora Periode Legal</v>
      </c>
      <c r="R43" s="76" t="str">
        <f t="shared" si="3"/>
        <v>T1 - Import Total</v>
      </c>
      <c r="S43" s="92">
        <f t="shared" si="4"/>
        <v>0.20397598983248225</v>
      </c>
      <c r="T43" s="90">
        <f t="shared" si="11"/>
        <v>1</v>
      </c>
    </row>
    <row r="44" spans="3:20" x14ac:dyDescent="0.25">
      <c r="C44" s="79">
        <v>44911</v>
      </c>
      <c r="D44" s="79">
        <v>44960</v>
      </c>
      <c r="E44"/>
      <c r="F44">
        <v>798</v>
      </c>
      <c r="G44" t="s">
        <v>696</v>
      </c>
      <c r="H44" s="140" t="s">
        <v>697</v>
      </c>
      <c r="I44" s="36">
        <v>41000863</v>
      </c>
      <c r="J44" t="s">
        <v>698</v>
      </c>
      <c r="K44" s="8">
        <v>677.12</v>
      </c>
      <c r="L44" s="87">
        <f t="shared" si="6"/>
        <v>2</v>
      </c>
      <c r="M44" s="88" t="str">
        <f t="shared" si="0"/>
        <v>T1</v>
      </c>
      <c r="N44" s="76">
        <f t="shared" si="7"/>
        <v>49</v>
      </c>
      <c r="O44" s="89">
        <f t="shared" si="8"/>
        <v>33178.879999999997</v>
      </c>
      <c r="P44" s="76" t="str">
        <f t="shared" si="9"/>
        <v>Fora Periode Legal</v>
      </c>
      <c r="Q44" s="76" t="str">
        <f t="shared" si="10"/>
        <v>T1 - Fora Periode Legal</v>
      </c>
      <c r="R44" s="76" t="str">
        <f t="shared" si="3"/>
        <v>T1 - Import Total</v>
      </c>
      <c r="S44" s="92">
        <f t="shared" si="4"/>
        <v>0.13104716379955439</v>
      </c>
      <c r="T44" s="90">
        <f t="shared" si="11"/>
        <v>1</v>
      </c>
    </row>
    <row r="45" spans="3:20" x14ac:dyDescent="0.25">
      <c r="C45" s="79">
        <v>44908</v>
      </c>
      <c r="D45" s="79">
        <v>44960</v>
      </c>
      <c r="E45"/>
      <c r="F45">
        <v>799</v>
      </c>
      <c r="G45" t="s">
        <v>699</v>
      </c>
      <c r="H45" s="140" t="s">
        <v>700</v>
      </c>
      <c r="I45" s="36">
        <v>41037386</v>
      </c>
      <c r="J45" t="s">
        <v>701</v>
      </c>
      <c r="K45" s="8">
        <v>1089</v>
      </c>
      <c r="L45" s="87">
        <f t="shared" si="6"/>
        <v>2</v>
      </c>
      <c r="M45" s="88" t="str">
        <f t="shared" si="0"/>
        <v>T1</v>
      </c>
      <c r="N45" s="76">
        <f t="shared" si="7"/>
        <v>52</v>
      </c>
      <c r="O45" s="89">
        <f t="shared" si="8"/>
        <v>56628</v>
      </c>
      <c r="P45" s="76" t="str">
        <f t="shared" si="9"/>
        <v>Fora Periode Legal</v>
      </c>
      <c r="Q45" s="76" t="str">
        <f t="shared" si="10"/>
        <v>T1 - Fora Periode Legal</v>
      </c>
      <c r="R45" s="76" t="str">
        <f t="shared" si="3"/>
        <v>T1 - Import Total</v>
      </c>
      <c r="S45" s="92">
        <f t="shared" si="4"/>
        <v>0.22366453574204936</v>
      </c>
      <c r="T45" s="90">
        <f t="shared" si="11"/>
        <v>1</v>
      </c>
    </row>
    <row r="46" spans="3:20" x14ac:dyDescent="0.25">
      <c r="C46" s="79">
        <v>44926</v>
      </c>
      <c r="D46" s="79">
        <v>44960</v>
      </c>
      <c r="E46"/>
      <c r="F46">
        <v>800</v>
      </c>
      <c r="G46" t="s">
        <v>636</v>
      </c>
      <c r="H46" s="140" t="s">
        <v>702</v>
      </c>
      <c r="I46" s="36">
        <v>41037384</v>
      </c>
      <c r="J46" t="s">
        <v>637</v>
      </c>
      <c r="K46" s="8">
        <v>2733.43</v>
      </c>
      <c r="L46" s="87">
        <f t="shared" si="6"/>
        <v>2</v>
      </c>
      <c r="M46" s="88" t="str">
        <f t="shared" si="0"/>
        <v>T1</v>
      </c>
      <c r="N46" s="76">
        <f t="shared" si="7"/>
        <v>34</v>
      </c>
      <c r="O46" s="89">
        <f t="shared" si="8"/>
        <v>92936.62</v>
      </c>
      <c r="P46" s="76" t="str">
        <f t="shared" si="9"/>
        <v>Fora Periode Legal</v>
      </c>
      <c r="Q46" s="76" t="str">
        <f t="shared" si="10"/>
        <v>T1 - Fora Periode Legal</v>
      </c>
      <c r="R46" s="76" t="str">
        <f t="shared" si="3"/>
        <v>T1 - Import Total</v>
      </c>
      <c r="S46" s="92">
        <f t="shared" si="4"/>
        <v>0.36707328469547323</v>
      </c>
      <c r="T46" s="90">
        <f t="shared" si="11"/>
        <v>1</v>
      </c>
    </row>
    <row r="47" spans="3:20" x14ac:dyDescent="0.25">
      <c r="C47" s="79">
        <v>44911</v>
      </c>
      <c r="D47" s="79">
        <v>44960</v>
      </c>
      <c r="E47"/>
      <c r="F47">
        <v>801</v>
      </c>
      <c r="G47" t="s">
        <v>570</v>
      </c>
      <c r="H47" s="140" t="s">
        <v>703</v>
      </c>
      <c r="I47" s="36">
        <v>40001050</v>
      </c>
      <c r="J47" t="s">
        <v>94</v>
      </c>
      <c r="K47" s="8">
        <v>194.04</v>
      </c>
      <c r="L47" s="87">
        <f t="shared" si="6"/>
        <v>2</v>
      </c>
      <c r="M47" s="88" t="str">
        <f t="shared" si="0"/>
        <v>T1</v>
      </c>
      <c r="N47" s="76">
        <f t="shared" si="7"/>
        <v>49</v>
      </c>
      <c r="O47" s="89">
        <f t="shared" si="8"/>
        <v>9507.9599999999991</v>
      </c>
      <c r="P47" s="76" t="str">
        <f t="shared" si="9"/>
        <v>Fora Periode Legal</v>
      </c>
      <c r="Q47" s="76" t="str">
        <f t="shared" si="10"/>
        <v>T1 - Fora Periode Legal</v>
      </c>
      <c r="R47" s="76" t="str">
        <f t="shared" si="3"/>
        <v>T1 - Import Total</v>
      </c>
      <c r="S47" s="92">
        <f t="shared" si="4"/>
        <v>3.7553744777388848E-2</v>
      </c>
      <c r="T47" s="90">
        <f t="shared" si="11"/>
        <v>1</v>
      </c>
    </row>
    <row r="48" spans="3:20" x14ac:dyDescent="0.25">
      <c r="C48" s="79">
        <v>44925</v>
      </c>
      <c r="D48" s="79">
        <v>44960</v>
      </c>
      <c r="E48"/>
      <c r="F48">
        <v>802</v>
      </c>
      <c r="G48" t="s">
        <v>580</v>
      </c>
      <c r="H48" s="140" t="s">
        <v>644</v>
      </c>
      <c r="I48" s="36">
        <v>41001048</v>
      </c>
      <c r="J48" t="s">
        <v>155</v>
      </c>
      <c r="K48" s="8">
        <v>12269.4</v>
      </c>
      <c r="L48" s="87">
        <f t="shared" si="6"/>
        <v>2</v>
      </c>
      <c r="M48" s="88" t="str">
        <f t="shared" si="0"/>
        <v>T1</v>
      </c>
      <c r="N48" s="76">
        <f t="shared" si="7"/>
        <v>35</v>
      </c>
      <c r="O48" s="89">
        <f t="shared" si="8"/>
        <v>429429</v>
      </c>
      <c r="P48" s="76" t="str">
        <f t="shared" si="9"/>
        <v>Fora Periode Legal</v>
      </c>
      <c r="Q48" s="76" t="str">
        <f t="shared" si="10"/>
        <v>T1 - Fora Periode Legal</v>
      </c>
      <c r="R48" s="76" t="str">
        <f t="shared" si="3"/>
        <v>T1 - Import Total</v>
      </c>
      <c r="S48" s="92">
        <f t="shared" si="4"/>
        <v>1.6961227293772074</v>
      </c>
      <c r="T48" s="90">
        <f t="shared" si="11"/>
        <v>1</v>
      </c>
    </row>
    <row r="49" spans="3:20" x14ac:dyDescent="0.25">
      <c r="C49" s="79">
        <v>44925</v>
      </c>
      <c r="D49" s="79">
        <v>44960</v>
      </c>
      <c r="E49"/>
      <c r="F49">
        <v>803</v>
      </c>
      <c r="G49" t="s">
        <v>620</v>
      </c>
      <c r="H49" s="140" t="s">
        <v>704</v>
      </c>
      <c r="I49" s="36">
        <v>41037360</v>
      </c>
      <c r="J49" t="s">
        <v>621</v>
      </c>
      <c r="K49" s="8">
        <v>7865</v>
      </c>
      <c r="L49" s="87">
        <f t="shared" si="6"/>
        <v>2</v>
      </c>
      <c r="M49" s="88" t="str">
        <f t="shared" si="0"/>
        <v>T1</v>
      </c>
      <c r="N49" s="76">
        <f t="shared" si="7"/>
        <v>35</v>
      </c>
      <c r="O49" s="89">
        <f t="shared" si="8"/>
        <v>275275</v>
      </c>
      <c r="P49" s="76" t="str">
        <f t="shared" si="9"/>
        <v>Fora Periode Legal</v>
      </c>
      <c r="Q49" s="76" t="str">
        <f t="shared" si="10"/>
        <v>T1 - Fora Periode Legal</v>
      </c>
      <c r="R49" s="76" t="str">
        <f t="shared" si="3"/>
        <v>T1 - Import Total</v>
      </c>
      <c r="S49" s="92">
        <f t="shared" si="4"/>
        <v>1.0872581598571844</v>
      </c>
      <c r="T49" s="90">
        <f t="shared" si="11"/>
        <v>1</v>
      </c>
    </row>
    <row r="50" spans="3:20" x14ac:dyDescent="0.25">
      <c r="C50" s="79">
        <v>44923</v>
      </c>
      <c r="D50" s="79">
        <v>44960</v>
      </c>
      <c r="E50"/>
      <c r="F50">
        <v>804</v>
      </c>
      <c r="G50" t="s">
        <v>640</v>
      </c>
      <c r="H50" s="140" t="s">
        <v>643</v>
      </c>
      <c r="I50" s="36">
        <v>41000790</v>
      </c>
      <c r="J50" t="s">
        <v>641</v>
      </c>
      <c r="K50" s="8">
        <v>928.53</v>
      </c>
      <c r="L50" s="87">
        <f t="shared" si="6"/>
        <v>2</v>
      </c>
      <c r="M50" s="88" t="str">
        <f t="shared" si="0"/>
        <v>T1</v>
      </c>
      <c r="N50" s="76">
        <f t="shared" si="7"/>
        <v>37</v>
      </c>
      <c r="O50" s="89">
        <f t="shared" si="8"/>
        <v>34355.61</v>
      </c>
      <c r="P50" s="76" t="str">
        <f t="shared" si="9"/>
        <v>Fora Periode Legal</v>
      </c>
      <c r="Q50" s="76" t="str">
        <f t="shared" si="10"/>
        <v>T1 - Fora Periode Legal</v>
      </c>
      <c r="R50" s="76" t="str">
        <f t="shared" si="3"/>
        <v>T1 - Import Total</v>
      </c>
      <c r="S50" s="92">
        <f t="shared" si="4"/>
        <v>0.1356949134842288</v>
      </c>
      <c r="T50" s="90">
        <f t="shared" si="11"/>
        <v>1</v>
      </c>
    </row>
    <row r="51" spans="3:20" x14ac:dyDescent="0.25">
      <c r="C51" s="79">
        <v>44926</v>
      </c>
      <c r="D51" s="79">
        <v>44960</v>
      </c>
      <c r="E51"/>
      <c r="F51">
        <v>805</v>
      </c>
      <c r="G51" t="s">
        <v>571</v>
      </c>
      <c r="H51" s="140" t="s">
        <v>705</v>
      </c>
      <c r="I51" s="36">
        <v>41002557</v>
      </c>
      <c r="J51" t="s">
        <v>32</v>
      </c>
      <c r="K51" s="8">
        <v>49.66</v>
      </c>
      <c r="L51" s="87">
        <f t="shared" si="6"/>
        <v>2</v>
      </c>
      <c r="M51" s="88" t="str">
        <f t="shared" si="0"/>
        <v>T1</v>
      </c>
      <c r="N51" s="76">
        <f t="shared" si="7"/>
        <v>34</v>
      </c>
      <c r="O51" s="89">
        <f t="shared" si="8"/>
        <v>1688.4399999999998</v>
      </c>
      <c r="P51" s="76" t="str">
        <f t="shared" si="9"/>
        <v>Fora Periode Legal</v>
      </c>
      <c r="Q51" s="76" t="str">
        <f t="shared" si="10"/>
        <v>T1 - Fora Periode Legal</v>
      </c>
      <c r="R51" s="76" t="str">
        <f t="shared" si="3"/>
        <v>T1 - Import Total</v>
      </c>
      <c r="S51" s="92">
        <f t="shared" si="4"/>
        <v>6.6688590225384226E-3</v>
      </c>
      <c r="T51" s="90">
        <f t="shared" si="11"/>
        <v>1</v>
      </c>
    </row>
    <row r="52" spans="3:20" x14ac:dyDescent="0.25">
      <c r="C52" s="79">
        <v>44925</v>
      </c>
      <c r="D52" s="79">
        <v>44960</v>
      </c>
      <c r="E52"/>
      <c r="F52">
        <v>806</v>
      </c>
      <c r="G52" t="s">
        <v>579</v>
      </c>
      <c r="H52" s="140" t="s">
        <v>706</v>
      </c>
      <c r="I52" s="36">
        <v>41005150</v>
      </c>
      <c r="J52" t="s">
        <v>28</v>
      </c>
      <c r="K52" s="8">
        <v>1367.48</v>
      </c>
      <c r="L52" s="87">
        <f t="shared" si="6"/>
        <v>2</v>
      </c>
      <c r="M52" s="88" t="str">
        <f t="shared" si="0"/>
        <v>T1</v>
      </c>
      <c r="N52" s="76">
        <f t="shared" si="7"/>
        <v>35</v>
      </c>
      <c r="O52" s="89">
        <f t="shared" si="8"/>
        <v>47861.8</v>
      </c>
      <c r="P52" s="76" t="str">
        <f t="shared" si="9"/>
        <v>Fora Periode Legal</v>
      </c>
      <c r="Q52" s="76" t="str">
        <f t="shared" si="10"/>
        <v>T1 - Fora Periode Legal</v>
      </c>
      <c r="R52" s="76" t="str">
        <f t="shared" si="3"/>
        <v>T1 - Import Total</v>
      </c>
      <c r="S52" s="92">
        <f t="shared" si="4"/>
        <v>0.1890405325418312</v>
      </c>
      <c r="T52" s="90">
        <f t="shared" si="11"/>
        <v>1</v>
      </c>
    </row>
    <row r="53" spans="3:20" x14ac:dyDescent="0.25">
      <c r="C53" s="79">
        <v>44925</v>
      </c>
      <c r="D53" s="79">
        <v>44960</v>
      </c>
      <c r="E53"/>
      <c r="F53">
        <v>807</v>
      </c>
      <c r="G53" t="s">
        <v>579</v>
      </c>
      <c r="H53" s="140" t="s">
        <v>707</v>
      </c>
      <c r="I53" s="36">
        <v>41005150</v>
      </c>
      <c r="J53" t="s">
        <v>28</v>
      </c>
      <c r="K53" s="8">
        <v>1367.48</v>
      </c>
      <c r="L53" s="87">
        <f t="shared" si="6"/>
        <v>2</v>
      </c>
      <c r="M53" s="88" t="str">
        <f t="shared" si="0"/>
        <v>T1</v>
      </c>
      <c r="N53" s="76">
        <f t="shared" si="7"/>
        <v>35</v>
      </c>
      <c r="O53" s="89">
        <f t="shared" si="8"/>
        <v>47861.8</v>
      </c>
      <c r="P53" s="76" t="str">
        <f t="shared" si="9"/>
        <v>Fora Periode Legal</v>
      </c>
      <c r="Q53" s="76" t="str">
        <f t="shared" si="10"/>
        <v>T1 - Fora Periode Legal</v>
      </c>
      <c r="R53" s="76" t="str">
        <f t="shared" si="3"/>
        <v>T1 - Import Total</v>
      </c>
      <c r="S53" s="92">
        <f t="shared" si="4"/>
        <v>0.1890405325418312</v>
      </c>
      <c r="T53" s="90">
        <f t="shared" si="11"/>
        <v>1</v>
      </c>
    </row>
    <row r="54" spans="3:20" x14ac:dyDescent="0.25">
      <c r="C54" s="79">
        <v>44926</v>
      </c>
      <c r="D54" s="79">
        <v>44960</v>
      </c>
      <c r="E54"/>
      <c r="F54">
        <v>808</v>
      </c>
      <c r="G54" t="s">
        <v>623</v>
      </c>
      <c r="H54" s="140" t="s">
        <v>708</v>
      </c>
      <c r="I54" s="36">
        <v>41037121</v>
      </c>
      <c r="J54" t="s">
        <v>624</v>
      </c>
      <c r="K54" s="8">
        <v>447.7</v>
      </c>
      <c r="L54" s="87">
        <f t="shared" si="6"/>
        <v>2</v>
      </c>
      <c r="M54" s="88" t="str">
        <f t="shared" si="0"/>
        <v>T1</v>
      </c>
      <c r="N54" s="76">
        <f t="shared" si="7"/>
        <v>34</v>
      </c>
      <c r="O54" s="89">
        <f t="shared" si="8"/>
        <v>15221.8</v>
      </c>
      <c r="P54" s="76" t="str">
        <f t="shared" si="9"/>
        <v>Fora Periode Legal</v>
      </c>
      <c r="Q54" s="76" t="str">
        <f t="shared" si="10"/>
        <v>T1 - Fora Periode Legal</v>
      </c>
      <c r="R54" s="76" t="str">
        <f t="shared" si="3"/>
        <v>T1 - Import Total</v>
      </c>
      <c r="S54" s="92">
        <f t="shared" si="4"/>
        <v>6.0121791872542324E-2</v>
      </c>
      <c r="T54" s="90">
        <f t="shared" si="11"/>
        <v>1</v>
      </c>
    </row>
    <row r="55" spans="3:20" x14ac:dyDescent="0.25">
      <c r="C55" s="79">
        <v>44925</v>
      </c>
      <c r="D55" s="79">
        <v>44960</v>
      </c>
      <c r="E55"/>
      <c r="F55">
        <v>809</v>
      </c>
      <c r="G55" t="s">
        <v>573</v>
      </c>
      <c r="H55" s="140" t="s">
        <v>709</v>
      </c>
      <c r="I55" s="36">
        <v>40000100</v>
      </c>
      <c r="J55" t="s">
        <v>667</v>
      </c>
      <c r="K55" s="8">
        <v>40.659999999999997</v>
      </c>
      <c r="L55" s="87">
        <f t="shared" si="6"/>
        <v>2</v>
      </c>
      <c r="M55" s="88" t="str">
        <f t="shared" si="0"/>
        <v>T1</v>
      </c>
      <c r="N55" s="76">
        <f t="shared" si="7"/>
        <v>35</v>
      </c>
      <c r="O55" s="89">
        <f t="shared" si="8"/>
        <v>1423.1</v>
      </c>
      <c r="P55" s="76" t="str">
        <f t="shared" si="9"/>
        <v>Fora Periode Legal</v>
      </c>
      <c r="Q55" s="76" t="str">
        <f t="shared" si="10"/>
        <v>T1 - Fora Periode Legal</v>
      </c>
      <c r="R55" s="76" t="str">
        <f t="shared" si="3"/>
        <v>T1 - Import Total</v>
      </c>
      <c r="S55" s="92">
        <f t="shared" si="4"/>
        <v>5.6208412943157164E-3</v>
      </c>
      <c r="T55" s="90">
        <f t="shared" si="11"/>
        <v>1</v>
      </c>
    </row>
    <row r="56" spans="3:20" x14ac:dyDescent="0.25">
      <c r="C56" s="79">
        <v>44924</v>
      </c>
      <c r="D56" s="79">
        <v>44960</v>
      </c>
      <c r="E56"/>
      <c r="F56">
        <v>810</v>
      </c>
      <c r="G56" t="s">
        <v>604</v>
      </c>
      <c r="H56" s="140" t="s">
        <v>710</v>
      </c>
      <c r="I56" s="36">
        <v>41010026</v>
      </c>
      <c r="J56" t="s">
        <v>558</v>
      </c>
      <c r="K56" s="8">
        <v>75.63</v>
      </c>
      <c r="L56" s="87">
        <f t="shared" si="6"/>
        <v>2</v>
      </c>
      <c r="M56" s="88" t="str">
        <f t="shared" si="0"/>
        <v>T1</v>
      </c>
      <c r="N56" s="76">
        <f t="shared" si="7"/>
        <v>36</v>
      </c>
      <c r="O56" s="89">
        <f t="shared" si="8"/>
        <v>2722.68</v>
      </c>
      <c r="P56" s="76" t="str">
        <f t="shared" si="9"/>
        <v>Fora Periode Legal</v>
      </c>
      <c r="Q56" s="76" t="str">
        <f t="shared" si="10"/>
        <v>T1 - Fora Periode Legal</v>
      </c>
      <c r="R56" s="76" t="str">
        <f t="shared" si="3"/>
        <v>T1 - Import Total</v>
      </c>
      <c r="S56" s="92">
        <f t="shared" si="4"/>
        <v>1.0753813628843733E-2</v>
      </c>
      <c r="T56" s="90">
        <f t="shared" si="11"/>
        <v>1</v>
      </c>
    </row>
    <row r="57" spans="3:20" x14ac:dyDescent="0.25">
      <c r="C57" s="79">
        <v>44924</v>
      </c>
      <c r="D57" s="79">
        <v>44960</v>
      </c>
      <c r="E57"/>
      <c r="F57">
        <v>811</v>
      </c>
      <c r="G57" t="s">
        <v>678</v>
      </c>
      <c r="H57" s="140" t="s">
        <v>711</v>
      </c>
      <c r="I57" s="36">
        <v>41000021</v>
      </c>
      <c r="J57" t="s">
        <v>647</v>
      </c>
      <c r="K57" s="8">
        <v>10454.4</v>
      </c>
      <c r="L57" s="87">
        <f t="shared" si="6"/>
        <v>2</v>
      </c>
      <c r="M57" s="88" t="str">
        <f t="shared" si="0"/>
        <v>T1</v>
      </c>
      <c r="N57" s="76">
        <f t="shared" si="7"/>
        <v>36</v>
      </c>
      <c r="O57" s="89">
        <f t="shared" si="8"/>
        <v>376358.39999999997</v>
      </c>
      <c r="P57" s="76" t="str">
        <f t="shared" si="9"/>
        <v>Fora Periode Legal</v>
      </c>
      <c r="Q57" s="76" t="str">
        <f t="shared" si="10"/>
        <v>T1 - Fora Periode Legal</v>
      </c>
      <c r="R57" s="76" t="str">
        <f t="shared" si="3"/>
        <v>T1 - Import Total</v>
      </c>
      <c r="S57" s="92">
        <f t="shared" si="4"/>
        <v>1.4865089144702357</v>
      </c>
      <c r="T57" s="90">
        <f t="shared" si="11"/>
        <v>1</v>
      </c>
    </row>
    <row r="58" spans="3:20" x14ac:dyDescent="0.25">
      <c r="C58" s="79">
        <v>44926</v>
      </c>
      <c r="D58" s="79">
        <v>44960</v>
      </c>
      <c r="E58"/>
      <c r="F58">
        <v>812</v>
      </c>
      <c r="G58" t="s">
        <v>572</v>
      </c>
      <c r="H58" s="140" t="s">
        <v>712</v>
      </c>
      <c r="I58" s="36">
        <v>41001249</v>
      </c>
      <c r="J58" t="s">
        <v>17</v>
      </c>
      <c r="K58" s="8">
        <v>409</v>
      </c>
      <c r="L58" s="87">
        <f t="shared" si="6"/>
        <v>2</v>
      </c>
      <c r="M58" s="88" t="str">
        <f t="shared" si="0"/>
        <v>T1</v>
      </c>
      <c r="N58" s="76">
        <f t="shared" si="7"/>
        <v>34</v>
      </c>
      <c r="O58" s="89">
        <f t="shared" si="8"/>
        <v>13906</v>
      </c>
      <c r="P58" s="76" t="str">
        <f t="shared" si="9"/>
        <v>Fora Periode Legal</v>
      </c>
      <c r="Q58" s="76" t="str">
        <f t="shared" si="10"/>
        <v>T1 - Fora Periode Legal</v>
      </c>
      <c r="R58" s="76" t="str">
        <f t="shared" si="3"/>
        <v>T1 - Import Total</v>
      </c>
      <c r="S58" s="92">
        <f t="shared" si="4"/>
        <v>5.4924755139311623E-2</v>
      </c>
      <c r="T58" s="90">
        <f t="shared" si="11"/>
        <v>1</v>
      </c>
    </row>
    <row r="59" spans="3:20" x14ac:dyDescent="0.25">
      <c r="C59" s="79">
        <v>44926</v>
      </c>
      <c r="D59" s="79">
        <v>44960</v>
      </c>
      <c r="E59"/>
      <c r="F59">
        <v>813</v>
      </c>
      <c r="G59" t="s">
        <v>633</v>
      </c>
      <c r="H59" s="140" t="s">
        <v>713</v>
      </c>
      <c r="I59" s="36">
        <v>41037383</v>
      </c>
      <c r="J59" t="s">
        <v>632</v>
      </c>
      <c r="K59" s="8">
        <v>377.52</v>
      </c>
      <c r="L59" s="87">
        <f t="shared" si="6"/>
        <v>2</v>
      </c>
      <c r="M59" s="88" t="str">
        <f t="shared" si="0"/>
        <v>T1</v>
      </c>
      <c r="N59" s="76">
        <f t="shared" si="7"/>
        <v>34</v>
      </c>
      <c r="O59" s="89">
        <f t="shared" si="8"/>
        <v>12835.68</v>
      </c>
      <c r="P59" s="76" t="str">
        <f t="shared" si="9"/>
        <v>Fora Periode Legal</v>
      </c>
      <c r="Q59" s="76" t="str">
        <f t="shared" si="10"/>
        <v>T1 - Fora Periode Legal</v>
      </c>
      <c r="R59" s="76" t="str">
        <f t="shared" si="3"/>
        <v>T1 - Import Total</v>
      </c>
      <c r="S59" s="92">
        <f t="shared" si="4"/>
        <v>5.0697294768197856E-2</v>
      </c>
      <c r="T59" s="90">
        <f t="shared" si="11"/>
        <v>1</v>
      </c>
    </row>
    <row r="60" spans="3:20" x14ac:dyDescent="0.25">
      <c r="C60" s="79">
        <v>44926</v>
      </c>
      <c r="D60" s="79">
        <v>44960</v>
      </c>
      <c r="E60"/>
      <c r="F60">
        <v>814</v>
      </c>
      <c r="G60" t="s">
        <v>575</v>
      </c>
      <c r="H60" s="140" t="s">
        <v>714</v>
      </c>
      <c r="I60" s="36">
        <v>40000200</v>
      </c>
      <c r="J60" t="s">
        <v>15</v>
      </c>
      <c r="K60" s="8">
        <v>304.76</v>
      </c>
      <c r="L60" s="87">
        <f t="shared" si="6"/>
        <v>2</v>
      </c>
      <c r="M60" s="88" t="str">
        <f t="shared" si="0"/>
        <v>T1</v>
      </c>
      <c r="N60" s="76">
        <f t="shared" si="7"/>
        <v>34</v>
      </c>
      <c r="O60" s="89">
        <f t="shared" si="8"/>
        <v>10361.84</v>
      </c>
      <c r="P60" s="76" t="str">
        <f t="shared" si="9"/>
        <v>Fora Periode Legal</v>
      </c>
      <c r="Q60" s="76" t="str">
        <f t="shared" si="10"/>
        <v>T1 - Fora Periode Legal</v>
      </c>
      <c r="R60" s="76" t="str">
        <f t="shared" si="3"/>
        <v>T1 - Import Total</v>
      </c>
      <c r="S60" s="92">
        <f t="shared" si="4"/>
        <v>4.0926328548304663E-2</v>
      </c>
      <c r="T60" s="90">
        <f t="shared" si="11"/>
        <v>1</v>
      </c>
    </row>
    <row r="61" spans="3:20" x14ac:dyDescent="0.25">
      <c r="C61" s="79">
        <v>44926</v>
      </c>
      <c r="D61" s="79">
        <v>44960</v>
      </c>
      <c r="E61"/>
      <c r="F61">
        <v>815</v>
      </c>
      <c r="G61" t="s">
        <v>715</v>
      </c>
      <c r="H61" s="140" t="s">
        <v>716</v>
      </c>
      <c r="I61" s="36">
        <v>41001625</v>
      </c>
      <c r="J61" t="s">
        <v>650</v>
      </c>
      <c r="K61" s="8">
        <v>2144.9899999999998</v>
      </c>
      <c r="L61" s="87">
        <f t="shared" si="6"/>
        <v>2</v>
      </c>
      <c r="M61" s="88" t="str">
        <f t="shared" si="0"/>
        <v>T1</v>
      </c>
      <c r="N61" s="76">
        <f t="shared" si="7"/>
        <v>34</v>
      </c>
      <c r="O61" s="89">
        <f t="shared" si="8"/>
        <v>72929.659999999989</v>
      </c>
      <c r="P61" s="76" t="str">
        <f t="shared" si="9"/>
        <v>Fora Periode Legal</v>
      </c>
      <c r="Q61" s="76" t="str">
        <f t="shared" si="10"/>
        <v>T1 - Fora Periode Legal</v>
      </c>
      <c r="R61" s="76" t="str">
        <f t="shared" si="3"/>
        <v>T1 - Import Total</v>
      </c>
      <c r="S61" s="92">
        <f t="shared" si="4"/>
        <v>0.28805146827939371</v>
      </c>
      <c r="T61" s="90">
        <f t="shared" si="11"/>
        <v>1</v>
      </c>
    </row>
    <row r="62" spans="3:20" x14ac:dyDescent="0.25">
      <c r="C62" s="79">
        <v>44925</v>
      </c>
      <c r="D62" s="79">
        <v>44960</v>
      </c>
      <c r="E62"/>
      <c r="F62">
        <v>816</v>
      </c>
      <c r="G62" t="s">
        <v>581</v>
      </c>
      <c r="H62" s="140" t="s">
        <v>717</v>
      </c>
      <c r="I62" s="36">
        <v>40002950</v>
      </c>
      <c r="J62" t="s">
        <v>20</v>
      </c>
      <c r="K62" s="8">
        <v>589.88</v>
      </c>
      <c r="L62" s="87">
        <f t="shared" si="6"/>
        <v>2</v>
      </c>
      <c r="M62" s="88" t="str">
        <f t="shared" si="0"/>
        <v>T1</v>
      </c>
      <c r="N62" s="76">
        <f t="shared" si="7"/>
        <v>35</v>
      </c>
      <c r="O62" s="89">
        <f t="shared" si="8"/>
        <v>20645.8</v>
      </c>
      <c r="P62" s="76" t="str">
        <f t="shared" si="9"/>
        <v>Fora Periode Legal</v>
      </c>
      <c r="Q62" s="76" t="str">
        <f t="shared" si="10"/>
        <v>T1 - Fora Periode Legal</v>
      </c>
      <c r="R62" s="76" t="str">
        <f t="shared" si="3"/>
        <v>T1 - Import Total</v>
      </c>
      <c r="S62" s="92">
        <f t="shared" si="4"/>
        <v>8.1545053189644751E-2</v>
      </c>
      <c r="T62" s="90">
        <f t="shared" si="11"/>
        <v>1</v>
      </c>
    </row>
    <row r="63" spans="3:20" x14ac:dyDescent="0.25">
      <c r="C63" s="79">
        <v>44923</v>
      </c>
      <c r="D63" s="79">
        <v>44960</v>
      </c>
      <c r="E63"/>
      <c r="F63">
        <v>817</v>
      </c>
      <c r="G63" t="s">
        <v>615</v>
      </c>
      <c r="H63" s="140" t="s">
        <v>718</v>
      </c>
      <c r="I63" s="36">
        <v>40002390</v>
      </c>
      <c r="J63" t="s">
        <v>116</v>
      </c>
      <c r="K63" s="8">
        <v>1179.5899999999999</v>
      </c>
      <c r="L63" s="87">
        <f t="shared" si="6"/>
        <v>2</v>
      </c>
      <c r="M63" s="88" t="str">
        <f t="shared" si="0"/>
        <v>T1</v>
      </c>
      <c r="N63" s="76">
        <f t="shared" si="7"/>
        <v>37</v>
      </c>
      <c r="O63" s="89">
        <f t="shared" si="8"/>
        <v>43644.829999999994</v>
      </c>
      <c r="P63" s="76" t="str">
        <f t="shared" si="9"/>
        <v>Fora Periode Legal</v>
      </c>
      <c r="Q63" s="76" t="str">
        <f t="shared" si="10"/>
        <v>T1 - Fora Periode Legal</v>
      </c>
      <c r="R63" s="76" t="str">
        <f t="shared" si="3"/>
        <v>T1 - Import Total</v>
      </c>
      <c r="S63" s="92">
        <f t="shared" si="4"/>
        <v>0.17238469731388478</v>
      </c>
      <c r="T63" s="90">
        <f t="shared" si="11"/>
        <v>1</v>
      </c>
    </row>
    <row r="64" spans="3:20" x14ac:dyDescent="0.25">
      <c r="C64" s="79">
        <v>44926</v>
      </c>
      <c r="D64" s="79">
        <v>44960</v>
      </c>
      <c r="E64"/>
      <c r="F64">
        <v>818</v>
      </c>
      <c r="G64" t="s">
        <v>574</v>
      </c>
      <c r="H64" s="140" t="s">
        <v>719</v>
      </c>
      <c r="I64" s="36">
        <v>41003309</v>
      </c>
      <c r="J64" t="s">
        <v>557</v>
      </c>
      <c r="K64" s="8">
        <v>25.97</v>
      </c>
      <c r="L64" s="87">
        <f t="shared" si="6"/>
        <v>2</v>
      </c>
      <c r="M64" s="88" t="str">
        <f t="shared" si="0"/>
        <v>T1</v>
      </c>
      <c r="N64" s="76">
        <f t="shared" si="7"/>
        <v>34</v>
      </c>
      <c r="O64" s="89">
        <f t="shared" si="8"/>
        <v>882.98</v>
      </c>
      <c r="P64" s="76" t="str">
        <f t="shared" si="9"/>
        <v>Fora Periode Legal</v>
      </c>
      <c r="Q64" s="76" t="str">
        <f t="shared" si="10"/>
        <v>T1 - Fora Periode Legal</v>
      </c>
      <c r="R64" s="76" t="str">
        <f t="shared" si="3"/>
        <v>T1 - Import Total</v>
      </c>
      <c r="S64" s="92">
        <f t="shared" si="4"/>
        <v>3.4875205158139918E-3</v>
      </c>
      <c r="T64" s="90">
        <f t="shared" si="11"/>
        <v>1</v>
      </c>
    </row>
    <row r="65" spans="3:20" x14ac:dyDescent="0.25">
      <c r="C65" s="79">
        <v>44922</v>
      </c>
      <c r="D65" s="79">
        <v>44960</v>
      </c>
      <c r="E65"/>
      <c r="F65">
        <v>819</v>
      </c>
      <c r="G65" t="s">
        <v>612</v>
      </c>
      <c r="H65" s="140" t="s">
        <v>720</v>
      </c>
      <c r="I65" s="36">
        <v>41037371</v>
      </c>
      <c r="J65" t="s">
        <v>602</v>
      </c>
      <c r="K65" s="8">
        <v>496.1</v>
      </c>
      <c r="L65" s="87">
        <f t="shared" si="6"/>
        <v>2</v>
      </c>
      <c r="M65" s="88" t="str">
        <f t="shared" si="0"/>
        <v>T1</v>
      </c>
      <c r="N65" s="76">
        <f t="shared" si="7"/>
        <v>38</v>
      </c>
      <c r="O65" s="89">
        <f t="shared" si="8"/>
        <v>18851.8</v>
      </c>
      <c r="P65" s="76" t="str">
        <f t="shared" si="9"/>
        <v>Fora Periode Legal</v>
      </c>
      <c r="Q65" s="76" t="str">
        <f t="shared" si="10"/>
        <v>T1 - Fora Periode Legal</v>
      </c>
      <c r="R65" s="76" t="str">
        <f t="shared" si="3"/>
        <v>T1 - Import Total</v>
      </c>
      <c r="S65" s="92">
        <f t="shared" si="4"/>
        <v>7.4459262112417282E-2</v>
      </c>
      <c r="T65" s="90">
        <f t="shared" si="11"/>
        <v>1</v>
      </c>
    </row>
    <row r="66" spans="3:20" x14ac:dyDescent="0.25">
      <c r="C66" s="143">
        <v>44926</v>
      </c>
      <c r="D66" s="79">
        <v>44960</v>
      </c>
      <c r="E66"/>
      <c r="F66">
        <v>820</v>
      </c>
      <c r="G66" t="s">
        <v>577</v>
      </c>
      <c r="H66" s="140" t="s">
        <v>721</v>
      </c>
      <c r="I66" s="36">
        <v>40001550</v>
      </c>
      <c r="J66" t="s">
        <v>19</v>
      </c>
      <c r="K66" s="8">
        <v>25.85</v>
      </c>
      <c r="L66" s="87">
        <f t="shared" si="6"/>
        <v>2</v>
      </c>
      <c r="M66" s="88" t="str">
        <f t="shared" si="0"/>
        <v>T1</v>
      </c>
      <c r="N66" s="76">
        <f t="shared" si="7"/>
        <v>34</v>
      </c>
      <c r="O66" s="89">
        <f t="shared" si="8"/>
        <v>878.90000000000009</v>
      </c>
      <c r="P66" s="76" t="str">
        <f t="shared" si="9"/>
        <v>Fora Periode Legal</v>
      </c>
      <c r="Q66" s="76" t="str">
        <f t="shared" si="10"/>
        <v>T1 - Fora Periode Legal</v>
      </c>
      <c r="R66" s="76" t="str">
        <f t="shared" si="3"/>
        <v>T1 - Import Total</v>
      </c>
      <c r="S66" s="92">
        <f t="shared" si="4"/>
        <v>3.4714056732303312E-3</v>
      </c>
      <c r="T66" s="90">
        <f t="shared" si="11"/>
        <v>1</v>
      </c>
    </row>
    <row r="67" spans="3:20" x14ac:dyDescent="0.25">
      <c r="C67" s="143">
        <v>44926</v>
      </c>
      <c r="D67" s="79">
        <v>44960</v>
      </c>
      <c r="E67"/>
      <c r="F67">
        <v>821</v>
      </c>
      <c r="G67" t="s">
        <v>577</v>
      </c>
      <c r="H67" s="140" t="s">
        <v>722</v>
      </c>
      <c r="I67" s="36">
        <v>40001550</v>
      </c>
      <c r="J67" t="s">
        <v>19</v>
      </c>
      <c r="K67" s="8">
        <v>89.26</v>
      </c>
      <c r="L67" s="87">
        <f t="shared" si="6"/>
        <v>2</v>
      </c>
      <c r="M67" s="88" t="str">
        <f t="shared" si="0"/>
        <v>T1</v>
      </c>
      <c r="N67" s="76">
        <f t="shared" si="7"/>
        <v>34</v>
      </c>
      <c r="O67" s="89">
        <f t="shared" si="8"/>
        <v>3034.84</v>
      </c>
      <c r="P67" s="76" t="str">
        <f t="shared" si="9"/>
        <v>Fora Periode Legal</v>
      </c>
      <c r="Q67" s="76" t="str">
        <f t="shared" si="10"/>
        <v>T1 - Fora Periode Legal</v>
      </c>
      <c r="R67" s="76" t="str">
        <f t="shared" si="3"/>
        <v>T1 - Import Total</v>
      </c>
      <c r="S67" s="92">
        <f t="shared" si="4"/>
        <v>1.1986757075146591E-2</v>
      </c>
      <c r="T67" s="90">
        <f t="shared" si="11"/>
        <v>1</v>
      </c>
    </row>
    <row r="68" spans="3:20" x14ac:dyDescent="0.25">
      <c r="C68" s="143">
        <v>44926</v>
      </c>
      <c r="D68" s="79">
        <v>44960</v>
      </c>
      <c r="E68"/>
      <c r="F68">
        <v>822</v>
      </c>
      <c r="G68" t="s">
        <v>577</v>
      </c>
      <c r="H68" s="140" t="s">
        <v>723</v>
      </c>
      <c r="I68" s="36">
        <v>40001550</v>
      </c>
      <c r="J68" t="s">
        <v>19</v>
      </c>
      <c r="K68" s="8">
        <v>8.4</v>
      </c>
      <c r="L68" s="87">
        <f t="shared" si="6"/>
        <v>2</v>
      </c>
      <c r="M68" s="88" t="str">
        <f t="shared" si="0"/>
        <v>T1</v>
      </c>
      <c r="N68" s="76">
        <f t="shared" si="7"/>
        <v>34</v>
      </c>
      <c r="O68" s="89">
        <f t="shared" si="8"/>
        <v>285.60000000000002</v>
      </c>
      <c r="P68" s="76" t="str">
        <f t="shared" si="9"/>
        <v>Fora Periode Legal</v>
      </c>
      <c r="Q68" s="76" t="str">
        <f t="shared" si="10"/>
        <v>T1 - Fora Periode Legal</v>
      </c>
      <c r="R68" s="76" t="str">
        <f t="shared" si="3"/>
        <v>T1 - Import Total</v>
      </c>
      <c r="S68" s="92">
        <f t="shared" si="4"/>
        <v>1.1280389808562778E-3</v>
      </c>
      <c r="T68" s="90">
        <f t="shared" si="11"/>
        <v>1</v>
      </c>
    </row>
    <row r="69" spans="3:20" x14ac:dyDescent="0.25">
      <c r="C69" s="143">
        <v>44926</v>
      </c>
      <c r="D69" s="79">
        <v>44960</v>
      </c>
      <c r="E69"/>
      <c r="F69">
        <v>823</v>
      </c>
      <c r="G69" t="s">
        <v>577</v>
      </c>
      <c r="H69" s="140" t="s">
        <v>724</v>
      </c>
      <c r="I69" s="36">
        <v>40001550</v>
      </c>
      <c r="J69" t="s">
        <v>19</v>
      </c>
      <c r="K69" s="8">
        <v>48.95</v>
      </c>
      <c r="L69" s="87">
        <f t="shared" si="6"/>
        <v>2</v>
      </c>
      <c r="M69" s="88" t="str">
        <f t="shared" si="0"/>
        <v>T1</v>
      </c>
      <c r="N69" s="76">
        <f t="shared" si="7"/>
        <v>34</v>
      </c>
      <c r="O69" s="89">
        <f t="shared" si="8"/>
        <v>1664.3000000000002</v>
      </c>
      <c r="P69" s="76" t="str">
        <f t="shared" si="9"/>
        <v>Fora Periode Legal</v>
      </c>
      <c r="Q69" s="76" t="str">
        <f t="shared" si="10"/>
        <v>T1 - Fora Periode Legal</v>
      </c>
      <c r="R69" s="76" t="str">
        <f t="shared" si="3"/>
        <v>T1 - Import Total</v>
      </c>
      <c r="S69" s="92">
        <f t="shared" si="4"/>
        <v>6.5735128705850954E-3</v>
      </c>
      <c r="T69" s="90">
        <f t="shared" si="11"/>
        <v>1</v>
      </c>
    </row>
    <row r="70" spans="3:20" x14ac:dyDescent="0.25">
      <c r="C70" s="143">
        <v>44926</v>
      </c>
      <c r="D70" s="79">
        <v>44960</v>
      </c>
      <c r="E70"/>
      <c r="F70">
        <v>824</v>
      </c>
      <c r="G70" t="s">
        <v>577</v>
      </c>
      <c r="H70" s="140" t="s">
        <v>725</v>
      </c>
      <c r="I70" s="36">
        <v>40001550</v>
      </c>
      <c r="J70" t="s">
        <v>19</v>
      </c>
      <c r="K70" s="8">
        <v>79.599999999999994</v>
      </c>
      <c r="L70" s="87">
        <f t="shared" si="6"/>
        <v>2</v>
      </c>
      <c r="M70" s="88" t="str">
        <f t="shared" si="0"/>
        <v>T1</v>
      </c>
      <c r="N70" s="76">
        <f t="shared" si="7"/>
        <v>34</v>
      </c>
      <c r="O70" s="89">
        <f t="shared" si="8"/>
        <v>2706.3999999999996</v>
      </c>
      <c r="P70" s="76" t="str">
        <f t="shared" si="9"/>
        <v>Fora Periode Legal</v>
      </c>
      <c r="Q70" s="76" t="str">
        <f t="shared" si="10"/>
        <v>T1 - Fora Periode Legal</v>
      </c>
      <c r="R70" s="76" t="str">
        <f t="shared" si="3"/>
        <v>T1 - Import Total</v>
      </c>
      <c r="S70" s="92">
        <f t="shared" si="4"/>
        <v>1.0689512247161869E-2</v>
      </c>
      <c r="T70" s="90">
        <f t="shared" si="11"/>
        <v>1</v>
      </c>
    </row>
    <row r="71" spans="3:20" x14ac:dyDescent="0.25">
      <c r="C71" s="79">
        <v>44916</v>
      </c>
      <c r="D71" s="79">
        <v>44960</v>
      </c>
      <c r="E71"/>
      <c r="F71">
        <v>825</v>
      </c>
      <c r="G71" t="s">
        <v>726</v>
      </c>
      <c r="H71" s="140" t="s">
        <v>727</v>
      </c>
      <c r="I71" s="36">
        <v>41037387</v>
      </c>
      <c r="J71" t="s">
        <v>654</v>
      </c>
      <c r="K71" s="8">
        <v>1958.99</v>
      </c>
      <c r="L71" s="87">
        <f t="shared" si="6"/>
        <v>2</v>
      </c>
      <c r="M71" s="88" t="str">
        <f t="shared" ref="M71:M134" si="12">IF(L71="","",VLOOKUP(L71,$AJ$8:$AK$19,2,FALSE))</f>
        <v>T1</v>
      </c>
      <c r="N71" s="76">
        <f t="shared" si="7"/>
        <v>44</v>
      </c>
      <c r="O71" s="89">
        <f t="shared" si="8"/>
        <v>86195.56</v>
      </c>
      <c r="P71" s="76" t="str">
        <f t="shared" si="9"/>
        <v>Fora Periode Legal</v>
      </c>
      <c r="Q71" s="76" t="str">
        <f t="shared" si="10"/>
        <v>T1 - Fora Periode Legal</v>
      </c>
      <c r="R71" s="76" t="str">
        <f t="shared" ref="R71:R134" si="13">CONCATENATE($M71," - Import Total")</f>
        <v>T1 - Import Total</v>
      </c>
      <c r="S71" s="92">
        <f t="shared" ref="S71:S134" si="14">IF(M71="",0,K71/(VLOOKUP(R71,$X$9:$Y$27,2,FALSE))*N71)</f>
        <v>0.34044801000257752</v>
      </c>
      <c r="T71" s="90">
        <f t="shared" si="11"/>
        <v>1</v>
      </c>
    </row>
    <row r="72" spans="3:20" x14ac:dyDescent="0.25">
      <c r="C72" s="143">
        <v>44926</v>
      </c>
      <c r="D72" s="79">
        <v>44960</v>
      </c>
      <c r="E72"/>
      <c r="F72">
        <v>826</v>
      </c>
      <c r="G72" t="s">
        <v>728</v>
      </c>
      <c r="H72" s="140" t="s">
        <v>729</v>
      </c>
      <c r="I72" s="36">
        <v>41037352</v>
      </c>
      <c r="J72" t="s">
        <v>653</v>
      </c>
      <c r="K72" s="8">
        <v>8306.65</v>
      </c>
      <c r="L72" s="87">
        <f t="shared" ref="L72:L135" si="15">IF(D72="","",MONTH(D72))</f>
        <v>2</v>
      </c>
      <c r="M72" s="88" t="str">
        <f t="shared" si="12"/>
        <v>T1</v>
      </c>
      <c r="N72" s="76">
        <f t="shared" ref="N72:N135" si="16">IF(D72="",0,D72-C72)</f>
        <v>34</v>
      </c>
      <c r="O72" s="89">
        <f t="shared" ref="O72:O135" si="17">K72*N72</f>
        <v>282426.09999999998</v>
      </c>
      <c r="P72" s="76" t="str">
        <f t="shared" ref="P72:P135" si="18">IF(N72&lt;=30,"Dins Periode Legal","Fora Periode Legal")</f>
        <v>Fora Periode Legal</v>
      </c>
      <c r="Q72" s="76" t="str">
        <f t="shared" ref="Q72:Q135" si="19">CONCATENATE($M72," - ",P72)</f>
        <v>T1 - Fora Periode Legal</v>
      </c>
      <c r="R72" s="76" t="str">
        <f t="shared" si="13"/>
        <v>T1 - Import Total</v>
      </c>
      <c r="S72" s="92">
        <f t="shared" si="14"/>
        <v>1.1155029762297379</v>
      </c>
      <c r="T72" s="90">
        <f t="shared" ref="T72:T135" si="20">IF(L72="",0,1)</f>
        <v>1</v>
      </c>
    </row>
    <row r="73" spans="3:20" x14ac:dyDescent="0.25">
      <c r="C73" s="79">
        <v>44917</v>
      </c>
      <c r="D73" s="79">
        <v>44960</v>
      </c>
      <c r="E73"/>
      <c r="F73">
        <v>827</v>
      </c>
      <c r="G73" t="s">
        <v>730</v>
      </c>
      <c r="H73" s="140" t="s">
        <v>731</v>
      </c>
      <c r="I73" s="36">
        <v>41037388</v>
      </c>
      <c r="J73" t="s">
        <v>655</v>
      </c>
      <c r="K73" s="8">
        <v>1000.9</v>
      </c>
      <c r="L73" s="87">
        <f t="shared" si="15"/>
        <v>2</v>
      </c>
      <c r="M73" s="88" t="str">
        <f t="shared" si="12"/>
        <v>T1</v>
      </c>
      <c r="N73" s="76">
        <f t="shared" si="16"/>
        <v>43</v>
      </c>
      <c r="O73" s="89">
        <f t="shared" si="17"/>
        <v>43038.7</v>
      </c>
      <c r="P73" s="76" t="str">
        <f t="shared" si="18"/>
        <v>Fora Periode Legal</v>
      </c>
      <c r="Q73" s="76" t="str">
        <f t="shared" si="19"/>
        <v>T1 - Fora Periode Legal</v>
      </c>
      <c r="R73" s="76" t="str">
        <f t="shared" si="13"/>
        <v>T1 - Import Total</v>
      </c>
      <c r="S73" s="92">
        <f t="shared" si="14"/>
        <v>0.16999065576113126</v>
      </c>
      <c r="T73" s="90">
        <f t="shared" si="20"/>
        <v>1</v>
      </c>
    </row>
    <row r="74" spans="3:20" x14ac:dyDescent="0.25">
      <c r="C74" s="79">
        <v>44915</v>
      </c>
      <c r="D74" s="79">
        <v>44960</v>
      </c>
      <c r="E74"/>
      <c r="F74">
        <v>828</v>
      </c>
      <c r="G74" t="s">
        <v>582</v>
      </c>
      <c r="H74" s="140" t="s">
        <v>732</v>
      </c>
      <c r="I74" s="36">
        <v>41001242</v>
      </c>
      <c r="J74" t="s">
        <v>180</v>
      </c>
      <c r="K74" s="8">
        <v>413.8</v>
      </c>
      <c r="L74" s="87">
        <f t="shared" si="15"/>
        <v>2</v>
      </c>
      <c r="M74" s="88" t="str">
        <f t="shared" si="12"/>
        <v>T1</v>
      </c>
      <c r="N74" s="76">
        <f t="shared" si="16"/>
        <v>45</v>
      </c>
      <c r="O74" s="89">
        <f t="shared" si="17"/>
        <v>18621</v>
      </c>
      <c r="P74" s="76" t="str">
        <f t="shared" si="18"/>
        <v>Fora Periode Legal</v>
      </c>
      <c r="Q74" s="76" t="str">
        <f t="shared" si="19"/>
        <v>T1 - Fora Periode Legal</v>
      </c>
      <c r="R74" s="76" t="str">
        <f t="shared" si="13"/>
        <v>T1 - Import Total</v>
      </c>
      <c r="S74" s="92">
        <f t="shared" si="14"/>
        <v>7.354766758587096E-2</v>
      </c>
      <c r="T74" s="90">
        <f t="shared" si="20"/>
        <v>1</v>
      </c>
    </row>
    <row r="75" spans="3:20" x14ac:dyDescent="0.25">
      <c r="C75" s="79">
        <v>44915</v>
      </c>
      <c r="D75" s="79">
        <v>44960</v>
      </c>
      <c r="E75"/>
      <c r="F75">
        <v>829</v>
      </c>
      <c r="G75" t="s">
        <v>582</v>
      </c>
      <c r="H75" s="140" t="s">
        <v>733</v>
      </c>
      <c r="I75" s="36">
        <v>41001242</v>
      </c>
      <c r="J75" t="s">
        <v>180</v>
      </c>
      <c r="K75" s="8">
        <v>174.24</v>
      </c>
      <c r="L75" s="87">
        <f t="shared" si="15"/>
        <v>2</v>
      </c>
      <c r="M75" s="88" t="str">
        <f t="shared" si="12"/>
        <v>T1</v>
      </c>
      <c r="N75" s="76">
        <f t="shared" si="16"/>
        <v>45</v>
      </c>
      <c r="O75" s="89">
        <f t="shared" si="17"/>
        <v>7840.8</v>
      </c>
      <c r="P75" s="76" t="str">
        <f t="shared" si="18"/>
        <v>Fora Periode Legal</v>
      </c>
      <c r="Q75" s="76" t="str">
        <f t="shared" si="19"/>
        <v>T1 - Fora Periode Legal</v>
      </c>
      <c r="R75" s="76" t="str">
        <f t="shared" si="13"/>
        <v>T1 - Import Total</v>
      </c>
      <c r="S75" s="92">
        <f t="shared" si="14"/>
        <v>3.0968935718129909E-2</v>
      </c>
      <c r="T75" s="90">
        <f t="shared" si="20"/>
        <v>1</v>
      </c>
    </row>
    <row r="76" spans="3:20" x14ac:dyDescent="0.25">
      <c r="C76" s="79">
        <v>44925</v>
      </c>
      <c r="D76" s="79">
        <v>44960</v>
      </c>
      <c r="E76"/>
      <c r="F76">
        <v>830</v>
      </c>
      <c r="G76" t="s">
        <v>617</v>
      </c>
      <c r="H76" s="140" t="s">
        <v>734</v>
      </c>
      <c r="I76" s="36">
        <v>41002591</v>
      </c>
      <c r="J76" t="s">
        <v>123</v>
      </c>
      <c r="K76" s="8">
        <v>977.68</v>
      </c>
      <c r="L76" s="87">
        <f t="shared" si="15"/>
        <v>2</v>
      </c>
      <c r="M76" s="88" t="str">
        <f t="shared" si="12"/>
        <v>T1</v>
      </c>
      <c r="N76" s="76">
        <f t="shared" si="16"/>
        <v>35</v>
      </c>
      <c r="O76" s="89">
        <f t="shared" si="17"/>
        <v>34218.799999999996</v>
      </c>
      <c r="P76" s="76" t="str">
        <f t="shared" si="18"/>
        <v>Fora Periode Legal</v>
      </c>
      <c r="Q76" s="76" t="str">
        <f t="shared" si="19"/>
        <v>T1 - Fora Periode Legal</v>
      </c>
      <c r="R76" s="76" t="str">
        <f t="shared" si="13"/>
        <v>T1 - Import Total</v>
      </c>
      <c r="S76" s="92">
        <f t="shared" si="14"/>
        <v>0.1351545527945546</v>
      </c>
      <c r="T76" s="90">
        <f t="shared" si="20"/>
        <v>1</v>
      </c>
    </row>
    <row r="77" spans="3:20" x14ac:dyDescent="0.25">
      <c r="C77" s="79">
        <v>44922</v>
      </c>
      <c r="D77" s="79">
        <v>44960</v>
      </c>
      <c r="E77"/>
      <c r="F77">
        <v>831</v>
      </c>
      <c r="G77" t="s">
        <v>735</v>
      </c>
      <c r="H77" s="140" t="s">
        <v>736</v>
      </c>
      <c r="I77" s="36">
        <v>41002563</v>
      </c>
      <c r="J77" t="s">
        <v>651</v>
      </c>
      <c r="K77" s="8">
        <v>1050</v>
      </c>
      <c r="L77" s="87">
        <f t="shared" si="15"/>
        <v>2</v>
      </c>
      <c r="M77" s="88" t="str">
        <f t="shared" si="12"/>
        <v>T1</v>
      </c>
      <c r="N77" s="76">
        <f t="shared" si="16"/>
        <v>38</v>
      </c>
      <c r="O77" s="89">
        <f t="shared" si="17"/>
        <v>39900</v>
      </c>
      <c r="P77" s="76" t="str">
        <f t="shared" si="18"/>
        <v>Fora Periode Legal</v>
      </c>
      <c r="Q77" s="76" t="str">
        <f t="shared" si="19"/>
        <v>T1 - Fora Periode Legal</v>
      </c>
      <c r="R77" s="76" t="str">
        <f t="shared" si="13"/>
        <v>T1 - Import Total</v>
      </c>
      <c r="S77" s="92">
        <f t="shared" si="14"/>
        <v>0.15759368114903879</v>
      </c>
      <c r="T77" s="90">
        <f t="shared" si="20"/>
        <v>1</v>
      </c>
    </row>
    <row r="78" spans="3:20" x14ac:dyDescent="0.25">
      <c r="C78" s="79">
        <v>44926</v>
      </c>
      <c r="D78" s="79">
        <v>44960</v>
      </c>
      <c r="E78"/>
      <c r="F78">
        <v>832</v>
      </c>
      <c r="G78" t="s">
        <v>737</v>
      </c>
      <c r="H78" s="140" t="s">
        <v>738</v>
      </c>
      <c r="I78" s="36">
        <v>41000024</v>
      </c>
      <c r="J78" t="s">
        <v>649</v>
      </c>
      <c r="K78" s="8">
        <v>1401.66</v>
      </c>
      <c r="L78" s="87">
        <f t="shared" si="15"/>
        <v>2</v>
      </c>
      <c r="M78" s="88" t="str">
        <f t="shared" si="12"/>
        <v>T1</v>
      </c>
      <c r="N78" s="76">
        <f t="shared" si="16"/>
        <v>34</v>
      </c>
      <c r="O78" s="89">
        <f t="shared" si="17"/>
        <v>47656.44</v>
      </c>
      <c r="P78" s="76" t="str">
        <f t="shared" si="18"/>
        <v>Fora Periode Legal</v>
      </c>
      <c r="Q78" s="76" t="str">
        <f t="shared" si="19"/>
        <v>T1 - Fora Periode Legal</v>
      </c>
      <c r="R78" s="76" t="str">
        <f t="shared" si="13"/>
        <v>T1 - Import Total</v>
      </c>
      <c r="S78" s="92">
        <f t="shared" si="14"/>
        <v>0.18822941879845362</v>
      </c>
      <c r="T78" s="90">
        <f t="shared" si="20"/>
        <v>1</v>
      </c>
    </row>
    <row r="79" spans="3:20" x14ac:dyDescent="0.25">
      <c r="C79" s="79">
        <v>44922</v>
      </c>
      <c r="D79" s="79">
        <v>44960</v>
      </c>
      <c r="E79"/>
      <c r="F79">
        <v>833</v>
      </c>
      <c r="G79" t="s">
        <v>612</v>
      </c>
      <c r="H79" s="140" t="s">
        <v>739</v>
      </c>
      <c r="I79" s="36">
        <v>41037371</v>
      </c>
      <c r="J79" t="s">
        <v>602</v>
      </c>
      <c r="K79" s="8">
        <v>1676</v>
      </c>
      <c r="L79" s="87">
        <f t="shared" si="15"/>
        <v>2</v>
      </c>
      <c r="M79" s="88" t="str">
        <f t="shared" si="12"/>
        <v>T1</v>
      </c>
      <c r="N79" s="76">
        <f t="shared" si="16"/>
        <v>38</v>
      </c>
      <c r="O79" s="89">
        <f t="shared" si="17"/>
        <v>63688</v>
      </c>
      <c r="P79" s="76" t="str">
        <f t="shared" si="18"/>
        <v>Fora Periode Legal</v>
      </c>
      <c r="Q79" s="76" t="str">
        <f t="shared" si="19"/>
        <v>T1 - Fora Periode Legal</v>
      </c>
      <c r="R79" s="76" t="str">
        <f t="shared" si="13"/>
        <v>T1 - Import Total</v>
      </c>
      <c r="S79" s="92">
        <f t="shared" si="14"/>
        <v>0.25154953295789434</v>
      </c>
      <c r="T79" s="90">
        <f t="shared" si="20"/>
        <v>1</v>
      </c>
    </row>
    <row r="80" spans="3:20" x14ac:dyDescent="0.25">
      <c r="C80" s="79">
        <v>44924</v>
      </c>
      <c r="D80" s="79">
        <v>44960</v>
      </c>
      <c r="E80"/>
      <c r="F80">
        <v>834</v>
      </c>
      <c r="G80" t="s">
        <v>628</v>
      </c>
      <c r="H80" s="140" t="s">
        <v>740</v>
      </c>
      <c r="I80" s="36">
        <v>41001556</v>
      </c>
      <c r="J80" t="s">
        <v>629</v>
      </c>
      <c r="K80" s="8">
        <v>382</v>
      </c>
      <c r="L80" s="87">
        <f t="shared" si="15"/>
        <v>2</v>
      </c>
      <c r="M80" s="88" t="str">
        <f t="shared" si="12"/>
        <v>T1</v>
      </c>
      <c r="N80" s="76">
        <f t="shared" si="16"/>
        <v>36</v>
      </c>
      <c r="O80" s="89">
        <f t="shared" si="17"/>
        <v>13752</v>
      </c>
      <c r="P80" s="76" t="str">
        <f t="shared" si="18"/>
        <v>Fora Periode Legal</v>
      </c>
      <c r="Q80" s="76" t="str">
        <f t="shared" si="19"/>
        <v>T1 - Fora Periode Legal</v>
      </c>
      <c r="R80" s="76" t="str">
        <f t="shared" si="13"/>
        <v>T1 - Import Total</v>
      </c>
      <c r="S80" s="92">
        <f t="shared" si="14"/>
        <v>5.43164988261048E-2</v>
      </c>
      <c r="T80" s="90">
        <f t="shared" si="20"/>
        <v>1</v>
      </c>
    </row>
    <row r="81" spans="3:20" x14ac:dyDescent="0.25">
      <c r="C81" s="79">
        <v>44928</v>
      </c>
      <c r="D81" s="79">
        <v>44960</v>
      </c>
      <c r="E81"/>
      <c r="F81">
        <v>835</v>
      </c>
      <c r="G81" t="s">
        <v>589</v>
      </c>
      <c r="H81" s="140" t="s">
        <v>741</v>
      </c>
      <c r="I81" s="36">
        <v>41000460</v>
      </c>
      <c r="J81" t="s">
        <v>152</v>
      </c>
      <c r="K81" s="8">
        <v>191.67</v>
      </c>
      <c r="L81" s="87">
        <f t="shared" si="15"/>
        <v>2</v>
      </c>
      <c r="M81" s="88" t="str">
        <f t="shared" si="12"/>
        <v>T1</v>
      </c>
      <c r="N81" s="76">
        <f t="shared" si="16"/>
        <v>32</v>
      </c>
      <c r="O81" s="89">
        <f t="shared" si="17"/>
        <v>6133.44</v>
      </c>
      <c r="P81" s="76" t="str">
        <f t="shared" si="18"/>
        <v>Fora Periode Legal</v>
      </c>
      <c r="Q81" s="76" t="str">
        <f t="shared" si="19"/>
        <v>T1 - Fora Periode Legal</v>
      </c>
      <c r="R81" s="76" t="str">
        <f t="shared" si="13"/>
        <v>T1 - Import Total</v>
      </c>
      <c r="S81" s="92">
        <f t="shared" si="14"/>
        <v>2.4225348062826078E-2</v>
      </c>
      <c r="T81" s="90">
        <f t="shared" si="20"/>
        <v>1</v>
      </c>
    </row>
    <row r="82" spans="3:20" x14ac:dyDescent="0.25">
      <c r="C82" s="79">
        <v>44942</v>
      </c>
      <c r="D82" s="79">
        <v>44960</v>
      </c>
      <c r="E82"/>
      <c r="F82">
        <v>836</v>
      </c>
      <c r="G82" t="s">
        <v>576</v>
      </c>
      <c r="H82" s="140" t="s">
        <v>742</v>
      </c>
      <c r="I82" s="36">
        <v>40000308</v>
      </c>
      <c r="J82" t="s">
        <v>83</v>
      </c>
      <c r="K82" s="8">
        <v>1698.4</v>
      </c>
      <c r="L82" s="87">
        <f t="shared" si="15"/>
        <v>2</v>
      </c>
      <c r="M82" s="88" t="str">
        <f t="shared" si="12"/>
        <v>T1</v>
      </c>
      <c r="N82" s="76">
        <f t="shared" si="16"/>
        <v>18</v>
      </c>
      <c r="O82" s="89">
        <f t="shared" si="17"/>
        <v>30571.200000000001</v>
      </c>
      <c r="P82" s="76" t="str">
        <f t="shared" si="18"/>
        <v>Dins Periode Legal</v>
      </c>
      <c r="Q82" s="76" t="str">
        <f t="shared" si="19"/>
        <v>T1 - Dins Periode Legal</v>
      </c>
      <c r="R82" s="76" t="str">
        <f t="shared" si="13"/>
        <v>T1 - Import Total</v>
      </c>
      <c r="S82" s="92">
        <f t="shared" si="14"/>
        <v>0.12074756754745603</v>
      </c>
      <c r="T82" s="90">
        <f t="shared" si="20"/>
        <v>1</v>
      </c>
    </row>
    <row r="83" spans="3:20" x14ac:dyDescent="0.25">
      <c r="C83" s="79">
        <v>44928</v>
      </c>
      <c r="D83" s="79">
        <v>44960</v>
      </c>
      <c r="E83"/>
      <c r="F83">
        <v>837</v>
      </c>
      <c r="G83" t="s">
        <v>591</v>
      </c>
      <c r="H83" s="140" t="s">
        <v>743</v>
      </c>
      <c r="I83" s="36">
        <v>41037326</v>
      </c>
      <c r="J83" t="s">
        <v>592</v>
      </c>
      <c r="K83" s="8">
        <v>532.4</v>
      </c>
      <c r="L83" s="87">
        <f t="shared" si="15"/>
        <v>2</v>
      </c>
      <c r="M83" s="88" t="str">
        <f t="shared" si="12"/>
        <v>T1</v>
      </c>
      <c r="N83" s="76">
        <f t="shared" si="16"/>
        <v>32</v>
      </c>
      <c r="O83" s="89">
        <f t="shared" si="17"/>
        <v>17036.8</v>
      </c>
      <c r="P83" s="76" t="str">
        <f t="shared" si="18"/>
        <v>Fora Periode Legal</v>
      </c>
      <c r="Q83" s="76" t="str">
        <f t="shared" si="19"/>
        <v>T1 - Fora Periode Legal</v>
      </c>
      <c r="R83" s="76" t="str">
        <f t="shared" si="13"/>
        <v>T1 - Import Total</v>
      </c>
      <c r="S83" s="92">
        <f t="shared" si="14"/>
        <v>6.729052699247981E-2</v>
      </c>
      <c r="T83" s="90">
        <f t="shared" si="20"/>
        <v>1</v>
      </c>
    </row>
    <row r="84" spans="3:20" x14ac:dyDescent="0.25">
      <c r="C84" s="79">
        <v>44928</v>
      </c>
      <c r="D84" s="79">
        <v>44960</v>
      </c>
      <c r="E84"/>
      <c r="F84">
        <v>838</v>
      </c>
      <c r="G84" t="s">
        <v>578</v>
      </c>
      <c r="H84" s="140" t="s">
        <v>744</v>
      </c>
      <c r="I84" s="36">
        <v>41007555</v>
      </c>
      <c r="J84" t="s">
        <v>93</v>
      </c>
      <c r="K84" s="8">
        <v>627.24</v>
      </c>
      <c r="L84" s="87">
        <f t="shared" si="15"/>
        <v>2</v>
      </c>
      <c r="M84" s="88" t="str">
        <f t="shared" si="12"/>
        <v>T1</v>
      </c>
      <c r="N84" s="76">
        <f t="shared" si="16"/>
        <v>32</v>
      </c>
      <c r="O84" s="89">
        <f t="shared" si="17"/>
        <v>20071.68</v>
      </c>
      <c r="P84" s="76" t="str">
        <f t="shared" si="18"/>
        <v>Fora Periode Legal</v>
      </c>
      <c r="Q84" s="76" t="str">
        <f t="shared" si="19"/>
        <v>T1 - Fora Periode Legal</v>
      </c>
      <c r="R84" s="76" t="str">
        <f t="shared" si="13"/>
        <v>T1 - Import Total</v>
      </c>
      <c r="S84" s="92">
        <f t="shared" si="14"/>
        <v>7.9277442056279179E-2</v>
      </c>
      <c r="T84" s="90">
        <f t="shared" si="20"/>
        <v>1</v>
      </c>
    </row>
    <row r="85" spans="3:20" x14ac:dyDescent="0.25">
      <c r="C85" s="79">
        <v>44944</v>
      </c>
      <c r="D85" s="79">
        <v>44960</v>
      </c>
      <c r="E85"/>
      <c r="F85">
        <v>839</v>
      </c>
      <c r="G85" t="s">
        <v>594</v>
      </c>
      <c r="H85" s="140" t="s">
        <v>745</v>
      </c>
      <c r="I85" s="36">
        <v>41001608</v>
      </c>
      <c r="J85" t="s">
        <v>77</v>
      </c>
      <c r="K85" s="8">
        <v>186</v>
      </c>
      <c r="L85" s="87">
        <f t="shared" si="15"/>
        <v>2</v>
      </c>
      <c r="M85" s="88" t="str">
        <f t="shared" si="12"/>
        <v>T1</v>
      </c>
      <c r="N85" s="76">
        <f t="shared" si="16"/>
        <v>16</v>
      </c>
      <c r="O85" s="89">
        <f t="shared" si="17"/>
        <v>2976</v>
      </c>
      <c r="P85" s="76" t="str">
        <f t="shared" si="18"/>
        <v>Dins Periode Legal</v>
      </c>
      <c r="Q85" s="76" t="str">
        <f t="shared" si="19"/>
        <v>T1 - Dins Periode Legal</v>
      </c>
      <c r="R85" s="76" t="str">
        <f t="shared" si="13"/>
        <v>T1 - Import Total</v>
      </c>
      <c r="S85" s="92">
        <f t="shared" si="14"/>
        <v>1.1754355766905752E-2</v>
      </c>
      <c r="T85" s="90">
        <f t="shared" si="20"/>
        <v>1</v>
      </c>
    </row>
    <row r="86" spans="3:20" x14ac:dyDescent="0.25">
      <c r="C86" s="79">
        <v>44936</v>
      </c>
      <c r="D86" s="79">
        <v>44960</v>
      </c>
      <c r="E86"/>
      <c r="F86">
        <v>840</v>
      </c>
      <c r="G86" t="s">
        <v>614</v>
      </c>
      <c r="H86" s="140" t="s">
        <v>746</v>
      </c>
      <c r="I86" s="36">
        <v>41006850</v>
      </c>
      <c r="J86" t="s">
        <v>23</v>
      </c>
      <c r="K86" s="8">
        <v>1414.49</v>
      </c>
      <c r="L86" s="87">
        <f t="shared" si="15"/>
        <v>2</v>
      </c>
      <c r="M86" s="88" t="str">
        <f t="shared" si="12"/>
        <v>T1</v>
      </c>
      <c r="N86" s="76">
        <f t="shared" si="16"/>
        <v>24</v>
      </c>
      <c r="O86" s="89">
        <f t="shared" si="17"/>
        <v>33947.760000000002</v>
      </c>
      <c r="P86" s="76" t="str">
        <f t="shared" si="18"/>
        <v>Dins Periode Legal</v>
      </c>
      <c r="Q86" s="76" t="str">
        <f t="shared" si="19"/>
        <v>T1 - Dins Periode Legal</v>
      </c>
      <c r="R86" s="76" t="str">
        <f t="shared" si="13"/>
        <v>T1 - Import Total</v>
      </c>
      <c r="S86" s="92">
        <f t="shared" si="14"/>
        <v>0.1340840216833106</v>
      </c>
      <c r="T86" s="90">
        <f t="shared" si="20"/>
        <v>1</v>
      </c>
    </row>
    <row r="87" spans="3:20" x14ac:dyDescent="0.25">
      <c r="C87" s="79">
        <v>44942</v>
      </c>
      <c r="D87" s="79">
        <v>44960</v>
      </c>
      <c r="E87"/>
      <c r="F87">
        <v>841</v>
      </c>
      <c r="G87" t="s">
        <v>599</v>
      </c>
      <c r="H87" s="140" t="s">
        <v>747</v>
      </c>
      <c r="I87" s="36">
        <v>41037111</v>
      </c>
      <c r="J87" t="s">
        <v>600</v>
      </c>
      <c r="K87" s="8">
        <v>166.98</v>
      </c>
      <c r="L87" s="87">
        <f t="shared" si="15"/>
        <v>2</v>
      </c>
      <c r="M87" s="88" t="str">
        <f t="shared" si="12"/>
        <v>T1</v>
      </c>
      <c r="N87" s="76">
        <f t="shared" si="16"/>
        <v>18</v>
      </c>
      <c r="O87" s="89">
        <f t="shared" si="17"/>
        <v>3005.64</v>
      </c>
      <c r="P87" s="76" t="str">
        <f t="shared" si="18"/>
        <v>Dins Periode Legal</v>
      </c>
      <c r="Q87" s="76" t="str">
        <f t="shared" si="19"/>
        <v>T1 - Dins Periode Legal</v>
      </c>
      <c r="R87" s="76" t="str">
        <f t="shared" si="13"/>
        <v>T1 - Import Total</v>
      </c>
      <c r="S87" s="92">
        <f t="shared" si="14"/>
        <v>1.1871425358616464E-2</v>
      </c>
      <c r="T87" s="90">
        <f t="shared" si="20"/>
        <v>1</v>
      </c>
    </row>
    <row r="88" spans="3:20" x14ac:dyDescent="0.25">
      <c r="C88" s="79">
        <v>44928</v>
      </c>
      <c r="D88" s="79">
        <v>44960</v>
      </c>
      <c r="E88"/>
      <c r="F88">
        <v>842</v>
      </c>
      <c r="G88" t="s">
        <v>583</v>
      </c>
      <c r="H88" s="140" t="s">
        <v>748</v>
      </c>
      <c r="I88" s="36">
        <v>41037347</v>
      </c>
      <c r="J88" t="s">
        <v>559</v>
      </c>
      <c r="K88" s="8">
        <v>180.09</v>
      </c>
      <c r="L88" s="87">
        <f t="shared" si="15"/>
        <v>2</v>
      </c>
      <c r="M88" s="88" t="str">
        <f t="shared" si="12"/>
        <v>T1</v>
      </c>
      <c r="N88" s="76">
        <f t="shared" si="16"/>
        <v>32</v>
      </c>
      <c r="O88" s="89">
        <f t="shared" si="17"/>
        <v>5762.88</v>
      </c>
      <c r="P88" s="76" t="str">
        <f t="shared" si="18"/>
        <v>Fora Periode Legal</v>
      </c>
      <c r="Q88" s="76" t="str">
        <f t="shared" si="19"/>
        <v>T1 - Fora Periode Legal</v>
      </c>
      <c r="R88" s="76" t="str">
        <f t="shared" si="13"/>
        <v>T1 - Import Total</v>
      </c>
      <c r="S88" s="92">
        <f t="shared" si="14"/>
        <v>2.2761741183462976E-2</v>
      </c>
      <c r="T88" s="90">
        <f t="shared" si="20"/>
        <v>1</v>
      </c>
    </row>
    <row r="89" spans="3:20" x14ac:dyDescent="0.25">
      <c r="C89" s="79">
        <v>44935</v>
      </c>
      <c r="D89" s="79">
        <v>44960</v>
      </c>
      <c r="E89"/>
      <c r="F89">
        <v>843</v>
      </c>
      <c r="G89" t="s">
        <v>605</v>
      </c>
      <c r="H89" s="140" t="s">
        <v>749</v>
      </c>
      <c r="I89" s="36">
        <v>41037342</v>
      </c>
      <c r="J89" t="s">
        <v>606</v>
      </c>
      <c r="K89" s="8">
        <v>4114</v>
      </c>
      <c r="L89" s="87">
        <f t="shared" si="15"/>
        <v>2</v>
      </c>
      <c r="M89" s="88" t="str">
        <f t="shared" si="12"/>
        <v>T1</v>
      </c>
      <c r="N89" s="76">
        <f t="shared" si="16"/>
        <v>25</v>
      </c>
      <c r="O89" s="89">
        <f t="shared" si="17"/>
        <v>102850</v>
      </c>
      <c r="P89" s="76" t="str">
        <f t="shared" si="18"/>
        <v>Dins Periode Legal</v>
      </c>
      <c r="Q89" s="76" t="str">
        <f t="shared" si="19"/>
        <v>T1 - Dins Periode Legal</v>
      </c>
      <c r="R89" s="76" t="str">
        <f t="shared" si="13"/>
        <v>T1 - Import Total</v>
      </c>
      <c r="S89" s="92">
        <f t="shared" si="14"/>
        <v>0.40622832346312376</v>
      </c>
      <c r="T89" s="90">
        <f t="shared" si="20"/>
        <v>1</v>
      </c>
    </row>
    <row r="90" spans="3:20" x14ac:dyDescent="0.25">
      <c r="C90" s="79">
        <v>44928</v>
      </c>
      <c r="D90" s="79">
        <v>44960</v>
      </c>
      <c r="E90"/>
      <c r="F90">
        <v>844</v>
      </c>
      <c r="G90" t="s">
        <v>568</v>
      </c>
      <c r="H90" s="140" t="s">
        <v>750</v>
      </c>
      <c r="I90" s="36">
        <v>41008099</v>
      </c>
      <c r="J90" t="s">
        <v>25</v>
      </c>
      <c r="K90" s="8">
        <v>1006.57</v>
      </c>
      <c r="L90" s="87">
        <f t="shared" si="15"/>
        <v>2</v>
      </c>
      <c r="M90" s="88" t="str">
        <f t="shared" si="12"/>
        <v>T1</v>
      </c>
      <c r="N90" s="76">
        <f t="shared" si="16"/>
        <v>32</v>
      </c>
      <c r="O90" s="89">
        <f t="shared" si="17"/>
        <v>32210.240000000002</v>
      </c>
      <c r="P90" s="76" t="str">
        <f t="shared" si="18"/>
        <v>Fora Periode Legal</v>
      </c>
      <c r="Q90" s="76" t="str">
        <f t="shared" si="19"/>
        <v>T1 - Fora Periode Legal</v>
      </c>
      <c r="R90" s="76" t="str">
        <f t="shared" si="13"/>
        <v>T1 - Import Total</v>
      </c>
      <c r="S90" s="92">
        <f t="shared" si="14"/>
        <v>0.12722131058380992</v>
      </c>
      <c r="T90" s="90">
        <f t="shared" si="20"/>
        <v>1</v>
      </c>
    </row>
    <row r="91" spans="3:20" x14ac:dyDescent="0.25">
      <c r="C91" s="79">
        <v>44957</v>
      </c>
      <c r="D91" s="79">
        <v>44963</v>
      </c>
      <c r="E91">
        <v>277</v>
      </c>
      <c r="F91">
        <v>854</v>
      </c>
      <c r="G91" t="s">
        <v>565</v>
      </c>
      <c r="H91" s="140">
        <v>231000007</v>
      </c>
      <c r="I91" s="36">
        <v>41002593</v>
      </c>
      <c r="J91" t="s">
        <v>554</v>
      </c>
      <c r="K91" s="8">
        <v>747.61</v>
      </c>
      <c r="L91" s="87">
        <f t="shared" si="15"/>
        <v>2</v>
      </c>
      <c r="M91" s="88" t="str">
        <f t="shared" si="12"/>
        <v>T1</v>
      </c>
      <c r="N91" s="76">
        <f t="shared" si="16"/>
        <v>6</v>
      </c>
      <c r="O91" s="89">
        <f t="shared" si="17"/>
        <v>4485.66</v>
      </c>
      <c r="P91" s="76" t="str">
        <f t="shared" si="18"/>
        <v>Dins Periode Legal</v>
      </c>
      <c r="Q91" s="76" t="str">
        <f t="shared" si="19"/>
        <v>T1 - Dins Periode Legal</v>
      </c>
      <c r="R91" s="76" t="str">
        <f t="shared" si="13"/>
        <v>T1 - Import Total</v>
      </c>
      <c r="S91" s="92">
        <f t="shared" si="14"/>
        <v>1.7717084505839534E-2</v>
      </c>
      <c r="T91" s="90">
        <f t="shared" si="20"/>
        <v>1</v>
      </c>
    </row>
    <row r="92" spans="3:20" x14ac:dyDescent="0.25">
      <c r="C92" s="79">
        <v>44928</v>
      </c>
      <c r="D92" s="79">
        <v>44965</v>
      </c>
      <c r="E92">
        <v>282</v>
      </c>
      <c r="F92">
        <v>868</v>
      </c>
      <c r="G92" t="s">
        <v>751</v>
      </c>
      <c r="H92" s="140" t="s">
        <v>827</v>
      </c>
      <c r="I92" s="36">
        <v>41001820</v>
      </c>
      <c r="J92" t="s">
        <v>752</v>
      </c>
      <c r="K92" s="8">
        <v>578.70000000000005</v>
      </c>
      <c r="L92" s="87">
        <f t="shared" si="15"/>
        <v>2</v>
      </c>
      <c r="M92" s="88" t="str">
        <f t="shared" si="12"/>
        <v>T1</v>
      </c>
      <c r="N92" s="76">
        <f t="shared" si="16"/>
        <v>37</v>
      </c>
      <c r="O92" s="89">
        <f t="shared" si="17"/>
        <v>21411.9</v>
      </c>
      <c r="P92" s="76" t="str">
        <f t="shared" si="18"/>
        <v>Fora Periode Legal</v>
      </c>
      <c r="Q92" s="76" t="str">
        <f t="shared" si="19"/>
        <v>T1 - Fora Periode Legal</v>
      </c>
      <c r="R92" s="76" t="str">
        <f t="shared" si="13"/>
        <v>T1 - Import Total</v>
      </c>
      <c r="S92" s="92">
        <f t="shared" si="14"/>
        <v>8.4570930862032684E-2</v>
      </c>
      <c r="T92" s="90">
        <f t="shared" si="20"/>
        <v>1</v>
      </c>
    </row>
    <row r="93" spans="3:20" x14ac:dyDescent="0.25">
      <c r="C93" s="79">
        <v>44967</v>
      </c>
      <c r="D93" s="79">
        <v>44967</v>
      </c>
      <c r="E93">
        <v>289</v>
      </c>
      <c r="F93">
        <v>888</v>
      </c>
      <c r="G93" t="s">
        <v>599</v>
      </c>
      <c r="H93" s="140" t="s">
        <v>753</v>
      </c>
      <c r="I93" s="36">
        <v>41037111</v>
      </c>
      <c r="J93" t="s">
        <v>600</v>
      </c>
      <c r="K93" s="8">
        <v>167.4</v>
      </c>
      <c r="L93" s="87">
        <f t="shared" si="15"/>
        <v>2</v>
      </c>
      <c r="M93" s="88" t="str">
        <f t="shared" si="12"/>
        <v>T1</v>
      </c>
      <c r="N93" s="76">
        <f t="shared" si="16"/>
        <v>0</v>
      </c>
      <c r="O93" s="89">
        <f t="shared" si="17"/>
        <v>0</v>
      </c>
      <c r="P93" s="76" t="str">
        <f t="shared" si="18"/>
        <v>Dins Periode Legal</v>
      </c>
      <c r="Q93" s="76" t="str">
        <f t="shared" si="19"/>
        <v>T1 - Dins Periode Legal</v>
      </c>
      <c r="R93" s="76" t="str">
        <f t="shared" si="13"/>
        <v>T1 - Import Total</v>
      </c>
      <c r="S93" s="92">
        <f t="shared" si="14"/>
        <v>0</v>
      </c>
      <c r="T93" s="90">
        <f t="shared" si="20"/>
        <v>1</v>
      </c>
    </row>
    <row r="94" spans="3:20" x14ac:dyDescent="0.25">
      <c r="C94" s="143">
        <v>44970</v>
      </c>
      <c r="D94" s="79">
        <v>44970</v>
      </c>
      <c r="E94">
        <v>292</v>
      </c>
      <c r="F94">
        <v>894</v>
      </c>
      <c r="G94" t="s">
        <v>584</v>
      </c>
      <c r="H94" s="144">
        <v>44970</v>
      </c>
      <c r="I94" s="36">
        <v>41005253</v>
      </c>
      <c r="J94" t="s">
        <v>585</v>
      </c>
      <c r="K94" s="8">
        <v>42.35</v>
      </c>
      <c r="L94" s="87">
        <f t="shared" si="15"/>
        <v>2</v>
      </c>
      <c r="M94" s="88" t="str">
        <f t="shared" si="12"/>
        <v>T1</v>
      </c>
      <c r="N94" s="76">
        <f t="shared" si="16"/>
        <v>0</v>
      </c>
      <c r="O94" s="89">
        <f t="shared" si="17"/>
        <v>0</v>
      </c>
      <c r="P94" s="76" t="str">
        <f t="shared" si="18"/>
        <v>Dins Periode Legal</v>
      </c>
      <c r="Q94" s="76" t="str">
        <f t="shared" si="19"/>
        <v>T1 - Dins Periode Legal</v>
      </c>
      <c r="R94" s="76" t="str">
        <f t="shared" si="13"/>
        <v>T1 - Import Total</v>
      </c>
      <c r="S94" s="92">
        <f t="shared" si="14"/>
        <v>0</v>
      </c>
      <c r="T94" s="90">
        <f t="shared" si="20"/>
        <v>1</v>
      </c>
    </row>
    <row r="95" spans="3:20" x14ac:dyDescent="0.25">
      <c r="C95" s="143">
        <v>44970</v>
      </c>
      <c r="D95" s="79">
        <v>44970</v>
      </c>
      <c r="E95">
        <v>295</v>
      </c>
      <c r="F95">
        <v>902</v>
      </c>
      <c r="G95" t="s">
        <v>599</v>
      </c>
      <c r="H95" s="140" t="s">
        <v>754</v>
      </c>
      <c r="I95" s="36">
        <v>41037111</v>
      </c>
      <c r="J95" t="s">
        <v>600</v>
      </c>
      <c r="K95" s="8">
        <v>11.5</v>
      </c>
      <c r="L95" s="87">
        <f t="shared" si="15"/>
        <v>2</v>
      </c>
      <c r="M95" s="88" t="str">
        <f t="shared" si="12"/>
        <v>T1</v>
      </c>
      <c r="N95" s="76">
        <f t="shared" si="16"/>
        <v>0</v>
      </c>
      <c r="O95" s="89">
        <f t="shared" si="17"/>
        <v>0</v>
      </c>
      <c r="P95" s="76" t="str">
        <f t="shared" si="18"/>
        <v>Dins Periode Legal</v>
      </c>
      <c r="Q95" s="76" t="str">
        <f t="shared" si="19"/>
        <v>T1 - Dins Periode Legal</v>
      </c>
      <c r="R95" s="76" t="str">
        <f t="shared" si="13"/>
        <v>T1 - Import Total</v>
      </c>
      <c r="S95" s="92">
        <f t="shared" si="14"/>
        <v>0</v>
      </c>
      <c r="T95" s="90">
        <f t="shared" si="20"/>
        <v>1</v>
      </c>
    </row>
    <row r="96" spans="3:20" x14ac:dyDescent="0.25">
      <c r="C96" s="143">
        <v>44971</v>
      </c>
      <c r="D96" s="79">
        <v>44971</v>
      </c>
      <c r="E96">
        <v>300</v>
      </c>
      <c r="F96">
        <v>916</v>
      </c>
      <c r="G96" t="s">
        <v>599</v>
      </c>
      <c r="H96" s="140" t="s">
        <v>755</v>
      </c>
      <c r="I96" s="36">
        <v>41037111</v>
      </c>
      <c r="J96" t="s">
        <v>600</v>
      </c>
      <c r="K96" s="8">
        <v>30.61</v>
      </c>
      <c r="L96" s="87">
        <f t="shared" si="15"/>
        <v>2</v>
      </c>
      <c r="M96" s="88" t="str">
        <f t="shared" si="12"/>
        <v>T1</v>
      </c>
      <c r="N96" s="76">
        <f t="shared" si="16"/>
        <v>0</v>
      </c>
      <c r="O96" s="89">
        <f t="shared" si="17"/>
        <v>0</v>
      </c>
      <c r="P96" s="76" t="str">
        <f t="shared" si="18"/>
        <v>Dins Periode Legal</v>
      </c>
      <c r="Q96" s="76" t="str">
        <f t="shared" si="19"/>
        <v>T1 - Dins Periode Legal</v>
      </c>
      <c r="R96" s="76" t="str">
        <f t="shared" si="13"/>
        <v>T1 - Import Total</v>
      </c>
      <c r="S96" s="92">
        <f t="shared" si="14"/>
        <v>0</v>
      </c>
      <c r="T96" s="90">
        <f t="shared" si="20"/>
        <v>1</v>
      </c>
    </row>
    <row r="97" spans="3:20" x14ac:dyDescent="0.25">
      <c r="C97" s="79">
        <v>44966</v>
      </c>
      <c r="D97" s="79">
        <v>44972</v>
      </c>
      <c r="E97">
        <v>301</v>
      </c>
      <c r="F97">
        <v>918</v>
      </c>
      <c r="G97" t="s">
        <v>610</v>
      </c>
      <c r="H97" s="140">
        <v>2774568160</v>
      </c>
      <c r="I97" s="36">
        <v>41000001</v>
      </c>
      <c r="J97" t="s">
        <v>611</v>
      </c>
      <c r="K97" s="8">
        <v>16.940000000000001</v>
      </c>
      <c r="L97" s="87">
        <f t="shared" si="15"/>
        <v>2</v>
      </c>
      <c r="M97" s="88" t="str">
        <f t="shared" si="12"/>
        <v>T1</v>
      </c>
      <c r="N97" s="76">
        <f t="shared" si="16"/>
        <v>6</v>
      </c>
      <c r="O97" s="89">
        <f t="shared" si="17"/>
        <v>101.64000000000001</v>
      </c>
      <c r="P97" s="76" t="str">
        <f t="shared" si="18"/>
        <v>Dins Periode Legal</v>
      </c>
      <c r="Q97" s="76" t="str">
        <f t="shared" si="19"/>
        <v>T1 - Dins Periode Legal</v>
      </c>
      <c r="R97" s="76" t="str">
        <f t="shared" si="13"/>
        <v>T1 - Import Total</v>
      </c>
      <c r="S97" s="92">
        <f t="shared" si="14"/>
        <v>4.0144916671649891E-4</v>
      </c>
      <c r="T97" s="90">
        <f t="shared" si="20"/>
        <v>1</v>
      </c>
    </row>
    <row r="98" spans="3:20" x14ac:dyDescent="0.25">
      <c r="C98" s="143">
        <v>44977</v>
      </c>
      <c r="D98" s="79">
        <v>44977</v>
      </c>
      <c r="E98">
        <v>318</v>
      </c>
      <c r="F98">
        <v>963</v>
      </c>
      <c r="G98" t="s">
        <v>756</v>
      </c>
      <c r="H98" s="140">
        <v>20230153</v>
      </c>
      <c r="I98" s="36">
        <v>41008102</v>
      </c>
      <c r="J98" t="s">
        <v>757</v>
      </c>
      <c r="K98" s="8">
        <v>593.71</v>
      </c>
      <c r="L98" s="87">
        <f t="shared" si="15"/>
        <v>2</v>
      </c>
      <c r="M98" s="88" t="str">
        <f t="shared" si="12"/>
        <v>T1</v>
      </c>
      <c r="N98" s="76">
        <f t="shared" si="16"/>
        <v>0</v>
      </c>
      <c r="O98" s="89">
        <f t="shared" si="17"/>
        <v>0</v>
      </c>
      <c r="P98" s="76" t="str">
        <f t="shared" si="18"/>
        <v>Dins Periode Legal</v>
      </c>
      <c r="Q98" s="76" t="str">
        <f t="shared" si="19"/>
        <v>T1 - Dins Periode Legal</v>
      </c>
      <c r="R98" s="76" t="str">
        <f t="shared" si="13"/>
        <v>T1 - Import Total</v>
      </c>
      <c r="S98" s="92">
        <f t="shared" si="14"/>
        <v>0</v>
      </c>
      <c r="T98" s="90">
        <f t="shared" si="20"/>
        <v>1</v>
      </c>
    </row>
    <row r="99" spans="3:20" x14ac:dyDescent="0.25">
      <c r="C99" s="79">
        <v>44917</v>
      </c>
      <c r="D99" s="79">
        <v>44978</v>
      </c>
      <c r="E99">
        <v>319</v>
      </c>
      <c r="F99">
        <v>966</v>
      </c>
      <c r="G99" t="s">
        <v>758</v>
      </c>
      <c r="H99" s="144">
        <v>45282</v>
      </c>
      <c r="I99" s="36">
        <v>41037391</v>
      </c>
      <c r="J99" t="s">
        <v>759</v>
      </c>
      <c r="K99" s="8">
        <v>6403.93</v>
      </c>
      <c r="L99" s="87">
        <f t="shared" si="15"/>
        <v>2</v>
      </c>
      <c r="M99" s="88" t="str">
        <f t="shared" si="12"/>
        <v>T1</v>
      </c>
      <c r="N99" s="76">
        <f t="shared" si="16"/>
        <v>61</v>
      </c>
      <c r="O99" s="89">
        <f t="shared" si="17"/>
        <v>390639.73000000004</v>
      </c>
      <c r="P99" s="76" t="str">
        <f t="shared" si="18"/>
        <v>Fora Periode Legal</v>
      </c>
      <c r="Q99" s="76" t="str">
        <f t="shared" si="19"/>
        <v>T1 - Fora Periode Legal</v>
      </c>
      <c r="R99" s="76" t="str">
        <f t="shared" si="13"/>
        <v>T1 - Import Total</v>
      </c>
      <c r="S99" s="92">
        <f t="shared" si="14"/>
        <v>1.5429161166357548</v>
      </c>
      <c r="T99" s="90">
        <f t="shared" si="20"/>
        <v>1</v>
      </c>
    </row>
    <row r="100" spans="3:20" x14ac:dyDescent="0.25">
      <c r="C100" s="79">
        <v>44981</v>
      </c>
      <c r="D100" s="79">
        <v>44981</v>
      </c>
      <c r="E100">
        <v>324</v>
      </c>
      <c r="F100">
        <v>977</v>
      </c>
      <c r="G100" t="s">
        <v>760</v>
      </c>
      <c r="H100" s="140" t="s">
        <v>761</v>
      </c>
      <c r="I100" s="36">
        <v>41037398</v>
      </c>
      <c r="J100" t="s">
        <v>762</v>
      </c>
      <c r="K100" s="8">
        <v>82.45</v>
      </c>
      <c r="L100" s="87">
        <f t="shared" si="15"/>
        <v>2</v>
      </c>
      <c r="M100" s="88" t="str">
        <f t="shared" si="12"/>
        <v>T1</v>
      </c>
      <c r="N100" s="76">
        <f t="shared" si="16"/>
        <v>0</v>
      </c>
      <c r="O100" s="89">
        <f t="shared" si="17"/>
        <v>0</v>
      </c>
      <c r="P100" s="76" t="str">
        <f t="shared" si="18"/>
        <v>Dins Periode Legal</v>
      </c>
      <c r="Q100" s="76" t="str">
        <f t="shared" si="19"/>
        <v>T1 - Dins Periode Legal</v>
      </c>
      <c r="R100" s="76" t="str">
        <f t="shared" si="13"/>
        <v>T1 - Import Total</v>
      </c>
      <c r="S100" s="92">
        <f t="shared" si="14"/>
        <v>0</v>
      </c>
      <c r="T100" s="90">
        <f t="shared" si="20"/>
        <v>1</v>
      </c>
    </row>
    <row r="101" spans="3:20" x14ac:dyDescent="0.25">
      <c r="C101" s="79">
        <v>44926</v>
      </c>
      <c r="D101" s="79">
        <v>44985</v>
      </c>
      <c r="E101">
        <v>346</v>
      </c>
      <c r="F101">
        <v>1058</v>
      </c>
      <c r="G101" t="s">
        <v>613</v>
      </c>
      <c r="H101" s="140" t="s">
        <v>763</v>
      </c>
      <c r="I101" s="36">
        <v>41037346</v>
      </c>
      <c r="J101" t="s">
        <v>601</v>
      </c>
      <c r="K101" s="8">
        <v>4670.6000000000004</v>
      </c>
      <c r="L101" s="87">
        <f t="shared" si="15"/>
        <v>2</v>
      </c>
      <c r="M101" s="88" t="str">
        <f t="shared" si="12"/>
        <v>T1</v>
      </c>
      <c r="N101" s="76">
        <f t="shared" si="16"/>
        <v>59</v>
      </c>
      <c r="O101" s="89">
        <f t="shared" si="17"/>
        <v>275565.40000000002</v>
      </c>
      <c r="P101" s="76" t="str">
        <f t="shared" si="18"/>
        <v>Fora Periode Legal</v>
      </c>
      <c r="Q101" s="76" t="str">
        <f t="shared" si="19"/>
        <v>T1 - Fora Periode Legal</v>
      </c>
      <c r="R101" s="76" t="str">
        <f t="shared" si="13"/>
        <v>T1 - Import Total</v>
      </c>
      <c r="S101" s="92">
        <f t="shared" si="14"/>
        <v>1.0884051574763745</v>
      </c>
      <c r="T101" s="90">
        <f t="shared" si="20"/>
        <v>1</v>
      </c>
    </row>
    <row r="102" spans="3:20" x14ac:dyDescent="0.25">
      <c r="C102" s="79">
        <v>44926</v>
      </c>
      <c r="D102" s="79">
        <v>44985</v>
      </c>
      <c r="E102"/>
      <c r="F102">
        <v>1059</v>
      </c>
      <c r="G102" t="s">
        <v>764</v>
      </c>
      <c r="H102" s="140" t="s">
        <v>765</v>
      </c>
      <c r="I102" s="36">
        <v>41037389</v>
      </c>
      <c r="J102" t="s">
        <v>656</v>
      </c>
      <c r="K102" s="8">
        <v>3917.68</v>
      </c>
      <c r="L102" s="87">
        <f t="shared" si="15"/>
        <v>2</v>
      </c>
      <c r="M102" s="88" t="str">
        <f t="shared" si="12"/>
        <v>T1</v>
      </c>
      <c r="N102" s="76">
        <f t="shared" si="16"/>
        <v>59</v>
      </c>
      <c r="O102" s="89">
        <f t="shared" si="17"/>
        <v>231143.12</v>
      </c>
      <c r="P102" s="76" t="str">
        <f t="shared" si="18"/>
        <v>Fora Periode Legal</v>
      </c>
      <c r="Q102" s="76" t="str">
        <f t="shared" si="19"/>
        <v>T1 - Fora Periode Legal</v>
      </c>
      <c r="R102" s="76" t="str">
        <f t="shared" si="13"/>
        <v>T1 - Import Total</v>
      </c>
      <c r="S102" s="92">
        <f t="shared" si="14"/>
        <v>0.91294975320987504</v>
      </c>
      <c r="T102" s="90">
        <f t="shared" si="20"/>
        <v>1</v>
      </c>
    </row>
    <row r="103" spans="3:20" x14ac:dyDescent="0.25">
      <c r="C103" s="79">
        <v>44925</v>
      </c>
      <c r="D103" s="79">
        <v>44985</v>
      </c>
      <c r="E103"/>
      <c r="F103">
        <v>1060</v>
      </c>
      <c r="G103" t="s">
        <v>766</v>
      </c>
      <c r="H103" s="140" t="s">
        <v>767</v>
      </c>
      <c r="I103" s="36">
        <v>41037390</v>
      </c>
      <c r="J103" t="s">
        <v>768</v>
      </c>
      <c r="K103" s="8">
        <v>6067.28</v>
      </c>
      <c r="L103" s="87">
        <f t="shared" si="15"/>
        <v>2</v>
      </c>
      <c r="M103" s="88" t="str">
        <f t="shared" si="12"/>
        <v>T1</v>
      </c>
      <c r="N103" s="76">
        <f t="shared" si="16"/>
        <v>60</v>
      </c>
      <c r="O103" s="89">
        <f t="shared" si="17"/>
        <v>364036.8</v>
      </c>
      <c r="P103" s="76" t="str">
        <f t="shared" si="18"/>
        <v>Fora Periode Legal</v>
      </c>
      <c r="Q103" s="76" t="str">
        <f t="shared" si="19"/>
        <v>T1 - Fora Periode Legal</v>
      </c>
      <c r="R103" s="76" t="str">
        <f t="shared" si="13"/>
        <v>T1 - Import Total</v>
      </c>
      <c r="S103" s="92">
        <f t="shared" si="14"/>
        <v>1.4378420898675792</v>
      </c>
      <c r="T103" s="90">
        <f t="shared" si="20"/>
        <v>1</v>
      </c>
    </row>
    <row r="104" spans="3:20" x14ac:dyDescent="0.25">
      <c r="C104" s="79">
        <v>44945</v>
      </c>
      <c r="D104" s="79">
        <v>44985</v>
      </c>
      <c r="E104"/>
      <c r="F104">
        <v>1061</v>
      </c>
      <c r="G104" t="s">
        <v>769</v>
      </c>
      <c r="H104" s="140" t="s">
        <v>770</v>
      </c>
      <c r="I104" s="36">
        <v>41037393</v>
      </c>
      <c r="J104" t="s">
        <v>771</v>
      </c>
      <c r="K104" s="8">
        <v>370.26</v>
      </c>
      <c r="L104" s="87">
        <f t="shared" si="15"/>
        <v>2</v>
      </c>
      <c r="M104" s="88" t="str">
        <f t="shared" si="12"/>
        <v>T1</v>
      </c>
      <c r="N104" s="76">
        <f t="shared" si="16"/>
        <v>40</v>
      </c>
      <c r="O104" s="89">
        <f t="shared" si="17"/>
        <v>14810.4</v>
      </c>
      <c r="P104" s="76" t="str">
        <f t="shared" si="18"/>
        <v>Fora Periode Legal</v>
      </c>
      <c r="Q104" s="76" t="str">
        <f t="shared" si="19"/>
        <v>T1 - Fora Periode Legal</v>
      </c>
      <c r="R104" s="76" t="str">
        <f t="shared" si="13"/>
        <v>T1 - Import Total</v>
      </c>
      <c r="S104" s="92">
        <f t="shared" si="14"/>
        <v>5.8496878578689834E-2</v>
      </c>
      <c r="T104" s="90">
        <f t="shared" si="20"/>
        <v>1</v>
      </c>
    </row>
    <row r="105" spans="3:20" x14ac:dyDescent="0.25">
      <c r="C105" s="79">
        <v>44941</v>
      </c>
      <c r="D105" s="79">
        <v>44985</v>
      </c>
      <c r="E105"/>
      <c r="F105">
        <v>1062</v>
      </c>
      <c r="G105" t="s">
        <v>567</v>
      </c>
      <c r="H105" s="140" t="s">
        <v>772</v>
      </c>
      <c r="I105" s="36">
        <v>41007450</v>
      </c>
      <c r="J105" t="s">
        <v>24</v>
      </c>
      <c r="K105" s="8">
        <v>215.21</v>
      </c>
      <c r="L105" s="87">
        <f t="shared" si="15"/>
        <v>2</v>
      </c>
      <c r="M105" s="88" t="str">
        <f t="shared" si="12"/>
        <v>T1</v>
      </c>
      <c r="N105" s="76">
        <f t="shared" si="16"/>
        <v>44</v>
      </c>
      <c r="O105" s="89">
        <f t="shared" si="17"/>
        <v>9469.24</v>
      </c>
      <c r="P105" s="76" t="str">
        <f t="shared" si="18"/>
        <v>Fora Periode Legal</v>
      </c>
      <c r="Q105" s="76" t="str">
        <f t="shared" si="19"/>
        <v>T1 - Fora Periode Legal</v>
      </c>
      <c r="R105" s="76" t="str">
        <f t="shared" si="13"/>
        <v>T1 - Import Total</v>
      </c>
      <c r="S105" s="92">
        <f t="shared" si="14"/>
        <v>3.7400811761496844E-2</v>
      </c>
      <c r="T105" s="90">
        <f t="shared" si="20"/>
        <v>1</v>
      </c>
    </row>
    <row r="106" spans="3:20" x14ac:dyDescent="0.25">
      <c r="C106" s="79">
        <v>44956</v>
      </c>
      <c r="D106" s="79">
        <v>44985</v>
      </c>
      <c r="E106"/>
      <c r="F106">
        <v>1063</v>
      </c>
      <c r="G106" t="s">
        <v>567</v>
      </c>
      <c r="H106" s="140" t="s">
        <v>773</v>
      </c>
      <c r="I106" s="36">
        <v>41007450</v>
      </c>
      <c r="J106" t="s">
        <v>24</v>
      </c>
      <c r="K106" s="8">
        <v>425.77</v>
      </c>
      <c r="L106" s="87">
        <f t="shared" si="15"/>
        <v>2</v>
      </c>
      <c r="M106" s="88" t="str">
        <f t="shared" si="12"/>
        <v>T1</v>
      </c>
      <c r="N106" s="76">
        <f t="shared" si="16"/>
        <v>29</v>
      </c>
      <c r="O106" s="89">
        <f t="shared" si="17"/>
        <v>12347.33</v>
      </c>
      <c r="P106" s="76" t="str">
        <f t="shared" si="18"/>
        <v>Dins Periode Legal</v>
      </c>
      <c r="Q106" s="76" t="str">
        <f t="shared" si="19"/>
        <v>T1 - Dins Periode Legal</v>
      </c>
      <c r="R106" s="76" t="str">
        <f t="shared" si="13"/>
        <v>T1 - Import Total</v>
      </c>
      <c r="S106" s="92">
        <f t="shared" si="14"/>
        <v>4.876845080355792E-2</v>
      </c>
      <c r="T106" s="90">
        <f t="shared" si="20"/>
        <v>1</v>
      </c>
    </row>
    <row r="107" spans="3:20" x14ac:dyDescent="0.25">
      <c r="C107" s="79">
        <v>44956</v>
      </c>
      <c r="D107" s="79">
        <v>44985</v>
      </c>
      <c r="E107"/>
      <c r="F107">
        <v>1064</v>
      </c>
      <c r="G107" t="s">
        <v>622</v>
      </c>
      <c r="H107" s="140" t="s">
        <v>774</v>
      </c>
      <c r="I107" s="36">
        <v>41008103</v>
      </c>
      <c r="J107" t="s">
        <v>124</v>
      </c>
      <c r="K107" s="8">
        <v>648.08000000000004</v>
      </c>
      <c r="L107" s="87">
        <f t="shared" si="15"/>
        <v>2</v>
      </c>
      <c r="M107" s="88" t="str">
        <f t="shared" si="12"/>
        <v>T1</v>
      </c>
      <c r="N107" s="76">
        <f t="shared" si="16"/>
        <v>29</v>
      </c>
      <c r="O107" s="89">
        <f t="shared" si="17"/>
        <v>18794.32</v>
      </c>
      <c r="P107" s="76" t="str">
        <f t="shared" si="18"/>
        <v>Dins Periode Legal</v>
      </c>
      <c r="Q107" s="76" t="str">
        <f t="shared" si="19"/>
        <v>T1 - Dins Periode Legal</v>
      </c>
      <c r="R107" s="76" t="str">
        <f t="shared" si="13"/>
        <v>T1 - Import Total</v>
      </c>
      <c r="S107" s="92">
        <f t="shared" si="14"/>
        <v>7.4232232418371E-2</v>
      </c>
      <c r="T107" s="90">
        <f t="shared" si="20"/>
        <v>1</v>
      </c>
    </row>
    <row r="108" spans="3:20" x14ac:dyDescent="0.25">
      <c r="C108" s="79">
        <v>44943</v>
      </c>
      <c r="D108" s="79">
        <v>44985</v>
      </c>
      <c r="E108"/>
      <c r="F108">
        <v>1065</v>
      </c>
      <c r="G108" t="s">
        <v>582</v>
      </c>
      <c r="H108" s="140" t="s">
        <v>775</v>
      </c>
      <c r="I108" s="36">
        <v>41001242</v>
      </c>
      <c r="J108" t="s">
        <v>180</v>
      </c>
      <c r="K108" s="8">
        <v>253.12</v>
      </c>
      <c r="L108" s="87">
        <f t="shared" si="15"/>
        <v>2</v>
      </c>
      <c r="M108" s="88" t="str">
        <f t="shared" si="12"/>
        <v>T1</v>
      </c>
      <c r="N108" s="76">
        <f t="shared" si="16"/>
        <v>42</v>
      </c>
      <c r="O108" s="89">
        <f t="shared" si="17"/>
        <v>10631.04</v>
      </c>
      <c r="P108" s="76" t="str">
        <f t="shared" si="18"/>
        <v>Fora Periode Legal</v>
      </c>
      <c r="Q108" s="76" t="str">
        <f t="shared" si="19"/>
        <v>T1 - Fora Periode Legal</v>
      </c>
      <c r="R108" s="76" t="str">
        <f t="shared" si="13"/>
        <v>T1 - Import Total</v>
      </c>
      <c r="S108" s="92">
        <f t="shared" si="14"/>
        <v>4.1989592181520735E-2</v>
      </c>
      <c r="T108" s="90">
        <f t="shared" si="20"/>
        <v>1</v>
      </c>
    </row>
    <row r="109" spans="3:20" x14ac:dyDescent="0.25">
      <c r="C109" s="79">
        <v>44943</v>
      </c>
      <c r="D109" s="79">
        <v>44985</v>
      </c>
      <c r="E109"/>
      <c r="F109">
        <v>1066</v>
      </c>
      <c r="G109" t="s">
        <v>582</v>
      </c>
      <c r="H109" s="140" t="s">
        <v>776</v>
      </c>
      <c r="I109" s="36">
        <v>41001242</v>
      </c>
      <c r="J109" t="s">
        <v>180</v>
      </c>
      <c r="K109" s="8">
        <v>239.39</v>
      </c>
      <c r="L109" s="87">
        <f t="shared" si="15"/>
        <v>2</v>
      </c>
      <c r="M109" s="88" t="str">
        <f t="shared" si="12"/>
        <v>T1</v>
      </c>
      <c r="N109" s="76">
        <f t="shared" si="16"/>
        <v>42</v>
      </c>
      <c r="O109" s="89">
        <f t="shared" si="17"/>
        <v>10054.379999999999</v>
      </c>
      <c r="P109" s="76" t="str">
        <f t="shared" si="18"/>
        <v>Fora Periode Legal</v>
      </c>
      <c r="Q109" s="76" t="str">
        <f t="shared" si="19"/>
        <v>T1 - Fora Periode Legal</v>
      </c>
      <c r="R109" s="76" t="str">
        <f t="shared" si="13"/>
        <v>T1 - Import Total</v>
      </c>
      <c r="S109" s="92">
        <f t="shared" si="14"/>
        <v>3.9711948768703577E-2</v>
      </c>
      <c r="T109" s="90">
        <f t="shared" si="20"/>
        <v>1</v>
      </c>
    </row>
    <row r="110" spans="3:20" x14ac:dyDescent="0.25">
      <c r="C110" s="79">
        <v>44943</v>
      </c>
      <c r="D110" s="79">
        <v>44985</v>
      </c>
      <c r="E110"/>
      <c r="F110">
        <v>1067</v>
      </c>
      <c r="G110" t="s">
        <v>582</v>
      </c>
      <c r="H110" s="140" t="s">
        <v>619</v>
      </c>
      <c r="I110" s="36">
        <v>41001242</v>
      </c>
      <c r="J110" t="s">
        <v>180</v>
      </c>
      <c r="K110" s="8">
        <v>843.45</v>
      </c>
      <c r="L110" s="87">
        <f t="shared" si="15"/>
        <v>2</v>
      </c>
      <c r="M110" s="88" t="str">
        <f t="shared" si="12"/>
        <v>T1</v>
      </c>
      <c r="N110" s="76">
        <f t="shared" si="16"/>
        <v>42</v>
      </c>
      <c r="O110" s="89">
        <f t="shared" si="17"/>
        <v>35424.9</v>
      </c>
      <c r="P110" s="76" t="str">
        <f t="shared" si="18"/>
        <v>Fora Periode Legal</v>
      </c>
      <c r="Q110" s="76" t="str">
        <f t="shared" si="19"/>
        <v>T1 - Fora Periode Legal</v>
      </c>
      <c r="R110" s="76" t="str">
        <f t="shared" si="13"/>
        <v>T1 - Import Total</v>
      </c>
      <c r="S110" s="92">
        <f t="shared" si="14"/>
        <v>0.13991830564753346</v>
      </c>
      <c r="T110" s="90">
        <f t="shared" si="20"/>
        <v>1</v>
      </c>
    </row>
    <row r="111" spans="3:20" x14ac:dyDescent="0.25">
      <c r="C111" s="79">
        <v>44946</v>
      </c>
      <c r="D111" s="79">
        <v>44985</v>
      </c>
      <c r="E111"/>
      <c r="F111">
        <v>1068</v>
      </c>
      <c r="G111" t="s">
        <v>582</v>
      </c>
      <c r="H111" s="140" t="s">
        <v>777</v>
      </c>
      <c r="I111" s="36">
        <v>41001242</v>
      </c>
      <c r="J111" t="s">
        <v>180</v>
      </c>
      <c r="K111" s="8">
        <v>1542.04</v>
      </c>
      <c r="L111" s="87">
        <f t="shared" si="15"/>
        <v>2</v>
      </c>
      <c r="M111" s="88" t="str">
        <f t="shared" si="12"/>
        <v>T1</v>
      </c>
      <c r="N111" s="76">
        <f t="shared" si="16"/>
        <v>39</v>
      </c>
      <c r="O111" s="89">
        <f t="shared" si="17"/>
        <v>60139.56</v>
      </c>
      <c r="P111" s="76" t="str">
        <f t="shared" si="18"/>
        <v>Fora Periode Legal</v>
      </c>
      <c r="Q111" s="76" t="str">
        <f t="shared" si="19"/>
        <v>T1 - Fora Periode Legal</v>
      </c>
      <c r="R111" s="76" t="str">
        <f t="shared" si="13"/>
        <v>T1 - Import Total</v>
      </c>
      <c r="S111" s="92">
        <f t="shared" si="14"/>
        <v>0.2375342015810398</v>
      </c>
      <c r="T111" s="90">
        <f t="shared" si="20"/>
        <v>1</v>
      </c>
    </row>
    <row r="112" spans="3:20" x14ac:dyDescent="0.25">
      <c r="C112" s="79">
        <v>44951</v>
      </c>
      <c r="D112" s="79">
        <v>44985</v>
      </c>
      <c r="E112"/>
      <c r="F112">
        <v>1069</v>
      </c>
      <c r="G112" t="s">
        <v>582</v>
      </c>
      <c r="H112" s="140" t="s">
        <v>778</v>
      </c>
      <c r="I112" s="36">
        <v>41001242</v>
      </c>
      <c r="J112" t="s">
        <v>180</v>
      </c>
      <c r="K112" s="8">
        <v>562.72</v>
      </c>
      <c r="L112" s="87">
        <f t="shared" si="15"/>
        <v>2</v>
      </c>
      <c r="M112" s="88" t="str">
        <f t="shared" si="12"/>
        <v>T1</v>
      </c>
      <c r="N112" s="76">
        <f t="shared" si="16"/>
        <v>34</v>
      </c>
      <c r="O112" s="89">
        <f t="shared" si="17"/>
        <v>19132.48</v>
      </c>
      <c r="P112" s="76" t="str">
        <f t="shared" si="18"/>
        <v>Fora Periode Legal</v>
      </c>
      <c r="Q112" s="76" t="str">
        <f t="shared" si="19"/>
        <v>T1 - Fora Periode Legal</v>
      </c>
      <c r="R112" s="76" t="str">
        <f t="shared" si="13"/>
        <v>T1 - Import Total</v>
      </c>
      <c r="S112" s="92">
        <f t="shared" si="14"/>
        <v>7.5567868488981504E-2</v>
      </c>
      <c r="T112" s="90">
        <f t="shared" si="20"/>
        <v>1</v>
      </c>
    </row>
    <row r="113" spans="3:20" x14ac:dyDescent="0.25">
      <c r="C113" s="79">
        <v>44957</v>
      </c>
      <c r="D113" s="79">
        <v>44985</v>
      </c>
      <c r="E113"/>
      <c r="F113">
        <v>1070</v>
      </c>
      <c r="G113" t="s">
        <v>737</v>
      </c>
      <c r="H113" s="140" t="s">
        <v>779</v>
      </c>
      <c r="I113" s="36">
        <v>41000024</v>
      </c>
      <c r="J113" t="s">
        <v>649</v>
      </c>
      <c r="K113" s="8">
        <v>30.98</v>
      </c>
      <c r="L113" s="87">
        <f t="shared" si="15"/>
        <v>2</v>
      </c>
      <c r="M113" s="88" t="str">
        <f t="shared" si="12"/>
        <v>T1</v>
      </c>
      <c r="N113" s="76">
        <f t="shared" si="16"/>
        <v>28</v>
      </c>
      <c r="O113" s="89">
        <f t="shared" si="17"/>
        <v>867.44</v>
      </c>
      <c r="P113" s="76" t="str">
        <f t="shared" si="18"/>
        <v>Dins Periode Legal</v>
      </c>
      <c r="Q113" s="76" t="str">
        <f t="shared" si="19"/>
        <v>T1 - Dins Periode Legal</v>
      </c>
      <c r="R113" s="76" t="str">
        <f t="shared" si="13"/>
        <v>T1 - Import Total</v>
      </c>
      <c r="S113" s="92">
        <f t="shared" si="14"/>
        <v>3.426141924208577E-3</v>
      </c>
      <c r="T113" s="90">
        <f t="shared" si="20"/>
        <v>1</v>
      </c>
    </row>
    <row r="114" spans="3:20" x14ac:dyDescent="0.25">
      <c r="C114" s="79">
        <v>44957</v>
      </c>
      <c r="D114" s="79">
        <v>44985</v>
      </c>
      <c r="E114"/>
      <c r="F114">
        <v>1071</v>
      </c>
      <c r="G114" t="s">
        <v>604</v>
      </c>
      <c r="H114" s="140" t="s">
        <v>780</v>
      </c>
      <c r="I114" s="36">
        <v>41010026</v>
      </c>
      <c r="J114" t="s">
        <v>558</v>
      </c>
      <c r="K114" s="8">
        <v>498.91</v>
      </c>
      <c r="L114" s="87">
        <f t="shared" si="15"/>
        <v>2</v>
      </c>
      <c r="M114" s="88" t="str">
        <f t="shared" si="12"/>
        <v>T1</v>
      </c>
      <c r="N114" s="76">
        <f t="shared" si="16"/>
        <v>28</v>
      </c>
      <c r="O114" s="89">
        <f t="shared" si="17"/>
        <v>13969.480000000001</v>
      </c>
      <c r="P114" s="76" t="str">
        <f t="shared" si="18"/>
        <v>Dins Periode Legal</v>
      </c>
      <c r="Q114" s="76" t="str">
        <f t="shared" si="19"/>
        <v>T1 - Dins Periode Legal</v>
      </c>
      <c r="R114" s="76" t="str">
        <f t="shared" si="13"/>
        <v>T1 - Import Total</v>
      </c>
      <c r="S114" s="92">
        <f t="shared" si="14"/>
        <v>5.5175483131275058E-2</v>
      </c>
      <c r="T114" s="90">
        <f t="shared" si="20"/>
        <v>1</v>
      </c>
    </row>
    <row r="115" spans="3:20" x14ac:dyDescent="0.25">
      <c r="C115" s="79">
        <v>44958</v>
      </c>
      <c r="D115" s="79">
        <v>44985</v>
      </c>
      <c r="E115"/>
      <c r="F115">
        <v>1072</v>
      </c>
      <c r="G115" t="s">
        <v>568</v>
      </c>
      <c r="H115" s="140" t="s">
        <v>781</v>
      </c>
      <c r="I115" s="36">
        <v>41008099</v>
      </c>
      <c r="J115" t="s">
        <v>25</v>
      </c>
      <c r="K115" s="8">
        <v>205.02</v>
      </c>
      <c r="L115" s="87">
        <f t="shared" si="15"/>
        <v>2</v>
      </c>
      <c r="M115" s="88" t="str">
        <f t="shared" si="12"/>
        <v>T1</v>
      </c>
      <c r="N115" s="76">
        <f t="shared" si="16"/>
        <v>27</v>
      </c>
      <c r="O115" s="89">
        <f t="shared" si="17"/>
        <v>5535.54</v>
      </c>
      <c r="P115" s="76" t="str">
        <f t="shared" si="18"/>
        <v>Dins Periode Legal</v>
      </c>
      <c r="Q115" s="76" t="str">
        <f t="shared" si="19"/>
        <v>T1 - Dins Periode Legal</v>
      </c>
      <c r="R115" s="76" t="str">
        <f t="shared" si="13"/>
        <v>T1 - Import Total</v>
      </c>
      <c r="S115" s="92">
        <f t="shared" si="14"/>
        <v>2.1863812675382212E-2</v>
      </c>
      <c r="T115" s="90">
        <f t="shared" si="20"/>
        <v>1</v>
      </c>
    </row>
    <row r="116" spans="3:20" x14ac:dyDescent="0.25">
      <c r="C116" s="79">
        <v>44963</v>
      </c>
      <c r="D116" s="79">
        <v>44985</v>
      </c>
      <c r="E116"/>
      <c r="F116">
        <v>1073</v>
      </c>
      <c r="G116" t="s">
        <v>589</v>
      </c>
      <c r="H116" s="140" t="s">
        <v>618</v>
      </c>
      <c r="I116" s="36">
        <v>41000460</v>
      </c>
      <c r="J116" t="s">
        <v>152</v>
      </c>
      <c r="K116" s="8">
        <v>268.14</v>
      </c>
      <c r="L116" s="87">
        <f t="shared" si="15"/>
        <v>2</v>
      </c>
      <c r="M116" s="88" t="str">
        <f t="shared" si="12"/>
        <v>T1</v>
      </c>
      <c r="N116" s="76">
        <f t="shared" si="16"/>
        <v>22</v>
      </c>
      <c r="O116" s="89">
        <f t="shared" si="17"/>
        <v>5899.08</v>
      </c>
      <c r="P116" s="76" t="str">
        <f t="shared" si="18"/>
        <v>Dins Periode Legal</v>
      </c>
      <c r="Q116" s="76" t="str">
        <f t="shared" si="19"/>
        <v>T1 - Dins Periode Legal</v>
      </c>
      <c r="R116" s="76" t="str">
        <f t="shared" si="13"/>
        <v>T1 - Import Total</v>
      </c>
      <c r="S116" s="92">
        <f t="shared" si="14"/>
        <v>2.3299692546182249E-2</v>
      </c>
      <c r="T116" s="90">
        <f t="shared" si="20"/>
        <v>1</v>
      </c>
    </row>
    <row r="117" spans="3:20" x14ac:dyDescent="0.25">
      <c r="C117" s="79">
        <v>44952</v>
      </c>
      <c r="D117" s="79">
        <v>44985</v>
      </c>
      <c r="E117"/>
      <c r="F117">
        <v>1074</v>
      </c>
      <c r="G117" t="s">
        <v>782</v>
      </c>
      <c r="H117" s="140" t="s">
        <v>783</v>
      </c>
      <c r="I117" s="36">
        <v>41002580</v>
      </c>
      <c r="J117" t="s">
        <v>784</v>
      </c>
      <c r="K117" s="8">
        <v>521.63</v>
      </c>
      <c r="L117" s="87">
        <f t="shared" si="15"/>
        <v>2</v>
      </c>
      <c r="M117" s="88" t="str">
        <f t="shared" si="12"/>
        <v>T1</v>
      </c>
      <c r="N117" s="76">
        <f t="shared" si="16"/>
        <v>33</v>
      </c>
      <c r="O117" s="89">
        <f t="shared" si="17"/>
        <v>17213.79</v>
      </c>
      <c r="P117" s="76" t="str">
        <f t="shared" si="18"/>
        <v>Fora Periode Legal</v>
      </c>
      <c r="Q117" s="76" t="str">
        <f t="shared" si="19"/>
        <v>T1 - Fora Periode Legal</v>
      </c>
      <c r="R117" s="76" t="str">
        <f t="shared" si="13"/>
        <v>T1 - Import Total</v>
      </c>
      <c r="S117" s="92">
        <f t="shared" si="14"/>
        <v>6.7989587283872499E-2</v>
      </c>
      <c r="T117" s="90">
        <f t="shared" si="20"/>
        <v>1</v>
      </c>
    </row>
    <row r="118" spans="3:20" x14ac:dyDescent="0.25">
      <c r="C118" s="79">
        <v>44956</v>
      </c>
      <c r="D118" s="79">
        <v>44985</v>
      </c>
      <c r="E118"/>
      <c r="F118">
        <v>1075</v>
      </c>
      <c r="G118" t="s">
        <v>573</v>
      </c>
      <c r="H118" s="140" t="s">
        <v>785</v>
      </c>
      <c r="I118" s="36">
        <v>40000100</v>
      </c>
      <c r="J118" t="s">
        <v>667</v>
      </c>
      <c r="K118" s="8">
        <v>66.510000000000005</v>
      </c>
      <c r="L118" s="87">
        <f t="shared" si="15"/>
        <v>2</v>
      </c>
      <c r="M118" s="88" t="str">
        <f t="shared" si="12"/>
        <v>T1</v>
      </c>
      <c r="N118" s="76">
        <f t="shared" si="16"/>
        <v>29</v>
      </c>
      <c r="O118" s="89">
        <f t="shared" si="17"/>
        <v>1928.7900000000002</v>
      </c>
      <c r="P118" s="76" t="str">
        <f t="shared" si="18"/>
        <v>Dins Periode Legal</v>
      </c>
      <c r="Q118" s="76" t="str">
        <f t="shared" si="19"/>
        <v>T1 - Dins Periode Legal</v>
      </c>
      <c r="R118" s="76" t="str">
        <f t="shared" si="13"/>
        <v>T1 - Import Total</v>
      </c>
      <c r="S118" s="92">
        <f t="shared" si="14"/>
        <v>7.6181733399362048E-3</v>
      </c>
      <c r="T118" s="90">
        <f t="shared" si="20"/>
        <v>1</v>
      </c>
    </row>
    <row r="119" spans="3:20" x14ac:dyDescent="0.25">
      <c r="C119" s="79">
        <v>44957</v>
      </c>
      <c r="D119" s="79">
        <v>44985</v>
      </c>
      <c r="E119"/>
      <c r="F119">
        <v>1076</v>
      </c>
      <c r="G119" t="s">
        <v>786</v>
      </c>
      <c r="H119" s="140" t="s">
        <v>787</v>
      </c>
      <c r="I119" s="36">
        <v>41037394</v>
      </c>
      <c r="J119" t="s">
        <v>788</v>
      </c>
      <c r="K119" s="8">
        <v>112.77</v>
      </c>
      <c r="L119" s="87">
        <f t="shared" si="15"/>
        <v>2</v>
      </c>
      <c r="M119" s="88" t="str">
        <f t="shared" si="12"/>
        <v>T1</v>
      </c>
      <c r="N119" s="76">
        <f t="shared" si="16"/>
        <v>28</v>
      </c>
      <c r="O119" s="89">
        <f t="shared" si="17"/>
        <v>3157.56</v>
      </c>
      <c r="P119" s="76" t="str">
        <f t="shared" si="18"/>
        <v>Dins Periode Legal</v>
      </c>
      <c r="Q119" s="76" t="str">
        <f t="shared" si="19"/>
        <v>T1 - Dins Periode Legal</v>
      </c>
      <c r="R119" s="76" t="str">
        <f t="shared" si="13"/>
        <v>T1 - Import Total</v>
      </c>
      <c r="S119" s="92">
        <f t="shared" si="14"/>
        <v>1.247146626187867E-2</v>
      </c>
      <c r="T119" s="90">
        <f t="shared" si="20"/>
        <v>1</v>
      </c>
    </row>
    <row r="120" spans="3:20" x14ac:dyDescent="0.25">
      <c r="C120" s="79">
        <v>44957</v>
      </c>
      <c r="D120" s="79">
        <v>44985</v>
      </c>
      <c r="E120"/>
      <c r="F120">
        <v>1077</v>
      </c>
      <c r="G120" t="s">
        <v>578</v>
      </c>
      <c r="H120" s="140" t="s">
        <v>789</v>
      </c>
      <c r="I120" s="36">
        <v>41007555</v>
      </c>
      <c r="J120" t="s">
        <v>93</v>
      </c>
      <c r="K120" s="8">
        <v>1008.25</v>
      </c>
      <c r="L120" s="87">
        <f t="shared" si="15"/>
        <v>2</v>
      </c>
      <c r="M120" s="88" t="str">
        <f t="shared" si="12"/>
        <v>T1</v>
      </c>
      <c r="N120" s="76">
        <f t="shared" si="16"/>
        <v>28</v>
      </c>
      <c r="O120" s="89">
        <f t="shared" si="17"/>
        <v>28231</v>
      </c>
      <c r="P120" s="76" t="str">
        <f t="shared" si="18"/>
        <v>Dins Periode Legal</v>
      </c>
      <c r="Q120" s="76" t="str">
        <f t="shared" si="19"/>
        <v>T1 - Dins Periode Legal</v>
      </c>
      <c r="R120" s="76" t="str">
        <f t="shared" si="13"/>
        <v>T1 - Import Total</v>
      </c>
      <c r="S120" s="92">
        <f t="shared" si="14"/>
        <v>0.11150444141650413</v>
      </c>
      <c r="T120" s="90">
        <f t="shared" si="20"/>
        <v>1</v>
      </c>
    </row>
    <row r="121" spans="3:20" x14ac:dyDescent="0.25">
      <c r="C121" s="79">
        <v>44957</v>
      </c>
      <c r="D121" s="79">
        <v>44985</v>
      </c>
      <c r="E121"/>
      <c r="F121">
        <v>1078</v>
      </c>
      <c r="G121" t="s">
        <v>578</v>
      </c>
      <c r="H121" s="140" t="s">
        <v>790</v>
      </c>
      <c r="I121" s="36">
        <v>41007555</v>
      </c>
      <c r="J121" t="s">
        <v>93</v>
      </c>
      <c r="K121" s="8">
        <v>12403.18</v>
      </c>
      <c r="L121" s="87">
        <f t="shared" si="15"/>
        <v>2</v>
      </c>
      <c r="M121" s="88" t="str">
        <f t="shared" si="12"/>
        <v>T1</v>
      </c>
      <c r="N121" s="76">
        <f t="shared" si="16"/>
        <v>28</v>
      </c>
      <c r="O121" s="89">
        <f t="shared" si="17"/>
        <v>347289.04000000004</v>
      </c>
      <c r="P121" s="76" t="str">
        <f t="shared" si="18"/>
        <v>Dins Periode Legal</v>
      </c>
      <c r="Q121" s="76" t="str">
        <f t="shared" si="19"/>
        <v>T1 - Dins Periode Legal</v>
      </c>
      <c r="R121" s="76" t="str">
        <f t="shared" si="13"/>
        <v>T1 - Import Total</v>
      </c>
      <c r="S121" s="92">
        <f t="shared" si="14"/>
        <v>1.3716931888800947</v>
      </c>
      <c r="T121" s="90">
        <f t="shared" si="20"/>
        <v>1</v>
      </c>
    </row>
    <row r="122" spans="3:20" x14ac:dyDescent="0.25">
      <c r="C122" s="79">
        <v>44957</v>
      </c>
      <c r="D122" s="79">
        <v>44985</v>
      </c>
      <c r="E122"/>
      <c r="F122">
        <v>1079</v>
      </c>
      <c r="G122" t="s">
        <v>578</v>
      </c>
      <c r="H122" s="140" t="s">
        <v>791</v>
      </c>
      <c r="I122" s="36">
        <v>41007555</v>
      </c>
      <c r="J122" t="s">
        <v>93</v>
      </c>
      <c r="K122" s="8">
        <v>1454.66</v>
      </c>
      <c r="L122" s="87">
        <f t="shared" si="15"/>
        <v>2</v>
      </c>
      <c r="M122" s="88" t="str">
        <f t="shared" si="12"/>
        <v>T1</v>
      </c>
      <c r="N122" s="76">
        <f t="shared" si="16"/>
        <v>28</v>
      </c>
      <c r="O122" s="89">
        <f t="shared" si="17"/>
        <v>40730.480000000003</v>
      </c>
      <c r="P122" s="76" t="str">
        <f t="shared" si="18"/>
        <v>Dins Periode Legal</v>
      </c>
      <c r="Q122" s="76" t="str">
        <f t="shared" si="19"/>
        <v>T1 - Dins Periode Legal</v>
      </c>
      <c r="R122" s="76" t="str">
        <f t="shared" si="13"/>
        <v>T1 - Import Total</v>
      </c>
      <c r="S122" s="92">
        <f t="shared" si="14"/>
        <v>0.16087384155807777</v>
      </c>
      <c r="T122" s="90">
        <f t="shared" si="20"/>
        <v>1</v>
      </c>
    </row>
    <row r="123" spans="3:20" x14ac:dyDescent="0.25">
      <c r="C123" s="79">
        <v>44957</v>
      </c>
      <c r="D123" s="79">
        <v>44985</v>
      </c>
      <c r="E123"/>
      <c r="F123">
        <v>1080</v>
      </c>
      <c r="G123" t="s">
        <v>578</v>
      </c>
      <c r="H123" s="140" t="s">
        <v>598</v>
      </c>
      <c r="I123" s="36">
        <v>41007555</v>
      </c>
      <c r="J123" t="s">
        <v>93</v>
      </c>
      <c r="K123" s="8">
        <v>4237.51</v>
      </c>
      <c r="L123" s="87">
        <f t="shared" si="15"/>
        <v>2</v>
      </c>
      <c r="M123" s="88" t="str">
        <f t="shared" si="12"/>
        <v>T1</v>
      </c>
      <c r="N123" s="76">
        <f t="shared" si="16"/>
        <v>28</v>
      </c>
      <c r="O123" s="89">
        <f t="shared" si="17"/>
        <v>118650.28</v>
      </c>
      <c r="P123" s="76" t="str">
        <f t="shared" si="18"/>
        <v>Dins Periode Legal</v>
      </c>
      <c r="Q123" s="76" t="str">
        <f t="shared" si="19"/>
        <v>T1 - Dins Periode Legal</v>
      </c>
      <c r="R123" s="76" t="str">
        <f t="shared" si="13"/>
        <v>T1 - Import Total</v>
      </c>
      <c r="S123" s="92">
        <f t="shared" si="14"/>
        <v>0.46863494723218485</v>
      </c>
      <c r="T123" s="90">
        <f t="shared" si="20"/>
        <v>1</v>
      </c>
    </row>
    <row r="124" spans="3:20" x14ac:dyDescent="0.25">
      <c r="C124" s="79">
        <v>44965</v>
      </c>
      <c r="D124" s="79">
        <v>44985</v>
      </c>
      <c r="E124"/>
      <c r="F124">
        <v>1081</v>
      </c>
      <c r="G124" t="s">
        <v>578</v>
      </c>
      <c r="H124" s="140" t="s">
        <v>607</v>
      </c>
      <c r="I124" s="36">
        <v>41007555</v>
      </c>
      <c r="J124" t="s">
        <v>93</v>
      </c>
      <c r="K124" s="8">
        <v>643.61</v>
      </c>
      <c r="L124" s="87">
        <f t="shared" si="15"/>
        <v>2</v>
      </c>
      <c r="M124" s="88" t="str">
        <f t="shared" si="12"/>
        <v>T1</v>
      </c>
      <c r="N124" s="76">
        <f t="shared" si="16"/>
        <v>20</v>
      </c>
      <c r="O124" s="89">
        <f t="shared" si="17"/>
        <v>12872.2</v>
      </c>
      <c r="P124" s="76" t="str">
        <f t="shared" si="18"/>
        <v>Dins Periode Legal</v>
      </c>
      <c r="Q124" s="76" t="str">
        <f t="shared" si="19"/>
        <v>T1 - Dins Periode Legal</v>
      </c>
      <c r="R124" s="76" t="str">
        <f t="shared" si="13"/>
        <v>T1 - Import Total</v>
      </c>
      <c r="S124" s="92">
        <f t="shared" si="14"/>
        <v>5.08415384081869E-2</v>
      </c>
      <c r="T124" s="90">
        <f t="shared" si="20"/>
        <v>1</v>
      </c>
    </row>
    <row r="125" spans="3:20" x14ac:dyDescent="0.25">
      <c r="C125" s="79">
        <v>44957</v>
      </c>
      <c r="D125" s="79">
        <v>44985</v>
      </c>
      <c r="E125"/>
      <c r="F125">
        <v>1082</v>
      </c>
      <c r="G125" t="s">
        <v>634</v>
      </c>
      <c r="H125" s="140" t="s">
        <v>792</v>
      </c>
      <c r="I125" s="36">
        <v>41006751</v>
      </c>
      <c r="J125" t="s">
        <v>635</v>
      </c>
      <c r="K125" s="8">
        <v>1806.09</v>
      </c>
      <c r="L125" s="87">
        <f t="shared" si="15"/>
        <v>2</v>
      </c>
      <c r="M125" s="88" t="str">
        <f t="shared" si="12"/>
        <v>T1</v>
      </c>
      <c r="N125" s="76">
        <f t="shared" si="16"/>
        <v>28</v>
      </c>
      <c r="O125" s="89">
        <f t="shared" si="17"/>
        <v>50570.52</v>
      </c>
      <c r="P125" s="76" t="str">
        <f t="shared" si="18"/>
        <v>Dins Periode Legal</v>
      </c>
      <c r="Q125" s="76" t="str">
        <f t="shared" si="19"/>
        <v>T1 - Dins Periode Legal</v>
      </c>
      <c r="R125" s="76" t="str">
        <f t="shared" si="13"/>
        <v>T1 - Import Total</v>
      </c>
      <c r="S125" s="92">
        <f t="shared" si="14"/>
        <v>0.19973920813085436</v>
      </c>
      <c r="T125" s="90">
        <f t="shared" si="20"/>
        <v>1</v>
      </c>
    </row>
    <row r="126" spans="3:20" x14ac:dyDescent="0.25">
      <c r="C126" s="79">
        <v>44957</v>
      </c>
      <c r="D126" s="79">
        <v>44985</v>
      </c>
      <c r="E126"/>
      <c r="F126">
        <v>1083</v>
      </c>
      <c r="G126" t="s">
        <v>581</v>
      </c>
      <c r="H126" s="140" t="s">
        <v>793</v>
      </c>
      <c r="I126" s="36">
        <v>40002950</v>
      </c>
      <c r="J126" t="s">
        <v>20</v>
      </c>
      <c r="K126" s="8">
        <v>257.13</v>
      </c>
      <c r="L126" s="87">
        <f t="shared" si="15"/>
        <v>2</v>
      </c>
      <c r="M126" s="88" t="str">
        <f t="shared" si="12"/>
        <v>T1</v>
      </c>
      <c r="N126" s="76">
        <f t="shared" si="16"/>
        <v>28</v>
      </c>
      <c r="O126" s="89">
        <f t="shared" si="17"/>
        <v>7199.6399999999994</v>
      </c>
      <c r="P126" s="76" t="str">
        <f t="shared" si="18"/>
        <v>Dins Periode Legal</v>
      </c>
      <c r="Q126" s="76" t="str">
        <f t="shared" si="19"/>
        <v>T1 - Dins Periode Legal</v>
      </c>
      <c r="R126" s="76" t="str">
        <f t="shared" si="13"/>
        <v>T1 - Import Total</v>
      </c>
      <c r="S126" s="92">
        <f t="shared" si="14"/>
        <v>2.84365356027034E-2</v>
      </c>
      <c r="T126" s="90">
        <f t="shared" si="20"/>
        <v>1</v>
      </c>
    </row>
    <row r="127" spans="3:20" x14ac:dyDescent="0.25">
      <c r="C127" s="79">
        <v>44951</v>
      </c>
      <c r="D127" s="79">
        <v>44985</v>
      </c>
      <c r="E127"/>
      <c r="F127">
        <v>1084</v>
      </c>
      <c r="G127" t="s">
        <v>586</v>
      </c>
      <c r="H127" s="140" t="s">
        <v>794</v>
      </c>
      <c r="I127" s="36">
        <v>40000950</v>
      </c>
      <c r="J127" t="s">
        <v>130</v>
      </c>
      <c r="K127" s="8">
        <v>140.76</v>
      </c>
      <c r="L127" s="87">
        <f t="shared" si="15"/>
        <v>2</v>
      </c>
      <c r="M127" s="88" t="str">
        <f t="shared" si="12"/>
        <v>T1</v>
      </c>
      <c r="N127" s="76">
        <f t="shared" si="16"/>
        <v>34</v>
      </c>
      <c r="O127" s="89">
        <f t="shared" si="17"/>
        <v>4785.84</v>
      </c>
      <c r="P127" s="76" t="str">
        <f t="shared" si="18"/>
        <v>Fora Periode Legal</v>
      </c>
      <c r="Q127" s="76" t="str">
        <f t="shared" si="19"/>
        <v>T1 - Fora Periode Legal</v>
      </c>
      <c r="R127" s="76" t="str">
        <f t="shared" si="13"/>
        <v>T1 - Import Total</v>
      </c>
      <c r="S127" s="92">
        <f t="shared" si="14"/>
        <v>1.8902710350634479E-2</v>
      </c>
      <c r="T127" s="90">
        <f t="shared" si="20"/>
        <v>1</v>
      </c>
    </row>
    <row r="128" spans="3:20" x14ac:dyDescent="0.25">
      <c r="C128" s="79">
        <v>44957</v>
      </c>
      <c r="D128" s="79">
        <v>44985</v>
      </c>
      <c r="E128"/>
      <c r="F128">
        <v>1085</v>
      </c>
      <c r="G128" t="s">
        <v>571</v>
      </c>
      <c r="H128" s="140" t="s">
        <v>616</v>
      </c>
      <c r="I128" s="36">
        <v>41002557</v>
      </c>
      <c r="J128" t="s">
        <v>32</v>
      </c>
      <c r="K128" s="8">
        <v>9.2100000000000009</v>
      </c>
      <c r="L128" s="87">
        <f t="shared" si="15"/>
        <v>2</v>
      </c>
      <c r="M128" s="88" t="str">
        <f t="shared" si="12"/>
        <v>T1</v>
      </c>
      <c r="N128" s="76">
        <f t="shared" si="16"/>
        <v>28</v>
      </c>
      <c r="O128" s="89">
        <f t="shared" si="17"/>
        <v>257.88</v>
      </c>
      <c r="P128" s="76" t="str">
        <f t="shared" si="18"/>
        <v>Dins Periode Legal</v>
      </c>
      <c r="Q128" s="76" t="str">
        <f t="shared" si="19"/>
        <v>T1 - Dins Periode Legal</v>
      </c>
      <c r="R128" s="76" t="str">
        <f t="shared" si="13"/>
        <v>T1 - Import Total</v>
      </c>
      <c r="S128" s="92">
        <f t="shared" si="14"/>
        <v>1.018552844479051E-3</v>
      </c>
      <c r="T128" s="90">
        <f t="shared" si="20"/>
        <v>1</v>
      </c>
    </row>
    <row r="129" spans="3:20" x14ac:dyDescent="0.25">
      <c r="C129" s="79">
        <v>44958</v>
      </c>
      <c r="D129" s="79">
        <v>44985</v>
      </c>
      <c r="E129"/>
      <c r="F129">
        <v>1086</v>
      </c>
      <c r="G129" t="s">
        <v>583</v>
      </c>
      <c r="H129" s="140" t="s">
        <v>795</v>
      </c>
      <c r="I129" s="36">
        <v>41037347</v>
      </c>
      <c r="J129" t="s">
        <v>559</v>
      </c>
      <c r="K129" s="8">
        <v>189.74</v>
      </c>
      <c r="L129" s="87">
        <f t="shared" si="15"/>
        <v>2</v>
      </c>
      <c r="M129" s="88" t="str">
        <f t="shared" si="12"/>
        <v>T1</v>
      </c>
      <c r="N129" s="76">
        <f t="shared" si="16"/>
        <v>27</v>
      </c>
      <c r="O129" s="89">
        <f t="shared" si="17"/>
        <v>5122.9800000000005</v>
      </c>
      <c r="P129" s="76" t="str">
        <f t="shared" si="18"/>
        <v>Dins Periode Legal</v>
      </c>
      <c r="Q129" s="76" t="str">
        <f t="shared" si="19"/>
        <v>T1 - Dins Periode Legal</v>
      </c>
      <c r="R129" s="76" t="str">
        <f t="shared" si="13"/>
        <v>T1 - Import Total</v>
      </c>
      <c r="S129" s="92">
        <f t="shared" si="14"/>
        <v>2.0234317710599071E-2</v>
      </c>
      <c r="T129" s="90">
        <f t="shared" si="20"/>
        <v>1</v>
      </c>
    </row>
    <row r="130" spans="3:20" x14ac:dyDescent="0.25">
      <c r="C130" s="79">
        <v>44952</v>
      </c>
      <c r="D130" s="79">
        <v>44985</v>
      </c>
      <c r="E130"/>
      <c r="F130">
        <v>1087</v>
      </c>
      <c r="G130" t="s">
        <v>612</v>
      </c>
      <c r="H130" s="140" t="s">
        <v>796</v>
      </c>
      <c r="I130" s="36">
        <v>41037371</v>
      </c>
      <c r="J130" t="s">
        <v>602</v>
      </c>
      <c r="K130" s="8">
        <v>52.03</v>
      </c>
      <c r="L130" s="87">
        <f t="shared" si="15"/>
        <v>2</v>
      </c>
      <c r="M130" s="88" t="str">
        <f t="shared" si="12"/>
        <v>T1</v>
      </c>
      <c r="N130" s="76">
        <f t="shared" si="16"/>
        <v>33</v>
      </c>
      <c r="O130" s="89">
        <f t="shared" si="17"/>
        <v>1716.99</v>
      </c>
      <c r="P130" s="76" t="str">
        <f t="shared" si="18"/>
        <v>Fora Periode Legal</v>
      </c>
      <c r="Q130" s="76" t="str">
        <f t="shared" si="19"/>
        <v>T1 - Fora Periode Legal</v>
      </c>
      <c r="R130" s="76" t="str">
        <f t="shared" si="13"/>
        <v>T1 - Import Total</v>
      </c>
      <c r="S130" s="92">
        <f t="shared" si="14"/>
        <v>6.7816234234608554E-3</v>
      </c>
      <c r="T130" s="90">
        <f t="shared" si="20"/>
        <v>1</v>
      </c>
    </row>
    <row r="131" spans="3:20" x14ac:dyDescent="0.25">
      <c r="C131" s="34">
        <v>44951</v>
      </c>
      <c r="D131" s="79">
        <v>44985</v>
      </c>
      <c r="E131"/>
      <c r="F131">
        <v>1088</v>
      </c>
      <c r="G131" t="s">
        <v>612</v>
      </c>
      <c r="H131" s="140" t="s">
        <v>797</v>
      </c>
      <c r="I131" s="36">
        <v>41037371</v>
      </c>
      <c r="J131" t="s">
        <v>602</v>
      </c>
      <c r="K131" s="8">
        <v>169.7</v>
      </c>
      <c r="L131" s="87">
        <f t="shared" si="15"/>
        <v>2</v>
      </c>
      <c r="M131" s="88" t="str">
        <f t="shared" si="12"/>
        <v>T1</v>
      </c>
      <c r="N131" s="76">
        <f t="shared" si="16"/>
        <v>34</v>
      </c>
      <c r="O131" s="89">
        <f t="shared" si="17"/>
        <v>5769.7999999999993</v>
      </c>
      <c r="P131" s="76" t="str">
        <f t="shared" si="18"/>
        <v>Fora Periode Legal</v>
      </c>
      <c r="Q131" s="76" t="str">
        <f t="shared" si="19"/>
        <v>T1 - Fora Periode Legal</v>
      </c>
      <c r="R131" s="76" t="str">
        <f t="shared" si="13"/>
        <v>T1 - Import Total</v>
      </c>
      <c r="S131" s="92">
        <f t="shared" si="14"/>
        <v>2.2789073220394085E-2</v>
      </c>
      <c r="T131" s="90">
        <f t="shared" si="20"/>
        <v>1</v>
      </c>
    </row>
    <row r="132" spans="3:20" x14ac:dyDescent="0.25">
      <c r="C132" s="79">
        <v>44957</v>
      </c>
      <c r="D132" s="79">
        <v>44985</v>
      </c>
      <c r="E132"/>
      <c r="F132">
        <v>1089</v>
      </c>
      <c r="G132" t="s">
        <v>575</v>
      </c>
      <c r="H132" s="140" t="s">
        <v>798</v>
      </c>
      <c r="I132" s="36">
        <v>40000200</v>
      </c>
      <c r="J132" t="s">
        <v>15</v>
      </c>
      <c r="K132" s="8">
        <v>199.96</v>
      </c>
      <c r="L132" s="87">
        <f t="shared" si="15"/>
        <v>2</v>
      </c>
      <c r="M132" s="88" t="str">
        <f t="shared" si="12"/>
        <v>T1</v>
      </c>
      <c r="N132" s="76">
        <f t="shared" si="16"/>
        <v>28</v>
      </c>
      <c r="O132" s="89">
        <f t="shared" si="17"/>
        <v>5598.88</v>
      </c>
      <c r="P132" s="76" t="str">
        <f t="shared" si="18"/>
        <v>Dins Periode Legal</v>
      </c>
      <c r="Q132" s="76" t="str">
        <f t="shared" si="19"/>
        <v>T1 - Dins Periode Legal</v>
      </c>
      <c r="R132" s="76" t="str">
        <f t="shared" si="13"/>
        <v>T1 - Import Total</v>
      </c>
      <c r="S132" s="92">
        <f t="shared" si="14"/>
        <v>2.2113987707060911E-2</v>
      </c>
      <c r="T132" s="90">
        <f t="shared" si="20"/>
        <v>1</v>
      </c>
    </row>
    <row r="133" spans="3:20" x14ac:dyDescent="0.25">
      <c r="C133" s="79">
        <v>44960</v>
      </c>
      <c r="D133" s="79">
        <v>44985</v>
      </c>
      <c r="E133"/>
      <c r="F133">
        <v>1090</v>
      </c>
      <c r="G133" t="s">
        <v>593</v>
      </c>
      <c r="H133" s="140" t="s">
        <v>799</v>
      </c>
      <c r="I133" s="36">
        <v>41005300</v>
      </c>
      <c r="J133" t="s">
        <v>22</v>
      </c>
      <c r="K133" s="8">
        <v>675.6</v>
      </c>
      <c r="L133" s="87">
        <f t="shared" si="15"/>
        <v>2</v>
      </c>
      <c r="M133" s="88" t="str">
        <f t="shared" si="12"/>
        <v>T1</v>
      </c>
      <c r="N133" s="76">
        <f t="shared" si="16"/>
        <v>25</v>
      </c>
      <c r="O133" s="89">
        <f t="shared" si="17"/>
        <v>16890</v>
      </c>
      <c r="P133" s="76" t="str">
        <f t="shared" si="18"/>
        <v>Dins Periode Legal</v>
      </c>
      <c r="Q133" s="76" t="str">
        <f t="shared" si="19"/>
        <v>T1 - Dins Periode Legal</v>
      </c>
      <c r="R133" s="76" t="str">
        <f t="shared" si="13"/>
        <v>T1 - Import Total</v>
      </c>
      <c r="S133" s="92">
        <f t="shared" si="14"/>
        <v>6.6710708636773572E-2</v>
      </c>
      <c r="T133" s="90">
        <f t="shared" si="20"/>
        <v>1</v>
      </c>
    </row>
    <row r="134" spans="3:20" x14ac:dyDescent="0.25">
      <c r="C134" s="79">
        <v>44956</v>
      </c>
      <c r="D134" s="79">
        <v>44985</v>
      </c>
      <c r="E134"/>
      <c r="F134">
        <v>1091</v>
      </c>
      <c r="G134" t="s">
        <v>590</v>
      </c>
      <c r="H134" s="140" t="s">
        <v>800</v>
      </c>
      <c r="I134" s="36">
        <v>41002895</v>
      </c>
      <c r="J134" t="s">
        <v>163</v>
      </c>
      <c r="K134" s="8">
        <v>2170.7399999999998</v>
      </c>
      <c r="L134" s="87">
        <f t="shared" si="15"/>
        <v>2</v>
      </c>
      <c r="M134" s="88" t="str">
        <f t="shared" si="12"/>
        <v>T1</v>
      </c>
      <c r="N134" s="76">
        <f t="shared" si="16"/>
        <v>29</v>
      </c>
      <c r="O134" s="89">
        <f t="shared" si="17"/>
        <v>62951.459999999992</v>
      </c>
      <c r="P134" s="76" t="str">
        <f t="shared" si="18"/>
        <v>Dins Periode Legal</v>
      </c>
      <c r="Q134" s="76" t="str">
        <f t="shared" si="19"/>
        <v>T1 - Dins Periode Legal</v>
      </c>
      <c r="R134" s="76" t="str">
        <f t="shared" si="13"/>
        <v>T1 - Import Total</v>
      </c>
      <c r="S134" s="92">
        <f t="shared" si="14"/>
        <v>0.24864040889991154</v>
      </c>
      <c r="T134" s="90">
        <f t="shared" si="20"/>
        <v>1</v>
      </c>
    </row>
    <row r="135" spans="3:20" x14ac:dyDescent="0.25">
      <c r="C135" s="79">
        <v>44957</v>
      </c>
      <c r="D135" s="79">
        <v>44985</v>
      </c>
      <c r="E135"/>
      <c r="F135">
        <v>1092</v>
      </c>
      <c r="G135" t="s">
        <v>574</v>
      </c>
      <c r="H135" s="140" t="s">
        <v>801</v>
      </c>
      <c r="I135" s="36">
        <v>41003309</v>
      </c>
      <c r="J135" t="s">
        <v>557</v>
      </c>
      <c r="K135" s="8">
        <v>107.86</v>
      </c>
      <c r="L135" s="87">
        <f t="shared" si="15"/>
        <v>2</v>
      </c>
      <c r="M135" s="88" t="str">
        <f t="shared" ref="M135:M198" si="21">IF(L135="","",VLOOKUP(L135,$AJ$8:$AK$19,2,FALSE))</f>
        <v>T1</v>
      </c>
      <c r="N135" s="76">
        <f t="shared" si="16"/>
        <v>28</v>
      </c>
      <c r="O135" s="89">
        <f t="shared" si="17"/>
        <v>3020.08</v>
      </c>
      <c r="P135" s="76" t="str">
        <f t="shared" si="18"/>
        <v>Dins Periode Legal</v>
      </c>
      <c r="Q135" s="76" t="str">
        <f t="shared" si="19"/>
        <v>T1 - Dins Periode Legal</v>
      </c>
      <c r="R135" s="76" t="str">
        <f t="shared" ref="R135:R198" si="22">CONCATENATE($M135," - Import Total")</f>
        <v>T1 - Import Total</v>
      </c>
      <c r="S135" s="92">
        <f t="shared" ref="S135:S198" si="23">IF(M135="",0,K135/(VLOOKUP(R135,$X$9:$Y$27,2,FALSE))*N135)</f>
        <v>1.1928459262270404E-2</v>
      </c>
      <c r="T135" s="90">
        <f t="shared" si="20"/>
        <v>1</v>
      </c>
    </row>
    <row r="136" spans="3:20" x14ac:dyDescent="0.25">
      <c r="C136" s="79">
        <v>44957</v>
      </c>
      <c r="D136" s="79">
        <v>44985</v>
      </c>
      <c r="E136"/>
      <c r="F136">
        <v>1093</v>
      </c>
      <c r="G136" t="s">
        <v>577</v>
      </c>
      <c r="H136" s="140" t="s">
        <v>802</v>
      </c>
      <c r="I136" s="36">
        <v>40001550</v>
      </c>
      <c r="J136" t="s">
        <v>19</v>
      </c>
      <c r="K136" s="8">
        <v>944.18</v>
      </c>
      <c r="L136" s="87">
        <f t="shared" ref="L136:L199" si="24">IF(D136="","",MONTH(D136))</f>
        <v>2</v>
      </c>
      <c r="M136" s="88" t="str">
        <f t="shared" si="21"/>
        <v>T1</v>
      </c>
      <c r="N136" s="76">
        <f t="shared" ref="N136:N199" si="25">IF(D136="",0,D136-C136)</f>
        <v>28</v>
      </c>
      <c r="O136" s="89">
        <f t="shared" ref="O136:O199" si="26">K136*N136</f>
        <v>26437.039999999997</v>
      </c>
      <c r="P136" s="76" t="str">
        <f t="shared" ref="P136:P199" si="27">IF(N136&lt;=30,"Dins Periode Legal","Fora Periode Legal")</f>
        <v>Dins Periode Legal</v>
      </c>
      <c r="Q136" s="76" t="str">
        <f t="shared" ref="Q136:Q199" si="28">CONCATENATE($M136," - ",P136)</f>
        <v>T1 - Dins Periode Legal</v>
      </c>
      <c r="R136" s="76" t="str">
        <f t="shared" si="22"/>
        <v>T1 - Import Total</v>
      </c>
      <c r="S136" s="92">
        <f t="shared" si="23"/>
        <v>0.10441880832792944</v>
      </c>
      <c r="T136" s="90">
        <f t="shared" ref="T136:T199" si="29">IF(L136="",0,1)</f>
        <v>1</v>
      </c>
    </row>
    <row r="137" spans="3:20" x14ac:dyDescent="0.25">
      <c r="C137" s="79">
        <v>44957</v>
      </c>
      <c r="D137" s="79">
        <v>44985</v>
      </c>
      <c r="E137"/>
      <c r="F137">
        <v>1094</v>
      </c>
      <c r="G137" t="s">
        <v>613</v>
      </c>
      <c r="H137" s="140" t="s">
        <v>625</v>
      </c>
      <c r="I137" s="36">
        <v>41037346</v>
      </c>
      <c r="J137" t="s">
        <v>601</v>
      </c>
      <c r="K137" s="8">
        <v>1197.9000000000001</v>
      </c>
      <c r="L137" s="87">
        <f t="shared" si="24"/>
        <v>2</v>
      </c>
      <c r="M137" s="88" t="str">
        <f t="shared" si="21"/>
        <v>T1</v>
      </c>
      <c r="N137" s="76">
        <f t="shared" si="25"/>
        <v>28</v>
      </c>
      <c r="O137" s="89">
        <f t="shared" si="26"/>
        <v>33541.200000000004</v>
      </c>
      <c r="P137" s="76" t="str">
        <f t="shared" si="27"/>
        <v>Dins Periode Legal</v>
      </c>
      <c r="Q137" s="76" t="str">
        <f t="shared" si="28"/>
        <v>T1 - Dins Periode Legal</v>
      </c>
      <c r="R137" s="76" t="str">
        <f t="shared" si="22"/>
        <v>T1 - Import Total</v>
      </c>
      <c r="S137" s="92">
        <f t="shared" si="23"/>
        <v>0.13247822501644463</v>
      </c>
      <c r="T137" s="90">
        <f t="shared" si="29"/>
        <v>1</v>
      </c>
    </row>
    <row r="138" spans="3:20" x14ac:dyDescent="0.25">
      <c r="C138" s="79">
        <v>44927</v>
      </c>
      <c r="D138" s="79">
        <v>44985</v>
      </c>
      <c r="E138"/>
      <c r="F138">
        <v>1095</v>
      </c>
      <c r="G138" t="s">
        <v>596</v>
      </c>
      <c r="H138" s="140" t="s">
        <v>803</v>
      </c>
      <c r="I138" s="36">
        <v>41002565</v>
      </c>
      <c r="J138" t="s">
        <v>597</v>
      </c>
      <c r="K138" s="8">
        <v>432.78</v>
      </c>
      <c r="L138" s="87">
        <f t="shared" si="24"/>
        <v>2</v>
      </c>
      <c r="M138" s="88" t="str">
        <f t="shared" si="21"/>
        <v>T1</v>
      </c>
      <c r="N138" s="76">
        <f t="shared" si="25"/>
        <v>58</v>
      </c>
      <c r="O138" s="89">
        <f t="shared" si="26"/>
        <v>25101.239999999998</v>
      </c>
      <c r="P138" s="76" t="str">
        <f t="shared" si="27"/>
        <v>Fora Periode Legal</v>
      </c>
      <c r="Q138" s="76" t="str">
        <f t="shared" si="28"/>
        <v>T1 - Fora Periode Legal</v>
      </c>
      <c r="R138" s="76" t="str">
        <f t="shared" si="22"/>
        <v>T1 - Import Total</v>
      </c>
      <c r="S138" s="92">
        <f t="shared" si="23"/>
        <v>9.9142777268308238E-2</v>
      </c>
      <c r="T138" s="90">
        <f t="shared" si="29"/>
        <v>1</v>
      </c>
    </row>
    <row r="139" spans="3:20" x14ac:dyDescent="0.25">
      <c r="C139" s="79">
        <v>44958</v>
      </c>
      <c r="D139" s="79">
        <v>44985</v>
      </c>
      <c r="E139"/>
      <c r="F139">
        <v>1096</v>
      </c>
      <c r="G139" t="s">
        <v>596</v>
      </c>
      <c r="H139" s="140" t="s">
        <v>804</v>
      </c>
      <c r="I139" s="36">
        <v>41002565</v>
      </c>
      <c r="J139" t="s">
        <v>597</v>
      </c>
      <c r="K139" s="8">
        <v>432.78</v>
      </c>
      <c r="L139" s="87">
        <f t="shared" si="24"/>
        <v>2</v>
      </c>
      <c r="M139" s="88" t="str">
        <f t="shared" si="21"/>
        <v>T1</v>
      </c>
      <c r="N139" s="76">
        <f t="shared" si="25"/>
        <v>27</v>
      </c>
      <c r="O139" s="89">
        <f t="shared" si="26"/>
        <v>11685.06</v>
      </c>
      <c r="P139" s="76" t="str">
        <f t="shared" si="27"/>
        <v>Dins Periode Legal</v>
      </c>
      <c r="Q139" s="76" t="str">
        <f t="shared" si="28"/>
        <v>T1 - Dins Periode Legal</v>
      </c>
      <c r="R139" s="76" t="str">
        <f t="shared" si="22"/>
        <v>T1 - Import Total</v>
      </c>
      <c r="S139" s="92">
        <f t="shared" si="23"/>
        <v>4.6152672176626247E-2</v>
      </c>
      <c r="T139" s="90">
        <f t="shared" si="29"/>
        <v>1</v>
      </c>
    </row>
    <row r="140" spans="3:20" x14ac:dyDescent="0.25">
      <c r="C140" s="79">
        <v>44966</v>
      </c>
      <c r="D140" s="79">
        <v>44985</v>
      </c>
      <c r="E140"/>
      <c r="F140">
        <v>1097</v>
      </c>
      <c r="G140" t="s">
        <v>805</v>
      </c>
      <c r="H140" s="140" t="s">
        <v>806</v>
      </c>
      <c r="I140" s="36">
        <v>41037395</v>
      </c>
      <c r="J140" t="s">
        <v>807</v>
      </c>
      <c r="K140" s="8">
        <v>2541</v>
      </c>
      <c r="L140" s="87">
        <f t="shared" si="24"/>
        <v>2</v>
      </c>
      <c r="M140" s="88" t="str">
        <f t="shared" si="21"/>
        <v>T1</v>
      </c>
      <c r="N140" s="76">
        <f t="shared" si="25"/>
        <v>19</v>
      </c>
      <c r="O140" s="89">
        <f t="shared" si="26"/>
        <v>48279</v>
      </c>
      <c r="P140" s="76" t="str">
        <f t="shared" si="27"/>
        <v>Dins Periode Legal</v>
      </c>
      <c r="Q140" s="76" t="str">
        <f t="shared" si="28"/>
        <v>T1 - Dins Periode Legal</v>
      </c>
      <c r="R140" s="76" t="str">
        <f t="shared" si="22"/>
        <v>T1 - Import Total</v>
      </c>
      <c r="S140" s="92">
        <f t="shared" si="23"/>
        <v>0.19068835419033695</v>
      </c>
      <c r="T140" s="90">
        <f t="shared" si="29"/>
        <v>1</v>
      </c>
    </row>
    <row r="141" spans="3:20" x14ac:dyDescent="0.25">
      <c r="C141" s="79">
        <v>44957</v>
      </c>
      <c r="D141" s="79">
        <v>44985</v>
      </c>
      <c r="E141"/>
      <c r="F141">
        <v>1098</v>
      </c>
      <c r="G141" t="s">
        <v>587</v>
      </c>
      <c r="H141" s="140" t="s">
        <v>808</v>
      </c>
      <c r="I141" s="36">
        <v>41001148</v>
      </c>
      <c r="J141" t="s">
        <v>588</v>
      </c>
      <c r="K141" s="8">
        <v>178.77</v>
      </c>
      <c r="L141" s="87">
        <f t="shared" si="24"/>
        <v>2</v>
      </c>
      <c r="M141" s="88" t="str">
        <f t="shared" si="21"/>
        <v>T1</v>
      </c>
      <c r="N141" s="76">
        <f t="shared" si="25"/>
        <v>28</v>
      </c>
      <c r="O141" s="89">
        <f t="shared" si="26"/>
        <v>5005.5600000000004</v>
      </c>
      <c r="P141" s="76" t="str">
        <f t="shared" si="27"/>
        <v>Dins Periode Legal</v>
      </c>
      <c r="Q141" s="76" t="str">
        <f t="shared" si="28"/>
        <v>T1 - Dins Periode Legal</v>
      </c>
      <c r="R141" s="76" t="str">
        <f t="shared" si="22"/>
        <v>T1 - Import Total</v>
      </c>
      <c r="S141" s="92">
        <f t="shared" si="23"/>
        <v>1.9770542020360469E-2</v>
      </c>
      <c r="T141" s="90">
        <f t="shared" si="29"/>
        <v>1</v>
      </c>
    </row>
    <row r="142" spans="3:20" x14ac:dyDescent="0.25">
      <c r="C142" s="79">
        <v>44957</v>
      </c>
      <c r="D142" s="79">
        <v>44985</v>
      </c>
      <c r="E142"/>
      <c r="F142">
        <v>1099</v>
      </c>
      <c r="G142" t="s">
        <v>809</v>
      </c>
      <c r="H142" s="140" t="s">
        <v>810</v>
      </c>
      <c r="I142" s="36">
        <v>40002100</v>
      </c>
      <c r="J142" t="s">
        <v>811</v>
      </c>
      <c r="K142" s="8">
        <v>732.59</v>
      </c>
      <c r="L142" s="87">
        <f t="shared" si="24"/>
        <v>2</v>
      </c>
      <c r="M142" s="88" t="str">
        <f t="shared" si="21"/>
        <v>T1</v>
      </c>
      <c r="N142" s="76">
        <f t="shared" si="25"/>
        <v>28</v>
      </c>
      <c r="O142" s="89">
        <f t="shared" si="26"/>
        <v>20512.52</v>
      </c>
      <c r="P142" s="76" t="str">
        <f t="shared" si="27"/>
        <v>Dins Periode Legal</v>
      </c>
      <c r="Q142" s="76" t="str">
        <f t="shared" si="28"/>
        <v>T1 - Dins Periode Legal</v>
      </c>
      <c r="R142" s="76" t="str">
        <f t="shared" si="22"/>
        <v>T1 - Import Total</v>
      </c>
      <c r="S142" s="92">
        <f t="shared" si="23"/>
        <v>8.101863499857849E-2</v>
      </c>
      <c r="T142" s="90">
        <f t="shared" si="29"/>
        <v>1</v>
      </c>
    </row>
    <row r="143" spans="3:20" x14ac:dyDescent="0.25">
      <c r="C143" s="79">
        <v>44957</v>
      </c>
      <c r="D143" s="79">
        <v>44985</v>
      </c>
      <c r="E143"/>
      <c r="F143">
        <v>1100</v>
      </c>
      <c r="G143" t="s">
        <v>579</v>
      </c>
      <c r="H143" s="140" t="s">
        <v>812</v>
      </c>
      <c r="I143" s="36">
        <v>41005150</v>
      </c>
      <c r="J143" t="s">
        <v>28</v>
      </c>
      <c r="K143" s="8">
        <v>1445.43</v>
      </c>
      <c r="L143" s="87">
        <f t="shared" si="24"/>
        <v>2</v>
      </c>
      <c r="M143" s="88" t="str">
        <f t="shared" si="21"/>
        <v>T1</v>
      </c>
      <c r="N143" s="76">
        <f t="shared" si="25"/>
        <v>28</v>
      </c>
      <c r="O143" s="89">
        <f t="shared" si="26"/>
        <v>40472.04</v>
      </c>
      <c r="P143" s="76" t="str">
        <f t="shared" si="27"/>
        <v>Dins Periode Legal</v>
      </c>
      <c r="Q143" s="76" t="str">
        <f t="shared" si="28"/>
        <v>T1 - Dins Periode Legal</v>
      </c>
      <c r="R143" s="76" t="str">
        <f t="shared" si="22"/>
        <v>T1 - Import Total</v>
      </c>
      <c r="S143" s="92">
        <f t="shared" si="23"/>
        <v>0.15985307687245978</v>
      </c>
      <c r="T143" s="90">
        <f t="shared" si="29"/>
        <v>1</v>
      </c>
    </row>
    <row r="144" spans="3:20" x14ac:dyDescent="0.25">
      <c r="C144" s="79">
        <v>44973</v>
      </c>
      <c r="D144" s="79">
        <v>44985</v>
      </c>
      <c r="E144"/>
      <c r="F144">
        <v>1101</v>
      </c>
      <c r="G144" t="s">
        <v>579</v>
      </c>
      <c r="H144" s="140" t="s">
        <v>813</v>
      </c>
      <c r="I144" s="36">
        <v>41005150</v>
      </c>
      <c r="J144" t="s">
        <v>28</v>
      </c>
      <c r="K144" s="8">
        <v>1445.43</v>
      </c>
      <c r="L144" s="87">
        <f t="shared" si="24"/>
        <v>2</v>
      </c>
      <c r="M144" s="88" t="str">
        <f t="shared" si="21"/>
        <v>T1</v>
      </c>
      <c r="N144" s="76">
        <f t="shared" si="25"/>
        <v>12</v>
      </c>
      <c r="O144" s="89">
        <f t="shared" si="26"/>
        <v>17345.16</v>
      </c>
      <c r="P144" s="76" t="str">
        <f t="shared" si="27"/>
        <v>Dins Periode Legal</v>
      </c>
      <c r="Q144" s="76" t="str">
        <f t="shared" si="28"/>
        <v>T1 - Dins Periode Legal</v>
      </c>
      <c r="R144" s="76" t="str">
        <f t="shared" si="22"/>
        <v>T1 - Import Total</v>
      </c>
      <c r="S144" s="92">
        <f t="shared" si="23"/>
        <v>6.8508461516768482E-2</v>
      </c>
      <c r="T144" s="90">
        <f t="shared" si="29"/>
        <v>1</v>
      </c>
    </row>
    <row r="145" spans="3:20" x14ac:dyDescent="0.25">
      <c r="C145" s="79">
        <v>44967</v>
      </c>
      <c r="D145" s="79">
        <v>44985</v>
      </c>
      <c r="E145"/>
      <c r="F145">
        <v>1102</v>
      </c>
      <c r="G145" t="s">
        <v>814</v>
      </c>
      <c r="H145" s="140" t="s">
        <v>815</v>
      </c>
      <c r="I145" s="36">
        <v>41037396</v>
      </c>
      <c r="J145" t="s">
        <v>816</v>
      </c>
      <c r="K145" s="8">
        <v>413.6</v>
      </c>
      <c r="L145" s="87">
        <f t="shared" si="24"/>
        <v>2</v>
      </c>
      <c r="M145" s="88" t="str">
        <f t="shared" si="21"/>
        <v>T1</v>
      </c>
      <c r="N145" s="76">
        <f t="shared" si="25"/>
        <v>18</v>
      </c>
      <c r="O145" s="89">
        <f t="shared" si="26"/>
        <v>7444.8</v>
      </c>
      <c r="P145" s="76" t="str">
        <f t="shared" si="27"/>
        <v>Dins Periode Legal</v>
      </c>
      <c r="Q145" s="76" t="str">
        <f t="shared" si="28"/>
        <v>T1 - Dins Periode Legal</v>
      </c>
      <c r="R145" s="76" t="str">
        <f t="shared" si="22"/>
        <v>T1 - Import Total</v>
      </c>
      <c r="S145" s="92">
        <f t="shared" si="23"/>
        <v>2.94048480555981E-2</v>
      </c>
      <c r="T145" s="90">
        <f t="shared" si="29"/>
        <v>1</v>
      </c>
    </row>
    <row r="146" spans="3:20" x14ac:dyDescent="0.25">
      <c r="C146" s="79">
        <v>44967</v>
      </c>
      <c r="D146" s="79">
        <v>44985</v>
      </c>
      <c r="E146"/>
      <c r="F146">
        <v>1103</v>
      </c>
      <c r="G146" t="s">
        <v>814</v>
      </c>
      <c r="H146" s="140" t="s">
        <v>817</v>
      </c>
      <c r="I146" s="36">
        <v>41037396</v>
      </c>
      <c r="J146" t="s">
        <v>816</v>
      </c>
      <c r="K146" s="8">
        <v>526.4</v>
      </c>
      <c r="L146" s="87">
        <f t="shared" si="24"/>
        <v>2</v>
      </c>
      <c r="M146" s="88" t="str">
        <f t="shared" si="21"/>
        <v>T1</v>
      </c>
      <c r="N146" s="76">
        <f t="shared" si="25"/>
        <v>18</v>
      </c>
      <c r="O146" s="89">
        <f t="shared" si="26"/>
        <v>9475.1999999999989</v>
      </c>
      <c r="P146" s="76" t="str">
        <f t="shared" si="27"/>
        <v>Dins Periode Legal</v>
      </c>
      <c r="Q146" s="76" t="str">
        <f t="shared" si="28"/>
        <v>T1 - Dins Periode Legal</v>
      </c>
      <c r="R146" s="76" t="str">
        <f t="shared" si="22"/>
        <v>T1 - Import Total</v>
      </c>
      <c r="S146" s="92">
        <f t="shared" si="23"/>
        <v>3.7424352070761217E-2</v>
      </c>
      <c r="T146" s="90">
        <f t="shared" si="29"/>
        <v>1</v>
      </c>
    </row>
    <row r="147" spans="3:20" x14ac:dyDescent="0.25">
      <c r="C147" s="79">
        <v>44972</v>
      </c>
      <c r="D147" s="79">
        <v>44985</v>
      </c>
      <c r="E147"/>
      <c r="F147">
        <v>1104</v>
      </c>
      <c r="G147" t="s">
        <v>737</v>
      </c>
      <c r="H147" s="140" t="s">
        <v>818</v>
      </c>
      <c r="I147" s="36">
        <v>41000024</v>
      </c>
      <c r="J147" t="s">
        <v>649</v>
      </c>
      <c r="K147" s="8">
        <v>240.6</v>
      </c>
      <c r="L147" s="87">
        <f t="shared" si="24"/>
        <v>2</v>
      </c>
      <c r="M147" s="88" t="str">
        <f t="shared" si="21"/>
        <v>T1</v>
      </c>
      <c r="N147" s="76">
        <f t="shared" si="25"/>
        <v>13</v>
      </c>
      <c r="O147" s="89">
        <f t="shared" si="26"/>
        <v>3127.7999999999997</v>
      </c>
      <c r="P147" s="76" t="str">
        <f t="shared" si="27"/>
        <v>Dins Periode Legal</v>
      </c>
      <c r="Q147" s="76" t="str">
        <f t="shared" si="28"/>
        <v>T1 - Dins Periode Legal</v>
      </c>
      <c r="R147" s="76" t="str">
        <f t="shared" si="22"/>
        <v>T1 - Import Total</v>
      </c>
      <c r="S147" s="92">
        <f t="shared" si="23"/>
        <v>1.2353922704209612E-2</v>
      </c>
      <c r="T147" s="90">
        <f t="shared" si="29"/>
        <v>1</v>
      </c>
    </row>
    <row r="148" spans="3:20" x14ac:dyDescent="0.25">
      <c r="C148" s="79">
        <v>44960</v>
      </c>
      <c r="D148" s="79">
        <v>44985</v>
      </c>
      <c r="E148"/>
      <c r="F148">
        <v>1105</v>
      </c>
      <c r="G148" t="s">
        <v>626</v>
      </c>
      <c r="H148" s="140" t="s">
        <v>819</v>
      </c>
      <c r="I148" s="36">
        <v>41001365</v>
      </c>
      <c r="J148" t="s">
        <v>627</v>
      </c>
      <c r="K148" s="8">
        <v>138.66999999999999</v>
      </c>
      <c r="L148" s="87">
        <f t="shared" si="24"/>
        <v>2</v>
      </c>
      <c r="M148" s="88" t="str">
        <f t="shared" si="21"/>
        <v>T1</v>
      </c>
      <c r="N148" s="76">
        <f t="shared" si="25"/>
        <v>25</v>
      </c>
      <c r="O148" s="89">
        <f t="shared" si="26"/>
        <v>3466.7499999999995</v>
      </c>
      <c r="P148" s="76" t="str">
        <f t="shared" si="27"/>
        <v>Dins Periode Legal</v>
      </c>
      <c r="Q148" s="76" t="str">
        <f t="shared" si="28"/>
        <v>T1 - Dins Periode Legal</v>
      </c>
      <c r="R148" s="76" t="str">
        <f t="shared" si="22"/>
        <v>T1 - Import Total</v>
      </c>
      <c r="S148" s="92">
        <f t="shared" si="23"/>
        <v>1.3692679050712536E-2</v>
      </c>
      <c r="T148" s="90">
        <f t="shared" si="29"/>
        <v>1</v>
      </c>
    </row>
    <row r="149" spans="3:20" x14ac:dyDescent="0.25">
      <c r="C149" s="79">
        <v>44958</v>
      </c>
      <c r="D149" s="79">
        <v>44985</v>
      </c>
      <c r="E149"/>
      <c r="F149">
        <v>1106</v>
      </c>
      <c r="G149" t="s">
        <v>608</v>
      </c>
      <c r="H149" s="140" t="s">
        <v>820</v>
      </c>
      <c r="I149" s="36">
        <v>41037370</v>
      </c>
      <c r="J149" t="s">
        <v>609</v>
      </c>
      <c r="K149" s="8">
        <v>71.91</v>
      </c>
      <c r="L149" s="87">
        <f t="shared" si="24"/>
        <v>2</v>
      </c>
      <c r="M149" s="88" t="str">
        <f t="shared" si="21"/>
        <v>T1</v>
      </c>
      <c r="N149" s="76">
        <f t="shared" si="25"/>
        <v>27</v>
      </c>
      <c r="O149" s="89">
        <f t="shared" si="26"/>
        <v>1941.57</v>
      </c>
      <c r="P149" s="76" t="str">
        <f t="shared" si="27"/>
        <v>Dins Periode Legal</v>
      </c>
      <c r="Q149" s="76" t="str">
        <f t="shared" si="28"/>
        <v>T1 - Dins Periode Legal</v>
      </c>
      <c r="R149" s="76" t="str">
        <f t="shared" si="22"/>
        <v>T1 - Import Total</v>
      </c>
      <c r="S149" s="92">
        <f t="shared" si="23"/>
        <v>7.668650714499731E-3</v>
      </c>
      <c r="T149" s="90">
        <f t="shared" si="29"/>
        <v>1</v>
      </c>
    </row>
    <row r="150" spans="3:20" x14ac:dyDescent="0.25">
      <c r="C150" s="79">
        <v>44973</v>
      </c>
      <c r="D150" s="79">
        <v>44985</v>
      </c>
      <c r="E150"/>
      <c r="F150">
        <v>1107</v>
      </c>
      <c r="G150" t="s">
        <v>657</v>
      </c>
      <c r="H150" s="140" t="s">
        <v>821</v>
      </c>
      <c r="I150" s="36">
        <v>41037392</v>
      </c>
      <c r="J150" t="s">
        <v>658</v>
      </c>
      <c r="K150" s="8">
        <v>4671.8100000000004</v>
      </c>
      <c r="L150" s="87">
        <f t="shared" si="24"/>
        <v>2</v>
      </c>
      <c r="M150" s="88" t="str">
        <f t="shared" si="21"/>
        <v>T1</v>
      </c>
      <c r="N150" s="76">
        <f t="shared" si="25"/>
        <v>12</v>
      </c>
      <c r="O150" s="89">
        <f t="shared" si="26"/>
        <v>56061.72</v>
      </c>
      <c r="P150" s="76" t="str">
        <f t="shared" si="27"/>
        <v>Dins Periode Legal</v>
      </c>
      <c r="Q150" s="76" t="str">
        <f t="shared" si="28"/>
        <v>T1 - Dins Periode Legal</v>
      </c>
      <c r="R150" s="76" t="str">
        <f t="shared" si="22"/>
        <v>T1 - Import Total</v>
      </c>
      <c r="S150" s="92">
        <f t="shared" si="23"/>
        <v>0.2214278903846289</v>
      </c>
      <c r="T150" s="90">
        <f t="shared" si="29"/>
        <v>1</v>
      </c>
    </row>
    <row r="151" spans="3:20" x14ac:dyDescent="0.25">
      <c r="C151" s="79">
        <v>44972</v>
      </c>
      <c r="D151" s="79">
        <v>44985</v>
      </c>
      <c r="E151"/>
      <c r="F151">
        <v>1108</v>
      </c>
      <c r="G151" t="s">
        <v>567</v>
      </c>
      <c r="H151" s="140" t="s">
        <v>822</v>
      </c>
      <c r="I151" s="36">
        <v>41007450</v>
      </c>
      <c r="J151" t="s">
        <v>24</v>
      </c>
      <c r="K151" s="8">
        <v>1563.54</v>
      </c>
      <c r="L151" s="87">
        <f t="shared" si="24"/>
        <v>2</v>
      </c>
      <c r="M151" s="88" t="str">
        <f t="shared" si="21"/>
        <v>T1</v>
      </c>
      <c r="N151" s="76">
        <f t="shared" si="25"/>
        <v>13</v>
      </c>
      <c r="O151" s="89">
        <f t="shared" si="26"/>
        <v>20326.02</v>
      </c>
      <c r="P151" s="76" t="str">
        <f t="shared" si="27"/>
        <v>Dins Periode Legal</v>
      </c>
      <c r="Q151" s="76" t="str">
        <f t="shared" si="28"/>
        <v>T1 - Dins Periode Legal</v>
      </c>
      <c r="R151" s="76" t="str">
        <f t="shared" si="22"/>
        <v>T1 - Import Total</v>
      </c>
      <c r="S151" s="92">
        <f t="shared" si="23"/>
        <v>8.0282012904987113E-2</v>
      </c>
      <c r="T151" s="90">
        <f t="shared" si="29"/>
        <v>1</v>
      </c>
    </row>
    <row r="152" spans="3:20" x14ac:dyDescent="0.25">
      <c r="C152" s="79">
        <v>44973</v>
      </c>
      <c r="D152" s="79">
        <v>44985</v>
      </c>
      <c r="E152"/>
      <c r="F152">
        <v>1109</v>
      </c>
      <c r="G152" t="s">
        <v>568</v>
      </c>
      <c r="H152" s="140" t="s">
        <v>823</v>
      </c>
      <c r="I152" s="36">
        <v>41008099</v>
      </c>
      <c r="J152" t="s">
        <v>25</v>
      </c>
      <c r="K152" s="8">
        <v>1457.31</v>
      </c>
      <c r="L152" s="87">
        <f t="shared" si="24"/>
        <v>2</v>
      </c>
      <c r="M152" s="88" t="str">
        <f t="shared" si="21"/>
        <v>T1</v>
      </c>
      <c r="N152" s="76">
        <f t="shared" si="25"/>
        <v>12</v>
      </c>
      <c r="O152" s="89">
        <f t="shared" si="26"/>
        <v>17487.72</v>
      </c>
      <c r="P152" s="76" t="str">
        <f t="shared" si="27"/>
        <v>Dins Periode Legal</v>
      </c>
      <c r="Q152" s="76" t="str">
        <f t="shared" si="28"/>
        <v>T1 - Dins Periode Legal</v>
      </c>
      <c r="R152" s="76" t="str">
        <f t="shared" si="22"/>
        <v>T1 - Import Total</v>
      </c>
      <c r="S152" s="92">
        <f t="shared" si="23"/>
        <v>6.9071533075279926E-2</v>
      </c>
      <c r="T152" s="90">
        <f t="shared" si="29"/>
        <v>1</v>
      </c>
    </row>
    <row r="153" spans="3:20" x14ac:dyDescent="0.25">
      <c r="C153" s="79">
        <v>44970</v>
      </c>
      <c r="D153" s="79">
        <v>44985</v>
      </c>
      <c r="E153"/>
      <c r="F153">
        <v>1110</v>
      </c>
      <c r="G153" t="s">
        <v>599</v>
      </c>
      <c r="H153" s="140" t="s">
        <v>824</v>
      </c>
      <c r="I153" s="36">
        <v>41037111</v>
      </c>
      <c r="J153" t="s">
        <v>600</v>
      </c>
      <c r="K153" s="8">
        <v>1298.27</v>
      </c>
      <c r="L153" s="87">
        <f t="shared" si="24"/>
        <v>2</v>
      </c>
      <c r="M153" s="88" t="str">
        <f t="shared" si="21"/>
        <v>T1</v>
      </c>
      <c r="N153" s="76">
        <f t="shared" si="25"/>
        <v>15</v>
      </c>
      <c r="O153" s="89">
        <f t="shared" si="26"/>
        <v>19474.05</v>
      </c>
      <c r="P153" s="76" t="str">
        <f t="shared" si="27"/>
        <v>Dins Periode Legal</v>
      </c>
      <c r="Q153" s="76" t="str">
        <f t="shared" si="28"/>
        <v>T1 - Dins Periode Legal</v>
      </c>
      <c r="R153" s="76" t="str">
        <f t="shared" si="22"/>
        <v>T1 - Import Total</v>
      </c>
      <c r="S153" s="92">
        <f t="shared" si="23"/>
        <v>7.6916973092241589E-2</v>
      </c>
      <c r="T153" s="90">
        <f t="shared" si="29"/>
        <v>1</v>
      </c>
    </row>
    <row r="154" spans="3:20" x14ac:dyDescent="0.25">
      <c r="C154" s="79">
        <v>44985</v>
      </c>
      <c r="D154" s="79">
        <v>44985</v>
      </c>
      <c r="E154">
        <v>374</v>
      </c>
      <c r="F154">
        <v>1202</v>
      </c>
      <c r="G154" t="s">
        <v>603</v>
      </c>
      <c r="H154" s="140" t="s">
        <v>825</v>
      </c>
      <c r="I154" s="36">
        <v>41002915</v>
      </c>
      <c r="J154" t="s">
        <v>109</v>
      </c>
      <c r="K154" s="8">
        <v>108.69</v>
      </c>
      <c r="L154" s="87">
        <f t="shared" si="24"/>
        <v>2</v>
      </c>
      <c r="M154" s="88" t="str">
        <f t="shared" si="21"/>
        <v>T1</v>
      </c>
      <c r="N154" s="76">
        <f t="shared" si="25"/>
        <v>0</v>
      </c>
      <c r="O154" s="89">
        <f t="shared" si="26"/>
        <v>0</v>
      </c>
      <c r="P154" s="76" t="str">
        <f t="shared" si="27"/>
        <v>Dins Periode Legal</v>
      </c>
      <c r="Q154" s="76" t="str">
        <f t="shared" si="28"/>
        <v>T1 - Dins Periode Legal</v>
      </c>
      <c r="R154" s="76" t="str">
        <f t="shared" si="22"/>
        <v>T1 - Import Total</v>
      </c>
      <c r="S154" s="92">
        <f t="shared" si="23"/>
        <v>0</v>
      </c>
      <c r="T154" s="90">
        <f t="shared" si="29"/>
        <v>1</v>
      </c>
    </row>
    <row r="155" spans="3:20" x14ac:dyDescent="0.25">
      <c r="C155" s="79">
        <v>44985</v>
      </c>
      <c r="D155" s="79">
        <v>44985</v>
      </c>
      <c r="E155">
        <v>376</v>
      </c>
      <c r="F155">
        <v>1208</v>
      </c>
      <c r="G155" t="s">
        <v>566</v>
      </c>
      <c r="H155" s="140" t="s">
        <v>826</v>
      </c>
      <c r="I155" s="36">
        <v>41006450</v>
      </c>
      <c r="J155" t="s">
        <v>556</v>
      </c>
      <c r="K155" s="8">
        <v>67.599999999999994</v>
      </c>
      <c r="L155" s="87">
        <f t="shared" si="24"/>
        <v>2</v>
      </c>
      <c r="M155" s="88" t="str">
        <f t="shared" si="21"/>
        <v>T1</v>
      </c>
      <c r="N155" s="76">
        <f t="shared" si="25"/>
        <v>0</v>
      </c>
      <c r="O155" s="89">
        <f t="shared" si="26"/>
        <v>0</v>
      </c>
      <c r="P155" s="76" t="str">
        <f t="shared" si="27"/>
        <v>Dins Periode Legal</v>
      </c>
      <c r="Q155" s="76" t="str">
        <f t="shared" si="28"/>
        <v>T1 - Dins Periode Legal</v>
      </c>
      <c r="R155" s="76" t="str">
        <f t="shared" si="22"/>
        <v>T1 - Import Total</v>
      </c>
      <c r="S155" s="92">
        <f t="shared" si="23"/>
        <v>0</v>
      </c>
      <c r="T155" s="90">
        <f t="shared" si="29"/>
        <v>1</v>
      </c>
    </row>
    <row r="156" spans="3:20" x14ac:dyDescent="0.25">
      <c r="C156" s="79">
        <v>44986</v>
      </c>
      <c r="D156" s="79">
        <v>44986</v>
      </c>
      <c r="E156">
        <v>479</v>
      </c>
      <c r="F156">
        <v>1422</v>
      </c>
      <c r="G156" t="s">
        <v>560</v>
      </c>
      <c r="H156" s="140">
        <v>101363</v>
      </c>
      <c r="I156" s="36">
        <v>40005225</v>
      </c>
      <c r="J156" t="s">
        <v>555</v>
      </c>
      <c r="K156" s="8">
        <v>48.27</v>
      </c>
      <c r="L156" s="87">
        <f t="shared" si="24"/>
        <v>3</v>
      </c>
      <c r="M156" s="88" t="str">
        <f t="shared" si="21"/>
        <v>T1</v>
      </c>
      <c r="N156" s="76">
        <f t="shared" si="25"/>
        <v>0</v>
      </c>
      <c r="O156" s="89">
        <f t="shared" si="26"/>
        <v>0</v>
      </c>
      <c r="P156" s="76" t="str">
        <f t="shared" si="27"/>
        <v>Dins Periode Legal</v>
      </c>
      <c r="Q156" s="76" t="str">
        <f t="shared" si="28"/>
        <v>T1 - Dins Periode Legal</v>
      </c>
      <c r="R156" s="76" t="str">
        <f t="shared" si="22"/>
        <v>T1 - Import Total</v>
      </c>
      <c r="S156" s="92">
        <f t="shared" si="23"/>
        <v>0</v>
      </c>
      <c r="T156" s="90">
        <f t="shared" si="29"/>
        <v>1</v>
      </c>
    </row>
    <row r="157" spans="3:20" x14ac:dyDescent="0.25">
      <c r="C157" s="79">
        <v>44985</v>
      </c>
      <c r="D157" s="79">
        <v>44991</v>
      </c>
      <c r="E157">
        <v>500</v>
      </c>
      <c r="F157">
        <v>1473</v>
      </c>
      <c r="G157" t="s">
        <v>565</v>
      </c>
      <c r="H157" s="140">
        <v>231000382</v>
      </c>
      <c r="I157" s="36">
        <v>41002593</v>
      </c>
      <c r="J157" t="s">
        <v>554</v>
      </c>
      <c r="K157" s="8">
        <v>877.02</v>
      </c>
      <c r="L157" s="87">
        <f t="shared" si="24"/>
        <v>3</v>
      </c>
      <c r="M157" s="88" t="str">
        <f t="shared" si="21"/>
        <v>T1</v>
      </c>
      <c r="N157" s="76">
        <f t="shared" si="25"/>
        <v>6</v>
      </c>
      <c r="O157" s="89">
        <f t="shared" si="26"/>
        <v>5262.12</v>
      </c>
      <c r="P157" s="76" t="str">
        <f t="shared" si="27"/>
        <v>Dins Periode Legal</v>
      </c>
      <c r="Q157" s="76" t="str">
        <f t="shared" si="28"/>
        <v>T1 - Dins Periode Legal</v>
      </c>
      <c r="R157" s="76" t="str">
        <f t="shared" si="22"/>
        <v>T1 - Import Total</v>
      </c>
      <c r="S157" s="92">
        <f t="shared" si="23"/>
        <v>2.0783881239297745E-2</v>
      </c>
      <c r="T157" s="90">
        <f t="shared" si="29"/>
        <v>1</v>
      </c>
    </row>
    <row r="158" spans="3:20" x14ac:dyDescent="0.25">
      <c r="C158" s="79">
        <v>44993</v>
      </c>
      <c r="D158" s="79">
        <v>44993</v>
      </c>
      <c r="E158">
        <v>511</v>
      </c>
      <c r="F158">
        <v>1503</v>
      </c>
      <c r="G158" t="s">
        <v>566</v>
      </c>
      <c r="H158" s="140" t="s">
        <v>828</v>
      </c>
      <c r="I158" s="36">
        <v>41006450</v>
      </c>
      <c r="J158" t="s">
        <v>556</v>
      </c>
      <c r="K158" s="8">
        <v>67.599999999999994</v>
      </c>
      <c r="L158" s="87">
        <f t="shared" si="24"/>
        <v>3</v>
      </c>
      <c r="M158" s="88" t="str">
        <f t="shared" si="21"/>
        <v>T1</v>
      </c>
      <c r="N158" s="76">
        <f t="shared" si="25"/>
        <v>0</v>
      </c>
      <c r="O158" s="89">
        <f t="shared" si="26"/>
        <v>0</v>
      </c>
      <c r="P158" s="76" t="str">
        <f t="shared" si="27"/>
        <v>Dins Periode Legal</v>
      </c>
      <c r="Q158" s="76" t="str">
        <f t="shared" si="28"/>
        <v>T1 - Dins Periode Legal</v>
      </c>
      <c r="R158" s="76" t="str">
        <f t="shared" si="22"/>
        <v>T1 - Import Total</v>
      </c>
      <c r="S158" s="92">
        <f t="shared" si="23"/>
        <v>0</v>
      </c>
      <c r="T158" s="90">
        <f t="shared" si="29"/>
        <v>1</v>
      </c>
    </row>
    <row r="159" spans="3:20" x14ac:dyDescent="0.25">
      <c r="C159" s="79">
        <v>44994</v>
      </c>
      <c r="D159" s="79">
        <v>44994</v>
      </c>
      <c r="E159">
        <v>520</v>
      </c>
      <c r="F159">
        <v>1527</v>
      </c>
      <c r="G159" t="s">
        <v>566</v>
      </c>
      <c r="H159" s="140" t="s">
        <v>829</v>
      </c>
      <c r="I159" s="36">
        <v>41006450</v>
      </c>
      <c r="J159" t="s">
        <v>556</v>
      </c>
      <c r="K159" s="8">
        <v>54.98</v>
      </c>
      <c r="L159" s="87">
        <f t="shared" si="24"/>
        <v>3</v>
      </c>
      <c r="M159" s="88" t="str">
        <f t="shared" si="21"/>
        <v>T1</v>
      </c>
      <c r="N159" s="76">
        <f t="shared" si="25"/>
        <v>0</v>
      </c>
      <c r="O159" s="89">
        <f t="shared" si="26"/>
        <v>0</v>
      </c>
      <c r="P159" s="76" t="str">
        <f t="shared" si="27"/>
        <v>Dins Periode Legal</v>
      </c>
      <c r="Q159" s="76" t="str">
        <f t="shared" si="28"/>
        <v>T1 - Dins Periode Legal</v>
      </c>
      <c r="R159" s="76" t="str">
        <f t="shared" si="22"/>
        <v>T1 - Import Total</v>
      </c>
      <c r="S159" s="92">
        <f t="shared" si="23"/>
        <v>0</v>
      </c>
      <c r="T159" s="90">
        <f t="shared" si="29"/>
        <v>1</v>
      </c>
    </row>
    <row r="160" spans="3:20" x14ac:dyDescent="0.25">
      <c r="C160" s="79">
        <v>44998</v>
      </c>
      <c r="D160" s="79">
        <v>44998</v>
      </c>
      <c r="E160">
        <v>526</v>
      </c>
      <c r="F160">
        <v>1542</v>
      </c>
      <c r="G160" t="s">
        <v>566</v>
      </c>
      <c r="H160" s="140" t="s">
        <v>830</v>
      </c>
      <c r="I160" s="36">
        <v>41006450</v>
      </c>
      <c r="J160" t="s">
        <v>556</v>
      </c>
      <c r="K160" s="8">
        <v>54.98</v>
      </c>
      <c r="L160" s="87">
        <f t="shared" si="24"/>
        <v>3</v>
      </c>
      <c r="M160" s="88" t="str">
        <f t="shared" si="21"/>
        <v>T1</v>
      </c>
      <c r="N160" s="76">
        <f t="shared" si="25"/>
        <v>0</v>
      </c>
      <c r="O160" s="89">
        <f t="shared" si="26"/>
        <v>0</v>
      </c>
      <c r="P160" s="76" t="str">
        <f t="shared" si="27"/>
        <v>Dins Periode Legal</v>
      </c>
      <c r="Q160" s="76" t="str">
        <f t="shared" si="28"/>
        <v>T1 - Dins Periode Legal</v>
      </c>
      <c r="R160" s="76" t="str">
        <f t="shared" si="22"/>
        <v>T1 - Import Total</v>
      </c>
      <c r="S160" s="92">
        <f t="shared" si="23"/>
        <v>0</v>
      </c>
      <c r="T160" s="90">
        <f t="shared" si="29"/>
        <v>1</v>
      </c>
    </row>
    <row r="161" spans="3:20" x14ac:dyDescent="0.25">
      <c r="C161" s="79">
        <v>44993</v>
      </c>
      <c r="D161" s="79">
        <v>45000</v>
      </c>
      <c r="E161">
        <v>530</v>
      </c>
      <c r="F161">
        <v>1553</v>
      </c>
      <c r="G161" t="s">
        <v>610</v>
      </c>
      <c r="H161" s="140" t="s">
        <v>831</v>
      </c>
      <c r="I161" s="36">
        <v>41000001</v>
      </c>
      <c r="J161" t="s">
        <v>611</v>
      </c>
      <c r="K161" s="8">
        <v>29.04</v>
      </c>
      <c r="L161" s="87">
        <f t="shared" si="24"/>
        <v>3</v>
      </c>
      <c r="M161" s="88" t="str">
        <f t="shared" si="21"/>
        <v>T1</v>
      </c>
      <c r="N161" s="76">
        <f t="shared" si="25"/>
        <v>7</v>
      </c>
      <c r="O161" s="89">
        <f t="shared" si="26"/>
        <v>203.28</v>
      </c>
      <c r="P161" s="76" t="str">
        <f t="shared" si="27"/>
        <v>Dins Periode Legal</v>
      </c>
      <c r="Q161" s="76" t="str">
        <f t="shared" si="28"/>
        <v>T1 - Dins Periode Legal</v>
      </c>
      <c r="R161" s="76" t="str">
        <f t="shared" si="22"/>
        <v>T1 - Import Total</v>
      </c>
      <c r="S161" s="92">
        <f t="shared" si="23"/>
        <v>8.028983334329976E-4</v>
      </c>
      <c r="T161" s="90">
        <f t="shared" si="29"/>
        <v>1</v>
      </c>
    </row>
    <row r="162" spans="3:20" x14ac:dyDescent="0.25">
      <c r="C162" s="79">
        <v>45000</v>
      </c>
      <c r="D162" s="79">
        <v>45000</v>
      </c>
      <c r="E162">
        <v>532</v>
      </c>
      <c r="F162">
        <v>1558</v>
      </c>
      <c r="G162" t="s">
        <v>832</v>
      </c>
      <c r="H162" s="140" t="s">
        <v>833</v>
      </c>
      <c r="I162" s="36">
        <v>41037401</v>
      </c>
      <c r="J162" t="s">
        <v>834</v>
      </c>
      <c r="K162" s="8">
        <v>2087.25</v>
      </c>
      <c r="L162" s="87">
        <f t="shared" si="24"/>
        <v>3</v>
      </c>
      <c r="M162" s="88" t="str">
        <f t="shared" si="21"/>
        <v>T1</v>
      </c>
      <c r="N162" s="76">
        <f t="shared" si="25"/>
        <v>0</v>
      </c>
      <c r="O162" s="89">
        <f t="shared" si="26"/>
        <v>0</v>
      </c>
      <c r="P162" s="76" t="str">
        <f t="shared" si="27"/>
        <v>Dins Periode Legal</v>
      </c>
      <c r="Q162" s="76" t="str">
        <f t="shared" si="28"/>
        <v>T1 - Dins Periode Legal</v>
      </c>
      <c r="R162" s="76" t="str">
        <f t="shared" si="22"/>
        <v>T1 - Import Total</v>
      </c>
      <c r="S162" s="92">
        <f t="shared" si="23"/>
        <v>0</v>
      </c>
      <c r="T162" s="90">
        <f t="shared" si="29"/>
        <v>1</v>
      </c>
    </row>
    <row r="163" spans="3:20" x14ac:dyDescent="0.25">
      <c r="C163" s="79">
        <v>45001</v>
      </c>
      <c r="D163" s="79">
        <v>45001</v>
      </c>
      <c r="E163">
        <v>538</v>
      </c>
      <c r="F163">
        <v>1574</v>
      </c>
      <c r="G163" t="s">
        <v>835</v>
      </c>
      <c r="H163" s="140" t="s">
        <v>836</v>
      </c>
      <c r="I163" s="36">
        <v>41037405</v>
      </c>
      <c r="J163" t="s">
        <v>837</v>
      </c>
      <c r="K163" s="8">
        <v>462.5</v>
      </c>
      <c r="L163" s="87">
        <f t="shared" si="24"/>
        <v>3</v>
      </c>
      <c r="M163" s="88" t="str">
        <f t="shared" si="21"/>
        <v>T1</v>
      </c>
      <c r="N163" s="76">
        <f t="shared" si="25"/>
        <v>0</v>
      </c>
      <c r="O163" s="89">
        <f t="shared" si="26"/>
        <v>0</v>
      </c>
      <c r="P163" s="76" t="str">
        <f t="shared" si="27"/>
        <v>Dins Periode Legal</v>
      </c>
      <c r="Q163" s="76" t="str">
        <f t="shared" si="28"/>
        <v>T1 - Dins Periode Legal</v>
      </c>
      <c r="R163" s="76" t="str">
        <f t="shared" si="22"/>
        <v>T1 - Import Total</v>
      </c>
      <c r="S163" s="92">
        <f t="shared" si="23"/>
        <v>0</v>
      </c>
      <c r="T163" s="90">
        <f t="shared" si="29"/>
        <v>1</v>
      </c>
    </row>
    <row r="164" spans="3:20" x14ac:dyDescent="0.25">
      <c r="C164" s="79">
        <v>45002</v>
      </c>
      <c r="D164" s="79">
        <v>45002</v>
      </c>
      <c r="E164">
        <v>544</v>
      </c>
      <c r="F164">
        <v>1588</v>
      </c>
      <c r="G164" t="s">
        <v>838</v>
      </c>
      <c r="H164" s="146">
        <v>45002</v>
      </c>
      <c r="I164" s="36">
        <v>41000166</v>
      </c>
      <c r="J164" t="s">
        <v>31</v>
      </c>
      <c r="K164" s="8">
        <v>213.47</v>
      </c>
      <c r="L164" s="87">
        <f t="shared" si="24"/>
        <v>3</v>
      </c>
      <c r="M164" s="88" t="str">
        <f t="shared" si="21"/>
        <v>T1</v>
      </c>
      <c r="N164" s="76">
        <f t="shared" si="25"/>
        <v>0</v>
      </c>
      <c r="O164" s="89">
        <f t="shared" si="26"/>
        <v>0</v>
      </c>
      <c r="P164" s="76" t="str">
        <f t="shared" si="27"/>
        <v>Dins Periode Legal</v>
      </c>
      <c r="Q164" s="76" t="str">
        <f t="shared" si="28"/>
        <v>T1 - Dins Periode Legal</v>
      </c>
      <c r="R164" s="76" t="str">
        <f t="shared" si="22"/>
        <v>T1 - Import Total</v>
      </c>
      <c r="S164" s="92">
        <f t="shared" si="23"/>
        <v>0</v>
      </c>
      <c r="T164" s="90">
        <f t="shared" si="29"/>
        <v>1</v>
      </c>
    </row>
    <row r="165" spans="3:20" x14ac:dyDescent="0.25">
      <c r="C165" s="79">
        <v>45006</v>
      </c>
      <c r="D165" s="79">
        <v>45006</v>
      </c>
      <c r="E165">
        <v>550</v>
      </c>
      <c r="F165">
        <v>1603</v>
      </c>
      <c r="G165" t="s">
        <v>839</v>
      </c>
      <c r="H165" s="140" t="s">
        <v>840</v>
      </c>
      <c r="I165" s="36">
        <v>40001350</v>
      </c>
      <c r="J165" t="s">
        <v>42</v>
      </c>
      <c r="K165" s="8">
        <v>119.65</v>
      </c>
      <c r="L165" s="87">
        <f t="shared" si="24"/>
        <v>3</v>
      </c>
      <c r="M165" s="88" t="str">
        <f t="shared" si="21"/>
        <v>T1</v>
      </c>
      <c r="N165" s="76">
        <f t="shared" si="25"/>
        <v>0</v>
      </c>
      <c r="O165" s="89">
        <f t="shared" si="26"/>
        <v>0</v>
      </c>
      <c r="P165" s="76" t="str">
        <f t="shared" si="27"/>
        <v>Dins Periode Legal</v>
      </c>
      <c r="Q165" s="76" t="str">
        <f t="shared" si="28"/>
        <v>T1 - Dins Periode Legal</v>
      </c>
      <c r="R165" s="76" t="str">
        <f t="shared" si="22"/>
        <v>T1 - Import Total</v>
      </c>
      <c r="S165" s="92">
        <f t="shared" si="23"/>
        <v>0</v>
      </c>
      <c r="T165" s="90">
        <f t="shared" si="29"/>
        <v>1</v>
      </c>
    </row>
    <row r="166" spans="3:20" x14ac:dyDescent="0.25">
      <c r="C166" s="79">
        <v>45000</v>
      </c>
      <c r="D166" s="79">
        <v>45007</v>
      </c>
      <c r="E166">
        <v>558</v>
      </c>
      <c r="F166">
        <v>1622</v>
      </c>
      <c r="G166" t="s">
        <v>841</v>
      </c>
      <c r="H166" s="140" t="s">
        <v>842</v>
      </c>
      <c r="I166" s="36">
        <v>41037404</v>
      </c>
      <c r="J166" t="s">
        <v>843</v>
      </c>
      <c r="K166" s="8">
        <v>1836.28</v>
      </c>
      <c r="L166" s="87">
        <f t="shared" si="24"/>
        <v>3</v>
      </c>
      <c r="M166" s="88" t="str">
        <f t="shared" si="21"/>
        <v>T1</v>
      </c>
      <c r="N166" s="76">
        <f t="shared" si="25"/>
        <v>7</v>
      </c>
      <c r="O166" s="89">
        <f t="shared" si="26"/>
        <v>12853.96</v>
      </c>
      <c r="P166" s="76" t="str">
        <f t="shared" si="27"/>
        <v>Dins Periode Legal</v>
      </c>
      <c r="Q166" s="76" t="str">
        <f t="shared" si="28"/>
        <v>T1 - Dins Periode Legal</v>
      </c>
      <c r="R166" s="76" t="str">
        <f t="shared" si="22"/>
        <v>T1 - Import Total</v>
      </c>
      <c r="S166" s="92">
        <f t="shared" si="23"/>
        <v>5.0769495582518767E-2</v>
      </c>
      <c r="T166" s="90">
        <f t="shared" si="29"/>
        <v>1</v>
      </c>
    </row>
    <row r="167" spans="3:20" x14ac:dyDescent="0.25">
      <c r="C167" s="79">
        <v>45007</v>
      </c>
      <c r="D167" s="79">
        <v>45007</v>
      </c>
      <c r="E167">
        <v>560</v>
      </c>
      <c r="F167">
        <v>1627</v>
      </c>
      <c r="G167" t="s">
        <v>599</v>
      </c>
      <c r="H167" s="140" t="s">
        <v>906</v>
      </c>
      <c r="I167" s="36">
        <v>41037111</v>
      </c>
      <c r="J167" t="s">
        <v>600</v>
      </c>
      <c r="K167" s="8">
        <v>21.78</v>
      </c>
      <c r="L167" s="87">
        <f t="shared" si="24"/>
        <v>3</v>
      </c>
      <c r="M167" s="88" t="str">
        <f t="shared" si="21"/>
        <v>T1</v>
      </c>
      <c r="N167" s="76">
        <f t="shared" si="25"/>
        <v>0</v>
      </c>
      <c r="O167" s="89">
        <f t="shared" si="26"/>
        <v>0</v>
      </c>
      <c r="P167" s="76" t="str">
        <f t="shared" si="27"/>
        <v>Dins Periode Legal</v>
      </c>
      <c r="Q167" s="76" t="str">
        <f t="shared" si="28"/>
        <v>T1 - Dins Periode Legal</v>
      </c>
      <c r="R167" s="76" t="str">
        <f t="shared" si="22"/>
        <v>T1 - Import Total</v>
      </c>
      <c r="S167" s="92">
        <f t="shared" si="23"/>
        <v>0</v>
      </c>
      <c r="T167" s="90">
        <f t="shared" si="29"/>
        <v>1</v>
      </c>
    </row>
    <row r="168" spans="3:20" x14ac:dyDescent="0.25">
      <c r="C168" s="79">
        <v>45012</v>
      </c>
      <c r="D168" s="79">
        <v>45012</v>
      </c>
      <c r="E168">
        <v>572</v>
      </c>
      <c r="F168">
        <v>1655</v>
      </c>
      <c r="G168" t="s">
        <v>844</v>
      </c>
      <c r="H168" s="140" t="s">
        <v>845</v>
      </c>
      <c r="I168" s="36">
        <v>41037324</v>
      </c>
      <c r="J168" t="s">
        <v>846</v>
      </c>
      <c r="K168" s="8">
        <v>5.51</v>
      </c>
      <c r="L168" s="87">
        <f t="shared" si="24"/>
        <v>3</v>
      </c>
      <c r="M168" s="88" t="str">
        <f t="shared" si="21"/>
        <v>T1</v>
      </c>
      <c r="N168" s="76">
        <f t="shared" si="25"/>
        <v>0</v>
      </c>
      <c r="O168" s="89">
        <f t="shared" si="26"/>
        <v>0</v>
      </c>
      <c r="P168" s="76" t="str">
        <f t="shared" si="27"/>
        <v>Dins Periode Legal</v>
      </c>
      <c r="Q168" s="76" t="str">
        <f t="shared" si="28"/>
        <v>T1 - Dins Periode Legal</v>
      </c>
      <c r="R168" s="76" t="str">
        <f t="shared" si="22"/>
        <v>T1 - Import Total</v>
      </c>
      <c r="S168" s="92">
        <f t="shared" si="23"/>
        <v>0</v>
      </c>
      <c r="T168" s="90">
        <f t="shared" si="29"/>
        <v>1</v>
      </c>
    </row>
    <row r="169" spans="3:20" x14ac:dyDescent="0.25">
      <c r="C169" s="79">
        <v>45013</v>
      </c>
      <c r="D169" s="79">
        <v>45013</v>
      </c>
      <c r="E169">
        <v>578</v>
      </c>
      <c r="F169">
        <v>1670</v>
      </c>
      <c r="G169" t="s">
        <v>844</v>
      </c>
      <c r="H169" s="140" t="s">
        <v>847</v>
      </c>
      <c r="I169" s="36">
        <v>41037324</v>
      </c>
      <c r="J169" t="s">
        <v>846</v>
      </c>
      <c r="K169" s="8">
        <v>22.02</v>
      </c>
      <c r="L169" s="87">
        <f t="shared" si="24"/>
        <v>3</v>
      </c>
      <c r="M169" s="88" t="str">
        <f t="shared" si="21"/>
        <v>T1</v>
      </c>
      <c r="N169" s="76">
        <f t="shared" si="25"/>
        <v>0</v>
      </c>
      <c r="O169" s="89">
        <f t="shared" si="26"/>
        <v>0</v>
      </c>
      <c r="P169" s="76" t="str">
        <f t="shared" si="27"/>
        <v>Dins Periode Legal</v>
      </c>
      <c r="Q169" s="76" t="str">
        <f t="shared" si="28"/>
        <v>T1 - Dins Periode Legal</v>
      </c>
      <c r="R169" s="76" t="str">
        <f t="shared" si="22"/>
        <v>T1 - Import Total</v>
      </c>
      <c r="S169" s="92">
        <f t="shared" si="23"/>
        <v>0</v>
      </c>
      <c r="T169" s="90">
        <f t="shared" si="29"/>
        <v>1</v>
      </c>
    </row>
    <row r="170" spans="3:20" x14ac:dyDescent="0.25">
      <c r="C170" s="79">
        <v>44972</v>
      </c>
      <c r="D170" s="79">
        <v>45015</v>
      </c>
      <c r="E170">
        <v>585</v>
      </c>
      <c r="F170">
        <v>1689</v>
      </c>
      <c r="G170" t="s">
        <v>604</v>
      </c>
      <c r="H170" s="140" t="s">
        <v>848</v>
      </c>
      <c r="I170" s="36">
        <v>41010026</v>
      </c>
      <c r="J170" t="s">
        <v>558</v>
      </c>
      <c r="K170" s="8">
        <v>235.66</v>
      </c>
      <c r="L170" s="87">
        <f t="shared" si="24"/>
        <v>3</v>
      </c>
      <c r="M170" s="88" t="str">
        <f t="shared" si="21"/>
        <v>T1</v>
      </c>
      <c r="N170" s="76">
        <f t="shared" si="25"/>
        <v>43</v>
      </c>
      <c r="O170" s="89">
        <f t="shared" si="26"/>
        <v>10133.379999999999</v>
      </c>
      <c r="P170" s="76" t="str">
        <f t="shared" si="27"/>
        <v>Fora Periode Legal</v>
      </c>
      <c r="Q170" s="76" t="str">
        <f t="shared" si="28"/>
        <v>T1 - Fora Periode Legal</v>
      </c>
      <c r="R170" s="76" t="str">
        <f t="shared" si="22"/>
        <v>T1 - Import Total</v>
      </c>
      <c r="S170" s="92">
        <f t="shared" si="23"/>
        <v>4.0023976357946037E-2</v>
      </c>
      <c r="T170" s="90">
        <f t="shared" si="29"/>
        <v>1</v>
      </c>
    </row>
    <row r="171" spans="3:20" x14ac:dyDescent="0.25">
      <c r="C171" s="79">
        <v>44985</v>
      </c>
      <c r="D171" s="79">
        <v>45015</v>
      </c>
      <c r="E171"/>
      <c r="F171">
        <v>1690</v>
      </c>
      <c r="G171" t="s">
        <v>849</v>
      </c>
      <c r="H171" s="140" t="s">
        <v>850</v>
      </c>
      <c r="I171" s="36">
        <v>40002919</v>
      </c>
      <c r="J171" t="s">
        <v>138</v>
      </c>
      <c r="K171" s="8">
        <v>460.8</v>
      </c>
      <c r="L171" s="87">
        <f t="shared" si="24"/>
        <v>3</v>
      </c>
      <c r="M171" s="88" t="str">
        <f t="shared" si="21"/>
        <v>T1</v>
      </c>
      <c r="N171" s="76">
        <f t="shared" si="25"/>
        <v>30</v>
      </c>
      <c r="O171" s="89">
        <f t="shared" si="26"/>
        <v>13824</v>
      </c>
      <c r="P171" s="76" t="str">
        <f t="shared" si="27"/>
        <v>Dins Periode Legal</v>
      </c>
      <c r="Q171" s="76" t="str">
        <f t="shared" si="28"/>
        <v>T1 - Dins Periode Legal</v>
      </c>
      <c r="R171" s="76" t="str">
        <f t="shared" si="22"/>
        <v>T1 - Import Total</v>
      </c>
      <c r="S171" s="92">
        <f t="shared" si="23"/>
        <v>5.4600878401110588E-2</v>
      </c>
      <c r="T171" s="90">
        <f t="shared" si="29"/>
        <v>1</v>
      </c>
    </row>
    <row r="172" spans="3:20" x14ac:dyDescent="0.25">
      <c r="C172" s="79">
        <v>44985</v>
      </c>
      <c r="D172" s="79">
        <v>45015</v>
      </c>
      <c r="E172"/>
      <c r="F172">
        <v>1691</v>
      </c>
      <c r="G172" t="s">
        <v>586</v>
      </c>
      <c r="H172" s="140" t="s">
        <v>851</v>
      </c>
      <c r="I172" s="36">
        <v>40000950</v>
      </c>
      <c r="J172" t="s">
        <v>130</v>
      </c>
      <c r="K172" s="8">
        <v>1325.78</v>
      </c>
      <c r="L172" s="87">
        <f t="shared" si="24"/>
        <v>3</v>
      </c>
      <c r="M172" s="88" t="str">
        <f t="shared" si="21"/>
        <v>T1</v>
      </c>
      <c r="N172" s="76">
        <f t="shared" si="25"/>
        <v>30</v>
      </c>
      <c r="O172" s="89">
        <f t="shared" si="26"/>
        <v>39773.4</v>
      </c>
      <c r="P172" s="76" t="str">
        <f t="shared" si="27"/>
        <v>Dins Periode Legal</v>
      </c>
      <c r="Q172" s="76" t="str">
        <f t="shared" si="28"/>
        <v>T1 - Dins Periode Legal</v>
      </c>
      <c r="R172" s="76" t="str">
        <f t="shared" si="22"/>
        <v>T1 - Import Total</v>
      </c>
      <c r="S172" s="92">
        <f t="shared" si="23"/>
        <v>0.15709364706298698</v>
      </c>
      <c r="T172" s="90">
        <f t="shared" si="29"/>
        <v>1</v>
      </c>
    </row>
    <row r="173" spans="3:20" x14ac:dyDescent="0.25">
      <c r="C173" s="79">
        <v>44985</v>
      </c>
      <c r="D173" s="79">
        <v>45015</v>
      </c>
      <c r="E173"/>
      <c r="F173">
        <v>1692</v>
      </c>
      <c r="G173" t="s">
        <v>852</v>
      </c>
      <c r="H173" s="140" t="s">
        <v>853</v>
      </c>
      <c r="I173" s="36">
        <v>40037097</v>
      </c>
      <c r="J173" t="s">
        <v>854</v>
      </c>
      <c r="K173" s="8">
        <v>452.59</v>
      </c>
      <c r="L173" s="87">
        <f t="shared" si="24"/>
        <v>3</v>
      </c>
      <c r="M173" s="88" t="str">
        <f t="shared" si="21"/>
        <v>T1</v>
      </c>
      <c r="N173" s="76">
        <f t="shared" si="25"/>
        <v>30</v>
      </c>
      <c r="O173" s="89">
        <f t="shared" si="26"/>
        <v>13577.699999999999</v>
      </c>
      <c r="P173" s="76" t="str">
        <f t="shared" si="27"/>
        <v>Dins Periode Legal</v>
      </c>
      <c r="Q173" s="76" t="str">
        <f t="shared" si="28"/>
        <v>T1 - Dins Periode Legal</v>
      </c>
      <c r="R173" s="76" t="str">
        <f t="shared" si="22"/>
        <v>T1 - Import Total</v>
      </c>
      <c r="S173" s="92">
        <f t="shared" si="23"/>
        <v>5.3628063271611633E-2</v>
      </c>
      <c r="T173" s="90">
        <f t="shared" si="29"/>
        <v>1</v>
      </c>
    </row>
    <row r="174" spans="3:20" x14ac:dyDescent="0.25">
      <c r="C174" s="79">
        <v>44990</v>
      </c>
      <c r="D174" s="79">
        <v>45015</v>
      </c>
      <c r="E174"/>
      <c r="F174">
        <v>1693</v>
      </c>
      <c r="G174" t="s">
        <v>852</v>
      </c>
      <c r="H174" s="140" t="s">
        <v>855</v>
      </c>
      <c r="I174" s="36">
        <v>40037097</v>
      </c>
      <c r="J174" t="s">
        <v>854</v>
      </c>
      <c r="K174" s="8">
        <v>5.01</v>
      </c>
      <c r="L174" s="87">
        <f t="shared" si="24"/>
        <v>3</v>
      </c>
      <c r="M174" s="88" t="str">
        <f t="shared" si="21"/>
        <v>T1</v>
      </c>
      <c r="N174" s="76">
        <f t="shared" si="25"/>
        <v>25</v>
      </c>
      <c r="O174" s="89">
        <f t="shared" si="26"/>
        <v>125.25</v>
      </c>
      <c r="P174" s="76" t="str">
        <f t="shared" si="27"/>
        <v>Dins Periode Legal</v>
      </c>
      <c r="Q174" s="76" t="str">
        <f t="shared" si="28"/>
        <v>T1 - Dins Periode Legal</v>
      </c>
      <c r="R174" s="76" t="str">
        <f t="shared" si="22"/>
        <v>T1 - Import Total</v>
      </c>
      <c r="S174" s="92">
        <f t="shared" si="23"/>
        <v>4.9470196902047894E-4</v>
      </c>
      <c r="T174" s="90">
        <f t="shared" si="29"/>
        <v>1</v>
      </c>
    </row>
    <row r="175" spans="3:20" x14ac:dyDescent="0.25">
      <c r="C175" s="143">
        <v>44985</v>
      </c>
      <c r="D175" s="79">
        <v>45015</v>
      </c>
      <c r="E175"/>
      <c r="F175">
        <v>1694</v>
      </c>
      <c r="G175" t="s">
        <v>856</v>
      </c>
      <c r="H175" s="140" t="s">
        <v>857</v>
      </c>
      <c r="I175" s="36">
        <v>40000100</v>
      </c>
      <c r="J175" t="s">
        <v>667</v>
      </c>
      <c r="K175" s="8">
        <v>12.95</v>
      </c>
      <c r="L175" s="87">
        <f t="shared" si="24"/>
        <v>3</v>
      </c>
      <c r="M175" s="88" t="str">
        <f t="shared" si="21"/>
        <v>T1</v>
      </c>
      <c r="N175" s="76">
        <f t="shared" si="25"/>
        <v>30</v>
      </c>
      <c r="O175" s="89">
        <f t="shared" si="26"/>
        <v>388.5</v>
      </c>
      <c r="P175" s="76" t="str">
        <f t="shared" si="27"/>
        <v>Dins Periode Legal</v>
      </c>
      <c r="Q175" s="76" t="str">
        <f t="shared" si="28"/>
        <v>T1 - Dins Periode Legal</v>
      </c>
      <c r="R175" s="76" t="str">
        <f t="shared" si="22"/>
        <v>T1 - Import Total</v>
      </c>
      <c r="S175" s="92">
        <f t="shared" si="23"/>
        <v>1.5344647901353778E-3</v>
      </c>
      <c r="T175" s="90">
        <f t="shared" si="29"/>
        <v>1</v>
      </c>
    </row>
    <row r="176" spans="3:20" x14ac:dyDescent="0.25">
      <c r="C176" s="143">
        <v>44985</v>
      </c>
      <c r="D176" s="79">
        <v>45015</v>
      </c>
      <c r="E176"/>
      <c r="F176">
        <v>1695</v>
      </c>
      <c r="G176" t="s">
        <v>575</v>
      </c>
      <c r="H176" s="140" t="s">
        <v>858</v>
      </c>
      <c r="I176" s="36">
        <v>40000200</v>
      </c>
      <c r="J176" t="s">
        <v>15</v>
      </c>
      <c r="K176" s="8">
        <v>2206.39</v>
      </c>
      <c r="L176" s="87">
        <f t="shared" si="24"/>
        <v>3</v>
      </c>
      <c r="M176" s="88" t="str">
        <f t="shared" si="21"/>
        <v>T1</v>
      </c>
      <c r="N176" s="76">
        <f t="shared" si="25"/>
        <v>30</v>
      </c>
      <c r="O176" s="89">
        <f t="shared" si="26"/>
        <v>66191.7</v>
      </c>
      <c r="P176" s="76" t="str">
        <f t="shared" si="27"/>
        <v>Dins Periode Legal</v>
      </c>
      <c r="Q176" s="76" t="str">
        <f t="shared" si="28"/>
        <v>T1 - Dins Periode Legal</v>
      </c>
      <c r="R176" s="76" t="str">
        <f t="shared" si="22"/>
        <v>T1 - Import Total</v>
      </c>
      <c r="S176" s="92">
        <f t="shared" si="23"/>
        <v>0.26143843770708847</v>
      </c>
      <c r="T176" s="90">
        <f t="shared" si="29"/>
        <v>1</v>
      </c>
    </row>
    <row r="177" spans="3:20" x14ac:dyDescent="0.25">
      <c r="C177" s="143">
        <v>44985</v>
      </c>
      <c r="D177" s="79">
        <v>45015</v>
      </c>
      <c r="E177"/>
      <c r="F177">
        <v>1696</v>
      </c>
      <c r="G177" t="s">
        <v>581</v>
      </c>
      <c r="H177" s="140" t="s">
        <v>859</v>
      </c>
      <c r="I177" s="36">
        <v>40002950</v>
      </c>
      <c r="J177" t="s">
        <v>20</v>
      </c>
      <c r="K177" s="8">
        <v>1064.8</v>
      </c>
      <c r="L177" s="87">
        <f t="shared" si="24"/>
        <v>3</v>
      </c>
      <c r="M177" s="88" t="str">
        <f t="shared" si="21"/>
        <v>T1</v>
      </c>
      <c r="N177" s="76">
        <f t="shared" si="25"/>
        <v>30</v>
      </c>
      <c r="O177" s="89">
        <f t="shared" si="26"/>
        <v>31944</v>
      </c>
      <c r="P177" s="76" t="str">
        <f t="shared" si="27"/>
        <v>Dins Periode Legal</v>
      </c>
      <c r="Q177" s="76" t="str">
        <f t="shared" si="28"/>
        <v>T1 - Dins Periode Legal</v>
      </c>
      <c r="R177" s="76" t="str">
        <f t="shared" si="22"/>
        <v>T1 - Import Total</v>
      </c>
      <c r="S177" s="92">
        <f t="shared" si="23"/>
        <v>0.12616973811089965</v>
      </c>
      <c r="T177" s="90">
        <f t="shared" si="29"/>
        <v>1</v>
      </c>
    </row>
    <row r="178" spans="3:20" x14ac:dyDescent="0.25">
      <c r="C178" s="143">
        <v>44984</v>
      </c>
      <c r="D178" s="79">
        <v>45015</v>
      </c>
      <c r="E178"/>
      <c r="F178">
        <v>1697</v>
      </c>
      <c r="G178" t="s">
        <v>860</v>
      </c>
      <c r="H178" s="140" t="s">
        <v>861</v>
      </c>
      <c r="I178" s="36">
        <v>40037397</v>
      </c>
      <c r="J178" t="s">
        <v>862</v>
      </c>
      <c r="K178" s="8">
        <v>7415.1</v>
      </c>
      <c r="L178" s="87">
        <f t="shared" si="24"/>
        <v>3</v>
      </c>
      <c r="M178" s="88" t="str">
        <f t="shared" si="21"/>
        <v>T1</v>
      </c>
      <c r="N178" s="76">
        <f t="shared" si="25"/>
        <v>31</v>
      </c>
      <c r="O178" s="89">
        <f t="shared" si="26"/>
        <v>229868.1</v>
      </c>
      <c r="P178" s="76" t="str">
        <f t="shared" si="27"/>
        <v>Fora Periode Legal</v>
      </c>
      <c r="Q178" s="76" t="str">
        <f t="shared" si="28"/>
        <v>T1 - Fora Periode Legal</v>
      </c>
      <c r="R178" s="76" t="str">
        <f t="shared" si="22"/>
        <v>T1 - Import Total</v>
      </c>
      <c r="S178" s="92">
        <f t="shared" si="23"/>
        <v>0.90791378590815464</v>
      </c>
      <c r="T178" s="90">
        <f t="shared" si="29"/>
        <v>1</v>
      </c>
    </row>
    <row r="179" spans="3:20" x14ac:dyDescent="0.25">
      <c r="C179" s="143">
        <v>44986</v>
      </c>
      <c r="D179" s="79">
        <v>45015</v>
      </c>
      <c r="E179"/>
      <c r="F179">
        <v>1698</v>
      </c>
      <c r="G179" t="s">
        <v>596</v>
      </c>
      <c r="H179" s="140" t="s">
        <v>863</v>
      </c>
      <c r="I179" s="36">
        <v>41002565</v>
      </c>
      <c r="J179" t="s">
        <v>597</v>
      </c>
      <c r="K179" s="8">
        <v>432.78</v>
      </c>
      <c r="L179" s="87">
        <f t="shared" si="24"/>
        <v>3</v>
      </c>
      <c r="M179" s="88" t="str">
        <f t="shared" si="21"/>
        <v>T1</v>
      </c>
      <c r="N179" s="76">
        <f t="shared" si="25"/>
        <v>29</v>
      </c>
      <c r="O179" s="89">
        <f t="shared" si="26"/>
        <v>12550.619999999999</v>
      </c>
      <c r="P179" s="76" t="str">
        <f t="shared" si="27"/>
        <v>Dins Periode Legal</v>
      </c>
      <c r="Q179" s="76" t="str">
        <f t="shared" si="28"/>
        <v>T1 - Dins Periode Legal</v>
      </c>
      <c r="R179" s="76" t="str">
        <f t="shared" si="22"/>
        <v>T1 - Import Total</v>
      </c>
      <c r="S179" s="92">
        <f t="shared" si="23"/>
        <v>4.9571388634154119E-2</v>
      </c>
      <c r="T179" s="90">
        <f t="shared" si="29"/>
        <v>1</v>
      </c>
    </row>
    <row r="180" spans="3:20" x14ac:dyDescent="0.25">
      <c r="C180" s="143">
        <v>44986</v>
      </c>
      <c r="D180" s="79">
        <v>45015</v>
      </c>
      <c r="E180"/>
      <c r="F180">
        <v>1699</v>
      </c>
      <c r="G180" t="s">
        <v>596</v>
      </c>
      <c r="H180" s="140" t="s">
        <v>864</v>
      </c>
      <c r="I180" s="36">
        <v>41002565</v>
      </c>
      <c r="J180" t="s">
        <v>597</v>
      </c>
      <c r="K180" s="8">
        <v>55</v>
      </c>
      <c r="L180" s="87">
        <f t="shared" si="24"/>
        <v>3</v>
      </c>
      <c r="M180" s="88" t="str">
        <f t="shared" si="21"/>
        <v>T1</v>
      </c>
      <c r="N180" s="76">
        <f t="shared" si="25"/>
        <v>29</v>
      </c>
      <c r="O180" s="89">
        <f t="shared" si="26"/>
        <v>1595</v>
      </c>
      <c r="P180" s="76" t="str">
        <f t="shared" si="27"/>
        <v>Dins Periode Legal</v>
      </c>
      <c r="Q180" s="76" t="str">
        <f t="shared" si="28"/>
        <v>T1 - Dins Periode Legal</v>
      </c>
      <c r="R180" s="76" t="str">
        <f t="shared" si="22"/>
        <v>T1 - Import Total</v>
      </c>
      <c r="S180" s="92">
        <f t="shared" si="23"/>
        <v>6.2997975296420275E-3</v>
      </c>
      <c r="T180" s="90">
        <f t="shared" si="29"/>
        <v>1</v>
      </c>
    </row>
    <row r="181" spans="3:20" x14ac:dyDescent="0.25">
      <c r="C181" s="143">
        <v>44985</v>
      </c>
      <c r="D181" s="79">
        <v>45015</v>
      </c>
      <c r="E181"/>
      <c r="F181">
        <v>1700</v>
      </c>
      <c r="G181" t="s">
        <v>578</v>
      </c>
      <c r="H181" s="140" t="s">
        <v>865</v>
      </c>
      <c r="I181" s="36">
        <v>41007555</v>
      </c>
      <c r="J181" t="s">
        <v>93</v>
      </c>
      <c r="K181" s="8">
        <v>998.25</v>
      </c>
      <c r="L181" s="87">
        <f t="shared" si="24"/>
        <v>3</v>
      </c>
      <c r="M181" s="88" t="str">
        <f t="shared" si="21"/>
        <v>T1</v>
      </c>
      <c r="N181" s="76">
        <f t="shared" si="25"/>
        <v>30</v>
      </c>
      <c r="O181" s="89">
        <f t="shared" si="26"/>
        <v>29947.5</v>
      </c>
      <c r="P181" s="76" t="str">
        <f t="shared" si="27"/>
        <v>Dins Periode Legal</v>
      </c>
      <c r="Q181" s="76" t="str">
        <f t="shared" si="28"/>
        <v>T1 - Dins Periode Legal</v>
      </c>
      <c r="R181" s="76" t="str">
        <f t="shared" si="22"/>
        <v>T1 - Import Total</v>
      </c>
      <c r="S181" s="92">
        <f t="shared" si="23"/>
        <v>0.11828412947896839</v>
      </c>
      <c r="T181" s="90">
        <f t="shared" si="29"/>
        <v>1</v>
      </c>
    </row>
    <row r="182" spans="3:20" x14ac:dyDescent="0.25">
      <c r="C182" s="143">
        <v>44985</v>
      </c>
      <c r="D182" s="79">
        <v>45015</v>
      </c>
      <c r="E182"/>
      <c r="F182">
        <v>1701</v>
      </c>
      <c r="G182" t="s">
        <v>578</v>
      </c>
      <c r="H182" s="140" t="s">
        <v>866</v>
      </c>
      <c r="I182" s="36">
        <v>41007555</v>
      </c>
      <c r="J182" t="s">
        <v>93</v>
      </c>
      <c r="K182" s="8">
        <v>12403.18</v>
      </c>
      <c r="L182" s="87">
        <f t="shared" si="24"/>
        <v>3</v>
      </c>
      <c r="M182" s="88" t="str">
        <f t="shared" si="21"/>
        <v>T1</v>
      </c>
      <c r="N182" s="76">
        <f t="shared" si="25"/>
        <v>30</v>
      </c>
      <c r="O182" s="89">
        <f t="shared" si="26"/>
        <v>372095.4</v>
      </c>
      <c r="P182" s="76" t="str">
        <f t="shared" si="27"/>
        <v>Dins Periode Legal</v>
      </c>
      <c r="Q182" s="76" t="str">
        <f t="shared" si="28"/>
        <v>T1 - Dins Periode Legal</v>
      </c>
      <c r="R182" s="76" t="str">
        <f t="shared" si="22"/>
        <v>T1 - Import Total</v>
      </c>
      <c r="S182" s="92">
        <f t="shared" si="23"/>
        <v>1.4696712738001017</v>
      </c>
      <c r="T182" s="90">
        <f t="shared" si="29"/>
        <v>1</v>
      </c>
    </row>
    <row r="183" spans="3:20" x14ac:dyDescent="0.25">
      <c r="C183" s="143">
        <v>44985</v>
      </c>
      <c r="D183" s="79">
        <v>45015</v>
      </c>
      <c r="E183"/>
      <c r="F183">
        <v>1702</v>
      </c>
      <c r="G183" t="s">
        <v>578</v>
      </c>
      <c r="H183" s="140" t="s">
        <v>867</v>
      </c>
      <c r="I183" s="36">
        <v>41007555</v>
      </c>
      <c r="J183" t="s">
        <v>93</v>
      </c>
      <c r="K183" s="8">
        <v>1436.19</v>
      </c>
      <c r="L183" s="87">
        <f t="shared" si="24"/>
        <v>3</v>
      </c>
      <c r="M183" s="88" t="str">
        <f t="shared" si="21"/>
        <v>T1</v>
      </c>
      <c r="N183" s="76">
        <f t="shared" si="25"/>
        <v>30</v>
      </c>
      <c r="O183" s="89">
        <f t="shared" si="26"/>
        <v>43085.700000000004</v>
      </c>
      <c r="P183" s="76" t="str">
        <f t="shared" si="27"/>
        <v>Dins Periode Legal</v>
      </c>
      <c r="Q183" s="76" t="str">
        <f t="shared" si="28"/>
        <v>T1 - Dins Periode Legal</v>
      </c>
      <c r="R183" s="76" t="str">
        <f t="shared" si="22"/>
        <v>T1 - Import Total</v>
      </c>
      <c r="S183" s="92">
        <f t="shared" si="23"/>
        <v>0.17017629242814891</v>
      </c>
      <c r="T183" s="90">
        <f t="shared" si="29"/>
        <v>1</v>
      </c>
    </row>
    <row r="184" spans="3:20" x14ac:dyDescent="0.25">
      <c r="C184" s="143">
        <v>44985</v>
      </c>
      <c r="D184" s="79">
        <v>45015</v>
      </c>
      <c r="E184"/>
      <c r="F184">
        <v>1703</v>
      </c>
      <c r="G184" t="s">
        <v>578</v>
      </c>
      <c r="H184" s="140" t="s">
        <v>868</v>
      </c>
      <c r="I184" s="36">
        <v>41007555</v>
      </c>
      <c r="J184" t="s">
        <v>93</v>
      </c>
      <c r="K184" s="8">
        <v>4622.93</v>
      </c>
      <c r="L184" s="87">
        <f t="shared" si="24"/>
        <v>3</v>
      </c>
      <c r="M184" s="88" t="str">
        <f t="shared" si="21"/>
        <v>T1</v>
      </c>
      <c r="N184" s="76">
        <f t="shared" si="25"/>
        <v>30</v>
      </c>
      <c r="O184" s="89">
        <f t="shared" si="26"/>
        <v>138687.90000000002</v>
      </c>
      <c r="P184" s="76" t="str">
        <f t="shared" si="27"/>
        <v>Dins Periode Legal</v>
      </c>
      <c r="Q184" s="76" t="str">
        <f t="shared" si="28"/>
        <v>T1 - Dins Periode Legal</v>
      </c>
      <c r="R184" s="76" t="str">
        <f t="shared" si="22"/>
        <v>T1 - Import Total</v>
      </c>
      <c r="S184" s="92">
        <f t="shared" si="23"/>
        <v>0.54777786195062106</v>
      </c>
      <c r="T184" s="90">
        <f t="shared" si="29"/>
        <v>1</v>
      </c>
    </row>
    <row r="185" spans="3:20" x14ac:dyDescent="0.25">
      <c r="C185" s="143">
        <v>44985</v>
      </c>
      <c r="D185" s="79">
        <v>45015</v>
      </c>
      <c r="E185"/>
      <c r="F185">
        <v>1704</v>
      </c>
      <c r="G185" t="s">
        <v>576</v>
      </c>
      <c r="H185" s="140" t="s">
        <v>869</v>
      </c>
      <c r="I185" s="36">
        <v>40000308</v>
      </c>
      <c r="J185" t="s">
        <v>83</v>
      </c>
      <c r="K185" s="8">
        <v>1034</v>
      </c>
      <c r="L185" s="87">
        <f t="shared" si="24"/>
        <v>3</v>
      </c>
      <c r="M185" s="88" t="str">
        <f t="shared" si="21"/>
        <v>T1</v>
      </c>
      <c r="N185" s="76">
        <f t="shared" si="25"/>
        <v>30</v>
      </c>
      <c r="O185" s="89">
        <f t="shared" si="26"/>
        <v>31020</v>
      </c>
      <c r="P185" s="76" t="str">
        <f t="shared" si="27"/>
        <v>Dins Periode Legal</v>
      </c>
      <c r="Q185" s="76" t="str">
        <f t="shared" si="28"/>
        <v>T1 - Dins Periode Legal</v>
      </c>
      <c r="R185" s="76" t="str">
        <f t="shared" si="22"/>
        <v>T1 - Import Total</v>
      </c>
      <c r="S185" s="92">
        <f t="shared" si="23"/>
        <v>0.12252020023165873</v>
      </c>
      <c r="T185" s="90">
        <f t="shared" si="29"/>
        <v>1</v>
      </c>
    </row>
    <row r="186" spans="3:20" x14ac:dyDescent="0.25">
      <c r="C186" s="79">
        <v>44992</v>
      </c>
      <c r="D186" s="79">
        <v>45015</v>
      </c>
      <c r="E186"/>
      <c r="F186">
        <v>1705</v>
      </c>
      <c r="G186" t="s">
        <v>615</v>
      </c>
      <c r="H186" s="140" t="s">
        <v>870</v>
      </c>
      <c r="I186" s="36">
        <v>40002390</v>
      </c>
      <c r="J186" t="s">
        <v>116</v>
      </c>
      <c r="K186" s="8">
        <v>176</v>
      </c>
      <c r="L186" s="87">
        <f t="shared" si="24"/>
        <v>3</v>
      </c>
      <c r="M186" s="88" t="str">
        <f t="shared" si="21"/>
        <v>T1</v>
      </c>
      <c r="N186" s="76">
        <f t="shared" si="25"/>
        <v>23</v>
      </c>
      <c r="O186" s="89">
        <f t="shared" si="26"/>
        <v>4048</v>
      </c>
      <c r="P186" s="76" t="str">
        <f t="shared" si="27"/>
        <v>Dins Periode Legal</v>
      </c>
      <c r="Q186" s="76" t="str">
        <f t="shared" si="28"/>
        <v>T1 - Dins Periode Legal</v>
      </c>
      <c r="R186" s="76" t="str">
        <f t="shared" si="22"/>
        <v>T1 - Import Total</v>
      </c>
      <c r="S186" s="92">
        <f t="shared" si="23"/>
        <v>1.5988451661436316E-2</v>
      </c>
      <c r="T186" s="90">
        <f t="shared" si="29"/>
        <v>1</v>
      </c>
    </row>
    <row r="187" spans="3:20" x14ac:dyDescent="0.25">
      <c r="C187" s="143">
        <v>44985</v>
      </c>
      <c r="D187" s="79">
        <v>45015</v>
      </c>
      <c r="E187"/>
      <c r="F187">
        <v>1706</v>
      </c>
      <c r="G187" t="s">
        <v>786</v>
      </c>
      <c r="H187" s="140" t="s">
        <v>871</v>
      </c>
      <c r="I187" s="36">
        <v>41037394</v>
      </c>
      <c r="J187" t="s">
        <v>788</v>
      </c>
      <c r="K187" s="8">
        <v>112.77</v>
      </c>
      <c r="L187" s="87">
        <f t="shared" si="24"/>
        <v>3</v>
      </c>
      <c r="M187" s="88" t="str">
        <f t="shared" si="21"/>
        <v>T1</v>
      </c>
      <c r="N187" s="76">
        <f t="shared" si="25"/>
        <v>30</v>
      </c>
      <c r="O187" s="89">
        <f t="shared" si="26"/>
        <v>3383.1</v>
      </c>
      <c r="P187" s="76" t="str">
        <f t="shared" si="27"/>
        <v>Dins Periode Legal</v>
      </c>
      <c r="Q187" s="76" t="str">
        <f t="shared" si="28"/>
        <v>T1 - Dins Periode Legal</v>
      </c>
      <c r="R187" s="76" t="str">
        <f t="shared" si="22"/>
        <v>T1 - Import Total</v>
      </c>
      <c r="S187" s="92">
        <f t="shared" si="23"/>
        <v>1.336228528058429E-2</v>
      </c>
      <c r="T187" s="90">
        <f t="shared" si="29"/>
        <v>1</v>
      </c>
    </row>
    <row r="188" spans="3:20" x14ac:dyDescent="0.25">
      <c r="C188" s="143">
        <v>44985</v>
      </c>
      <c r="D188" s="79">
        <v>45015</v>
      </c>
      <c r="E188"/>
      <c r="F188">
        <v>1707</v>
      </c>
      <c r="G188" t="s">
        <v>786</v>
      </c>
      <c r="H188" s="140" t="s">
        <v>872</v>
      </c>
      <c r="I188" s="36">
        <v>41037394</v>
      </c>
      <c r="J188" t="s">
        <v>788</v>
      </c>
      <c r="K188" s="8">
        <v>126.26</v>
      </c>
      <c r="L188" s="87">
        <f t="shared" si="24"/>
        <v>3</v>
      </c>
      <c r="M188" s="88" t="str">
        <f t="shared" si="21"/>
        <v>T1</v>
      </c>
      <c r="N188" s="76">
        <f t="shared" si="25"/>
        <v>30</v>
      </c>
      <c r="O188" s="89">
        <f t="shared" si="26"/>
        <v>3787.8</v>
      </c>
      <c r="P188" s="76" t="str">
        <f t="shared" si="27"/>
        <v>Dins Periode Legal</v>
      </c>
      <c r="Q188" s="76" t="str">
        <f t="shared" si="28"/>
        <v>T1 - Dins Periode Legal</v>
      </c>
      <c r="R188" s="76" t="str">
        <f t="shared" si="22"/>
        <v>T1 - Import Total</v>
      </c>
      <c r="S188" s="92">
        <f t="shared" si="23"/>
        <v>1.4960735475095969E-2</v>
      </c>
      <c r="T188" s="90">
        <f t="shared" si="29"/>
        <v>1</v>
      </c>
    </row>
    <row r="189" spans="3:20" x14ac:dyDescent="0.25">
      <c r="C189" s="143">
        <v>44985</v>
      </c>
      <c r="D189" s="79">
        <v>45015</v>
      </c>
      <c r="E189"/>
      <c r="F189">
        <v>1708</v>
      </c>
      <c r="G189" t="s">
        <v>577</v>
      </c>
      <c r="H189" s="140" t="s">
        <v>873</v>
      </c>
      <c r="I189" s="36">
        <v>40001550</v>
      </c>
      <c r="J189" t="s">
        <v>19</v>
      </c>
      <c r="K189" s="8">
        <v>206.14</v>
      </c>
      <c r="L189" s="87">
        <f t="shared" si="24"/>
        <v>3</v>
      </c>
      <c r="M189" s="88" t="str">
        <f t="shared" si="21"/>
        <v>T1</v>
      </c>
      <c r="N189" s="76">
        <f t="shared" si="25"/>
        <v>30</v>
      </c>
      <c r="O189" s="89">
        <f t="shared" si="26"/>
        <v>6184.2</v>
      </c>
      <c r="P189" s="76" t="str">
        <f t="shared" si="27"/>
        <v>Dins Periode Legal</v>
      </c>
      <c r="Q189" s="76" t="str">
        <f t="shared" si="28"/>
        <v>T1 - Dins Periode Legal</v>
      </c>
      <c r="R189" s="76" t="str">
        <f t="shared" si="22"/>
        <v>T1 - Import Total</v>
      </c>
      <c r="S189" s="92">
        <f t="shared" si="23"/>
        <v>2.4425835663205157E-2</v>
      </c>
      <c r="T189" s="90">
        <f t="shared" si="29"/>
        <v>1</v>
      </c>
    </row>
    <row r="190" spans="3:20" x14ac:dyDescent="0.25">
      <c r="C190" s="143">
        <v>44972</v>
      </c>
      <c r="D190" s="79">
        <v>45015</v>
      </c>
      <c r="E190"/>
      <c r="F190">
        <v>1709</v>
      </c>
      <c r="G190" t="s">
        <v>874</v>
      </c>
      <c r="H190" s="140" t="s">
        <v>875</v>
      </c>
      <c r="I190" s="36">
        <v>41000865</v>
      </c>
      <c r="J190" t="s">
        <v>118</v>
      </c>
      <c r="K190" s="8">
        <v>225.02</v>
      </c>
      <c r="L190" s="87">
        <f t="shared" si="24"/>
        <v>3</v>
      </c>
      <c r="M190" s="88" t="str">
        <f t="shared" si="21"/>
        <v>T1</v>
      </c>
      <c r="N190" s="76">
        <f t="shared" si="25"/>
        <v>43</v>
      </c>
      <c r="O190" s="89">
        <f t="shared" si="26"/>
        <v>9675.86</v>
      </c>
      <c r="P190" s="76" t="str">
        <f t="shared" si="27"/>
        <v>Fora Periode Legal</v>
      </c>
      <c r="Q190" s="76" t="str">
        <f t="shared" si="28"/>
        <v>T1 - Fora Periode Legal</v>
      </c>
      <c r="R190" s="76" t="str">
        <f t="shared" si="22"/>
        <v>T1 - Import Total</v>
      </c>
      <c r="S190" s="92">
        <f t="shared" si="23"/>
        <v>3.821690214743706E-2</v>
      </c>
      <c r="T190" s="90">
        <f t="shared" si="29"/>
        <v>1</v>
      </c>
    </row>
    <row r="191" spans="3:20" x14ac:dyDescent="0.25">
      <c r="C191" s="143">
        <v>44980</v>
      </c>
      <c r="D191" s="79">
        <v>45015</v>
      </c>
      <c r="E191"/>
      <c r="F191">
        <v>1710</v>
      </c>
      <c r="G191" t="s">
        <v>876</v>
      </c>
      <c r="H191" s="140" t="s">
        <v>877</v>
      </c>
      <c r="I191" s="36">
        <v>40002150</v>
      </c>
      <c r="J191" t="s">
        <v>81</v>
      </c>
      <c r="K191" s="8">
        <v>4596.79</v>
      </c>
      <c r="L191" s="87">
        <f t="shared" si="24"/>
        <v>3</v>
      </c>
      <c r="M191" s="88" t="str">
        <f t="shared" si="21"/>
        <v>T1</v>
      </c>
      <c r="N191" s="76">
        <f t="shared" si="25"/>
        <v>35</v>
      </c>
      <c r="O191" s="89">
        <f t="shared" si="26"/>
        <v>160887.65</v>
      </c>
      <c r="P191" s="76" t="str">
        <f t="shared" si="27"/>
        <v>Fora Periode Legal</v>
      </c>
      <c r="Q191" s="76" t="str">
        <f t="shared" si="28"/>
        <v>T1 - Fora Periode Legal</v>
      </c>
      <c r="R191" s="76" t="str">
        <f t="shared" si="22"/>
        <v>T1 - Import Total</v>
      </c>
      <c r="S191" s="92">
        <f t="shared" si="23"/>
        <v>0.63546057681499124</v>
      </c>
      <c r="T191" s="90">
        <f t="shared" si="29"/>
        <v>1</v>
      </c>
    </row>
    <row r="192" spans="3:20" x14ac:dyDescent="0.25">
      <c r="C192" s="143">
        <v>44973</v>
      </c>
      <c r="D192" s="79">
        <v>45015</v>
      </c>
      <c r="E192"/>
      <c r="F192">
        <v>1711</v>
      </c>
      <c r="G192" t="s">
        <v>878</v>
      </c>
      <c r="H192" s="140" t="s">
        <v>879</v>
      </c>
      <c r="I192" s="36">
        <v>41000020</v>
      </c>
      <c r="J192" t="s">
        <v>880</v>
      </c>
      <c r="K192" s="8">
        <v>551.66</v>
      </c>
      <c r="L192" s="87">
        <f t="shared" si="24"/>
        <v>3</v>
      </c>
      <c r="M192" s="88" t="str">
        <f t="shared" si="21"/>
        <v>T1</v>
      </c>
      <c r="N192" s="76">
        <f t="shared" si="25"/>
        <v>42</v>
      </c>
      <c r="O192" s="89">
        <f t="shared" si="26"/>
        <v>23169.719999999998</v>
      </c>
      <c r="P192" s="76" t="str">
        <f t="shared" si="27"/>
        <v>Fora Periode Legal</v>
      </c>
      <c r="Q192" s="76" t="str">
        <f t="shared" si="28"/>
        <v>T1 - Fora Periode Legal</v>
      </c>
      <c r="R192" s="76" t="str">
        <f t="shared" si="22"/>
        <v>T1 - Import Total</v>
      </c>
      <c r="S192" s="92">
        <f t="shared" si="23"/>
        <v>9.1513821202819728E-2</v>
      </c>
      <c r="T192" s="90">
        <f t="shared" si="29"/>
        <v>1</v>
      </c>
    </row>
    <row r="193" spans="2:20" x14ac:dyDescent="0.25">
      <c r="C193" s="143">
        <v>44985</v>
      </c>
      <c r="D193" s="79">
        <v>45015</v>
      </c>
      <c r="E193"/>
      <c r="F193">
        <v>1712</v>
      </c>
      <c r="G193" t="s">
        <v>580</v>
      </c>
      <c r="H193" s="140" t="s">
        <v>881</v>
      </c>
      <c r="I193" s="36">
        <v>41001048</v>
      </c>
      <c r="J193" t="s">
        <v>155</v>
      </c>
      <c r="K193" s="8">
        <v>2000.41</v>
      </c>
      <c r="L193" s="87">
        <f t="shared" si="24"/>
        <v>3</v>
      </c>
      <c r="M193" s="88" t="str">
        <f t="shared" si="21"/>
        <v>T1</v>
      </c>
      <c r="N193" s="76">
        <f t="shared" si="25"/>
        <v>30</v>
      </c>
      <c r="O193" s="89">
        <f t="shared" si="26"/>
        <v>60012.3</v>
      </c>
      <c r="P193" s="76" t="str">
        <f t="shared" si="27"/>
        <v>Dins Periode Legal</v>
      </c>
      <c r="Q193" s="76" t="str">
        <f t="shared" si="28"/>
        <v>T1 - Dins Periode Legal</v>
      </c>
      <c r="R193" s="76" t="str">
        <f t="shared" si="22"/>
        <v>T1 - Import Total</v>
      </c>
      <c r="S193" s="92">
        <f t="shared" si="23"/>
        <v>0.23703156068221712</v>
      </c>
      <c r="T193" s="90">
        <f t="shared" si="29"/>
        <v>1</v>
      </c>
    </row>
    <row r="194" spans="2:20" x14ac:dyDescent="0.25">
      <c r="C194" s="143">
        <v>44990</v>
      </c>
      <c r="D194" s="79">
        <v>45015</v>
      </c>
      <c r="E194"/>
      <c r="F194">
        <v>1713</v>
      </c>
      <c r="G194" t="s">
        <v>589</v>
      </c>
      <c r="H194" s="140" t="s">
        <v>712</v>
      </c>
      <c r="I194" s="36">
        <v>41000460</v>
      </c>
      <c r="J194" t="s">
        <v>152</v>
      </c>
      <c r="K194" s="8">
        <v>268.14</v>
      </c>
      <c r="L194" s="87">
        <f t="shared" si="24"/>
        <v>3</v>
      </c>
      <c r="M194" s="88" t="str">
        <f t="shared" si="21"/>
        <v>T1</v>
      </c>
      <c r="N194" s="76">
        <f t="shared" si="25"/>
        <v>25</v>
      </c>
      <c r="O194" s="89">
        <f t="shared" si="26"/>
        <v>6703.5</v>
      </c>
      <c r="P194" s="76" t="str">
        <f t="shared" si="27"/>
        <v>Dins Periode Legal</v>
      </c>
      <c r="Q194" s="76" t="str">
        <f t="shared" si="28"/>
        <v>T1 - Dins Periode Legal</v>
      </c>
      <c r="R194" s="76" t="str">
        <f t="shared" si="22"/>
        <v>T1 - Import Total</v>
      </c>
      <c r="S194" s="92">
        <f t="shared" si="23"/>
        <v>2.6476923347934375E-2</v>
      </c>
      <c r="T194" s="90">
        <f t="shared" si="29"/>
        <v>1</v>
      </c>
    </row>
    <row r="195" spans="2:20" x14ac:dyDescent="0.25">
      <c r="C195" s="143">
        <v>44986</v>
      </c>
      <c r="D195" s="79">
        <v>45015</v>
      </c>
      <c r="E195"/>
      <c r="F195">
        <v>1714</v>
      </c>
      <c r="G195" t="s">
        <v>583</v>
      </c>
      <c r="H195" s="140" t="s">
        <v>882</v>
      </c>
      <c r="I195" s="36">
        <v>41037347</v>
      </c>
      <c r="J195" t="s">
        <v>559</v>
      </c>
      <c r="K195" s="8">
        <v>189.74</v>
      </c>
      <c r="L195" s="87">
        <f t="shared" si="24"/>
        <v>3</v>
      </c>
      <c r="M195" s="88" t="str">
        <f t="shared" si="21"/>
        <v>T1</v>
      </c>
      <c r="N195" s="76">
        <f t="shared" si="25"/>
        <v>29</v>
      </c>
      <c r="O195" s="89">
        <f t="shared" si="26"/>
        <v>5502.46</v>
      </c>
      <c r="P195" s="76" t="str">
        <f t="shared" si="27"/>
        <v>Dins Periode Legal</v>
      </c>
      <c r="Q195" s="76" t="str">
        <f t="shared" si="28"/>
        <v>T1 - Dins Periode Legal</v>
      </c>
      <c r="R195" s="76" t="str">
        <f t="shared" si="22"/>
        <v>T1 - Import Total</v>
      </c>
      <c r="S195" s="92">
        <f t="shared" si="23"/>
        <v>2.1733156059532334E-2</v>
      </c>
      <c r="T195" s="90">
        <f t="shared" si="29"/>
        <v>1</v>
      </c>
    </row>
    <row r="196" spans="2:20" x14ac:dyDescent="0.25">
      <c r="C196" s="143">
        <v>44994</v>
      </c>
      <c r="D196" s="79">
        <v>45015</v>
      </c>
      <c r="E196"/>
      <c r="F196">
        <v>1715</v>
      </c>
      <c r="G196" t="s">
        <v>883</v>
      </c>
      <c r="H196" s="140" t="s">
        <v>884</v>
      </c>
      <c r="I196" s="36">
        <v>41037399</v>
      </c>
      <c r="J196" t="s">
        <v>885</v>
      </c>
      <c r="K196" s="8">
        <v>265</v>
      </c>
      <c r="L196" s="87">
        <f t="shared" si="24"/>
        <v>3</v>
      </c>
      <c r="M196" s="88" t="str">
        <f t="shared" si="21"/>
        <v>T1</v>
      </c>
      <c r="N196" s="76">
        <f t="shared" si="25"/>
        <v>21</v>
      </c>
      <c r="O196" s="89">
        <f t="shared" si="26"/>
        <v>5565</v>
      </c>
      <c r="P196" s="76" t="str">
        <f t="shared" si="27"/>
        <v>Dins Periode Legal</v>
      </c>
      <c r="Q196" s="76" t="str">
        <f t="shared" si="28"/>
        <v>T1 - Dins Periode Legal</v>
      </c>
      <c r="R196" s="76" t="str">
        <f t="shared" si="22"/>
        <v>T1 - Import Total</v>
      </c>
      <c r="S196" s="92">
        <f t="shared" si="23"/>
        <v>2.1980171318155411E-2</v>
      </c>
      <c r="T196" s="90">
        <f t="shared" si="29"/>
        <v>1</v>
      </c>
    </row>
    <row r="197" spans="2:20" x14ac:dyDescent="0.25">
      <c r="B197" s="143"/>
      <c r="C197" s="143">
        <v>44994</v>
      </c>
      <c r="D197" s="79">
        <v>45015</v>
      </c>
      <c r="E197"/>
      <c r="F197">
        <v>1716</v>
      </c>
      <c r="G197" t="s">
        <v>886</v>
      </c>
      <c r="H197" s="140" t="s">
        <v>887</v>
      </c>
      <c r="I197" s="36">
        <v>41037400</v>
      </c>
      <c r="J197" t="s">
        <v>888</v>
      </c>
      <c r="K197" s="8">
        <v>385.63</v>
      </c>
      <c r="L197" s="87">
        <f t="shared" si="24"/>
        <v>3</v>
      </c>
      <c r="M197" s="88" t="str">
        <f t="shared" si="21"/>
        <v>T1</v>
      </c>
      <c r="N197" s="76">
        <f t="shared" si="25"/>
        <v>21</v>
      </c>
      <c r="O197" s="89">
        <f t="shared" si="26"/>
        <v>8098.23</v>
      </c>
      <c r="P197" s="76" t="str">
        <f t="shared" si="27"/>
        <v>Dins Periode Legal</v>
      </c>
      <c r="Q197" s="76" t="str">
        <f t="shared" si="28"/>
        <v>T1 - Dins Periode Legal</v>
      </c>
      <c r="R197" s="76" t="str">
        <f t="shared" si="22"/>
        <v>T1 - Import Total</v>
      </c>
      <c r="S197" s="92">
        <f t="shared" si="23"/>
        <v>3.1985711190265179E-2</v>
      </c>
      <c r="T197" s="90">
        <f t="shared" si="29"/>
        <v>1</v>
      </c>
    </row>
    <row r="198" spans="2:20" x14ac:dyDescent="0.25">
      <c r="C198" s="143">
        <v>44994</v>
      </c>
      <c r="D198" s="79">
        <v>45015</v>
      </c>
      <c r="E198"/>
      <c r="F198">
        <v>1717</v>
      </c>
      <c r="G198" t="s">
        <v>886</v>
      </c>
      <c r="H198" s="140" t="s">
        <v>889</v>
      </c>
      <c r="I198" s="36">
        <v>41037400</v>
      </c>
      <c r="J198" t="s">
        <v>888</v>
      </c>
      <c r="K198" s="8">
        <v>1206.8499999999999</v>
      </c>
      <c r="L198" s="87">
        <f t="shared" si="24"/>
        <v>3</v>
      </c>
      <c r="M198" s="88" t="str">
        <f t="shared" si="21"/>
        <v>T1</v>
      </c>
      <c r="N198" s="76">
        <f t="shared" si="25"/>
        <v>21</v>
      </c>
      <c r="O198" s="89">
        <f t="shared" si="26"/>
        <v>25343.85</v>
      </c>
      <c r="P198" s="76" t="str">
        <f t="shared" si="27"/>
        <v>Dins Periode Legal</v>
      </c>
      <c r="Q198" s="76" t="str">
        <f t="shared" si="28"/>
        <v>T1 - Dins Periode Legal</v>
      </c>
      <c r="R198" s="76" t="str">
        <f t="shared" si="22"/>
        <v>T1 - Import Total</v>
      </c>
      <c r="S198" s="92">
        <f t="shared" si="23"/>
        <v>0.10010101794458814</v>
      </c>
      <c r="T198" s="90">
        <f t="shared" si="29"/>
        <v>1</v>
      </c>
    </row>
    <row r="199" spans="2:20" x14ac:dyDescent="0.25">
      <c r="C199" s="79">
        <v>44991</v>
      </c>
      <c r="D199" s="79">
        <v>45015</v>
      </c>
      <c r="E199"/>
      <c r="F199">
        <v>1718</v>
      </c>
      <c r="G199" t="s">
        <v>688</v>
      </c>
      <c r="H199" s="140" t="s">
        <v>689</v>
      </c>
      <c r="I199" s="36">
        <v>41000022</v>
      </c>
      <c r="J199" t="s">
        <v>648</v>
      </c>
      <c r="K199" s="8">
        <v>484</v>
      </c>
      <c r="L199" s="87">
        <f t="shared" si="24"/>
        <v>3</v>
      </c>
      <c r="M199" s="88" t="str">
        <f t="shared" ref="M199:M262" si="30">IF(L199="","",VLOOKUP(L199,$AJ$8:$AK$19,2,FALSE))</f>
        <v>T1</v>
      </c>
      <c r="N199" s="76">
        <f t="shared" si="25"/>
        <v>24</v>
      </c>
      <c r="O199" s="89">
        <f t="shared" si="26"/>
        <v>11616</v>
      </c>
      <c r="P199" s="76" t="str">
        <f t="shared" si="27"/>
        <v>Dins Periode Legal</v>
      </c>
      <c r="Q199" s="76" t="str">
        <f t="shared" si="28"/>
        <v>T1 - Dins Periode Legal</v>
      </c>
      <c r="R199" s="76" t="str">
        <f t="shared" ref="R199:R258" si="31">CONCATENATE($M199," - Import Total")</f>
        <v>T1 - Import Total</v>
      </c>
      <c r="S199" s="92">
        <f t="shared" ref="S199:S262" si="32">IF(M199="",0,K199/(VLOOKUP(R199,$X$9:$Y$27,2,FALSE))*N199)</f>
        <v>4.5879904767599872E-2</v>
      </c>
      <c r="T199" s="90">
        <f t="shared" si="29"/>
        <v>1</v>
      </c>
    </row>
    <row r="200" spans="2:20" x14ac:dyDescent="0.25">
      <c r="C200" s="143">
        <v>44994</v>
      </c>
      <c r="D200" s="79">
        <v>45015</v>
      </c>
      <c r="E200"/>
      <c r="F200">
        <v>1719</v>
      </c>
      <c r="G200" t="s">
        <v>613</v>
      </c>
      <c r="H200" s="140" t="s">
        <v>890</v>
      </c>
      <c r="I200" s="36">
        <v>41037346</v>
      </c>
      <c r="J200" t="s">
        <v>601</v>
      </c>
      <c r="K200" s="8">
        <v>4122.47</v>
      </c>
      <c r="L200" s="87">
        <f t="shared" ref="L200:L263" si="33">IF(D200="","",MONTH(D200))</f>
        <v>3</v>
      </c>
      <c r="M200" s="88" t="str">
        <f t="shared" si="30"/>
        <v>T1</v>
      </c>
      <c r="N200" s="76">
        <f t="shared" ref="N200:N259" si="34">IF(D200="",0,D200-C200)</f>
        <v>21</v>
      </c>
      <c r="O200" s="89">
        <f t="shared" ref="O200:O259" si="35">K200*N200</f>
        <v>86571.87000000001</v>
      </c>
      <c r="P200" s="76" t="str">
        <f t="shared" ref="P200:P259" si="36">IF(N200&lt;=30,"Dins Periode Legal","Fora Periode Legal")</f>
        <v>Dins Periode Legal</v>
      </c>
      <c r="Q200" s="76" t="str">
        <f t="shared" ref="Q200:Q259" si="37">CONCATENATE($M200," - ",P200)</f>
        <v>T1 - Dins Periode Legal</v>
      </c>
      <c r="R200" s="76" t="str">
        <f t="shared" si="31"/>
        <v>T1 - Import Total</v>
      </c>
      <c r="S200" s="92">
        <f t="shared" si="32"/>
        <v>0.34193432775077792</v>
      </c>
      <c r="T200" s="90">
        <f t="shared" ref="T200:T259" si="38">IF(L200="",0,1)</f>
        <v>1</v>
      </c>
    </row>
    <row r="201" spans="2:20" x14ac:dyDescent="0.25">
      <c r="C201" s="143">
        <v>44993</v>
      </c>
      <c r="D201" s="79">
        <v>45015</v>
      </c>
      <c r="E201"/>
      <c r="F201">
        <v>1720</v>
      </c>
      <c r="G201" t="s">
        <v>578</v>
      </c>
      <c r="H201" s="140" t="s">
        <v>891</v>
      </c>
      <c r="I201" s="36">
        <v>41007555</v>
      </c>
      <c r="J201" t="s">
        <v>93</v>
      </c>
      <c r="K201" s="8">
        <v>656.47</v>
      </c>
      <c r="L201" s="87">
        <f t="shared" si="33"/>
        <v>3</v>
      </c>
      <c r="M201" s="88" t="str">
        <f t="shared" si="30"/>
        <v>T1</v>
      </c>
      <c r="N201" s="76">
        <f t="shared" si="34"/>
        <v>22</v>
      </c>
      <c r="O201" s="89">
        <f t="shared" si="35"/>
        <v>14442.34</v>
      </c>
      <c r="P201" s="76" t="str">
        <f t="shared" si="36"/>
        <v>Dins Periode Legal</v>
      </c>
      <c r="Q201" s="76" t="str">
        <f t="shared" si="37"/>
        <v>T1 - Dins Periode Legal</v>
      </c>
      <c r="R201" s="76" t="str">
        <f t="shared" si="31"/>
        <v>T1 - Import Total</v>
      </c>
      <c r="S201" s="92">
        <f t="shared" si="32"/>
        <v>5.7043145990125547E-2</v>
      </c>
      <c r="T201" s="90">
        <f t="shared" si="38"/>
        <v>1</v>
      </c>
    </row>
    <row r="202" spans="2:20" x14ac:dyDescent="0.25">
      <c r="C202" s="143">
        <v>44998</v>
      </c>
      <c r="D202" s="79">
        <v>45015</v>
      </c>
      <c r="E202"/>
      <c r="F202">
        <v>1721</v>
      </c>
      <c r="G202" t="s">
        <v>614</v>
      </c>
      <c r="H202" s="140" t="s">
        <v>892</v>
      </c>
      <c r="I202" s="36">
        <v>41006850</v>
      </c>
      <c r="J202" t="s">
        <v>23</v>
      </c>
      <c r="K202" s="8">
        <v>418.47</v>
      </c>
      <c r="L202" s="87">
        <f t="shared" si="33"/>
        <v>3</v>
      </c>
      <c r="M202" s="88" t="str">
        <f t="shared" si="30"/>
        <v>T1</v>
      </c>
      <c r="N202" s="76">
        <f t="shared" si="34"/>
        <v>17</v>
      </c>
      <c r="O202" s="89">
        <f t="shared" si="35"/>
        <v>7113.9900000000007</v>
      </c>
      <c r="P202" s="76" t="str">
        <f t="shared" si="36"/>
        <v>Dins Periode Legal</v>
      </c>
      <c r="Q202" s="76" t="str">
        <f t="shared" si="37"/>
        <v>T1 - Dins Periode Legal</v>
      </c>
      <c r="R202" s="76" t="str">
        <f t="shared" si="31"/>
        <v>T1 - Import Total</v>
      </c>
      <c r="S202" s="92">
        <f t="shared" si="32"/>
        <v>2.8098242399936108E-2</v>
      </c>
      <c r="T202" s="90">
        <f t="shared" si="38"/>
        <v>1</v>
      </c>
    </row>
    <row r="203" spans="2:20" x14ac:dyDescent="0.25">
      <c r="C203" s="143">
        <v>44991</v>
      </c>
      <c r="D203" s="79">
        <v>45015</v>
      </c>
      <c r="E203"/>
      <c r="F203">
        <v>1722</v>
      </c>
      <c r="G203" t="s">
        <v>599</v>
      </c>
      <c r="H203" s="140" t="s">
        <v>893</v>
      </c>
      <c r="I203" s="36">
        <v>41037111</v>
      </c>
      <c r="J203" t="s">
        <v>600</v>
      </c>
      <c r="K203" s="8">
        <v>231.11</v>
      </c>
      <c r="L203" s="87">
        <f t="shared" si="33"/>
        <v>3</v>
      </c>
      <c r="M203" s="88" t="str">
        <f t="shared" si="30"/>
        <v>T1</v>
      </c>
      <c r="N203" s="76">
        <f t="shared" si="34"/>
        <v>24</v>
      </c>
      <c r="O203" s="89">
        <f t="shared" si="35"/>
        <v>5546.64</v>
      </c>
      <c r="P203" s="76" t="str">
        <f t="shared" si="36"/>
        <v>Dins Periode Legal</v>
      </c>
      <c r="Q203" s="76" t="str">
        <f t="shared" si="37"/>
        <v>T1 - Dins Periode Legal</v>
      </c>
      <c r="R203" s="76" t="str">
        <f t="shared" si="31"/>
        <v>T1 - Import Total</v>
      </c>
      <c r="S203" s="92">
        <f t="shared" si="32"/>
        <v>2.1907654526528937E-2</v>
      </c>
      <c r="T203" s="90">
        <f t="shared" si="38"/>
        <v>1</v>
      </c>
    </row>
    <row r="204" spans="2:20" x14ac:dyDescent="0.25">
      <c r="C204" s="143">
        <v>45000</v>
      </c>
      <c r="D204" s="79">
        <v>45015</v>
      </c>
      <c r="E204"/>
      <c r="F204">
        <v>1723</v>
      </c>
      <c r="G204" t="s">
        <v>856</v>
      </c>
      <c r="H204" s="140" t="s">
        <v>894</v>
      </c>
      <c r="I204" s="36">
        <v>40000100</v>
      </c>
      <c r="J204" t="s">
        <v>667</v>
      </c>
      <c r="K204" s="8">
        <v>307.33999999999997</v>
      </c>
      <c r="L204" s="87">
        <f t="shared" si="33"/>
        <v>3</v>
      </c>
      <c r="M204" s="88" t="str">
        <f t="shared" si="30"/>
        <v>T1</v>
      </c>
      <c r="N204" s="76">
        <f t="shared" si="34"/>
        <v>15</v>
      </c>
      <c r="O204" s="89">
        <f t="shared" si="35"/>
        <v>4610.0999999999995</v>
      </c>
      <c r="P204" s="76" t="str">
        <f t="shared" si="36"/>
        <v>Dins Periode Legal</v>
      </c>
      <c r="Q204" s="76" t="str">
        <f t="shared" si="37"/>
        <v>T1 - Dins Periode Legal</v>
      </c>
      <c r="R204" s="76" t="str">
        <f t="shared" si="31"/>
        <v>T1 - Import Total</v>
      </c>
      <c r="S204" s="92">
        <f t="shared" si="32"/>
        <v>1.8208587204641198E-2</v>
      </c>
      <c r="T204" s="90">
        <f t="shared" si="38"/>
        <v>1</v>
      </c>
    </row>
    <row r="205" spans="2:20" x14ac:dyDescent="0.25">
      <c r="C205" s="143">
        <v>44987</v>
      </c>
      <c r="D205" s="79">
        <v>45015</v>
      </c>
      <c r="E205"/>
      <c r="F205">
        <v>1724</v>
      </c>
      <c r="G205" t="s">
        <v>895</v>
      </c>
      <c r="H205" s="140" t="s">
        <v>896</v>
      </c>
      <c r="I205" s="36">
        <v>41000255</v>
      </c>
      <c r="J205" t="s">
        <v>897</v>
      </c>
      <c r="K205" s="8">
        <v>270</v>
      </c>
      <c r="L205" s="87">
        <f t="shared" si="33"/>
        <v>3</v>
      </c>
      <c r="M205" s="88" t="str">
        <f t="shared" si="30"/>
        <v>T1</v>
      </c>
      <c r="N205" s="76">
        <f t="shared" si="34"/>
        <v>28</v>
      </c>
      <c r="O205" s="89">
        <f t="shared" si="35"/>
        <v>7560</v>
      </c>
      <c r="P205" s="76" t="str">
        <f t="shared" si="36"/>
        <v>Dins Periode Legal</v>
      </c>
      <c r="Q205" s="76" t="str">
        <f t="shared" si="37"/>
        <v>T1 - Dins Periode Legal</v>
      </c>
      <c r="R205" s="76" t="str">
        <f t="shared" si="31"/>
        <v>T1 - Import Total</v>
      </c>
      <c r="S205" s="92">
        <f t="shared" si="32"/>
        <v>2.9859855375607352E-2</v>
      </c>
      <c r="T205" s="90">
        <f t="shared" si="38"/>
        <v>1</v>
      </c>
    </row>
    <row r="206" spans="2:20" x14ac:dyDescent="0.25">
      <c r="C206" s="143">
        <v>44994</v>
      </c>
      <c r="D206" s="79">
        <v>45015</v>
      </c>
      <c r="E206"/>
      <c r="F206">
        <v>1725</v>
      </c>
      <c r="G206" t="s">
        <v>895</v>
      </c>
      <c r="H206" s="140" t="s">
        <v>898</v>
      </c>
      <c r="I206" s="36">
        <v>41000255</v>
      </c>
      <c r="J206" t="s">
        <v>897</v>
      </c>
      <c r="K206" s="8">
        <v>270</v>
      </c>
      <c r="L206" s="87">
        <f t="shared" si="33"/>
        <v>3</v>
      </c>
      <c r="M206" s="88" t="str">
        <f t="shared" si="30"/>
        <v>T1</v>
      </c>
      <c r="N206" s="76">
        <f t="shared" si="34"/>
        <v>21</v>
      </c>
      <c r="O206" s="89">
        <f t="shared" si="35"/>
        <v>5670</v>
      </c>
      <c r="P206" s="76" t="str">
        <f t="shared" si="36"/>
        <v>Dins Periode Legal</v>
      </c>
      <c r="Q206" s="76" t="str">
        <f t="shared" si="37"/>
        <v>T1 - Dins Periode Legal</v>
      </c>
      <c r="R206" s="76" t="str">
        <f t="shared" si="31"/>
        <v>T1 - Import Total</v>
      </c>
      <c r="S206" s="92">
        <f t="shared" si="32"/>
        <v>2.2394891531705513E-2</v>
      </c>
      <c r="T206" s="90">
        <f t="shared" si="38"/>
        <v>1</v>
      </c>
    </row>
    <row r="207" spans="2:20" x14ac:dyDescent="0.25">
      <c r="C207" s="143">
        <v>45002</v>
      </c>
      <c r="D207" s="79">
        <v>45015</v>
      </c>
      <c r="E207"/>
      <c r="F207">
        <v>1726</v>
      </c>
      <c r="G207" t="s">
        <v>895</v>
      </c>
      <c r="H207" s="140" t="s">
        <v>899</v>
      </c>
      <c r="I207" s="36">
        <v>41000255</v>
      </c>
      <c r="J207" t="s">
        <v>897</v>
      </c>
      <c r="K207" s="8">
        <v>270</v>
      </c>
      <c r="L207" s="87">
        <f t="shared" si="33"/>
        <v>3</v>
      </c>
      <c r="M207" s="88" t="str">
        <f t="shared" si="30"/>
        <v>T1</v>
      </c>
      <c r="N207" s="76">
        <f t="shared" si="34"/>
        <v>13</v>
      </c>
      <c r="O207" s="89">
        <f t="shared" si="35"/>
        <v>3510</v>
      </c>
      <c r="P207" s="76" t="str">
        <f t="shared" si="36"/>
        <v>Dins Periode Legal</v>
      </c>
      <c r="Q207" s="76" t="str">
        <f t="shared" si="37"/>
        <v>T1 - Dins Periode Legal</v>
      </c>
      <c r="R207" s="76" t="str">
        <f t="shared" si="31"/>
        <v>T1 - Import Total</v>
      </c>
      <c r="S207" s="92">
        <f t="shared" si="32"/>
        <v>1.3863504281531984E-2</v>
      </c>
      <c r="T207" s="90">
        <f t="shared" si="38"/>
        <v>1</v>
      </c>
    </row>
    <row r="208" spans="2:20" x14ac:dyDescent="0.25">
      <c r="C208" s="79">
        <v>44960</v>
      </c>
      <c r="D208" s="79">
        <v>45015</v>
      </c>
      <c r="E208"/>
      <c r="F208">
        <v>1727</v>
      </c>
      <c r="G208" t="s">
        <v>737</v>
      </c>
      <c r="H208" s="140" t="s">
        <v>900</v>
      </c>
      <c r="I208" s="36">
        <v>41000024</v>
      </c>
      <c r="J208" t="s">
        <v>649</v>
      </c>
      <c r="K208" s="8">
        <v>30.98</v>
      </c>
      <c r="L208" s="87">
        <f t="shared" si="33"/>
        <v>3</v>
      </c>
      <c r="M208" s="88" t="str">
        <f t="shared" si="30"/>
        <v>T1</v>
      </c>
      <c r="N208" s="76">
        <f t="shared" si="34"/>
        <v>55</v>
      </c>
      <c r="O208" s="89">
        <f t="shared" si="35"/>
        <v>1703.9</v>
      </c>
      <c r="P208" s="76" t="str">
        <f t="shared" si="36"/>
        <v>Fora Periode Legal</v>
      </c>
      <c r="Q208" s="76" t="str">
        <f t="shared" si="37"/>
        <v>T1 - Fora Periode Legal</v>
      </c>
      <c r="R208" s="76" t="str">
        <f t="shared" si="31"/>
        <v>T1 - Import Total</v>
      </c>
      <c r="S208" s="92">
        <f t="shared" si="32"/>
        <v>6.7299216368382764E-3</v>
      </c>
      <c r="T208" s="90">
        <f t="shared" si="38"/>
        <v>1</v>
      </c>
    </row>
    <row r="209" spans="3:20" x14ac:dyDescent="0.25">
      <c r="C209" s="143">
        <v>44986</v>
      </c>
      <c r="D209" s="79">
        <v>45015</v>
      </c>
      <c r="E209"/>
      <c r="F209">
        <v>1728</v>
      </c>
      <c r="G209" t="s">
        <v>567</v>
      </c>
      <c r="H209" s="140" t="s">
        <v>901</v>
      </c>
      <c r="I209" s="36">
        <v>41007450</v>
      </c>
      <c r="J209" t="s">
        <v>24</v>
      </c>
      <c r="K209" s="8">
        <v>1822.96</v>
      </c>
      <c r="L209" s="87">
        <f t="shared" si="33"/>
        <v>3</v>
      </c>
      <c r="M209" s="88" t="str">
        <f t="shared" si="30"/>
        <v>T1</v>
      </c>
      <c r="N209" s="76">
        <f t="shared" si="34"/>
        <v>29</v>
      </c>
      <c r="O209" s="89">
        <f t="shared" si="35"/>
        <v>52865.840000000004</v>
      </c>
      <c r="P209" s="76" t="str">
        <f t="shared" si="36"/>
        <v>Dins Periode Legal</v>
      </c>
      <c r="Q209" s="76" t="str">
        <f t="shared" si="37"/>
        <v>T1 - Dins Periode Legal</v>
      </c>
      <c r="R209" s="76" t="str">
        <f t="shared" si="31"/>
        <v>T1 - Import Total</v>
      </c>
      <c r="S209" s="92">
        <f t="shared" si="32"/>
        <v>0.20880507099338599</v>
      </c>
      <c r="T209" s="90">
        <f t="shared" si="38"/>
        <v>1</v>
      </c>
    </row>
    <row r="210" spans="3:20" x14ac:dyDescent="0.25">
      <c r="C210" s="79">
        <v>44926</v>
      </c>
      <c r="D210" s="79">
        <v>45015</v>
      </c>
      <c r="E210"/>
      <c r="F210">
        <v>1729</v>
      </c>
      <c r="G210" t="s">
        <v>764</v>
      </c>
      <c r="H210" s="140" t="s">
        <v>765</v>
      </c>
      <c r="I210" s="36">
        <v>41037389</v>
      </c>
      <c r="J210" t="s">
        <v>656</v>
      </c>
      <c r="K210" s="8">
        <v>4894.5</v>
      </c>
      <c r="L210" s="87">
        <f t="shared" si="33"/>
        <v>3</v>
      </c>
      <c r="M210" s="88" t="str">
        <f t="shared" si="30"/>
        <v>T1</v>
      </c>
      <c r="N210" s="76">
        <f t="shared" si="34"/>
        <v>89</v>
      </c>
      <c r="O210" s="89">
        <f t="shared" si="35"/>
        <v>435610.5</v>
      </c>
      <c r="P210" s="76" t="str">
        <f t="shared" si="36"/>
        <v>Fora Periode Legal</v>
      </c>
      <c r="Q210" s="76" t="str">
        <f t="shared" si="37"/>
        <v>T1 - Fora Periode Legal</v>
      </c>
      <c r="R210" s="76" t="str">
        <f t="shared" si="31"/>
        <v>T1 - Import Total</v>
      </c>
      <c r="S210" s="92">
        <f t="shared" si="32"/>
        <v>1.7205379008063499</v>
      </c>
      <c r="T210" s="90">
        <f t="shared" si="38"/>
        <v>1</v>
      </c>
    </row>
    <row r="211" spans="3:20" x14ac:dyDescent="0.25">
      <c r="C211" s="143">
        <v>44999</v>
      </c>
      <c r="D211" s="79">
        <v>45015</v>
      </c>
      <c r="E211"/>
      <c r="F211">
        <v>1730</v>
      </c>
      <c r="G211" t="s">
        <v>902</v>
      </c>
      <c r="H211" s="140" t="s">
        <v>903</v>
      </c>
      <c r="I211" s="36">
        <v>41037134</v>
      </c>
      <c r="J211" t="s">
        <v>904</v>
      </c>
      <c r="K211" s="8">
        <v>1361.25</v>
      </c>
      <c r="L211" s="87">
        <f t="shared" si="33"/>
        <v>3</v>
      </c>
      <c r="M211" s="88" t="str">
        <f t="shared" si="30"/>
        <v>T1</v>
      </c>
      <c r="N211" s="76">
        <f t="shared" si="34"/>
        <v>16</v>
      </c>
      <c r="O211" s="89">
        <f t="shared" si="35"/>
        <v>21780</v>
      </c>
      <c r="P211" s="76" t="str">
        <f t="shared" si="36"/>
        <v>Dins Periode Legal</v>
      </c>
      <c r="Q211" s="76" t="str">
        <f t="shared" si="37"/>
        <v>T1 - Dins Periode Legal</v>
      </c>
      <c r="R211" s="76" t="str">
        <f t="shared" si="31"/>
        <v>T1 - Import Total</v>
      </c>
      <c r="S211" s="92">
        <f t="shared" si="32"/>
        <v>8.6024821439249749E-2</v>
      </c>
      <c r="T211" s="90">
        <f t="shared" si="38"/>
        <v>1</v>
      </c>
    </row>
    <row r="212" spans="3:20" x14ac:dyDescent="0.25">
      <c r="C212" s="143">
        <v>45005</v>
      </c>
      <c r="D212" s="79">
        <v>45015</v>
      </c>
      <c r="E212"/>
      <c r="F212">
        <v>1731</v>
      </c>
      <c r="G212" t="s">
        <v>832</v>
      </c>
      <c r="H212" s="140" t="s">
        <v>905</v>
      </c>
      <c r="I212" s="36">
        <v>41037401</v>
      </c>
      <c r="J212" t="s">
        <v>834</v>
      </c>
      <c r="K212" s="8">
        <v>2087.25</v>
      </c>
      <c r="L212" s="87">
        <f t="shared" si="33"/>
        <v>3</v>
      </c>
      <c r="M212" s="88" t="str">
        <f t="shared" si="30"/>
        <v>T1</v>
      </c>
      <c r="N212" s="76">
        <f t="shared" si="34"/>
        <v>10</v>
      </c>
      <c r="O212" s="89">
        <f t="shared" si="35"/>
        <v>20872.5</v>
      </c>
      <c r="P212" s="76" t="str">
        <f t="shared" si="36"/>
        <v>Dins Periode Legal</v>
      </c>
      <c r="Q212" s="76" t="str">
        <f t="shared" si="37"/>
        <v>T1 - Dins Periode Legal</v>
      </c>
      <c r="R212" s="76" t="str">
        <f t="shared" si="31"/>
        <v>T1 - Import Total</v>
      </c>
      <c r="S212" s="92">
        <f t="shared" si="32"/>
        <v>8.2440453879281006E-2</v>
      </c>
      <c r="T212" s="90">
        <f t="shared" si="38"/>
        <v>1</v>
      </c>
    </row>
    <row r="213" spans="3:20" x14ac:dyDescent="0.25">
      <c r="C213" s="79">
        <v>45019</v>
      </c>
      <c r="D213" s="79">
        <v>45019</v>
      </c>
      <c r="E213">
        <v>786</v>
      </c>
      <c r="F213">
        <v>2276</v>
      </c>
      <c r="G213" t="s">
        <v>560</v>
      </c>
      <c r="H213" s="140" t="s">
        <v>1023</v>
      </c>
      <c r="I213" s="36">
        <v>40005225</v>
      </c>
      <c r="J213" t="s">
        <v>555</v>
      </c>
      <c r="K213" s="8">
        <v>48.27</v>
      </c>
      <c r="L213" s="87">
        <f t="shared" si="33"/>
        <v>4</v>
      </c>
      <c r="M213" s="88" t="str">
        <f t="shared" si="30"/>
        <v>T2</v>
      </c>
      <c r="N213" s="76">
        <f t="shared" si="34"/>
        <v>0</v>
      </c>
      <c r="O213" s="89">
        <f t="shared" si="35"/>
        <v>0</v>
      </c>
      <c r="P213" s="76" t="str">
        <f t="shared" si="36"/>
        <v>Dins Periode Legal</v>
      </c>
      <c r="Q213" s="76" t="str">
        <f t="shared" si="37"/>
        <v>T2 - Dins Periode Legal</v>
      </c>
      <c r="R213" s="76" t="str">
        <f t="shared" si="31"/>
        <v>T2 - Import Total</v>
      </c>
      <c r="S213" s="92">
        <f t="shared" si="32"/>
        <v>0</v>
      </c>
      <c r="T213" s="90">
        <f t="shared" si="38"/>
        <v>1</v>
      </c>
    </row>
    <row r="214" spans="3:20" x14ac:dyDescent="0.25">
      <c r="C214" s="79">
        <v>45016</v>
      </c>
      <c r="D214" s="79">
        <v>45022</v>
      </c>
      <c r="E214">
        <v>795</v>
      </c>
      <c r="F214">
        <v>2299</v>
      </c>
      <c r="G214" t="s">
        <v>565</v>
      </c>
      <c r="H214" s="140" t="s">
        <v>1024</v>
      </c>
      <c r="I214" s="36">
        <v>41002593</v>
      </c>
      <c r="J214" t="s">
        <v>554</v>
      </c>
      <c r="K214" s="8">
        <v>576.72</v>
      </c>
      <c r="L214" s="87">
        <f t="shared" si="33"/>
        <v>4</v>
      </c>
      <c r="M214" s="88" t="str">
        <f t="shared" si="30"/>
        <v>T2</v>
      </c>
      <c r="N214" s="76">
        <f t="shared" si="34"/>
        <v>6</v>
      </c>
      <c r="O214" s="89">
        <f t="shared" si="35"/>
        <v>3460.32</v>
      </c>
      <c r="P214" s="76" t="str">
        <f t="shared" si="36"/>
        <v>Dins Periode Legal</v>
      </c>
      <c r="Q214" s="76" t="str">
        <f t="shared" si="37"/>
        <v>T2 - Dins Periode Legal</v>
      </c>
      <c r="R214" s="76" t="str">
        <f t="shared" si="31"/>
        <v>T2 - Import Total</v>
      </c>
      <c r="S214" s="92">
        <f t="shared" si="32"/>
        <v>1.3971037407021464E-2</v>
      </c>
      <c r="T214" s="90">
        <f t="shared" si="38"/>
        <v>1</v>
      </c>
    </row>
    <row r="215" spans="3:20" x14ac:dyDescent="0.25">
      <c r="C215" s="79">
        <v>45016</v>
      </c>
      <c r="D215" s="79">
        <v>45028</v>
      </c>
      <c r="E215">
        <v>802</v>
      </c>
      <c r="F215">
        <v>2318</v>
      </c>
      <c r="G215" t="s">
        <v>919</v>
      </c>
      <c r="H215" s="140" t="s">
        <v>920</v>
      </c>
      <c r="I215" s="36">
        <v>41037330</v>
      </c>
      <c r="J215" t="s">
        <v>921</v>
      </c>
      <c r="K215" s="8">
        <v>63.08</v>
      </c>
      <c r="L215" s="87">
        <f t="shared" si="33"/>
        <v>4</v>
      </c>
      <c r="M215" s="88" t="str">
        <f t="shared" si="30"/>
        <v>T2</v>
      </c>
      <c r="N215" s="76">
        <f t="shared" si="34"/>
        <v>12</v>
      </c>
      <c r="O215" s="89">
        <f t="shared" si="35"/>
        <v>756.96</v>
      </c>
      <c r="P215" s="76" t="str">
        <f t="shared" si="36"/>
        <v>Dins Periode Legal</v>
      </c>
      <c r="Q215" s="76" t="str">
        <f t="shared" si="37"/>
        <v>T2 - Dins Periode Legal</v>
      </c>
      <c r="R215" s="76" t="str">
        <f t="shared" si="31"/>
        <v>T2 - Import Total</v>
      </c>
      <c r="S215" s="92">
        <f t="shared" si="32"/>
        <v>3.0562249952660351E-3</v>
      </c>
      <c r="T215" s="90">
        <f t="shared" si="38"/>
        <v>1</v>
      </c>
    </row>
    <row r="216" spans="3:20" x14ac:dyDescent="0.25">
      <c r="C216" s="79">
        <v>45030</v>
      </c>
      <c r="D216" s="79">
        <v>45030</v>
      </c>
      <c r="E216">
        <v>807</v>
      </c>
      <c r="F216">
        <v>2329</v>
      </c>
      <c r="G216" t="s">
        <v>922</v>
      </c>
      <c r="H216" s="140" t="s">
        <v>923</v>
      </c>
      <c r="I216" s="36">
        <v>40001750</v>
      </c>
      <c r="J216" t="s">
        <v>924</v>
      </c>
      <c r="K216" s="8">
        <v>42</v>
      </c>
      <c r="L216" s="87">
        <f t="shared" si="33"/>
        <v>4</v>
      </c>
      <c r="M216" s="88" t="str">
        <f t="shared" si="30"/>
        <v>T2</v>
      </c>
      <c r="N216" s="76">
        <f t="shared" si="34"/>
        <v>0</v>
      </c>
      <c r="O216" s="89">
        <f t="shared" si="35"/>
        <v>0</v>
      </c>
      <c r="P216" s="76" t="str">
        <f t="shared" si="36"/>
        <v>Dins Periode Legal</v>
      </c>
      <c r="Q216" s="76" t="str">
        <f t="shared" si="37"/>
        <v>T2 - Dins Periode Legal</v>
      </c>
      <c r="R216" s="76" t="str">
        <f t="shared" si="31"/>
        <v>T2 - Import Total</v>
      </c>
      <c r="S216" s="92">
        <f t="shared" si="32"/>
        <v>0</v>
      </c>
      <c r="T216" s="90">
        <f t="shared" si="38"/>
        <v>1</v>
      </c>
    </row>
    <row r="217" spans="3:20" x14ac:dyDescent="0.25">
      <c r="C217" s="79">
        <v>45025</v>
      </c>
      <c r="D217" s="79">
        <v>45033</v>
      </c>
      <c r="E217">
        <v>815</v>
      </c>
      <c r="F217">
        <v>2352</v>
      </c>
      <c r="G217" t="s">
        <v>610</v>
      </c>
      <c r="H217" s="140" t="s">
        <v>925</v>
      </c>
      <c r="I217" s="36">
        <v>41000001</v>
      </c>
      <c r="J217" t="s">
        <v>611</v>
      </c>
      <c r="K217" s="8">
        <v>204.26</v>
      </c>
      <c r="L217" s="87">
        <f t="shared" si="33"/>
        <v>4</v>
      </c>
      <c r="M217" s="88" t="str">
        <f t="shared" si="30"/>
        <v>T2</v>
      </c>
      <c r="N217" s="76">
        <f t="shared" si="34"/>
        <v>8</v>
      </c>
      <c r="O217" s="89">
        <f t="shared" si="35"/>
        <v>1634.08</v>
      </c>
      <c r="P217" s="76" t="str">
        <f t="shared" si="36"/>
        <v>Dins Periode Legal</v>
      </c>
      <c r="Q217" s="76" t="str">
        <f t="shared" si="37"/>
        <v>T2 - Dins Periode Legal</v>
      </c>
      <c r="R217" s="76" t="str">
        <f t="shared" si="31"/>
        <v>T2 - Import Total</v>
      </c>
      <c r="S217" s="92">
        <f t="shared" si="32"/>
        <v>6.5975958310403758E-3</v>
      </c>
      <c r="T217" s="90">
        <f t="shared" si="38"/>
        <v>1</v>
      </c>
    </row>
    <row r="218" spans="3:20" x14ac:dyDescent="0.25">
      <c r="C218" s="79">
        <v>45017</v>
      </c>
      <c r="D218" s="79">
        <v>45033</v>
      </c>
      <c r="E218">
        <v>817</v>
      </c>
      <c r="F218">
        <v>2356</v>
      </c>
      <c r="G218" t="s">
        <v>926</v>
      </c>
      <c r="H218" s="140" t="s">
        <v>927</v>
      </c>
      <c r="I218" s="36">
        <v>41037323</v>
      </c>
      <c r="J218" t="s">
        <v>928</v>
      </c>
      <c r="K218" s="8">
        <v>1283.81</v>
      </c>
      <c r="L218" s="87">
        <f t="shared" si="33"/>
        <v>4</v>
      </c>
      <c r="M218" s="88" t="str">
        <f t="shared" si="30"/>
        <v>T2</v>
      </c>
      <c r="N218" s="76">
        <f t="shared" si="34"/>
        <v>16</v>
      </c>
      <c r="O218" s="89">
        <f t="shared" si="35"/>
        <v>20540.96</v>
      </c>
      <c r="P218" s="76" t="str">
        <f t="shared" si="36"/>
        <v>Dins Periode Legal</v>
      </c>
      <c r="Q218" s="76" t="str">
        <f t="shared" si="37"/>
        <v>T2 - Dins Periode Legal</v>
      </c>
      <c r="R218" s="76" t="str">
        <f t="shared" si="31"/>
        <v>T2 - Import Total</v>
      </c>
      <c r="S218" s="92">
        <f t="shared" si="32"/>
        <v>8.2934098735415102E-2</v>
      </c>
      <c r="T218" s="90">
        <f t="shared" si="38"/>
        <v>1</v>
      </c>
    </row>
    <row r="219" spans="3:20" x14ac:dyDescent="0.25">
      <c r="C219" s="79">
        <v>45036</v>
      </c>
      <c r="D219" s="79">
        <v>45036</v>
      </c>
      <c r="E219">
        <v>830</v>
      </c>
      <c r="F219">
        <v>2404</v>
      </c>
      <c r="G219" t="s">
        <v>929</v>
      </c>
      <c r="H219" s="140" t="s">
        <v>930</v>
      </c>
      <c r="I219" s="36">
        <v>40003180</v>
      </c>
      <c r="J219" t="s">
        <v>145</v>
      </c>
      <c r="K219" s="8">
        <v>338.8</v>
      </c>
      <c r="L219" s="87">
        <f t="shared" si="33"/>
        <v>4</v>
      </c>
      <c r="M219" s="88" t="str">
        <f t="shared" si="30"/>
        <v>T2</v>
      </c>
      <c r="N219" s="76">
        <f t="shared" si="34"/>
        <v>0</v>
      </c>
      <c r="O219" s="89">
        <f t="shared" si="35"/>
        <v>0</v>
      </c>
      <c r="P219" s="76" t="str">
        <f t="shared" si="36"/>
        <v>Dins Periode Legal</v>
      </c>
      <c r="Q219" s="76" t="str">
        <f t="shared" si="37"/>
        <v>T2 - Dins Periode Legal</v>
      </c>
      <c r="R219" s="76" t="str">
        <f t="shared" si="31"/>
        <v>T2 - Import Total</v>
      </c>
      <c r="S219" s="92">
        <f t="shared" si="32"/>
        <v>0</v>
      </c>
      <c r="T219" s="90">
        <f t="shared" si="38"/>
        <v>1</v>
      </c>
    </row>
    <row r="220" spans="3:20" x14ac:dyDescent="0.25">
      <c r="C220" s="79">
        <v>45000</v>
      </c>
      <c r="D220" s="79">
        <v>45044</v>
      </c>
      <c r="E220">
        <v>878</v>
      </c>
      <c r="F220">
        <v>2561</v>
      </c>
      <c r="G220" t="s">
        <v>604</v>
      </c>
      <c r="H220" s="140" t="s">
        <v>931</v>
      </c>
      <c r="I220" s="36">
        <v>41010026</v>
      </c>
      <c r="J220" t="s">
        <v>558</v>
      </c>
      <c r="K220" s="8">
        <v>702.26</v>
      </c>
      <c r="L220" s="87">
        <f t="shared" si="33"/>
        <v>4</v>
      </c>
      <c r="M220" s="88" t="str">
        <f t="shared" si="30"/>
        <v>T2</v>
      </c>
      <c r="N220" s="76">
        <f t="shared" si="34"/>
        <v>44</v>
      </c>
      <c r="O220" s="89">
        <f t="shared" si="35"/>
        <v>30899.439999999999</v>
      </c>
      <c r="P220" s="76" t="str">
        <f t="shared" si="36"/>
        <v>Fora Periode Legal</v>
      </c>
      <c r="Q220" s="76" t="str">
        <f t="shared" si="37"/>
        <v>T2 - Fora Periode Legal</v>
      </c>
      <c r="R220" s="76" t="str">
        <f t="shared" si="31"/>
        <v>T2 - Import Total</v>
      </c>
      <c r="S220" s="92">
        <f t="shared" si="32"/>
        <v>0.12475644798631783</v>
      </c>
      <c r="T220" s="90">
        <f t="shared" si="38"/>
        <v>1</v>
      </c>
    </row>
    <row r="221" spans="3:20" x14ac:dyDescent="0.25">
      <c r="C221" s="79">
        <v>45001</v>
      </c>
      <c r="D221" s="79">
        <v>45044</v>
      </c>
      <c r="E221"/>
      <c r="F221">
        <v>2562</v>
      </c>
      <c r="G221" t="s">
        <v>568</v>
      </c>
      <c r="H221" s="140" t="s">
        <v>932</v>
      </c>
      <c r="I221" s="36">
        <v>41008099</v>
      </c>
      <c r="J221" t="s">
        <v>25</v>
      </c>
      <c r="K221" s="8">
        <v>1239.17</v>
      </c>
      <c r="L221" s="87">
        <f t="shared" si="33"/>
        <v>4</v>
      </c>
      <c r="M221" s="88" t="str">
        <f t="shared" si="30"/>
        <v>T2</v>
      </c>
      <c r="N221" s="76">
        <f t="shared" si="34"/>
        <v>43</v>
      </c>
      <c r="O221" s="89">
        <f t="shared" si="35"/>
        <v>53284.310000000005</v>
      </c>
      <c r="P221" s="76" t="str">
        <f t="shared" si="36"/>
        <v>Fora Periode Legal</v>
      </c>
      <c r="Q221" s="76" t="str">
        <f t="shared" si="37"/>
        <v>T2 - Fora Periode Legal</v>
      </c>
      <c r="R221" s="76" t="str">
        <f t="shared" si="31"/>
        <v>T2 - Import Total</v>
      </c>
      <c r="S221" s="92">
        <f t="shared" si="32"/>
        <v>0.21513533089926015</v>
      </c>
      <c r="T221" s="90">
        <f t="shared" si="38"/>
        <v>1</v>
      </c>
    </row>
    <row r="222" spans="3:20" x14ac:dyDescent="0.25">
      <c r="C222" s="79">
        <v>45000</v>
      </c>
      <c r="D222" s="79">
        <v>45044</v>
      </c>
      <c r="E222"/>
      <c r="F222">
        <v>2563</v>
      </c>
      <c r="G222" t="s">
        <v>567</v>
      </c>
      <c r="H222" s="140" t="s">
        <v>933</v>
      </c>
      <c r="I222" s="36">
        <v>41007450</v>
      </c>
      <c r="J222" t="s">
        <v>24</v>
      </c>
      <c r="K222" s="8">
        <v>553.19000000000005</v>
      </c>
      <c r="L222" s="87">
        <f t="shared" si="33"/>
        <v>4</v>
      </c>
      <c r="M222" s="88" t="str">
        <f t="shared" si="30"/>
        <v>T2</v>
      </c>
      <c r="N222" s="76">
        <f t="shared" si="34"/>
        <v>44</v>
      </c>
      <c r="O222" s="89">
        <f t="shared" si="35"/>
        <v>24340.36</v>
      </c>
      <c r="P222" s="76" t="str">
        <f t="shared" si="36"/>
        <v>Fora Periode Legal</v>
      </c>
      <c r="Q222" s="76" t="str">
        <f t="shared" si="37"/>
        <v>T2 - Fora Periode Legal</v>
      </c>
      <c r="R222" s="76" t="str">
        <f t="shared" si="31"/>
        <v>T2 - Import Total</v>
      </c>
      <c r="S222" s="92">
        <f t="shared" si="32"/>
        <v>9.8274171192366311E-2</v>
      </c>
      <c r="T222" s="90">
        <f t="shared" si="38"/>
        <v>1</v>
      </c>
    </row>
    <row r="223" spans="3:20" x14ac:dyDescent="0.25">
      <c r="C223" s="143">
        <v>45016</v>
      </c>
      <c r="D223" s="79">
        <v>45044</v>
      </c>
      <c r="E223"/>
      <c r="F223">
        <v>2564</v>
      </c>
      <c r="G223" t="s">
        <v>586</v>
      </c>
      <c r="H223" s="140" t="s">
        <v>934</v>
      </c>
      <c r="I223" s="36">
        <v>40000950</v>
      </c>
      <c r="J223" t="s">
        <v>130</v>
      </c>
      <c r="K223" s="8">
        <v>450.22</v>
      </c>
      <c r="L223" s="87">
        <f t="shared" si="33"/>
        <v>4</v>
      </c>
      <c r="M223" s="88" t="str">
        <f t="shared" si="30"/>
        <v>T2</v>
      </c>
      <c r="N223" s="76">
        <f t="shared" si="34"/>
        <v>28</v>
      </c>
      <c r="O223" s="89">
        <f t="shared" si="35"/>
        <v>12606.16</v>
      </c>
      <c r="P223" s="76" t="str">
        <f t="shared" si="36"/>
        <v>Dins Periode Legal</v>
      </c>
      <c r="Q223" s="76" t="str">
        <f t="shared" si="37"/>
        <v>T2 - Dins Periode Legal</v>
      </c>
      <c r="R223" s="76" t="str">
        <f t="shared" si="31"/>
        <v>T2 - Import Total</v>
      </c>
      <c r="S223" s="92">
        <f t="shared" si="32"/>
        <v>5.0897354267494831E-2</v>
      </c>
      <c r="T223" s="90">
        <f t="shared" si="38"/>
        <v>1</v>
      </c>
    </row>
    <row r="224" spans="3:20" x14ac:dyDescent="0.25">
      <c r="C224" s="143">
        <v>45015</v>
      </c>
      <c r="D224" s="79">
        <v>45044</v>
      </c>
      <c r="E224"/>
      <c r="F224">
        <v>2565</v>
      </c>
      <c r="G224" t="s">
        <v>572</v>
      </c>
      <c r="H224" s="140" t="s">
        <v>935</v>
      </c>
      <c r="I224" s="36">
        <v>41001249</v>
      </c>
      <c r="J224" t="s">
        <v>17</v>
      </c>
      <c r="K224" s="8">
        <v>417.18</v>
      </c>
      <c r="L224" s="87">
        <f t="shared" si="33"/>
        <v>4</v>
      </c>
      <c r="M224" s="88" t="str">
        <f t="shared" si="30"/>
        <v>T2</v>
      </c>
      <c r="N224" s="76">
        <f t="shared" si="34"/>
        <v>29</v>
      </c>
      <c r="O224" s="89">
        <f t="shared" si="35"/>
        <v>12098.22</v>
      </c>
      <c r="P224" s="76" t="str">
        <f t="shared" si="36"/>
        <v>Dins Periode Legal</v>
      </c>
      <c r="Q224" s="76" t="str">
        <f t="shared" si="37"/>
        <v>T2 - Dins Periode Legal</v>
      </c>
      <c r="R224" s="76" t="str">
        <f t="shared" si="31"/>
        <v>T2 - Import Total</v>
      </c>
      <c r="S224" s="92">
        <f t="shared" si="32"/>
        <v>4.8846547191697655E-2</v>
      </c>
      <c r="T224" s="90">
        <f t="shared" si="38"/>
        <v>1</v>
      </c>
    </row>
    <row r="225" spans="3:20" x14ac:dyDescent="0.25">
      <c r="C225" s="143">
        <v>45014</v>
      </c>
      <c r="D225" s="79">
        <v>45044</v>
      </c>
      <c r="E225"/>
      <c r="F225">
        <v>2566</v>
      </c>
      <c r="G225" t="s">
        <v>936</v>
      </c>
      <c r="H225" s="140" t="s">
        <v>937</v>
      </c>
      <c r="I225" s="36">
        <v>41006700</v>
      </c>
      <c r="J225" t="s">
        <v>913</v>
      </c>
      <c r="K225" s="8">
        <v>800.86</v>
      </c>
      <c r="L225" s="87">
        <f t="shared" si="33"/>
        <v>4</v>
      </c>
      <c r="M225" s="88" t="str">
        <f t="shared" si="30"/>
        <v>T2</v>
      </c>
      <c r="N225" s="76">
        <f t="shared" si="34"/>
        <v>30</v>
      </c>
      <c r="O225" s="89">
        <f t="shared" si="35"/>
        <v>24025.8</v>
      </c>
      <c r="P225" s="76" t="str">
        <f t="shared" si="36"/>
        <v>Dins Periode Legal</v>
      </c>
      <c r="Q225" s="76" t="str">
        <f t="shared" si="37"/>
        <v>T2 - Dins Periode Legal</v>
      </c>
      <c r="R225" s="76" t="str">
        <f t="shared" si="31"/>
        <v>T2 - Import Total</v>
      </c>
      <c r="S225" s="92">
        <f t="shared" si="32"/>
        <v>9.7004135609890491E-2</v>
      </c>
      <c r="T225" s="90">
        <f t="shared" si="38"/>
        <v>1</v>
      </c>
    </row>
    <row r="226" spans="3:20" x14ac:dyDescent="0.25">
      <c r="C226" s="143">
        <v>45015</v>
      </c>
      <c r="D226" s="79">
        <v>45044</v>
      </c>
      <c r="E226"/>
      <c r="F226">
        <v>2567</v>
      </c>
      <c r="G226" t="s">
        <v>938</v>
      </c>
      <c r="H226" s="140" t="s">
        <v>939</v>
      </c>
      <c r="I226" s="36">
        <v>41037320</v>
      </c>
      <c r="J226" t="s">
        <v>915</v>
      </c>
      <c r="K226" s="8">
        <v>2289.6</v>
      </c>
      <c r="L226" s="87">
        <f t="shared" si="33"/>
        <v>4</v>
      </c>
      <c r="M226" s="88" t="str">
        <f t="shared" si="30"/>
        <v>T2</v>
      </c>
      <c r="N226" s="76">
        <f t="shared" si="34"/>
        <v>29</v>
      </c>
      <c r="O226" s="89">
        <f t="shared" si="35"/>
        <v>66398.399999999994</v>
      </c>
      <c r="P226" s="76" t="str">
        <f t="shared" si="36"/>
        <v>Dins Periode Legal</v>
      </c>
      <c r="Q226" s="76" t="str">
        <f t="shared" si="37"/>
        <v>T2 - Dins Periode Legal</v>
      </c>
      <c r="R226" s="76" t="str">
        <f t="shared" si="31"/>
        <v>T2 - Import Total</v>
      </c>
      <c r="S226" s="92">
        <f t="shared" si="32"/>
        <v>0.26808345186756538</v>
      </c>
      <c r="T226" s="90">
        <f t="shared" si="38"/>
        <v>1</v>
      </c>
    </row>
    <row r="227" spans="3:20" x14ac:dyDescent="0.25">
      <c r="C227" s="143">
        <v>45015</v>
      </c>
      <c r="D227" s="79">
        <v>45044</v>
      </c>
      <c r="E227"/>
      <c r="F227">
        <v>2568</v>
      </c>
      <c r="G227" t="s">
        <v>940</v>
      </c>
      <c r="H227" s="140" t="s">
        <v>941</v>
      </c>
      <c r="I227" s="36">
        <v>40008658</v>
      </c>
      <c r="J227" t="s">
        <v>912</v>
      </c>
      <c r="K227" s="8">
        <v>3748.08</v>
      </c>
      <c r="L227" s="87">
        <f t="shared" si="33"/>
        <v>4</v>
      </c>
      <c r="M227" s="88" t="str">
        <f t="shared" si="30"/>
        <v>T2</v>
      </c>
      <c r="N227" s="76">
        <f t="shared" si="34"/>
        <v>29</v>
      </c>
      <c r="O227" s="89">
        <f t="shared" si="35"/>
        <v>108694.31999999999</v>
      </c>
      <c r="P227" s="76" t="str">
        <f t="shared" si="36"/>
        <v>Dins Periode Legal</v>
      </c>
      <c r="Q227" s="76" t="str">
        <f t="shared" si="37"/>
        <v>T2 - Dins Periode Legal</v>
      </c>
      <c r="R227" s="76" t="str">
        <f t="shared" si="31"/>
        <v>T2 - Import Total</v>
      </c>
      <c r="S227" s="92">
        <f t="shared" si="32"/>
        <v>0.43885317272701979</v>
      </c>
      <c r="T227" s="90">
        <f t="shared" si="38"/>
        <v>1</v>
      </c>
    </row>
    <row r="228" spans="3:20" x14ac:dyDescent="0.25">
      <c r="C228" s="143">
        <v>45016</v>
      </c>
      <c r="D228" s="79">
        <v>45044</v>
      </c>
      <c r="E228"/>
      <c r="F228">
        <v>2569</v>
      </c>
      <c r="G228" t="s">
        <v>577</v>
      </c>
      <c r="H228" s="140" t="s">
        <v>942</v>
      </c>
      <c r="I228" s="36">
        <v>40001550</v>
      </c>
      <c r="J228" t="s">
        <v>19</v>
      </c>
      <c r="K228" s="8">
        <v>1165.93</v>
      </c>
      <c r="L228" s="87">
        <f t="shared" si="33"/>
        <v>4</v>
      </c>
      <c r="M228" s="88" t="str">
        <f t="shared" si="30"/>
        <v>T2</v>
      </c>
      <c r="N228" s="76">
        <f t="shared" si="34"/>
        <v>28</v>
      </c>
      <c r="O228" s="89">
        <f t="shared" si="35"/>
        <v>32646.04</v>
      </c>
      <c r="P228" s="76" t="str">
        <f t="shared" si="36"/>
        <v>Dins Periode Legal</v>
      </c>
      <c r="Q228" s="76" t="str">
        <f t="shared" si="37"/>
        <v>T2 - Dins Periode Legal</v>
      </c>
      <c r="R228" s="76" t="str">
        <f t="shared" si="31"/>
        <v>T2 - Import Total</v>
      </c>
      <c r="S228" s="92">
        <f t="shared" si="32"/>
        <v>0.1318083431680073</v>
      </c>
      <c r="T228" s="90">
        <f t="shared" si="38"/>
        <v>1</v>
      </c>
    </row>
    <row r="229" spans="3:20" x14ac:dyDescent="0.25">
      <c r="C229" s="143">
        <v>45013</v>
      </c>
      <c r="D229" s="79">
        <v>45044</v>
      </c>
      <c r="E229"/>
      <c r="F229">
        <v>2570</v>
      </c>
      <c r="G229" t="s">
        <v>943</v>
      </c>
      <c r="H229" s="140" t="s">
        <v>944</v>
      </c>
      <c r="I229" s="36">
        <v>41037108</v>
      </c>
      <c r="J229" t="s">
        <v>914</v>
      </c>
      <c r="K229" s="8">
        <v>704.88</v>
      </c>
      <c r="L229" s="87">
        <f t="shared" si="33"/>
        <v>4</v>
      </c>
      <c r="M229" s="88" t="str">
        <f t="shared" si="30"/>
        <v>T2</v>
      </c>
      <c r="N229" s="76">
        <f t="shared" si="34"/>
        <v>31</v>
      </c>
      <c r="O229" s="89">
        <f t="shared" si="35"/>
        <v>21851.279999999999</v>
      </c>
      <c r="P229" s="76" t="str">
        <f t="shared" si="36"/>
        <v>Fora Periode Legal</v>
      </c>
      <c r="Q229" s="76" t="str">
        <f t="shared" si="37"/>
        <v>T2 - Fora Periode Legal</v>
      </c>
      <c r="R229" s="76" t="str">
        <f t="shared" si="31"/>
        <v>T2 - Import Total</v>
      </c>
      <c r="S229" s="92">
        <f t="shared" si="32"/>
        <v>8.8224513996191092E-2</v>
      </c>
      <c r="T229" s="90">
        <f t="shared" si="38"/>
        <v>1</v>
      </c>
    </row>
    <row r="230" spans="3:20" x14ac:dyDescent="0.25">
      <c r="C230" s="143">
        <v>45015</v>
      </c>
      <c r="D230" s="79">
        <v>45044</v>
      </c>
      <c r="E230"/>
      <c r="F230">
        <v>2571</v>
      </c>
      <c r="G230" t="s">
        <v>945</v>
      </c>
      <c r="H230" s="140" t="s">
        <v>946</v>
      </c>
      <c r="I230" s="36">
        <v>41037348</v>
      </c>
      <c r="J230" t="s">
        <v>947</v>
      </c>
      <c r="K230" s="8">
        <v>303.52</v>
      </c>
      <c r="L230" s="87">
        <f t="shared" si="33"/>
        <v>4</v>
      </c>
      <c r="M230" s="88" t="str">
        <f t="shared" si="30"/>
        <v>T2</v>
      </c>
      <c r="N230" s="76">
        <f t="shared" si="34"/>
        <v>29</v>
      </c>
      <c r="O230" s="89">
        <f t="shared" si="35"/>
        <v>8802.08</v>
      </c>
      <c r="P230" s="76" t="str">
        <f t="shared" si="36"/>
        <v>Dins Periode Legal</v>
      </c>
      <c r="Q230" s="76" t="str">
        <f t="shared" si="37"/>
        <v>T2 - Dins Periode Legal</v>
      </c>
      <c r="R230" s="76" t="str">
        <f t="shared" si="31"/>
        <v>T2 - Import Total</v>
      </c>
      <c r="S230" s="92">
        <f t="shared" si="32"/>
        <v>3.5538386316755523E-2</v>
      </c>
      <c r="T230" s="90">
        <f t="shared" si="38"/>
        <v>1</v>
      </c>
    </row>
    <row r="231" spans="3:20" x14ac:dyDescent="0.25">
      <c r="C231" s="143">
        <v>45015</v>
      </c>
      <c r="D231" s="79">
        <v>45044</v>
      </c>
      <c r="E231"/>
      <c r="F231">
        <v>2572</v>
      </c>
      <c r="G231" t="s">
        <v>948</v>
      </c>
      <c r="H231" s="140" t="s">
        <v>949</v>
      </c>
      <c r="I231" s="36">
        <v>40002576</v>
      </c>
      <c r="J231" t="s">
        <v>950</v>
      </c>
      <c r="K231" s="8">
        <v>1416.91</v>
      </c>
      <c r="L231" s="87">
        <f t="shared" si="33"/>
        <v>4</v>
      </c>
      <c r="M231" s="88" t="str">
        <f t="shared" si="30"/>
        <v>T2</v>
      </c>
      <c r="N231" s="76">
        <f t="shared" si="34"/>
        <v>29</v>
      </c>
      <c r="O231" s="89">
        <f t="shared" si="35"/>
        <v>41090.39</v>
      </c>
      <c r="P231" s="76" t="str">
        <f t="shared" si="36"/>
        <v>Dins Periode Legal</v>
      </c>
      <c r="Q231" s="76" t="str">
        <f t="shared" si="37"/>
        <v>T2 - Dins Periode Legal</v>
      </c>
      <c r="R231" s="76" t="str">
        <f t="shared" si="31"/>
        <v>T2 - Import Total</v>
      </c>
      <c r="S231" s="92">
        <f t="shared" si="32"/>
        <v>0.16590239508458773</v>
      </c>
      <c r="T231" s="90">
        <f t="shared" si="38"/>
        <v>1</v>
      </c>
    </row>
    <row r="232" spans="3:20" x14ac:dyDescent="0.25">
      <c r="C232" s="143">
        <v>45006</v>
      </c>
      <c r="D232" s="79">
        <v>45044</v>
      </c>
      <c r="E232"/>
      <c r="F232">
        <v>2573</v>
      </c>
      <c r="G232" t="s">
        <v>860</v>
      </c>
      <c r="H232" s="140" t="s">
        <v>951</v>
      </c>
      <c r="I232" s="36">
        <v>40037397</v>
      </c>
      <c r="J232" t="s">
        <v>862</v>
      </c>
      <c r="K232" s="8">
        <v>6776.55</v>
      </c>
      <c r="L232" s="87">
        <f t="shared" si="33"/>
        <v>4</v>
      </c>
      <c r="M232" s="88" t="str">
        <f t="shared" si="30"/>
        <v>T2</v>
      </c>
      <c r="N232" s="76">
        <f t="shared" si="34"/>
        <v>38</v>
      </c>
      <c r="O232" s="89">
        <f t="shared" si="35"/>
        <v>257508.9</v>
      </c>
      <c r="P232" s="76" t="str">
        <f t="shared" si="36"/>
        <v>Fora Periode Legal</v>
      </c>
      <c r="Q232" s="76" t="str">
        <f t="shared" si="37"/>
        <v>T2 - Fora Periode Legal</v>
      </c>
      <c r="R232" s="76" t="str">
        <f t="shared" si="31"/>
        <v>T2 - Import Total</v>
      </c>
      <c r="S232" s="92">
        <f t="shared" si="32"/>
        <v>1.0396918419513077</v>
      </c>
      <c r="T232" s="90">
        <f t="shared" si="38"/>
        <v>1</v>
      </c>
    </row>
    <row r="233" spans="3:20" x14ac:dyDescent="0.25">
      <c r="C233" s="143">
        <v>45015</v>
      </c>
      <c r="D233" s="79">
        <v>45044</v>
      </c>
      <c r="E233"/>
      <c r="F233">
        <v>2574</v>
      </c>
      <c r="G233" t="s">
        <v>856</v>
      </c>
      <c r="H233" s="140" t="s">
        <v>952</v>
      </c>
      <c r="I233" s="36">
        <v>40000100</v>
      </c>
      <c r="J233" t="s">
        <v>667</v>
      </c>
      <c r="K233" s="8">
        <v>1541.48</v>
      </c>
      <c r="L233" s="87">
        <f t="shared" si="33"/>
        <v>4</v>
      </c>
      <c r="M233" s="88" t="str">
        <f t="shared" si="30"/>
        <v>T2</v>
      </c>
      <c r="N233" s="76">
        <f t="shared" si="34"/>
        <v>29</v>
      </c>
      <c r="O233" s="89">
        <f t="shared" si="35"/>
        <v>44702.92</v>
      </c>
      <c r="P233" s="76" t="str">
        <f t="shared" si="36"/>
        <v>Dins Periode Legal</v>
      </c>
      <c r="Q233" s="76" t="str">
        <f t="shared" si="37"/>
        <v>T2 - Dins Periode Legal</v>
      </c>
      <c r="R233" s="76" t="str">
        <f t="shared" si="31"/>
        <v>T2 - Import Total</v>
      </c>
      <c r="S233" s="92">
        <f t="shared" si="32"/>
        <v>0.18048798016457668</v>
      </c>
      <c r="T233" s="90">
        <f t="shared" si="38"/>
        <v>1</v>
      </c>
    </row>
    <row r="234" spans="3:20" x14ac:dyDescent="0.25">
      <c r="C234" s="143">
        <v>45016</v>
      </c>
      <c r="D234" s="79">
        <v>45044</v>
      </c>
      <c r="E234"/>
      <c r="F234">
        <v>2575</v>
      </c>
      <c r="G234" t="s">
        <v>786</v>
      </c>
      <c r="H234" s="140" t="s">
        <v>953</v>
      </c>
      <c r="I234" s="36">
        <v>41037394</v>
      </c>
      <c r="J234" t="s">
        <v>788</v>
      </c>
      <c r="K234" s="8">
        <v>112.77</v>
      </c>
      <c r="L234" s="87">
        <f t="shared" si="33"/>
        <v>4</v>
      </c>
      <c r="M234" s="88" t="str">
        <f t="shared" si="30"/>
        <v>T2</v>
      </c>
      <c r="N234" s="76">
        <f t="shared" si="34"/>
        <v>28</v>
      </c>
      <c r="O234" s="89">
        <f t="shared" si="35"/>
        <v>3157.56</v>
      </c>
      <c r="P234" s="76" t="str">
        <f t="shared" si="36"/>
        <v>Dins Periode Legal</v>
      </c>
      <c r="Q234" s="76" t="str">
        <f t="shared" si="37"/>
        <v>T2 - Dins Periode Legal</v>
      </c>
      <c r="R234" s="76" t="str">
        <f t="shared" si="31"/>
        <v>T2 - Import Total</v>
      </c>
      <c r="S234" s="92">
        <f t="shared" si="32"/>
        <v>1.2748644308883193E-2</v>
      </c>
      <c r="T234" s="90">
        <f t="shared" si="38"/>
        <v>1</v>
      </c>
    </row>
    <row r="235" spans="3:20" x14ac:dyDescent="0.25">
      <c r="C235" s="143">
        <v>45016</v>
      </c>
      <c r="D235" s="79">
        <v>45044</v>
      </c>
      <c r="E235"/>
      <c r="F235">
        <v>2576</v>
      </c>
      <c r="G235" t="s">
        <v>786</v>
      </c>
      <c r="H235" s="140" t="s">
        <v>954</v>
      </c>
      <c r="I235" s="36">
        <v>41037394</v>
      </c>
      <c r="J235" t="s">
        <v>788</v>
      </c>
      <c r="K235" s="8">
        <v>75.900000000000006</v>
      </c>
      <c r="L235" s="87">
        <f t="shared" si="33"/>
        <v>4</v>
      </c>
      <c r="M235" s="88" t="str">
        <f t="shared" si="30"/>
        <v>T2</v>
      </c>
      <c r="N235" s="76">
        <f t="shared" si="34"/>
        <v>28</v>
      </c>
      <c r="O235" s="89">
        <f t="shared" si="35"/>
        <v>2125.2000000000003</v>
      </c>
      <c r="P235" s="76" t="str">
        <f t="shared" si="36"/>
        <v>Dins Periode Legal</v>
      </c>
      <c r="Q235" s="76" t="str">
        <f t="shared" si="37"/>
        <v>T2 - Dins Periode Legal</v>
      </c>
      <c r="R235" s="76" t="str">
        <f t="shared" si="31"/>
        <v>T2 - Import Total</v>
      </c>
      <c r="S235" s="92">
        <f t="shared" si="32"/>
        <v>8.5804921791632037E-3</v>
      </c>
      <c r="T235" s="90">
        <f t="shared" si="38"/>
        <v>1</v>
      </c>
    </row>
    <row r="236" spans="3:20" x14ac:dyDescent="0.25">
      <c r="C236" s="143">
        <v>45016</v>
      </c>
      <c r="D236" s="79">
        <v>45044</v>
      </c>
      <c r="E236"/>
      <c r="F236">
        <v>2577</v>
      </c>
      <c r="G236" t="s">
        <v>955</v>
      </c>
      <c r="H236" s="140" t="s">
        <v>956</v>
      </c>
      <c r="I236" s="36">
        <v>40000650</v>
      </c>
      <c r="J236" t="s">
        <v>127</v>
      </c>
      <c r="K236" s="8">
        <v>245.84</v>
      </c>
      <c r="L236" s="87">
        <f t="shared" si="33"/>
        <v>4</v>
      </c>
      <c r="M236" s="88" t="str">
        <f t="shared" si="30"/>
        <v>T2</v>
      </c>
      <c r="N236" s="76">
        <f t="shared" si="34"/>
        <v>28</v>
      </c>
      <c r="O236" s="89">
        <f t="shared" si="35"/>
        <v>6883.52</v>
      </c>
      <c r="P236" s="76" t="str">
        <f t="shared" si="36"/>
        <v>Dins Periode Legal</v>
      </c>
      <c r="Q236" s="76" t="str">
        <f t="shared" si="37"/>
        <v>T2 - Dins Periode Legal</v>
      </c>
      <c r="R236" s="76" t="str">
        <f t="shared" si="31"/>
        <v>T2 - Import Total</v>
      </c>
      <c r="S236" s="92">
        <f t="shared" si="32"/>
        <v>2.7792202863313329E-2</v>
      </c>
      <c r="T236" s="90">
        <f t="shared" si="38"/>
        <v>1</v>
      </c>
    </row>
    <row r="237" spans="3:20" x14ac:dyDescent="0.25">
      <c r="C237" s="143">
        <v>45016</v>
      </c>
      <c r="D237" s="79">
        <v>45044</v>
      </c>
      <c r="E237"/>
      <c r="F237">
        <v>2578</v>
      </c>
      <c r="G237" t="s">
        <v>957</v>
      </c>
      <c r="H237" s="140" t="s">
        <v>958</v>
      </c>
      <c r="I237" s="36">
        <v>40002850</v>
      </c>
      <c r="J237" t="s">
        <v>911</v>
      </c>
      <c r="K237" s="8">
        <v>589.38</v>
      </c>
      <c r="L237" s="87">
        <f t="shared" si="33"/>
        <v>4</v>
      </c>
      <c r="M237" s="88" t="str">
        <f t="shared" si="30"/>
        <v>T2</v>
      </c>
      <c r="N237" s="76">
        <f t="shared" si="34"/>
        <v>28</v>
      </c>
      <c r="O237" s="89">
        <f t="shared" si="35"/>
        <v>16502.64</v>
      </c>
      <c r="P237" s="76" t="str">
        <f t="shared" si="36"/>
        <v>Dins Periode Legal</v>
      </c>
      <c r="Q237" s="76" t="str">
        <f t="shared" si="37"/>
        <v>T2 - Dins Periode Legal</v>
      </c>
      <c r="R237" s="76" t="str">
        <f t="shared" si="31"/>
        <v>T2 - Import Total</v>
      </c>
      <c r="S237" s="92">
        <f t="shared" si="32"/>
        <v>6.6629387095589049E-2</v>
      </c>
      <c r="T237" s="90">
        <f t="shared" si="38"/>
        <v>1</v>
      </c>
    </row>
    <row r="238" spans="3:20" x14ac:dyDescent="0.25">
      <c r="C238" s="143">
        <v>45020</v>
      </c>
      <c r="D238" s="79">
        <v>45044</v>
      </c>
      <c r="E238"/>
      <c r="F238">
        <v>2579</v>
      </c>
      <c r="G238" t="s">
        <v>957</v>
      </c>
      <c r="H238" s="140" t="s">
        <v>959</v>
      </c>
      <c r="I238" s="36">
        <v>40002850</v>
      </c>
      <c r="J238" t="s">
        <v>911</v>
      </c>
      <c r="K238" s="8">
        <v>16.04</v>
      </c>
      <c r="L238" s="87">
        <f t="shared" si="33"/>
        <v>4</v>
      </c>
      <c r="M238" s="88" t="str">
        <f t="shared" si="30"/>
        <v>T2</v>
      </c>
      <c r="N238" s="76">
        <f t="shared" si="34"/>
        <v>24</v>
      </c>
      <c r="O238" s="89">
        <f t="shared" si="35"/>
        <v>384.96</v>
      </c>
      <c r="P238" s="76" t="str">
        <f t="shared" si="36"/>
        <v>Dins Periode Legal</v>
      </c>
      <c r="Q238" s="76" t="str">
        <f t="shared" si="37"/>
        <v>T2 - Dins Periode Legal</v>
      </c>
      <c r="R238" s="76" t="str">
        <f t="shared" si="31"/>
        <v>T2 - Import Total</v>
      </c>
      <c r="S238" s="92">
        <f t="shared" si="32"/>
        <v>1.5542754890319342E-3</v>
      </c>
      <c r="T238" s="90">
        <f t="shared" si="38"/>
        <v>1</v>
      </c>
    </row>
    <row r="239" spans="3:20" x14ac:dyDescent="0.25">
      <c r="C239" s="143">
        <v>45014</v>
      </c>
      <c r="D239" s="79">
        <v>45044</v>
      </c>
      <c r="E239"/>
      <c r="F239">
        <v>2580</v>
      </c>
      <c r="G239" t="s">
        <v>886</v>
      </c>
      <c r="H239" s="140" t="s">
        <v>960</v>
      </c>
      <c r="I239" s="36">
        <v>41037400</v>
      </c>
      <c r="J239" t="s">
        <v>888</v>
      </c>
      <c r="K239" s="8">
        <v>444.68</v>
      </c>
      <c r="L239" s="87">
        <f t="shared" si="33"/>
        <v>4</v>
      </c>
      <c r="M239" s="88" t="str">
        <f t="shared" si="30"/>
        <v>T2</v>
      </c>
      <c r="N239" s="76">
        <f t="shared" si="34"/>
        <v>30</v>
      </c>
      <c r="O239" s="89">
        <f t="shared" si="35"/>
        <v>13340.4</v>
      </c>
      <c r="P239" s="76" t="str">
        <f t="shared" si="36"/>
        <v>Dins Periode Legal</v>
      </c>
      <c r="Q239" s="76" t="str">
        <f t="shared" si="37"/>
        <v>T2 - Dins Periode Legal</v>
      </c>
      <c r="R239" s="76" t="str">
        <f t="shared" si="31"/>
        <v>T2 - Import Total</v>
      </c>
      <c r="S239" s="92">
        <f t="shared" si="32"/>
        <v>5.3861847292917743E-2</v>
      </c>
      <c r="T239" s="90">
        <f t="shared" si="38"/>
        <v>1</v>
      </c>
    </row>
    <row r="240" spans="3:20" x14ac:dyDescent="0.25">
      <c r="C240" s="143">
        <v>45014</v>
      </c>
      <c r="D240" s="79">
        <v>45044</v>
      </c>
      <c r="E240"/>
      <c r="F240">
        <v>2581</v>
      </c>
      <c r="G240" t="s">
        <v>581</v>
      </c>
      <c r="H240" s="140" t="s">
        <v>961</v>
      </c>
      <c r="I240" s="36">
        <v>40002950</v>
      </c>
      <c r="J240" t="s">
        <v>20</v>
      </c>
      <c r="K240" s="8">
        <v>1601.44</v>
      </c>
      <c r="L240" s="87">
        <f t="shared" si="33"/>
        <v>4</v>
      </c>
      <c r="M240" s="88" t="str">
        <f t="shared" si="30"/>
        <v>T2</v>
      </c>
      <c r="N240" s="76">
        <f t="shared" si="34"/>
        <v>30</v>
      </c>
      <c r="O240" s="89">
        <f t="shared" si="35"/>
        <v>48043.200000000004</v>
      </c>
      <c r="P240" s="76" t="str">
        <f t="shared" si="36"/>
        <v>Dins Periode Legal</v>
      </c>
      <c r="Q240" s="76" t="str">
        <f t="shared" si="37"/>
        <v>T2 - Dins Periode Legal</v>
      </c>
      <c r="R240" s="76" t="str">
        <f t="shared" si="31"/>
        <v>T2 - Import Total</v>
      </c>
      <c r="S240" s="92">
        <f t="shared" si="32"/>
        <v>0.19397435623093057</v>
      </c>
      <c r="T240" s="90">
        <f t="shared" si="38"/>
        <v>1</v>
      </c>
    </row>
    <row r="241" spans="3:20" x14ac:dyDescent="0.25">
      <c r="C241" s="143">
        <v>45015</v>
      </c>
      <c r="D241" s="79">
        <v>45044</v>
      </c>
      <c r="E241"/>
      <c r="F241">
        <v>2582</v>
      </c>
      <c r="G241" t="s">
        <v>728</v>
      </c>
      <c r="H241" s="140" t="s">
        <v>962</v>
      </c>
      <c r="I241" s="36">
        <v>41037352</v>
      </c>
      <c r="J241" t="s">
        <v>653</v>
      </c>
      <c r="K241" s="8">
        <v>653.4</v>
      </c>
      <c r="L241" s="87">
        <f t="shared" si="33"/>
        <v>4</v>
      </c>
      <c r="M241" s="88" t="str">
        <f t="shared" si="30"/>
        <v>T2</v>
      </c>
      <c r="N241" s="76">
        <f t="shared" si="34"/>
        <v>29</v>
      </c>
      <c r="O241" s="89">
        <f t="shared" si="35"/>
        <v>18948.599999999999</v>
      </c>
      <c r="P241" s="76" t="str">
        <f t="shared" si="36"/>
        <v>Dins Periode Legal</v>
      </c>
      <c r="Q241" s="76" t="str">
        <f t="shared" si="37"/>
        <v>T2 - Dins Periode Legal</v>
      </c>
      <c r="R241" s="76" t="str">
        <f t="shared" si="31"/>
        <v>T2 - Import Total</v>
      </c>
      <c r="S241" s="92">
        <f t="shared" si="32"/>
        <v>7.6504947348998625E-2</v>
      </c>
      <c r="T241" s="90">
        <f t="shared" si="38"/>
        <v>1</v>
      </c>
    </row>
    <row r="242" spans="3:20" x14ac:dyDescent="0.25">
      <c r="C242" s="143">
        <v>45016</v>
      </c>
      <c r="D242" s="79">
        <v>45044</v>
      </c>
      <c r="E242"/>
      <c r="F242">
        <v>2583</v>
      </c>
      <c r="G242" t="s">
        <v>963</v>
      </c>
      <c r="H242" s="140" t="s">
        <v>964</v>
      </c>
      <c r="I242" s="36">
        <v>40002570</v>
      </c>
      <c r="J242" t="s">
        <v>909</v>
      </c>
      <c r="K242" s="8">
        <v>834.9</v>
      </c>
      <c r="L242" s="87">
        <f t="shared" si="33"/>
        <v>4</v>
      </c>
      <c r="M242" s="88" t="str">
        <f t="shared" si="30"/>
        <v>T2</v>
      </c>
      <c r="N242" s="76">
        <f t="shared" si="34"/>
        <v>28</v>
      </c>
      <c r="O242" s="89">
        <f t="shared" si="35"/>
        <v>23377.200000000001</v>
      </c>
      <c r="P242" s="76" t="str">
        <f t="shared" si="36"/>
        <v>Dins Periode Legal</v>
      </c>
      <c r="Q242" s="76" t="str">
        <f t="shared" si="37"/>
        <v>T2 - Dins Periode Legal</v>
      </c>
      <c r="R242" s="76" t="str">
        <f t="shared" si="31"/>
        <v>T2 - Import Total</v>
      </c>
      <c r="S242" s="92">
        <f t="shared" si="32"/>
        <v>9.4385413970795237E-2</v>
      </c>
      <c r="T242" s="90">
        <f t="shared" si="38"/>
        <v>1</v>
      </c>
    </row>
    <row r="243" spans="3:20" x14ac:dyDescent="0.25">
      <c r="C243" s="143">
        <v>45013</v>
      </c>
      <c r="D243" s="79">
        <v>45044</v>
      </c>
      <c r="E243"/>
      <c r="F243">
        <v>2584</v>
      </c>
      <c r="G243" t="s">
        <v>965</v>
      </c>
      <c r="H243" s="140" t="s">
        <v>966</v>
      </c>
      <c r="I243" s="36">
        <v>40001400</v>
      </c>
      <c r="J243" t="s">
        <v>34</v>
      </c>
      <c r="K243" s="8">
        <v>320.47000000000003</v>
      </c>
      <c r="L243" s="87">
        <f t="shared" si="33"/>
        <v>4</v>
      </c>
      <c r="M243" s="88" t="str">
        <f t="shared" si="30"/>
        <v>T2</v>
      </c>
      <c r="N243" s="76">
        <f t="shared" si="34"/>
        <v>31</v>
      </c>
      <c r="O243" s="89">
        <f t="shared" si="35"/>
        <v>9934.5700000000015</v>
      </c>
      <c r="P243" s="76" t="str">
        <f t="shared" si="36"/>
        <v>Fora Periode Legal</v>
      </c>
      <c r="Q243" s="76" t="str">
        <f t="shared" si="37"/>
        <v>T2 - Fora Periode Legal</v>
      </c>
      <c r="R243" s="76" t="str">
        <f t="shared" si="31"/>
        <v>T2 - Import Total</v>
      </c>
      <c r="S243" s="92">
        <f t="shared" si="32"/>
        <v>4.0110813188570196E-2</v>
      </c>
      <c r="T243" s="90">
        <f t="shared" si="38"/>
        <v>1</v>
      </c>
    </row>
    <row r="244" spans="3:20" x14ac:dyDescent="0.25">
      <c r="C244" s="143">
        <v>45007</v>
      </c>
      <c r="D244" s="79">
        <v>45044</v>
      </c>
      <c r="E244"/>
      <c r="F244">
        <v>2585</v>
      </c>
      <c r="G244" t="s">
        <v>967</v>
      </c>
      <c r="H244" s="140" t="s">
        <v>968</v>
      </c>
      <c r="I244" s="36">
        <v>41037402</v>
      </c>
      <c r="J244" t="s">
        <v>969</v>
      </c>
      <c r="K244" s="8">
        <v>18014.84</v>
      </c>
      <c r="L244" s="87">
        <f t="shared" si="33"/>
        <v>4</v>
      </c>
      <c r="M244" s="88" t="str">
        <f t="shared" si="30"/>
        <v>T2</v>
      </c>
      <c r="N244" s="76">
        <f t="shared" si="34"/>
        <v>37</v>
      </c>
      <c r="O244" s="89">
        <f t="shared" si="35"/>
        <v>666549.07999999996</v>
      </c>
      <c r="P244" s="76" t="str">
        <f t="shared" si="36"/>
        <v>Fora Periode Legal</v>
      </c>
      <c r="Q244" s="76" t="str">
        <f t="shared" si="37"/>
        <v>T2 - Fora Periode Legal</v>
      </c>
      <c r="R244" s="76" t="str">
        <f t="shared" si="31"/>
        <v>T2 - Import Total</v>
      </c>
      <c r="S244" s="92">
        <f t="shared" si="32"/>
        <v>2.6911910257709528</v>
      </c>
      <c r="T244" s="90">
        <f t="shared" si="38"/>
        <v>1</v>
      </c>
    </row>
    <row r="245" spans="3:20" x14ac:dyDescent="0.25">
      <c r="C245" s="143">
        <v>45016</v>
      </c>
      <c r="D245" s="79">
        <v>45044</v>
      </c>
      <c r="E245"/>
      <c r="F245">
        <v>2586</v>
      </c>
      <c r="G245" t="s">
        <v>839</v>
      </c>
      <c r="H245" s="140" t="s">
        <v>970</v>
      </c>
      <c r="I245" s="36">
        <v>40001350</v>
      </c>
      <c r="J245" t="s">
        <v>42</v>
      </c>
      <c r="K245" s="8">
        <v>861.83</v>
      </c>
      <c r="L245" s="87">
        <f t="shared" si="33"/>
        <v>4</v>
      </c>
      <c r="M245" s="88" t="str">
        <f t="shared" si="30"/>
        <v>T2</v>
      </c>
      <c r="N245" s="76">
        <f t="shared" si="34"/>
        <v>28</v>
      </c>
      <c r="O245" s="89">
        <f t="shared" si="35"/>
        <v>24131.24</v>
      </c>
      <c r="P245" s="76" t="str">
        <f t="shared" si="36"/>
        <v>Dins Periode Legal</v>
      </c>
      <c r="Q245" s="76" t="str">
        <f t="shared" si="37"/>
        <v>T2 - Dins Periode Legal</v>
      </c>
      <c r="R245" s="76" t="str">
        <f t="shared" si="31"/>
        <v>T2 - Import Total</v>
      </c>
      <c r="S245" s="92">
        <f t="shared" si="32"/>
        <v>9.742984946993706E-2</v>
      </c>
      <c r="T245" s="90">
        <f t="shared" si="38"/>
        <v>1</v>
      </c>
    </row>
    <row r="246" spans="3:20" x14ac:dyDescent="0.25">
      <c r="C246" s="143">
        <v>45016</v>
      </c>
      <c r="D246" s="79">
        <v>45044</v>
      </c>
      <c r="E246"/>
      <c r="F246">
        <v>2587</v>
      </c>
      <c r="G246" t="s">
        <v>971</v>
      </c>
      <c r="H246" s="140" t="s">
        <v>972</v>
      </c>
      <c r="I246" s="36">
        <v>41037403</v>
      </c>
      <c r="J246" t="s">
        <v>918</v>
      </c>
      <c r="K246" s="8">
        <v>856.92</v>
      </c>
      <c r="L246" s="87">
        <f t="shared" si="33"/>
        <v>4</v>
      </c>
      <c r="M246" s="88" t="str">
        <f t="shared" si="30"/>
        <v>T2</v>
      </c>
      <c r="N246" s="76">
        <f t="shared" si="34"/>
        <v>28</v>
      </c>
      <c r="O246" s="89">
        <f t="shared" si="35"/>
        <v>23993.759999999998</v>
      </c>
      <c r="P246" s="76" t="str">
        <f t="shared" si="36"/>
        <v>Dins Periode Legal</v>
      </c>
      <c r="Q246" s="76" t="str">
        <f t="shared" si="37"/>
        <v>T2 - Dins Periode Legal</v>
      </c>
      <c r="R246" s="76" t="str">
        <f t="shared" si="31"/>
        <v>T2 - Import Total</v>
      </c>
      <c r="S246" s="92">
        <f t="shared" si="32"/>
        <v>9.6874774152418075E-2</v>
      </c>
      <c r="T246" s="90">
        <f t="shared" si="38"/>
        <v>1</v>
      </c>
    </row>
    <row r="247" spans="3:20" x14ac:dyDescent="0.25">
      <c r="C247" s="143">
        <v>45016</v>
      </c>
      <c r="D247" s="79">
        <v>45044</v>
      </c>
      <c r="E247"/>
      <c r="F247">
        <v>2588</v>
      </c>
      <c r="G247" t="s">
        <v>849</v>
      </c>
      <c r="H247" s="140" t="s">
        <v>973</v>
      </c>
      <c r="I247" s="36">
        <v>40002919</v>
      </c>
      <c r="J247" t="s">
        <v>138</v>
      </c>
      <c r="K247" s="8">
        <v>393.29</v>
      </c>
      <c r="L247" s="87">
        <f t="shared" si="33"/>
        <v>4</v>
      </c>
      <c r="M247" s="88" t="str">
        <f t="shared" si="30"/>
        <v>T2</v>
      </c>
      <c r="N247" s="76">
        <f t="shared" si="34"/>
        <v>28</v>
      </c>
      <c r="O247" s="89">
        <f t="shared" si="35"/>
        <v>11012.12</v>
      </c>
      <c r="P247" s="76" t="str">
        <f t="shared" si="36"/>
        <v>Dins Periode Legal</v>
      </c>
      <c r="Q247" s="76" t="str">
        <f t="shared" si="37"/>
        <v>T2 - Dins Periode Legal</v>
      </c>
      <c r="R247" s="76" t="str">
        <f t="shared" si="31"/>
        <v>T2 - Import Total</v>
      </c>
      <c r="S247" s="92">
        <f t="shared" si="32"/>
        <v>4.4461419883308255E-2</v>
      </c>
      <c r="T247" s="90">
        <f t="shared" si="38"/>
        <v>1</v>
      </c>
    </row>
    <row r="248" spans="3:20" x14ac:dyDescent="0.25">
      <c r="C248" s="143">
        <v>45016</v>
      </c>
      <c r="D248" s="79">
        <v>45044</v>
      </c>
      <c r="E248"/>
      <c r="F248">
        <v>2589</v>
      </c>
      <c r="G248" t="s">
        <v>570</v>
      </c>
      <c r="H248" s="140" t="s">
        <v>974</v>
      </c>
      <c r="I248" s="36">
        <v>40001050</v>
      </c>
      <c r="J248" t="s">
        <v>94</v>
      </c>
      <c r="K248" s="8">
        <v>258.7</v>
      </c>
      <c r="L248" s="87">
        <f t="shared" si="33"/>
        <v>4</v>
      </c>
      <c r="M248" s="88" t="str">
        <f t="shared" si="30"/>
        <v>T2</v>
      </c>
      <c r="N248" s="76">
        <f t="shared" si="34"/>
        <v>28</v>
      </c>
      <c r="O248" s="89">
        <f t="shared" si="35"/>
        <v>7243.5999999999995</v>
      </c>
      <c r="P248" s="76" t="str">
        <f t="shared" si="36"/>
        <v>Dins Periode Legal</v>
      </c>
      <c r="Q248" s="76" t="str">
        <f t="shared" si="37"/>
        <v>T2 - Dins Periode Legal</v>
      </c>
      <c r="R248" s="76" t="str">
        <f t="shared" si="31"/>
        <v>T2 - Import Total</v>
      </c>
      <c r="S248" s="92">
        <f t="shared" si="32"/>
        <v>2.9246025385369176E-2</v>
      </c>
      <c r="T248" s="90">
        <f t="shared" si="38"/>
        <v>1</v>
      </c>
    </row>
    <row r="249" spans="3:20" x14ac:dyDescent="0.25">
      <c r="C249" s="143">
        <v>45023</v>
      </c>
      <c r="D249" s="79">
        <v>45044</v>
      </c>
      <c r="E249"/>
      <c r="F249">
        <v>2590</v>
      </c>
      <c r="G249" t="s">
        <v>570</v>
      </c>
      <c r="H249" s="140" t="s">
        <v>975</v>
      </c>
      <c r="I249" s="36">
        <v>40001050</v>
      </c>
      <c r="J249" t="s">
        <v>94</v>
      </c>
      <c r="K249" s="8">
        <v>1003.7</v>
      </c>
      <c r="L249" s="87">
        <f t="shared" si="33"/>
        <v>4</v>
      </c>
      <c r="M249" s="88" t="str">
        <f t="shared" si="30"/>
        <v>T2</v>
      </c>
      <c r="N249" s="76">
        <f t="shared" si="34"/>
        <v>21</v>
      </c>
      <c r="O249" s="89">
        <f t="shared" si="35"/>
        <v>21077.7</v>
      </c>
      <c r="P249" s="76" t="str">
        <f t="shared" si="36"/>
        <v>Dins Periode Legal</v>
      </c>
      <c r="Q249" s="76" t="str">
        <f t="shared" si="37"/>
        <v>T2 - Dins Periode Legal</v>
      </c>
      <c r="R249" s="76" t="str">
        <f t="shared" si="31"/>
        <v>T2 - Import Total</v>
      </c>
      <c r="S249" s="92">
        <f t="shared" si="32"/>
        <v>8.5101185772985241E-2</v>
      </c>
      <c r="T249" s="90">
        <f t="shared" si="38"/>
        <v>1</v>
      </c>
    </row>
    <row r="250" spans="3:20" x14ac:dyDescent="0.25">
      <c r="C250" s="143">
        <v>45010</v>
      </c>
      <c r="D250" s="79">
        <v>45044</v>
      </c>
      <c r="E250"/>
      <c r="F250">
        <v>2591</v>
      </c>
      <c r="G250" t="s">
        <v>841</v>
      </c>
      <c r="H250" s="140" t="s">
        <v>976</v>
      </c>
      <c r="I250" s="36">
        <v>41037404</v>
      </c>
      <c r="J250" t="s">
        <v>843</v>
      </c>
      <c r="K250" s="8">
        <v>1836.28</v>
      </c>
      <c r="L250" s="87">
        <f t="shared" si="33"/>
        <v>4</v>
      </c>
      <c r="M250" s="88" t="str">
        <f t="shared" si="30"/>
        <v>T2</v>
      </c>
      <c r="N250" s="76">
        <f t="shared" si="34"/>
        <v>34</v>
      </c>
      <c r="O250" s="89">
        <f t="shared" si="35"/>
        <v>62433.52</v>
      </c>
      <c r="P250" s="76" t="str">
        <f t="shared" si="36"/>
        <v>Fora Periode Legal</v>
      </c>
      <c r="Q250" s="76" t="str">
        <f t="shared" si="37"/>
        <v>T2 - Fora Periode Legal</v>
      </c>
      <c r="R250" s="76" t="str">
        <f t="shared" si="31"/>
        <v>T2 - Import Total</v>
      </c>
      <c r="S250" s="92">
        <f t="shared" si="32"/>
        <v>0.25207525413026044</v>
      </c>
      <c r="T250" s="90">
        <f t="shared" si="38"/>
        <v>1</v>
      </c>
    </row>
    <row r="251" spans="3:20" x14ac:dyDescent="0.25">
      <c r="C251" s="143">
        <v>45015</v>
      </c>
      <c r="D251" s="79">
        <v>45044</v>
      </c>
      <c r="E251"/>
      <c r="F251">
        <v>2592</v>
      </c>
      <c r="G251" t="s">
        <v>580</v>
      </c>
      <c r="H251" s="140" t="s">
        <v>977</v>
      </c>
      <c r="I251" s="36">
        <v>41001048</v>
      </c>
      <c r="J251" t="s">
        <v>155</v>
      </c>
      <c r="K251" s="8">
        <v>2826.56</v>
      </c>
      <c r="L251" s="87">
        <f t="shared" si="33"/>
        <v>4</v>
      </c>
      <c r="M251" s="88" t="str">
        <f t="shared" si="30"/>
        <v>T2</v>
      </c>
      <c r="N251" s="76">
        <f t="shared" si="34"/>
        <v>29</v>
      </c>
      <c r="O251" s="89">
        <f t="shared" si="35"/>
        <v>81970.240000000005</v>
      </c>
      <c r="P251" s="76" t="str">
        <f t="shared" si="36"/>
        <v>Dins Periode Legal</v>
      </c>
      <c r="Q251" s="76" t="str">
        <f t="shared" si="37"/>
        <v>T2 - Dins Periode Legal</v>
      </c>
      <c r="R251" s="76" t="str">
        <f t="shared" si="31"/>
        <v>T2 - Import Total</v>
      </c>
      <c r="S251" s="92">
        <f t="shared" si="32"/>
        <v>0.33095473519863106</v>
      </c>
      <c r="T251" s="90">
        <f t="shared" si="38"/>
        <v>1</v>
      </c>
    </row>
    <row r="252" spans="3:20" x14ac:dyDescent="0.25">
      <c r="C252" s="143">
        <v>45012</v>
      </c>
      <c r="D252" s="79">
        <v>45044</v>
      </c>
      <c r="E252"/>
      <c r="F252">
        <v>2593</v>
      </c>
      <c r="G252" t="s">
        <v>579</v>
      </c>
      <c r="H252" s="140" t="s">
        <v>978</v>
      </c>
      <c r="I252" s="36">
        <v>41005150</v>
      </c>
      <c r="J252" t="s">
        <v>28</v>
      </c>
      <c r="K252" s="8">
        <v>1445.43</v>
      </c>
      <c r="L252" s="87">
        <f t="shared" si="33"/>
        <v>4</v>
      </c>
      <c r="M252" s="88" t="str">
        <f t="shared" si="30"/>
        <v>T2</v>
      </c>
      <c r="N252" s="76">
        <f t="shared" si="34"/>
        <v>32</v>
      </c>
      <c r="O252" s="89">
        <f t="shared" si="35"/>
        <v>46253.760000000002</v>
      </c>
      <c r="P252" s="76" t="str">
        <f t="shared" si="36"/>
        <v>Fora Periode Legal</v>
      </c>
      <c r="Q252" s="76" t="str">
        <f t="shared" si="37"/>
        <v>T2 - Fora Periode Legal</v>
      </c>
      <c r="R252" s="76" t="str">
        <f t="shared" si="31"/>
        <v>T2 - Import Total</v>
      </c>
      <c r="S252" s="92">
        <f t="shared" si="32"/>
        <v>0.18674949460610379</v>
      </c>
      <c r="T252" s="90">
        <f t="shared" si="38"/>
        <v>1</v>
      </c>
    </row>
    <row r="253" spans="3:20" x14ac:dyDescent="0.25">
      <c r="C253" s="143">
        <v>44986</v>
      </c>
      <c r="D253" s="79">
        <v>45044</v>
      </c>
      <c r="E253"/>
      <c r="F253">
        <v>2594</v>
      </c>
      <c r="G253" t="s">
        <v>596</v>
      </c>
      <c r="H253" s="140" t="s">
        <v>979</v>
      </c>
      <c r="I253" s="36">
        <v>41002565</v>
      </c>
      <c r="J253" t="s">
        <v>597</v>
      </c>
      <c r="K253" s="8">
        <v>1265</v>
      </c>
      <c r="L253" s="87">
        <f t="shared" si="33"/>
        <v>4</v>
      </c>
      <c r="M253" s="88" t="str">
        <f t="shared" si="30"/>
        <v>T2</v>
      </c>
      <c r="N253" s="76">
        <f t="shared" si="34"/>
        <v>58</v>
      </c>
      <c r="O253" s="89">
        <f t="shared" si="35"/>
        <v>73370</v>
      </c>
      <c r="P253" s="76" t="str">
        <f t="shared" si="36"/>
        <v>Fora Periode Legal</v>
      </c>
      <c r="Q253" s="76" t="str">
        <f t="shared" si="37"/>
        <v>T2 - Fora Periode Legal</v>
      </c>
      <c r="R253" s="76" t="str">
        <f t="shared" si="31"/>
        <v>T2 - Import Total</v>
      </c>
      <c r="S253" s="92">
        <f t="shared" si="32"/>
        <v>0.29623127761396773</v>
      </c>
      <c r="T253" s="90">
        <f t="shared" si="38"/>
        <v>1</v>
      </c>
    </row>
    <row r="254" spans="3:20" x14ac:dyDescent="0.25">
      <c r="C254" s="143">
        <v>44986</v>
      </c>
      <c r="D254" s="79">
        <v>45044</v>
      </c>
      <c r="E254"/>
      <c r="F254">
        <v>2595</v>
      </c>
      <c r="G254" t="s">
        <v>596</v>
      </c>
      <c r="H254" s="140" t="s">
        <v>980</v>
      </c>
      <c r="I254" s="36">
        <v>41002565</v>
      </c>
      <c r="J254" t="s">
        <v>597</v>
      </c>
      <c r="K254" s="8">
        <v>607.72</v>
      </c>
      <c r="L254" s="87">
        <f t="shared" si="33"/>
        <v>4</v>
      </c>
      <c r="M254" s="88" t="str">
        <f t="shared" si="30"/>
        <v>T2</v>
      </c>
      <c r="N254" s="76">
        <f t="shared" si="34"/>
        <v>58</v>
      </c>
      <c r="O254" s="89">
        <f t="shared" si="35"/>
        <v>35247.760000000002</v>
      </c>
      <c r="P254" s="76" t="str">
        <f t="shared" si="36"/>
        <v>Fora Periode Legal</v>
      </c>
      <c r="Q254" s="76" t="str">
        <f t="shared" si="37"/>
        <v>T2 - Fora Periode Legal</v>
      </c>
      <c r="R254" s="76" t="str">
        <f t="shared" si="31"/>
        <v>T2 - Import Total</v>
      </c>
      <c r="S254" s="92">
        <f t="shared" si="32"/>
        <v>0.14231278421467231</v>
      </c>
      <c r="T254" s="90">
        <f t="shared" si="38"/>
        <v>1</v>
      </c>
    </row>
    <row r="255" spans="3:20" x14ac:dyDescent="0.25">
      <c r="C255" s="143">
        <v>44986</v>
      </c>
      <c r="D255" s="79">
        <v>45044</v>
      </c>
      <c r="E255"/>
      <c r="F255">
        <v>2596</v>
      </c>
      <c r="G255" t="s">
        <v>596</v>
      </c>
      <c r="H255" s="140" t="s">
        <v>981</v>
      </c>
      <c r="I255" s="36">
        <v>41002565</v>
      </c>
      <c r="J255" t="s">
        <v>597</v>
      </c>
      <c r="K255" s="8">
        <v>1265</v>
      </c>
      <c r="L255" s="87">
        <f t="shared" si="33"/>
        <v>4</v>
      </c>
      <c r="M255" s="88" t="str">
        <f t="shared" si="30"/>
        <v>T2</v>
      </c>
      <c r="N255" s="76">
        <f t="shared" si="34"/>
        <v>58</v>
      </c>
      <c r="O255" s="89">
        <f t="shared" si="35"/>
        <v>73370</v>
      </c>
      <c r="P255" s="76" t="str">
        <f t="shared" si="36"/>
        <v>Fora Periode Legal</v>
      </c>
      <c r="Q255" s="76" t="str">
        <f t="shared" si="37"/>
        <v>T2 - Fora Periode Legal</v>
      </c>
      <c r="R255" s="76" t="str">
        <f t="shared" si="31"/>
        <v>T2 - Import Total</v>
      </c>
      <c r="S255" s="92">
        <f t="shared" si="32"/>
        <v>0.29623127761396773</v>
      </c>
      <c r="T255" s="90">
        <f t="shared" si="38"/>
        <v>1</v>
      </c>
    </row>
    <row r="256" spans="3:20" x14ac:dyDescent="0.25">
      <c r="C256" s="143">
        <v>44986</v>
      </c>
      <c r="D256" s="79">
        <v>45044</v>
      </c>
      <c r="E256"/>
      <c r="F256">
        <v>2597</v>
      </c>
      <c r="G256" t="s">
        <v>596</v>
      </c>
      <c r="H256" s="140" t="s">
        <v>982</v>
      </c>
      <c r="I256" s="36">
        <v>41002565</v>
      </c>
      <c r="J256" t="s">
        <v>597</v>
      </c>
      <c r="K256" s="8">
        <v>1320</v>
      </c>
      <c r="L256" s="87">
        <f t="shared" si="33"/>
        <v>4</v>
      </c>
      <c r="M256" s="88" t="str">
        <f t="shared" si="30"/>
        <v>T2</v>
      </c>
      <c r="N256" s="76">
        <f t="shared" si="34"/>
        <v>58</v>
      </c>
      <c r="O256" s="89">
        <f t="shared" si="35"/>
        <v>76560</v>
      </c>
      <c r="P256" s="76" t="str">
        <f t="shared" si="36"/>
        <v>Fora Periode Legal</v>
      </c>
      <c r="Q256" s="76" t="str">
        <f t="shared" si="37"/>
        <v>T2 - Fora Periode Legal</v>
      </c>
      <c r="R256" s="76" t="str">
        <f t="shared" si="31"/>
        <v>T2 - Import Total</v>
      </c>
      <c r="S256" s="92">
        <f t="shared" si="32"/>
        <v>0.30911089837979239</v>
      </c>
      <c r="T256" s="90">
        <f t="shared" si="38"/>
        <v>1</v>
      </c>
    </row>
    <row r="257" spans="3:20" x14ac:dyDescent="0.25">
      <c r="C257" s="143">
        <v>45017</v>
      </c>
      <c r="D257" s="79">
        <v>45044</v>
      </c>
      <c r="E257"/>
      <c r="F257">
        <v>2598</v>
      </c>
      <c r="G257" t="s">
        <v>596</v>
      </c>
      <c r="H257" s="140" t="s">
        <v>983</v>
      </c>
      <c r="I257" s="36">
        <v>41002565</v>
      </c>
      <c r="J257" t="s">
        <v>597</v>
      </c>
      <c r="K257" s="8">
        <v>432.78</v>
      </c>
      <c r="L257" s="87">
        <f t="shared" si="33"/>
        <v>4</v>
      </c>
      <c r="M257" s="88" t="str">
        <f t="shared" si="30"/>
        <v>T2</v>
      </c>
      <c r="N257" s="76">
        <f t="shared" si="34"/>
        <v>27</v>
      </c>
      <c r="O257" s="89">
        <f t="shared" si="35"/>
        <v>11685.06</v>
      </c>
      <c r="P257" s="76" t="str">
        <f t="shared" si="36"/>
        <v>Dins Periode Legal</v>
      </c>
      <c r="Q257" s="76" t="str">
        <f t="shared" si="37"/>
        <v>T2 - Dins Periode Legal</v>
      </c>
      <c r="R257" s="76" t="str">
        <f t="shared" si="31"/>
        <v>T2 - Import Total</v>
      </c>
      <c r="S257" s="92">
        <f t="shared" si="32"/>
        <v>4.7178414240096354E-2</v>
      </c>
      <c r="T257" s="90">
        <f t="shared" si="38"/>
        <v>1</v>
      </c>
    </row>
    <row r="258" spans="3:20" x14ac:dyDescent="0.25">
      <c r="C258" s="143">
        <v>45021</v>
      </c>
      <c r="D258" s="79">
        <v>45044</v>
      </c>
      <c r="E258"/>
      <c r="F258">
        <v>2599</v>
      </c>
      <c r="G258" t="s">
        <v>614</v>
      </c>
      <c r="H258" s="140" t="s">
        <v>984</v>
      </c>
      <c r="I258" s="36">
        <v>41006850</v>
      </c>
      <c r="J258" t="s">
        <v>23</v>
      </c>
      <c r="K258" s="8">
        <v>2444.41</v>
      </c>
      <c r="L258" s="87">
        <f t="shared" si="33"/>
        <v>4</v>
      </c>
      <c r="M258" s="88" t="str">
        <f t="shared" si="30"/>
        <v>T2</v>
      </c>
      <c r="N258" s="76">
        <f t="shared" si="34"/>
        <v>23</v>
      </c>
      <c r="O258" s="89">
        <f t="shared" si="35"/>
        <v>56221.429999999993</v>
      </c>
      <c r="P258" s="76" t="str">
        <f t="shared" si="36"/>
        <v>Dins Periode Legal</v>
      </c>
      <c r="Q258" s="76" t="str">
        <f t="shared" si="37"/>
        <v>T2 - Dins Periode Legal</v>
      </c>
      <c r="R258" s="76" t="str">
        <f t="shared" si="31"/>
        <v>T2 - Import Total</v>
      </c>
      <c r="S258" s="92">
        <f t="shared" si="32"/>
        <v>0.22699394900073944</v>
      </c>
      <c r="T258" s="90">
        <f t="shared" si="38"/>
        <v>1</v>
      </c>
    </row>
    <row r="259" spans="3:20" x14ac:dyDescent="0.25">
      <c r="C259" s="143">
        <v>45016</v>
      </c>
      <c r="D259" s="79">
        <v>45044</v>
      </c>
      <c r="E259"/>
      <c r="F259">
        <v>2600</v>
      </c>
      <c r="G259" t="s">
        <v>578</v>
      </c>
      <c r="H259" s="140" t="s">
        <v>985</v>
      </c>
      <c r="I259" s="36">
        <v>41007555</v>
      </c>
      <c r="J259" t="s">
        <v>93</v>
      </c>
      <c r="K259" s="8">
        <v>998.25</v>
      </c>
      <c r="L259" s="87">
        <f t="shared" si="33"/>
        <v>4</v>
      </c>
      <c r="M259" s="88" t="str">
        <f t="shared" si="30"/>
        <v>T2</v>
      </c>
      <c r="N259" s="76">
        <f t="shared" si="34"/>
        <v>28</v>
      </c>
      <c r="O259" s="89">
        <f t="shared" si="35"/>
        <v>27951</v>
      </c>
      <c r="P259" s="76" t="str">
        <f t="shared" si="36"/>
        <v>Dins Periode Legal</v>
      </c>
      <c r="Q259" s="76" t="str">
        <f t="shared" si="37"/>
        <v>T2 - Dins Periode Legal</v>
      </c>
      <c r="R259" s="76" t="str">
        <f t="shared" ref="R259:R322" si="39">CONCATENATE($M259," - Import Total")</f>
        <v>T2 - Import Total</v>
      </c>
      <c r="S259" s="92">
        <f t="shared" si="32"/>
        <v>0.11285212539986386</v>
      </c>
      <c r="T259" s="90">
        <f t="shared" si="38"/>
        <v>1</v>
      </c>
    </row>
    <row r="260" spans="3:20" x14ac:dyDescent="0.25">
      <c r="C260" s="143">
        <v>45016</v>
      </c>
      <c r="D260" s="79">
        <v>45044</v>
      </c>
      <c r="E260"/>
      <c r="F260">
        <v>2601</v>
      </c>
      <c r="G260" t="s">
        <v>578</v>
      </c>
      <c r="H260" s="140" t="s">
        <v>986</v>
      </c>
      <c r="I260" s="36">
        <v>41007555</v>
      </c>
      <c r="J260" t="s">
        <v>93</v>
      </c>
      <c r="K260" s="8">
        <v>12403.18</v>
      </c>
      <c r="L260" s="87">
        <f t="shared" si="33"/>
        <v>4</v>
      </c>
      <c r="M260" s="88" t="str">
        <f t="shared" si="30"/>
        <v>T2</v>
      </c>
      <c r="N260" s="76">
        <f t="shared" ref="N260:N323" si="40">IF(D260="",0,D260-C260)</f>
        <v>28</v>
      </c>
      <c r="O260" s="89">
        <f t="shared" ref="O260:O323" si="41">K260*N260</f>
        <v>347289.04000000004</v>
      </c>
      <c r="P260" s="76" t="str">
        <f t="shared" ref="P260:P323" si="42">IF(N260&lt;=30,"Dins Periode Legal","Fora Periode Legal")</f>
        <v>Dins Periode Legal</v>
      </c>
      <c r="Q260" s="76" t="str">
        <f t="shared" ref="Q260:Q323" si="43">CONCATENATE($M260," - ",P260)</f>
        <v>T2 - Dins Periode Legal</v>
      </c>
      <c r="R260" s="76" t="str">
        <f t="shared" si="39"/>
        <v>T2 - Import Total</v>
      </c>
      <c r="S260" s="92">
        <f t="shared" si="32"/>
        <v>1.4021790380336423</v>
      </c>
      <c r="T260" s="90">
        <f t="shared" ref="T260:T323" si="44">IF(L260="",0,1)</f>
        <v>1</v>
      </c>
    </row>
    <row r="261" spans="3:20" x14ac:dyDescent="0.25">
      <c r="C261" s="143">
        <v>45016</v>
      </c>
      <c r="D261" s="79">
        <v>45044</v>
      </c>
      <c r="E261"/>
      <c r="F261">
        <v>2602</v>
      </c>
      <c r="G261" t="s">
        <v>578</v>
      </c>
      <c r="H261" s="140" t="s">
        <v>987</v>
      </c>
      <c r="I261" s="36">
        <v>41007555</v>
      </c>
      <c r="J261" t="s">
        <v>93</v>
      </c>
      <c r="K261" s="8">
        <v>1312.45</v>
      </c>
      <c r="L261" s="87">
        <f t="shared" si="33"/>
        <v>4</v>
      </c>
      <c r="M261" s="88" t="str">
        <f t="shared" si="30"/>
        <v>T2</v>
      </c>
      <c r="N261" s="76">
        <f t="shared" si="40"/>
        <v>28</v>
      </c>
      <c r="O261" s="89">
        <f t="shared" si="41"/>
        <v>36748.6</v>
      </c>
      <c r="P261" s="76" t="str">
        <f t="shared" si="42"/>
        <v>Dins Periode Legal</v>
      </c>
      <c r="Q261" s="76" t="str">
        <f t="shared" si="43"/>
        <v>T2 - Dins Periode Legal</v>
      </c>
      <c r="R261" s="76" t="str">
        <f t="shared" si="39"/>
        <v>T2 - Import Total</v>
      </c>
      <c r="S261" s="92">
        <f t="shared" si="32"/>
        <v>0.14837242372256582</v>
      </c>
      <c r="T261" s="90">
        <f t="shared" si="44"/>
        <v>1</v>
      </c>
    </row>
    <row r="262" spans="3:20" x14ac:dyDescent="0.25">
      <c r="C262" s="143">
        <v>45016</v>
      </c>
      <c r="D262" s="79">
        <v>45044</v>
      </c>
      <c r="E262"/>
      <c r="F262">
        <v>2603</v>
      </c>
      <c r="G262" t="s">
        <v>578</v>
      </c>
      <c r="H262" s="140" t="s">
        <v>988</v>
      </c>
      <c r="I262" s="36">
        <v>41007555</v>
      </c>
      <c r="J262" t="s">
        <v>93</v>
      </c>
      <c r="K262" s="8">
        <v>4315.5200000000004</v>
      </c>
      <c r="L262" s="87">
        <f t="shared" si="33"/>
        <v>4</v>
      </c>
      <c r="M262" s="88" t="str">
        <f t="shared" si="30"/>
        <v>T2</v>
      </c>
      <c r="N262" s="76">
        <f t="shared" si="40"/>
        <v>28</v>
      </c>
      <c r="O262" s="89">
        <f t="shared" si="41"/>
        <v>120834.56000000001</v>
      </c>
      <c r="P262" s="76" t="str">
        <f t="shared" si="42"/>
        <v>Dins Periode Legal</v>
      </c>
      <c r="Q262" s="76" t="str">
        <f t="shared" si="43"/>
        <v>T2 - Dins Periode Legal</v>
      </c>
      <c r="R262" s="76" t="str">
        <f t="shared" si="39"/>
        <v>T2 - Import Total</v>
      </c>
      <c r="S262" s="92">
        <f t="shared" si="32"/>
        <v>0.48786937561294319</v>
      </c>
      <c r="T262" s="90">
        <f t="shared" si="44"/>
        <v>1</v>
      </c>
    </row>
    <row r="263" spans="3:20" x14ac:dyDescent="0.25">
      <c r="C263" s="143">
        <v>45016</v>
      </c>
      <c r="D263" s="79">
        <v>45044</v>
      </c>
      <c r="E263"/>
      <c r="F263">
        <v>2604</v>
      </c>
      <c r="G263" t="s">
        <v>578</v>
      </c>
      <c r="H263" s="140" t="s">
        <v>989</v>
      </c>
      <c r="I263" s="36">
        <v>41007555</v>
      </c>
      <c r="J263" t="s">
        <v>93</v>
      </c>
      <c r="K263" s="8">
        <v>674.74</v>
      </c>
      <c r="L263" s="87">
        <f t="shared" si="33"/>
        <v>4</v>
      </c>
      <c r="M263" s="88" t="str">
        <f t="shared" ref="M263:M326" si="45">IF(L263="","",VLOOKUP(L263,$AJ$8:$AK$19,2,FALSE))</f>
        <v>T2</v>
      </c>
      <c r="N263" s="76">
        <f t="shared" si="40"/>
        <v>28</v>
      </c>
      <c r="O263" s="89">
        <f t="shared" si="41"/>
        <v>18892.72</v>
      </c>
      <c r="P263" s="76" t="str">
        <f t="shared" si="42"/>
        <v>Dins Periode Legal</v>
      </c>
      <c r="Q263" s="76" t="str">
        <f t="shared" si="43"/>
        <v>T2 - Dins Periode Legal</v>
      </c>
      <c r="R263" s="76" t="str">
        <f t="shared" si="39"/>
        <v>T2 - Import Total</v>
      </c>
      <c r="S263" s="92">
        <f t="shared" ref="S263:S326" si="46">IF(M263="",0,K263/(VLOOKUP(R263,$X$9:$Y$27,2,FALSE))*N263)</f>
        <v>7.6279331923169685E-2</v>
      </c>
      <c r="T263" s="90">
        <f t="shared" si="44"/>
        <v>1</v>
      </c>
    </row>
    <row r="264" spans="3:20" x14ac:dyDescent="0.25">
      <c r="C264" s="143">
        <v>45023</v>
      </c>
      <c r="D264" s="79">
        <v>45044</v>
      </c>
      <c r="E264"/>
      <c r="F264">
        <v>2605</v>
      </c>
      <c r="G264" t="s">
        <v>589</v>
      </c>
      <c r="H264" s="140" t="s">
        <v>990</v>
      </c>
      <c r="I264" s="36">
        <v>41000460</v>
      </c>
      <c r="J264" t="s">
        <v>152</v>
      </c>
      <c r="K264" s="8">
        <v>268.14</v>
      </c>
      <c r="L264" s="87">
        <f t="shared" ref="L264:L327" si="47">IF(D264="","",MONTH(D264))</f>
        <v>4</v>
      </c>
      <c r="M264" s="88" t="str">
        <f t="shared" si="45"/>
        <v>T2</v>
      </c>
      <c r="N264" s="76">
        <f t="shared" si="40"/>
        <v>21</v>
      </c>
      <c r="O264" s="89">
        <f t="shared" si="41"/>
        <v>5630.94</v>
      </c>
      <c r="P264" s="76" t="str">
        <f t="shared" si="42"/>
        <v>Dins Periode Legal</v>
      </c>
      <c r="Q264" s="76" t="str">
        <f t="shared" si="43"/>
        <v>T2 - Dins Periode Legal</v>
      </c>
      <c r="R264" s="76" t="str">
        <f t="shared" si="39"/>
        <v>T2 - Import Total</v>
      </c>
      <c r="S264" s="92">
        <f t="shared" si="46"/>
        <v>2.2734912775897443E-2</v>
      </c>
      <c r="T264" s="90">
        <f t="shared" si="44"/>
        <v>1</v>
      </c>
    </row>
    <row r="265" spans="3:20" x14ac:dyDescent="0.25">
      <c r="C265" s="143">
        <v>45017</v>
      </c>
      <c r="D265" s="79">
        <v>45044</v>
      </c>
      <c r="E265"/>
      <c r="F265">
        <v>2606</v>
      </c>
      <c r="G265" t="s">
        <v>583</v>
      </c>
      <c r="H265" s="140" t="s">
        <v>991</v>
      </c>
      <c r="I265" s="36">
        <v>41037347</v>
      </c>
      <c r="J265" t="s">
        <v>559</v>
      </c>
      <c r="K265" s="8">
        <v>189.74</v>
      </c>
      <c r="L265" s="87">
        <f t="shared" si="47"/>
        <v>4</v>
      </c>
      <c r="M265" s="88" t="str">
        <f t="shared" si="45"/>
        <v>T2</v>
      </c>
      <c r="N265" s="76">
        <f t="shared" si="40"/>
        <v>27</v>
      </c>
      <c r="O265" s="89">
        <f t="shared" si="41"/>
        <v>5122.9800000000005</v>
      </c>
      <c r="P265" s="76" t="str">
        <f t="shared" si="42"/>
        <v>Dins Periode Legal</v>
      </c>
      <c r="Q265" s="76" t="str">
        <f t="shared" si="43"/>
        <v>T2 - Dins Periode Legal</v>
      </c>
      <c r="R265" s="76" t="str">
        <f t="shared" si="39"/>
        <v>T2 - Import Total</v>
      </c>
      <c r="S265" s="92">
        <f t="shared" si="46"/>
        <v>2.0684024950126816E-2</v>
      </c>
      <c r="T265" s="90">
        <f t="shared" si="44"/>
        <v>1</v>
      </c>
    </row>
    <row r="266" spans="3:20" x14ac:dyDescent="0.25">
      <c r="C266" s="143">
        <v>45017</v>
      </c>
      <c r="D266" s="79">
        <v>45044</v>
      </c>
      <c r="E266"/>
      <c r="F266">
        <v>2607</v>
      </c>
      <c r="G266" t="s">
        <v>594</v>
      </c>
      <c r="H266" s="140" t="s">
        <v>992</v>
      </c>
      <c r="I266" s="36">
        <v>41001608</v>
      </c>
      <c r="J266" t="s">
        <v>77</v>
      </c>
      <c r="K266" s="8">
        <v>186</v>
      </c>
      <c r="L266" s="87">
        <f t="shared" si="47"/>
        <v>4</v>
      </c>
      <c r="M266" s="88" t="str">
        <f t="shared" si="45"/>
        <v>T2</v>
      </c>
      <c r="N266" s="76">
        <f t="shared" si="40"/>
        <v>27</v>
      </c>
      <c r="O266" s="89">
        <f t="shared" si="41"/>
        <v>5022</v>
      </c>
      <c r="P266" s="76" t="str">
        <f t="shared" si="42"/>
        <v>Dins Periode Legal</v>
      </c>
      <c r="Q266" s="76" t="str">
        <f t="shared" si="43"/>
        <v>T2 - Dins Periode Legal</v>
      </c>
      <c r="R266" s="76" t="str">
        <f t="shared" si="39"/>
        <v>T2 - Import Total</v>
      </c>
      <c r="S266" s="92">
        <f t="shared" si="46"/>
        <v>2.0276318334160364E-2</v>
      </c>
      <c r="T266" s="90">
        <f t="shared" si="44"/>
        <v>1</v>
      </c>
    </row>
    <row r="267" spans="3:20" x14ac:dyDescent="0.25">
      <c r="C267" s="143">
        <v>45028</v>
      </c>
      <c r="D267" s="79">
        <v>45044</v>
      </c>
      <c r="E267"/>
      <c r="F267">
        <v>2608</v>
      </c>
      <c r="G267" t="s">
        <v>895</v>
      </c>
      <c r="H267" s="140" t="s">
        <v>993</v>
      </c>
      <c r="I267" s="36">
        <v>41000255</v>
      </c>
      <c r="J267" t="s">
        <v>897</v>
      </c>
      <c r="K267" s="8">
        <v>270</v>
      </c>
      <c r="L267" s="87">
        <f t="shared" si="47"/>
        <v>4</v>
      </c>
      <c r="M267" s="88" t="str">
        <f t="shared" si="45"/>
        <v>T2</v>
      </c>
      <c r="N267" s="76">
        <f t="shared" si="40"/>
        <v>16</v>
      </c>
      <c r="O267" s="89">
        <f t="shared" si="41"/>
        <v>4320</v>
      </c>
      <c r="P267" s="76" t="str">
        <f t="shared" si="42"/>
        <v>Dins Periode Legal</v>
      </c>
      <c r="Q267" s="76" t="str">
        <f t="shared" si="43"/>
        <v>T2 - Dins Periode Legal</v>
      </c>
      <c r="R267" s="76" t="str">
        <f t="shared" si="39"/>
        <v>T2 - Import Total</v>
      </c>
      <c r="S267" s="92">
        <f t="shared" si="46"/>
        <v>1.7441994265944397E-2</v>
      </c>
      <c r="T267" s="90">
        <f t="shared" si="44"/>
        <v>1</v>
      </c>
    </row>
    <row r="268" spans="3:20" x14ac:dyDescent="0.25">
      <c r="C268" s="143">
        <v>45019</v>
      </c>
      <c r="D268" s="79">
        <v>45044</v>
      </c>
      <c r="E268"/>
      <c r="F268">
        <v>2609</v>
      </c>
      <c r="G268" t="s">
        <v>568</v>
      </c>
      <c r="H268" s="140" t="s">
        <v>994</v>
      </c>
      <c r="I268" s="36">
        <v>41008099</v>
      </c>
      <c r="J268" t="s">
        <v>25</v>
      </c>
      <c r="K268" s="8">
        <v>562.52</v>
      </c>
      <c r="L268" s="87">
        <f t="shared" si="47"/>
        <v>4</v>
      </c>
      <c r="M268" s="88" t="str">
        <f t="shared" si="45"/>
        <v>T2</v>
      </c>
      <c r="N268" s="76">
        <f t="shared" si="40"/>
        <v>25</v>
      </c>
      <c r="O268" s="89">
        <f t="shared" si="41"/>
        <v>14063</v>
      </c>
      <c r="P268" s="76" t="str">
        <f t="shared" si="42"/>
        <v>Dins Periode Legal</v>
      </c>
      <c r="Q268" s="76" t="str">
        <f t="shared" si="43"/>
        <v>T2 - Dins Periode Legal</v>
      </c>
      <c r="R268" s="76" t="str">
        <f t="shared" si="39"/>
        <v>T2 - Import Total</v>
      </c>
      <c r="S268" s="92">
        <f t="shared" si="46"/>
        <v>5.6779343833790755E-2</v>
      </c>
      <c r="T268" s="90">
        <f t="shared" si="44"/>
        <v>1</v>
      </c>
    </row>
    <row r="269" spans="3:20" x14ac:dyDescent="0.25">
      <c r="C269" s="143">
        <v>44998</v>
      </c>
      <c r="D269" s="79">
        <v>45044</v>
      </c>
      <c r="E269"/>
      <c r="F269">
        <v>2610</v>
      </c>
      <c r="G269" t="s">
        <v>995</v>
      </c>
      <c r="H269" s="140" t="s">
        <v>996</v>
      </c>
      <c r="I269" s="36">
        <v>40001913</v>
      </c>
      <c r="J269" t="s">
        <v>428</v>
      </c>
      <c r="K269" s="8">
        <v>1548.8</v>
      </c>
      <c r="L269" s="87">
        <f t="shared" si="47"/>
        <v>4</v>
      </c>
      <c r="M269" s="88" t="str">
        <f t="shared" si="45"/>
        <v>T2</v>
      </c>
      <c r="N269" s="76">
        <f t="shared" si="40"/>
        <v>46</v>
      </c>
      <c r="O269" s="89">
        <f t="shared" si="41"/>
        <v>71244.800000000003</v>
      </c>
      <c r="P269" s="76" t="str">
        <f t="shared" si="42"/>
        <v>Fora Periode Legal</v>
      </c>
      <c r="Q269" s="76" t="str">
        <f t="shared" si="43"/>
        <v>T2 - Fora Periode Legal</v>
      </c>
      <c r="R269" s="76" t="str">
        <f t="shared" si="39"/>
        <v>T2 - Import Total</v>
      </c>
      <c r="S269" s="92">
        <f t="shared" si="46"/>
        <v>0.28765078543480455</v>
      </c>
      <c r="T269" s="90">
        <f t="shared" si="44"/>
        <v>1</v>
      </c>
    </row>
    <row r="270" spans="3:20" x14ac:dyDescent="0.25">
      <c r="C270" s="143">
        <v>45016</v>
      </c>
      <c r="D270" s="79">
        <v>45044</v>
      </c>
      <c r="E270"/>
      <c r="F270">
        <v>2611</v>
      </c>
      <c r="G270" t="s">
        <v>997</v>
      </c>
      <c r="H270" s="140" t="s">
        <v>998</v>
      </c>
      <c r="I270" s="36">
        <v>41037341</v>
      </c>
      <c r="J270" t="s">
        <v>999</v>
      </c>
      <c r="K270" s="8">
        <v>152.72999999999999</v>
      </c>
      <c r="L270" s="87">
        <f t="shared" si="47"/>
        <v>4</v>
      </c>
      <c r="M270" s="88" t="str">
        <f t="shared" si="45"/>
        <v>T2</v>
      </c>
      <c r="N270" s="76">
        <f t="shared" si="40"/>
        <v>28</v>
      </c>
      <c r="O270" s="89">
        <f t="shared" si="41"/>
        <v>4276.4399999999996</v>
      </c>
      <c r="P270" s="76" t="str">
        <f t="shared" si="42"/>
        <v>Dins Periode Legal</v>
      </c>
      <c r="Q270" s="76" t="str">
        <f t="shared" si="43"/>
        <v>T2 - Dins Periode Legal</v>
      </c>
      <c r="R270" s="76" t="str">
        <f t="shared" si="39"/>
        <v>T2 - Import Total</v>
      </c>
      <c r="S270" s="92">
        <f t="shared" si="46"/>
        <v>1.7266120823762793E-2</v>
      </c>
      <c r="T270" s="90">
        <f t="shared" si="44"/>
        <v>1</v>
      </c>
    </row>
    <row r="271" spans="3:20" x14ac:dyDescent="0.25">
      <c r="C271" s="143">
        <v>45015</v>
      </c>
      <c r="D271" s="79">
        <v>45044</v>
      </c>
      <c r="E271"/>
      <c r="F271">
        <v>2612</v>
      </c>
      <c r="G271" t="s">
        <v>580</v>
      </c>
      <c r="H271" s="140" t="s">
        <v>1000</v>
      </c>
      <c r="I271" s="36">
        <v>41001048</v>
      </c>
      <c r="J271" t="s">
        <v>155</v>
      </c>
      <c r="K271" s="8">
        <v>1512.02</v>
      </c>
      <c r="L271" s="87">
        <f t="shared" si="47"/>
        <v>4</v>
      </c>
      <c r="M271" s="88" t="str">
        <f t="shared" si="45"/>
        <v>T2</v>
      </c>
      <c r="N271" s="76">
        <f t="shared" si="40"/>
        <v>29</v>
      </c>
      <c r="O271" s="89">
        <f t="shared" si="41"/>
        <v>43848.58</v>
      </c>
      <c r="P271" s="76" t="str">
        <f t="shared" si="42"/>
        <v>Dins Periode Legal</v>
      </c>
      <c r="Q271" s="76" t="str">
        <f t="shared" si="43"/>
        <v>T2 - Dins Periode Legal</v>
      </c>
      <c r="R271" s="76" t="str">
        <f t="shared" si="39"/>
        <v>T2 - Import Total</v>
      </c>
      <c r="S271" s="92">
        <f t="shared" si="46"/>
        <v>0.1770385835485658</v>
      </c>
      <c r="T271" s="90">
        <f t="shared" si="44"/>
        <v>1</v>
      </c>
    </row>
    <row r="272" spans="3:20" x14ac:dyDescent="0.25">
      <c r="C272" s="143">
        <v>45016</v>
      </c>
      <c r="D272" s="79">
        <v>45044</v>
      </c>
      <c r="E272"/>
      <c r="F272">
        <v>2613</v>
      </c>
      <c r="G272" t="s">
        <v>575</v>
      </c>
      <c r="H272" s="140" t="s">
        <v>1001</v>
      </c>
      <c r="I272" s="36">
        <v>40000200</v>
      </c>
      <c r="J272" t="s">
        <v>15</v>
      </c>
      <c r="K272" s="8">
        <v>699.68</v>
      </c>
      <c r="L272" s="87">
        <f t="shared" si="47"/>
        <v>4</v>
      </c>
      <c r="M272" s="88" t="str">
        <f t="shared" si="45"/>
        <v>T2</v>
      </c>
      <c r="N272" s="76">
        <f t="shared" si="40"/>
        <v>28</v>
      </c>
      <c r="O272" s="89">
        <f t="shared" si="41"/>
        <v>19591.039999999997</v>
      </c>
      <c r="P272" s="76" t="str">
        <f t="shared" si="42"/>
        <v>Dins Periode Legal</v>
      </c>
      <c r="Q272" s="76" t="str">
        <f t="shared" si="43"/>
        <v>T2 - Dins Periode Legal</v>
      </c>
      <c r="R272" s="76" t="str">
        <f t="shared" si="39"/>
        <v>T2 - Import Total</v>
      </c>
      <c r="S272" s="92">
        <f t="shared" si="46"/>
        <v>7.9098797996270218E-2</v>
      </c>
      <c r="T272" s="90">
        <f t="shared" si="44"/>
        <v>1</v>
      </c>
    </row>
    <row r="273" spans="3:20" x14ac:dyDescent="0.25">
      <c r="C273" s="143">
        <v>45000</v>
      </c>
      <c r="D273" s="79">
        <v>45044</v>
      </c>
      <c r="E273"/>
      <c r="F273">
        <v>2614</v>
      </c>
      <c r="G273" t="s">
        <v>1002</v>
      </c>
      <c r="H273" s="140" t="s">
        <v>1003</v>
      </c>
      <c r="I273" s="36">
        <v>41037379</v>
      </c>
      <c r="J273" t="s">
        <v>1004</v>
      </c>
      <c r="K273" s="8">
        <v>2002.73</v>
      </c>
      <c r="L273" s="87">
        <f t="shared" si="47"/>
        <v>4</v>
      </c>
      <c r="M273" s="88" t="str">
        <f t="shared" si="45"/>
        <v>T2</v>
      </c>
      <c r="N273" s="76">
        <f t="shared" si="40"/>
        <v>44</v>
      </c>
      <c r="O273" s="89">
        <f t="shared" si="41"/>
        <v>88120.12</v>
      </c>
      <c r="P273" s="76" t="str">
        <f t="shared" si="42"/>
        <v>Fora Periode Legal</v>
      </c>
      <c r="Q273" s="76" t="str">
        <f t="shared" si="43"/>
        <v>T2 - Fora Periode Legal</v>
      </c>
      <c r="R273" s="76" t="str">
        <f t="shared" si="39"/>
        <v>T2 - Import Total</v>
      </c>
      <c r="S273" s="92">
        <f t="shared" si="46"/>
        <v>0.35578486753572508</v>
      </c>
      <c r="T273" s="90">
        <f t="shared" si="44"/>
        <v>1</v>
      </c>
    </row>
    <row r="274" spans="3:20" x14ac:dyDescent="0.25">
      <c r="C274" s="143">
        <v>45016</v>
      </c>
      <c r="D274" s="79">
        <v>45044</v>
      </c>
      <c r="E274"/>
      <c r="F274">
        <v>2615</v>
      </c>
      <c r="G274" t="s">
        <v>1002</v>
      </c>
      <c r="H274" s="140" t="s">
        <v>1005</v>
      </c>
      <c r="I274" s="36">
        <v>41037379</v>
      </c>
      <c r="J274" t="s">
        <v>1004</v>
      </c>
      <c r="K274" s="8">
        <v>163.94</v>
      </c>
      <c r="L274" s="87">
        <f t="shared" si="47"/>
        <v>4</v>
      </c>
      <c r="M274" s="88" t="str">
        <f t="shared" si="45"/>
        <v>T2</v>
      </c>
      <c r="N274" s="76">
        <f t="shared" si="40"/>
        <v>28</v>
      </c>
      <c r="O274" s="89">
        <f t="shared" si="41"/>
        <v>4590.32</v>
      </c>
      <c r="P274" s="76" t="str">
        <f t="shared" si="42"/>
        <v>Dins Periode Legal</v>
      </c>
      <c r="Q274" s="76" t="str">
        <f t="shared" si="43"/>
        <v>T2 - Dins Periode Legal</v>
      </c>
      <c r="R274" s="76" t="str">
        <f t="shared" si="39"/>
        <v>T2 - Import Total</v>
      </c>
      <c r="S274" s="92">
        <f t="shared" si="46"/>
        <v>1.8533410907141178E-2</v>
      </c>
      <c r="T274" s="90">
        <f t="shared" si="44"/>
        <v>1</v>
      </c>
    </row>
    <row r="275" spans="3:20" x14ac:dyDescent="0.25">
      <c r="C275" s="143">
        <v>45016</v>
      </c>
      <c r="D275" s="79">
        <v>45044</v>
      </c>
      <c r="E275"/>
      <c r="F275">
        <v>2616</v>
      </c>
      <c r="G275" t="s">
        <v>1006</v>
      </c>
      <c r="H275" s="140" t="s">
        <v>1007</v>
      </c>
      <c r="I275" s="36">
        <v>41037406</v>
      </c>
      <c r="J275" t="s">
        <v>1008</v>
      </c>
      <c r="K275" s="8">
        <v>158.38999999999999</v>
      </c>
      <c r="L275" s="87">
        <f t="shared" si="47"/>
        <v>4</v>
      </c>
      <c r="M275" s="88" t="str">
        <f t="shared" si="45"/>
        <v>T2</v>
      </c>
      <c r="N275" s="76">
        <f t="shared" si="40"/>
        <v>28</v>
      </c>
      <c r="O275" s="89">
        <f t="shared" si="41"/>
        <v>4434.92</v>
      </c>
      <c r="P275" s="76" t="str">
        <f t="shared" si="42"/>
        <v>Dins Periode Legal</v>
      </c>
      <c r="Q275" s="76" t="str">
        <f t="shared" si="43"/>
        <v>T2 - Dins Periode Legal</v>
      </c>
      <c r="R275" s="76" t="str">
        <f t="shared" si="39"/>
        <v>T2 - Import Total</v>
      </c>
      <c r="S275" s="92">
        <f t="shared" si="46"/>
        <v>1.7905983613407898E-2</v>
      </c>
      <c r="T275" s="90">
        <f t="shared" si="44"/>
        <v>1</v>
      </c>
    </row>
    <row r="276" spans="3:20" x14ac:dyDescent="0.25">
      <c r="C276" s="143">
        <v>45016</v>
      </c>
      <c r="D276" s="79">
        <v>45044</v>
      </c>
      <c r="E276"/>
      <c r="F276">
        <v>2617</v>
      </c>
      <c r="G276" t="s">
        <v>1006</v>
      </c>
      <c r="H276" s="140" t="s">
        <v>1009</v>
      </c>
      <c r="I276" s="36">
        <v>41037406</v>
      </c>
      <c r="J276" t="s">
        <v>1008</v>
      </c>
      <c r="K276" s="8">
        <v>1282.1500000000001</v>
      </c>
      <c r="L276" s="87">
        <f t="shared" si="47"/>
        <v>4</v>
      </c>
      <c r="M276" s="88" t="str">
        <f t="shared" si="45"/>
        <v>T2</v>
      </c>
      <c r="N276" s="76">
        <f t="shared" si="40"/>
        <v>28</v>
      </c>
      <c r="O276" s="89">
        <f t="shared" si="41"/>
        <v>35900.200000000004</v>
      </c>
      <c r="P276" s="76" t="str">
        <f t="shared" si="42"/>
        <v>Dins Periode Legal</v>
      </c>
      <c r="Q276" s="76" t="str">
        <f t="shared" si="43"/>
        <v>T2 - Dins Periode Legal</v>
      </c>
      <c r="R276" s="76" t="str">
        <f t="shared" si="39"/>
        <v>T2 - Import Total</v>
      </c>
      <c r="S276" s="92">
        <f t="shared" si="46"/>
        <v>0.14494700984867062</v>
      </c>
      <c r="T276" s="90">
        <f t="shared" si="44"/>
        <v>1</v>
      </c>
    </row>
    <row r="277" spans="3:20" x14ac:dyDescent="0.25">
      <c r="C277" s="143">
        <v>45016</v>
      </c>
      <c r="D277" s="79">
        <v>45044</v>
      </c>
      <c r="E277"/>
      <c r="F277">
        <v>2618</v>
      </c>
      <c r="G277" t="s">
        <v>1006</v>
      </c>
      <c r="H277" s="140" t="s">
        <v>1010</v>
      </c>
      <c r="I277" s="36">
        <v>41037406</v>
      </c>
      <c r="J277" t="s">
        <v>1008</v>
      </c>
      <c r="K277" s="8">
        <v>151.37</v>
      </c>
      <c r="L277" s="87">
        <f t="shared" si="47"/>
        <v>4</v>
      </c>
      <c r="M277" s="88" t="str">
        <f t="shared" si="45"/>
        <v>T2</v>
      </c>
      <c r="N277" s="76">
        <f t="shared" si="40"/>
        <v>28</v>
      </c>
      <c r="O277" s="89">
        <f t="shared" si="41"/>
        <v>4238.3600000000006</v>
      </c>
      <c r="P277" s="76" t="str">
        <f t="shared" si="42"/>
        <v>Dins Periode Legal</v>
      </c>
      <c r="Q277" s="76" t="str">
        <f t="shared" si="43"/>
        <v>T2 - Dins Periode Legal</v>
      </c>
      <c r="R277" s="76" t="str">
        <f t="shared" si="39"/>
        <v>T2 - Import Total</v>
      </c>
      <c r="S277" s="92">
        <f t="shared" si="46"/>
        <v>1.7112372874307433E-2</v>
      </c>
      <c r="T277" s="90">
        <f t="shared" si="44"/>
        <v>1</v>
      </c>
    </row>
    <row r="278" spans="3:20" x14ac:dyDescent="0.25">
      <c r="C278" s="143">
        <v>45015</v>
      </c>
      <c r="D278" s="79">
        <v>45044</v>
      </c>
      <c r="E278"/>
      <c r="F278">
        <v>2619</v>
      </c>
      <c r="G278" t="s">
        <v>567</v>
      </c>
      <c r="H278" s="140" t="s">
        <v>1011</v>
      </c>
      <c r="I278" s="36">
        <v>41007450</v>
      </c>
      <c r="J278" t="s">
        <v>24</v>
      </c>
      <c r="K278" s="8">
        <v>2754.01</v>
      </c>
      <c r="L278" s="87">
        <f t="shared" si="47"/>
        <v>4</v>
      </c>
      <c r="M278" s="88" t="str">
        <f t="shared" si="45"/>
        <v>T2</v>
      </c>
      <c r="N278" s="76">
        <f t="shared" si="40"/>
        <v>29</v>
      </c>
      <c r="O278" s="89">
        <f t="shared" si="41"/>
        <v>79866.290000000008</v>
      </c>
      <c r="P278" s="76" t="str">
        <f t="shared" si="42"/>
        <v>Dins Periode Legal</v>
      </c>
      <c r="Q278" s="76" t="str">
        <f t="shared" si="43"/>
        <v>T2 - Dins Periode Legal</v>
      </c>
      <c r="R278" s="76" t="str">
        <f t="shared" si="39"/>
        <v>T2 - Import Total</v>
      </c>
      <c r="S278" s="92">
        <f t="shared" si="46"/>
        <v>0.3224600398662622</v>
      </c>
      <c r="T278" s="90">
        <f t="shared" si="44"/>
        <v>1</v>
      </c>
    </row>
    <row r="279" spans="3:20" x14ac:dyDescent="0.25">
      <c r="C279" s="143">
        <v>45034</v>
      </c>
      <c r="D279" s="79">
        <v>45044</v>
      </c>
      <c r="E279"/>
      <c r="F279">
        <v>2620</v>
      </c>
      <c r="G279" t="s">
        <v>628</v>
      </c>
      <c r="H279" s="140" t="s">
        <v>1012</v>
      </c>
      <c r="I279" s="36">
        <v>41001556</v>
      </c>
      <c r="J279" t="s">
        <v>629</v>
      </c>
      <c r="K279" s="8">
        <v>135.6</v>
      </c>
      <c r="L279" s="87">
        <f t="shared" si="47"/>
        <v>4</v>
      </c>
      <c r="M279" s="88" t="str">
        <f t="shared" si="45"/>
        <v>T2</v>
      </c>
      <c r="N279" s="76">
        <f t="shared" si="40"/>
        <v>10</v>
      </c>
      <c r="O279" s="89">
        <f t="shared" si="41"/>
        <v>1356</v>
      </c>
      <c r="P279" s="76" t="str">
        <f t="shared" si="42"/>
        <v>Dins Periode Legal</v>
      </c>
      <c r="Q279" s="76" t="str">
        <f t="shared" si="43"/>
        <v>T2 - Dins Periode Legal</v>
      </c>
      <c r="R279" s="76" t="str">
        <f t="shared" si="39"/>
        <v>T2 - Import Total</v>
      </c>
      <c r="S279" s="92">
        <f t="shared" si="46"/>
        <v>5.4748482001436586E-3</v>
      </c>
      <c r="T279" s="90">
        <f t="shared" si="44"/>
        <v>1</v>
      </c>
    </row>
    <row r="280" spans="3:20" x14ac:dyDescent="0.25">
      <c r="C280" s="143">
        <v>45031</v>
      </c>
      <c r="D280" s="79">
        <v>45044</v>
      </c>
      <c r="E280"/>
      <c r="F280">
        <v>2621</v>
      </c>
      <c r="G280" t="s">
        <v>673</v>
      </c>
      <c r="H280" s="140" t="s">
        <v>1013</v>
      </c>
      <c r="I280" s="36">
        <v>40000450</v>
      </c>
      <c r="J280" t="s">
        <v>645</v>
      </c>
      <c r="K280" s="8">
        <v>573.92999999999995</v>
      </c>
      <c r="L280" s="87">
        <f t="shared" si="47"/>
        <v>4</v>
      </c>
      <c r="M280" s="88" t="str">
        <f t="shared" si="45"/>
        <v>T2</v>
      </c>
      <c r="N280" s="76">
        <f t="shared" si="40"/>
        <v>13</v>
      </c>
      <c r="O280" s="89">
        <f t="shared" si="41"/>
        <v>7461.0899999999992</v>
      </c>
      <c r="P280" s="76" t="str">
        <f t="shared" si="42"/>
        <v>Dins Periode Legal</v>
      </c>
      <c r="Q280" s="76" t="str">
        <f t="shared" si="43"/>
        <v>T2 - Dins Periode Legal</v>
      </c>
      <c r="R280" s="76" t="str">
        <f t="shared" si="39"/>
        <v>T2 - Import Total</v>
      </c>
      <c r="S280" s="92">
        <f t="shared" si="46"/>
        <v>3.0124140971688682E-2</v>
      </c>
      <c r="T280" s="90">
        <f t="shared" si="44"/>
        <v>1</v>
      </c>
    </row>
    <row r="281" spans="3:20" x14ac:dyDescent="0.25">
      <c r="C281" s="143">
        <v>45031</v>
      </c>
      <c r="D281" s="79">
        <v>45044</v>
      </c>
      <c r="E281"/>
      <c r="F281">
        <v>2622</v>
      </c>
      <c r="G281" t="s">
        <v>673</v>
      </c>
      <c r="H281" s="140" t="s">
        <v>1014</v>
      </c>
      <c r="I281" s="36">
        <v>40000450</v>
      </c>
      <c r="J281" t="s">
        <v>645</v>
      </c>
      <c r="K281" s="8">
        <v>2545.0700000000002</v>
      </c>
      <c r="L281" s="87">
        <f t="shared" si="47"/>
        <v>4</v>
      </c>
      <c r="M281" s="88" t="str">
        <f t="shared" si="45"/>
        <v>T2</v>
      </c>
      <c r="N281" s="76">
        <f t="shared" si="40"/>
        <v>13</v>
      </c>
      <c r="O281" s="89">
        <f t="shared" si="41"/>
        <v>33085.910000000003</v>
      </c>
      <c r="P281" s="76" t="str">
        <f t="shared" si="42"/>
        <v>Dins Periode Legal</v>
      </c>
      <c r="Q281" s="76" t="str">
        <f t="shared" si="43"/>
        <v>T2 - Dins Periode Legal</v>
      </c>
      <c r="R281" s="76" t="str">
        <f t="shared" si="39"/>
        <v>T2 - Import Total</v>
      </c>
      <c r="S281" s="92">
        <f t="shared" si="46"/>
        <v>0.13358431770915566</v>
      </c>
      <c r="T281" s="90">
        <f t="shared" si="44"/>
        <v>1</v>
      </c>
    </row>
    <row r="282" spans="3:20" x14ac:dyDescent="0.25">
      <c r="C282" s="143">
        <v>45033</v>
      </c>
      <c r="D282" s="79">
        <v>45044</v>
      </c>
      <c r="E282"/>
      <c r="F282">
        <v>2623</v>
      </c>
      <c r="G282" t="s">
        <v>568</v>
      </c>
      <c r="H282" s="140" t="s">
        <v>1015</v>
      </c>
      <c r="I282" s="36">
        <v>41008099</v>
      </c>
      <c r="J282" t="s">
        <v>25</v>
      </c>
      <c r="K282" s="8">
        <v>561.4</v>
      </c>
      <c r="L282" s="87">
        <f t="shared" si="47"/>
        <v>4</v>
      </c>
      <c r="M282" s="88" t="str">
        <f t="shared" si="45"/>
        <v>T2</v>
      </c>
      <c r="N282" s="76">
        <f t="shared" si="40"/>
        <v>11</v>
      </c>
      <c r="O282" s="89">
        <f t="shared" si="41"/>
        <v>6175.4</v>
      </c>
      <c r="P282" s="76" t="str">
        <f t="shared" si="42"/>
        <v>Dins Periode Legal</v>
      </c>
      <c r="Q282" s="76" t="str">
        <f t="shared" si="43"/>
        <v>T2 - Dins Periode Legal</v>
      </c>
      <c r="R282" s="76" t="str">
        <f t="shared" si="39"/>
        <v>T2 - Import Total</v>
      </c>
      <c r="S282" s="92">
        <f t="shared" si="46"/>
        <v>2.493316930322061E-2</v>
      </c>
      <c r="T282" s="90">
        <f t="shared" si="44"/>
        <v>1</v>
      </c>
    </row>
    <row r="283" spans="3:20" x14ac:dyDescent="0.25">
      <c r="C283" s="143">
        <v>45031</v>
      </c>
      <c r="D283" s="79">
        <v>45044</v>
      </c>
      <c r="E283"/>
      <c r="F283">
        <v>2624</v>
      </c>
      <c r="G283" t="s">
        <v>586</v>
      </c>
      <c r="H283" s="140" t="s">
        <v>1016</v>
      </c>
      <c r="I283" s="36">
        <v>40000950</v>
      </c>
      <c r="J283" t="s">
        <v>130</v>
      </c>
      <c r="K283" s="8">
        <v>392.71</v>
      </c>
      <c r="L283" s="87">
        <f t="shared" si="47"/>
        <v>4</v>
      </c>
      <c r="M283" s="88" t="str">
        <f t="shared" si="45"/>
        <v>T2</v>
      </c>
      <c r="N283" s="76">
        <f t="shared" si="40"/>
        <v>13</v>
      </c>
      <c r="O283" s="89">
        <f t="shared" si="41"/>
        <v>5105.2299999999996</v>
      </c>
      <c r="P283" s="76" t="str">
        <f t="shared" si="42"/>
        <v>Dins Periode Legal</v>
      </c>
      <c r="Q283" s="76" t="str">
        <f t="shared" si="43"/>
        <v>T2 - Dins Periode Legal</v>
      </c>
      <c r="R283" s="76" t="str">
        <f t="shared" si="39"/>
        <v>T2 - Import Total</v>
      </c>
      <c r="S283" s="92">
        <f t="shared" si="46"/>
        <v>2.0612359348686878E-2</v>
      </c>
      <c r="T283" s="90">
        <f t="shared" si="44"/>
        <v>1</v>
      </c>
    </row>
    <row r="284" spans="3:20" x14ac:dyDescent="0.25">
      <c r="C284" s="143">
        <v>45022</v>
      </c>
      <c r="D284" s="79">
        <v>45044</v>
      </c>
      <c r="E284"/>
      <c r="F284">
        <v>2625</v>
      </c>
      <c r="G284" t="s">
        <v>622</v>
      </c>
      <c r="H284" s="140" t="s">
        <v>1017</v>
      </c>
      <c r="I284" s="36">
        <v>41008103</v>
      </c>
      <c r="J284" t="s">
        <v>124</v>
      </c>
      <c r="K284" s="8">
        <v>69.44</v>
      </c>
      <c r="L284" s="87">
        <f t="shared" si="47"/>
        <v>4</v>
      </c>
      <c r="M284" s="88" t="str">
        <f t="shared" si="45"/>
        <v>T2</v>
      </c>
      <c r="N284" s="76">
        <f t="shared" si="40"/>
        <v>22</v>
      </c>
      <c r="O284" s="89">
        <f t="shared" si="41"/>
        <v>1527.6799999999998</v>
      </c>
      <c r="P284" s="76" t="str">
        <f t="shared" si="42"/>
        <v>Dins Periode Legal</v>
      </c>
      <c r="Q284" s="76" t="str">
        <f t="shared" si="43"/>
        <v>T2 - Dins Periode Legal</v>
      </c>
      <c r="R284" s="76" t="str">
        <f t="shared" si="39"/>
        <v>T2 - Import Total</v>
      </c>
      <c r="S284" s="92">
        <f t="shared" si="46"/>
        <v>6.1680059722680411E-3</v>
      </c>
      <c r="T284" s="90">
        <f t="shared" si="44"/>
        <v>1</v>
      </c>
    </row>
    <row r="285" spans="3:20" x14ac:dyDescent="0.25">
      <c r="C285" s="143">
        <v>45037</v>
      </c>
      <c r="D285" s="79">
        <v>45044</v>
      </c>
      <c r="E285"/>
      <c r="F285">
        <v>2626</v>
      </c>
      <c r="G285" t="s">
        <v>603</v>
      </c>
      <c r="H285" s="140" t="s">
        <v>1018</v>
      </c>
      <c r="I285" s="36">
        <v>41002915</v>
      </c>
      <c r="J285" t="s">
        <v>109</v>
      </c>
      <c r="K285" s="8">
        <v>25.42</v>
      </c>
      <c r="L285" s="87">
        <f t="shared" si="47"/>
        <v>4</v>
      </c>
      <c r="M285" s="88" t="str">
        <f t="shared" si="45"/>
        <v>T2</v>
      </c>
      <c r="N285" s="76">
        <f t="shared" si="40"/>
        <v>7</v>
      </c>
      <c r="O285" s="89">
        <f t="shared" si="41"/>
        <v>177.94</v>
      </c>
      <c r="P285" s="76" t="str">
        <f t="shared" si="42"/>
        <v>Dins Periode Legal</v>
      </c>
      <c r="Q285" s="76" t="str">
        <f t="shared" si="43"/>
        <v>T2 - Dins Periode Legal</v>
      </c>
      <c r="R285" s="76" t="str">
        <f t="shared" si="39"/>
        <v>T2 - Import Total</v>
      </c>
      <c r="S285" s="92">
        <f t="shared" si="46"/>
        <v>7.1843251381531166E-4</v>
      </c>
      <c r="T285" s="90">
        <f t="shared" si="44"/>
        <v>1</v>
      </c>
    </row>
    <row r="286" spans="3:20" x14ac:dyDescent="0.25">
      <c r="C286" s="143">
        <v>45037</v>
      </c>
      <c r="D286" s="79">
        <v>45044</v>
      </c>
      <c r="E286"/>
      <c r="F286">
        <v>2627</v>
      </c>
      <c r="G286" t="s">
        <v>605</v>
      </c>
      <c r="H286" s="140" t="s">
        <v>1019</v>
      </c>
      <c r="I286" s="36">
        <v>41037342</v>
      </c>
      <c r="J286" t="s">
        <v>606</v>
      </c>
      <c r="K286" s="8">
        <v>200.13</v>
      </c>
      <c r="L286" s="87">
        <f t="shared" si="47"/>
        <v>4</v>
      </c>
      <c r="M286" s="88" t="str">
        <f t="shared" si="45"/>
        <v>T2</v>
      </c>
      <c r="N286" s="76">
        <f t="shared" si="40"/>
        <v>7</v>
      </c>
      <c r="O286" s="89">
        <f t="shared" si="41"/>
        <v>1400.9099999999999</v>
      </c>
      <c r="P286" s="76" t="str">
        <f t="shared" si="42"/>
        <v>Dins Periode Legal</v>
      </c>
      <c r="Q286" s="76" t="str">
        <f t="shared" si="43"/>
        <v>T2 - Dins Periode Legal</v>
      </c>
      <c r="R286" s="76" t="str">
        <f t="shared" si="39"/>
        <v>T2 - Import Total</v>
      </c>
      <c r="S286" s="92">
        <f t="shared" si="46"/>
        <v>5.6561722655333723E-3</v>
      </c>
      <c r="T286" s="90">
        <f t="shared" si="44"/>
        <v>1</v>
      </c>
    </row>
    <row r="287" spans="3:20" x14ac:dyDescent="0.25">
      <c r="C287" s="143">
        <v>45033</v>
      </c>
      <c r="D287" s="79">
        <v>45044</v>
      </c>
      <c r="E287"/>
      <c r="F287">
        <v>2628</v>
      </c>
      <c r="G287" t="s">
        <v>615</v>
      </c>
      <c r="H287" s="140" t="s">
        <v>1020</v>
      </c>
      <c r="I287" s="36">
        <v>40002390</v>
      </c>
      <c r="J287" t="s">
        <v>116</v>
      </c>
      <c r="K287" s="8">
        <v>1244.0999999999999</v>
      </c>
      <c r="L287" s="87">
        <f t="shared" si="47"/>
        <v>4</v>
      </c>
      <c r="M287" s="88" t="str">
        <f t="shared" si="45"/>
        <v>T2</v>
      </c>
      <c r="N287" s="76">
        <f t="shared" si="40"/>
        <v>11</v>
      </c>
      <c r="O287" s="89">
        <f t="shared" si="41"/>
        <v>13685.099999999999</v>
      </c>
      <c r="P287" s="76" t="str">
        <f t="shared" si="42"/>
        <v>Dins Periode Legal</v>
      </c>
      <c r="Q287" s="76" t="str">
        <f t="shared" si="43"/>
        <v>T2 - Dins Periode Legal</v>
      </c>
      <c r="R287" s="76" t="str">
        <f t="shared" si="39"/>
        <v>T2 - Import Total</v>
      </c>
      <c r="S287" s="92">
        <f t="shared" si="46"/>
        <v>5.5253573085387891E-2</v>
      </c>
      <c r="T287" s="90">
        <f t="shared" si="44"/>
        <v>1</v>
      </c>
    </row>
    <row r="288" spans="3:20" x14ac:dyDescent="0.25">
      <c r="C288" s="143">
        <v>45036</v>
      </c>
      <c r="D288" s="79">
        <v>45044</v>
      </c>
      <c r="E288"/>
      <c r="F288">
        <v>2629</v>
      </c>
      <c r="G288" t="s">
        <v>895</v>
      </c>
      <c r="H288" s="140" t="s">
        <v>1021</v>
      </c>
      <c r="I288" s="36">
        <v>41000255</v>
      </c>
      <c r="J288" t="s">
        <v>897</v>
      </c>
      <c r="K288" s="8">
        <v>540</v>
      </c>
      <c r="L288" s="87">
        <f t="shared" si="47"/>
        <v>4</v>
      </c>
      <c r="M288" s="88" t="str">
        <f t="shared" si="45"/>
        <v>T2</v>
      </c>
      <c r="N288" s="76">
        <f t="shared" si="40"/>
        <v>8</v>
      </c>
      <c r="O288" s="89">
        <f t="shared" si="41"/>
        <v>4320</v>
      </c>
      <c r="P288" s="76" t="str">
        <f t="shared" si="42"/>
        <v>Dins Periode Legal</v>
      </c>
      <c r="Q288" s="76" t="str">
        <f t="shared" si="43"/>
        <v>T2 - Dins Periode Legal</v>
      </c>
      <c r="R288" s="76" t="str">
        <f t="shared" si="39"/>
        <v>T2 - Import Total</v>
      </c>
      <c r="S288" s="92">
        <f t="shared" si="46"/>
        <v>1.7441994265944397E-2</v>
      </c>
      <c r="T288" s="90">
        <f t="shared" si="44"/>
        <v>1</v>
      </c>
    </row>
    <row r="289" spans="3:20" x14ac:dyDescent="0.25">
      <c r="C289" s="79">
        <v>44925</v>
      </c>
      <c r="D289" s="79">
        <v>45044</v>
      </c>
      <c r="E289"/>
      <c r="F289">
        <v>2630</v>
      </c>
      <c r="G289" t="s">
        <v>580</v>
      </c>
      <c r="H289" s="140" t="s">
        <v>644</v>
      </c>
      <c r="I289" s="36">
        <v>41001048</v>
      </c>
      <c r="J289" t="s">
        <v>155</v>
      </c>
      <c r="K289" s="8">
        <v>6151.6</v>
      </c>
      <c r="L289" s="87">
        <f t="shared" si="47"/>
        <v>4</v>
      </c>
      <c r="M289" s="88" t="str">
        <f t="shared" si="45"/>
        <v>T2</v>
      </c>
      <c r="N289" s="76">
        <f t="shared" si="40"/>
        <v>119</v>
      </c>
      <c r="O289" s="89">
        <f t="shared" si="41"/>
        <v>732040.4</v>
      </c>
      <c r="P289" s="76" t="str">
        <f t="shared" si="42"/>
        <v>Fora Periode Legal</v>
      </c>
      <c r="Q289" s="76" t="str">
        <f t="shared" si="43"/>
        <v>T2 - Fora Periode Legal</v>
      </c>
      <c r="R289" s="76" t="str">
        <f t="shared" si="39"/>
        <v>T2 - Import Total</v>
      </c>
      <c r="S289" s="92">
        <f t="shared" si="46"/>
        <v>2.9556121433425102</v>
      </c>
      <c r="T289" s="90">
        <f t="shared" si="44"/>
        <v>1</v>
      </c>
    </row>
    <row r="290" spans="3:20" x14ac:dyDescent="0.25">
      <c r="C290" s="79">
        <v>44926</v>
      </c>
      <c r="D290" s="79">
        <v>45044</v>
      </c>
      <c r="E290"/>
      <c r="F290">
        <v>2631</v>
      </c>
      <c r="G290" t="s">
        <v>764</v>
      </c>
      <c r="H290" s="140" t="s">
        <v>1022</v>
      </c>
      <c r="I290" s="36">
        <v>41037389</v>
      </c>
      <c r="J290" t="s">
        <v>656</v>
      </c>
      <c r="K290" s="8">
        <v>3339.87</v>
      </c>
      <c r="L290" s="87">
        <f t="shared" si="47"/>
        <v>4</v>
      </c>
      <c r="M290" s="88" t="str">
        <f t="shared" si="45"/>
        <v>T2</v>
      </c>
      <c r="N290" s="76">
        <f t="shared" si="40"/>
        <v>118</v>
      </c>
      <c r="O290" s="89">
        <f t="shared" si="41"/>
        <v>394104.66</v>
      </c>
      <c r="P290" s="76" t="str">
        <f t="shared" si="42"/>
        <v>Fora Periode Legal</v>
      </c>
      <c r="Q290" s="76" t="str">
        <f t="shared" si="43"/>
        <v>T2 - Fora Periode Legal</v>
      </c>
      <c r="R290" s="76" t="str">
        <f t="shared" si="39"/>
        <v>T2 - Import Total</v>
      </c>
      <c r="S290" s="92">
        <f t="shared" si="46"/>
        <v>1.5911970416439738</v>
      </c>
      <c r="T290" s="90">
        <f t="shared" si="44"/>
        <v>1</v>
      </c>
    </row>
    <row r="291" spans="3:20" x14ac:dyDescent="0.25">
      <c r="C291" s="143">
        <v>45044</v>
      </c>
      <c r="D291" s="79">
        <v>45044</v>
      </c>
      <c r="E291">
        <v>879</v>
      </c>
      <c r="F291">
        <v>2633</v>
      </c>
      <c r="G291" t="s">
        <v>922</v>
      </c>
      <c r="H291" s="140" t="s">
        <v>923</v>
      </c>
      <c r="I291" s="36">
        <v>40001750</v>
      </c>
      <c r="J291" t="s">
        <v>924</v>
      </c>
      <c r="K291" s="8">
        <v>67.2</v>
      </c>
      <c r="L291" s="87">
        <f t="shared" si="47"/>
        <v>4</v>
      </c>
      <c r="M291" s="88" t="str">
        <f t="shared" si="45"/>
        <v>T2</v>
      </c>
      <c r="N291" s="76">
        <f t="shared" si="40"/>
        <v>0</v>
      </c>
      <c r="O291" s="89">
        <f t="shared" si="41"/>
        <v>0</v>
      </c>
      <c r="P291" s="76" t="str">
        <f t="shared" si="42"/>
        <v>Dins Periode Legal</v>
      </c>
      <c r="Q291" s="76" t="str">
        <f t="shared" si="43"/>
        <v>T2 - Dins Periode Legal</v>
      </c>
      <c r="R291" s="76" t="str">
        <f t="shared" si="39"/>
        <v>T2 - Import Total</v>
      </c>
      <c r="S291" s="92">
        <f t="shared" si="46"/>
        <v>0</v>
      </c>
      <c r="T291" s="90">
        <f t="shared" si="44"/>
        <v>1</v>
      </c>
    </row>
    <row r="292" spans="3:20" x14ac:dyDescent="0.25">
      <c r="C292" s="143">
        <v>45048</v>
      </c>
      <c r="D292" s="79">
        <v>45048</v>
      </c>
      <c r="E292" s="76">
        <v>1042</v>
      </c>
      <c r="F292" s="76">
        <v>3027</v>
      </c>
      <c r="G292" s="76" t="s">
        <v>560</v>
      </c>
      <c r="H292" s="80" t="s">
        <v>1127</v>
      </c>
      <c r="I292" s="81">
        <v>40005225</v>
      </c>
      <c r="J292" s="76" t="s">
        <v>555</v>
      </c>
      <c r="K292" s="78">
        <v>48.27</v>
      </c>
      <c r="L292" s="87">
        <f t="shared" si="47"/>
        <v>5</v>
      </c>
      <c r="M292" s="88" t="str">
        <f t="shared" si="45"/>
        <v>T2</v>
      </c>
      <c r="N292" s="76">
        <f t="shared" si="40"/>
        <v>0</v>
      </c>
      <c r="O292" s="89">
        <f t="shared" si="41"/>
        <v>0</v>
      </c>
      <c r="P292" s="76" t="str">
        <f t="shared" si="42"/>
        <v>Dins Periode Legal</v>
      </c>
      <c r="Q292" s="76" t="str">
        <f t="shared" si="43"/>
        <v>T2 - Dins Periode Legal</v>
      </c>
      <c r="R292" s="76" t="str">
        <f t="shared" si="39"/>
        <v>T2 - Import Total</v>
      </c>
      <c r="S292" s="92">
        <f t="shared" si="46"/>
        <v>0</v>
      </c>
      <c r="T292" s="90">
        <f t="shared" si="44"/>
        <v>1</v>
      </c>
    </row>
    <row r="293" spans="3:20" x14ac:dyDescent="0.25">
      <c r="C293" s="143">
        <v>45015</v>
      </c>
      <c r="D293" s="79">
        <v>45048</v>
      </c>
      <c r="E293" s="76">
        <v>1043</v>
      </c>
      <c r="F293" s="76">
        <v>3029</v>
      </c>
      <c r="G293" s="76" t="s">
        <v>566</v>
      </c>
      <c r="H293" s="140" t="s">
        <v>1128</v>
      </c>
      <c r="I293" s="81">
        <v>41006450</v>
      </c>
      <c r="J293" s="76" t="s">
        <v>556</v>
      </c>
      <c r="K293" s="78">
        <v>1362.42</v>
      </c>
      <c r="L293" s="87">
        <f t="shared" si="47"/>
        <v>5</v>
      </c>
      <c r="M293" s="88" t="str">
        <f t="shared" si="45"/>
        <v>T2</v>
      </c>
      <c r="N293" s="76">
        <f t="shared" si="40"/>
        <v>33</v>
      </c>
      <c r="O293" s="89">
        <f t="shared" si="41"/>
        <v>44959.86</v>
      </c>
      <c r="P293" s="76" t="str">
        <f t="shared" si="42"/>
        <v>Fora Periode Legal</v>
      </c>
      <c r="Q293" s="76" t="str">
        <f t="shared" si="43"/>
        <v>T2 - Fora Periode Legal</v>
      </c>
      <c r="R293" s="76" t="str">
        <f t="shared" si="39"/>
        <v>T2 - Import Total</v>
      </c>
      <c r="S293" s="92">
        <f t="shared" si="46"/>
        <v>0.18152537507353309</v>
      </c>
      <c r="T293" s="90">
        <f t="shared" si="44"/>
        <v>1</v>
      </c>
    </row>
    <row r="294" spans="3:20" x14ac:dyDescent="0.25">
      <c r="C294" s="143">
        <v>45049</v>
      </c>
      <c r="D294" s="79">
        <v>45049</v>
      </c>
      <c r="E294" s="76">
        <v>1050</v>
      </c>
      <c r="F294" s="76">
        <v>3045</v>
      </c>
      <c r="G294" s="76" t="s">
        <v>1025</v>
      </c>
      <c r="H294" s="80" t="s">
        <v>1026</v>
      </c>
      <c r="I294" s="81">
        <v>41010031</v>
      </c>
      <c r="J294" s="76" t="s">
        <v>360</v>
      </c>
      <c r="K294" s="78">
        <v>44.2</v>
      </c>
      <c r="L294" s="87">
        <f t="shared" si="47"/>
        <v>5</v>
      </c>
      <c r="M294" s="88" t="str">
        <f t="shared" si="45"/>
        <v>T2</v>
      </c>
      <c r="N294" s="76">
        <f t="shared" si="40"/>
        <v>0</v>
      </c>
      <c r="O294" s="89">
        <f t="shared" si="41"/>
        <v>0</v>
      </c>
      <c r="P294" s="76" t="str">
        <f t="shared" si="42"/>
        <v>Dins Periode Legal</v>
      </c>
      <c r="Q294" s="76" t="str">
        <f t="shared" si="43"/>
        <v>T2 - Dins Periode Legal</v>
      </c>
      <c r="R294" s="76" t="str">
        <f t="shared" si="39"/>
        <v>T2 - Import Total</v>
      </c>
      <c r="S294" s="92">
        <f t="shared" si="46"/>
        <v>0</v>
      </c>
      <c r="T294" s="90">
        <f t="shared" si="44"/>
        <v>1</v>
      </c>
    </row>
    <row r="295" spans="3:20" x14ac:dyDescent="0.25">
      <c r="C295" s="143">
        <v>45049</v>
      </c>
      <c r="D295" s="79">
        <v>45049</v>
      </c>
      <c r="E295" s="76">
        <v>1052</v>
      </c>
      <c r="F295" s="76">
        <v>3050</v>
      </c>
      <c r="G295" s="76" t="s">
        <v>1027</v>
      </c>
      <c r="H295" s="80" t="s">
        <v>1028</v>
      </c>
      <c r="I295" s="81">
        <v>41002504</v>
      </c>
      <c r="J295" s="76" t="s">
        <v>1029</v>
      </c>
      <c r="K295" s="78">
        <v>113</v>
      </c>
      <c r="L295" s="87">
        <f t="shared" si="47"/>
        <v>5</v>
      </c>
      <c r="M295" s="88" t="str">
        <f t="shared" si="45"/>
        <v>T2</v>
      </c>
      <c r="N295" s="76">
        <f t="shared" si="40"/>
        <v>0</v>
      </c>
      <c r="O295" s="89">
        <f t="shared" si="41"/>
        <v>0</v>
      </c>
      <c r="P295" s="76" t="str">
        <f t="shared" si="42"/>
        <v>Dins Periode Legal</v>
      </c>
      <c r="Q295" s="76" t="str">
        <f t="shared" si="43"/>
        <v>T2 - Dins Periode Legal</v>
      </c>
      <c r="R295" s="76" t="str">
        <f t="shared" si="39"/>
        <v>T2 - Import Total</v>
      </c>
      <c r="S295" s="92">
        <f t="shared" si="46"/>
        <v>0</v>
      </c>
      <c r="T295" s="90">
        <f t="shared" si="44"/>
        <v>1</v>
      </c>
    </row>
    <row r="296" spans="3:20" x14ac:dyDescent="0.25">
      <c r="C296" s="79">
        <v>45050</v>
      </c>
      <c r="D296" s="79">
        <v>45050</v>
      </c>
      <c r="E296" s="76">
        <v>1056</v>
      </c>
      <c r="F296" s="76">
        <v>3061</v>
      </c>
      <c r="G296" s="76" t="s">
        <v>610</v>
      </c>
      <c r="H296" s="80" t="s">
        <v>1129</v>
      </c>
      <c r="I296" s="81">
        <v>41000001</v>
      </c>
      <c r="J296" s="76" t="s">
        <v>611</v>
      </c>
      <c r="K296" s="78">
        <v>114.95</v>
      </c>
      <c r="L296" s="87">
        <f t="shared" si="47"/>
        <v>5</v>
      </c>
      <c r="M296" s="88" t="str">
        <f t="shared" si="45"/>
        <v>T2</v>
      </c>
      <c r="N296" s="76">
        <f t="shared" si="40"/>
        <v>0</v>
      </c>
      <c r="O296" s="89">
        <f t="shared" si="41"/>
        <v>0</v>
      </c>
      <c r="P296" s="76" t="str">
        <f t="shared" si="42"/>
        <v>Dins Periode Legal</v>
      </c>
      <c r="Q296" s="76" t="str">
        <f t="shared" si="43"/>
        <v>T2 - Dins Periode Legal</v>
      </c>
      <c r="R296" s="76" t="str">
        <f t="shared" si="39"/>
        <v>T2 - Import Total</v>
      </c>
      <c r="S296" s="92">
        <f t="shared" si="46"/>
        <v>0</v>
      </c>
      <c r="T296" s="90">
        <f t="shared" si="44"/>
        <v>1</v>
      </c>
    </row>
    <row r="297" spans="3:20" x14ac:dyDescent="0.25">
      <c r="C297" s="143">
        <v>45046</v>
      </c>
      <c r="D297" s="79">
        <v>45051</v>
      </c>
      <c r="E297" s="76">
        <v>1062</v>
      </c>
      <c r="F297" s="76">
        <v>3074</v>
      </c>
      <c r="G297" s="76" t="s">
        <v>565</v>
      </c>
      <c r="H297" s="140" t="s">
        <v>1130</v>
      </c>
      <c r="I297" s="81">
        <v>41002593</v>
      </c>
      <c r="J297" s="76" t="s">
        <v>554</v>
      </c>
      <c r="K297" s="78">
        <v>784.59</v>
      </c>
      <c r="L297" s="87">
        <f t="shared" si="47"/>
        <v>5</v>
      </c>
      <c r="M297" s="88" t="str">
        <f t="shared" si="45"/>
        <v>T2</v>
      </c>
      <c r="N297" s="76">
        <f t="shared" si="40"/>
        <v>5</v>
      </c>
      <c r="O297" s="89">
        <f t="shared" si="41"/>
        <v>3922.9500000000003</v>
      </c>
      <c r="P297" s="76" t="str">
        <f t="shared" si="42"/>
        <v>Dins Periode Legal</v>
      </c>
      <c r="Q297" s="76" t="str">
        <f t="shared" si="43"/>
        <v>T2 - Dins Periode Legal</v>
      </c>
      <c r="R297" s="76" t="str">
        <f t="shared" si="39"/>
        <v>T2 - Import Total</v>
      </c>
      <c r="S297" s="92">
        <f t="shared" si="46"/>
        <v>1.5838905417959858E-2</v>
      </c>
      <c r="T297" s="90">
        <f t="shared" si="44"/>
        <v>1</v>
      </c>
    </row>
    <row r="298" spans="3:20" x14ac:dyDescent="0.25">
      <c r="C298" s="143">
        <v>45051</v>
      </c>
      <c r="D298" s="79">
        <v>45055</v>
      </c>
      <c r="E298" s="76">
        <v>1070</v>
      </c>
      <c r="F298" s="76">
        <v>3095</v>
      </c>
      <c r="G298" s="76" t="s">
        <v>1030</v>
      </c>
      <c r="H298" s="80" t="s">
        <v>1031</v>
      </c>
      <c r="I298" s="81">
        <v>41037411</v>
      </c>
      <c r="J298" s="76" t="s">
        <v>1032</v>
      </c>
      <c r="K298" s="78">
        <v>190.8</v>
      </c>
      <c r="L298" s="87">
        <f t="shared" si="47"/>
        <v>5</v>
      </c>
      <c r="M298" s="88" t="str">
        <f t="shared" si="45"/>
        <v>T2</v>
      </c>
      <c r="N298" s="76">
        <f t="shared" si="40"/>
        <v>4</v>
      </c>
      <c r="O298" s="89">
        <f t="shared" si="41"/>
        <v>763.2</v>
      </c>
      <c r="P298" s="76" t="str">
        <f t="shared" si="42"/>
        <v>Dins Periode Legal</v>
      </c>
      <c r="Q298" s="76" t="str">
        <f t="shared" si="43"/>
        <v>T2 - Dins Periode Legal</v>
      </c>
      <c r="R298" s="76" t="str">
        <f t="shared" si="39"/>
        <v>T2 - Import Total</v>
      </c>
      <c r="S298" s="92">
        <f t="shared" si="46"/>
        <v>3.0814189869835108E-3</v>
      </c>
      <c r="T298" s="90">
        <f t="shared" si="44"/>
        <v>1</v>
      </c>
    </row>
    <row r="299" spans="3:20" x14ac:dyDescent="0.25">
      <c r="C299" s="143">
        <v>45057</v>
      </c>
      <c r="D299" s="79">
        <v>45057</v>
      </c>
      <c r="E299" s="76">
        <v>1077</v>
      </c>
      <c r="F299" s="76">
        <v>3111</v>
      </c>
      <c r="G299" s="76" t="s">
        <v>922</v>
      </c>
      <c r="H299" s="80" t="s">
        <v>1033</v>
      </c>
      <c r="I299" s="81">
        <v>40001750</v>
      </c>
      <c r="J299" s="76" t="s">
        <v>924</v>
      </c>
      <c r="K299" s="78">
        <v>88.2</v>
      </c>
      <c r="L299" s="87">
        <f t="shared" si="47"/>
        <v>5</v>
      </c>
      <c r="M299" s="88" t="str">
        <f t="shared" si="45"/>
        <v>T2</v>
      </c>
      <c r="N299" s="76">
        <f t="shared" si="40"/>
        <v>0</v>
      </c>
      <c r="O299" s="89">
        <f t="shared" si="41"/>
        <v>0</v>
      </c>
      <c r="P299" s="76" t="str">
        <f t="shared" si="42"/>
        <v>Dins Periode Legal</v>
      </c>
      <c r="Q299" s="76" t="str">
        <f t="shared" si="43"/>
        <v>T2 - Dins Periode Legal</v>
      </c>
      <c r="R299" s="76" t="str">
        <f t="shared" si="39"/>
        <v>T2 - Import Total</v>
      </c>
      <c r="S299" s="92">
        <f t="shared" si="46"/>
        <v>0</v>
      </c>
      <c r="T299" s="90">
        <f t="shared" si="44"/>
        <v>1</v>
      </c>
    </row>
    <row r="300" spans="3:20" x14ac:dyDescent="0.25">
      <c r="C300" s="143">
        <v>45057</v>
      </c>
      <c r="D300" s="79">
        <v>45057</v>
      </c>
      <c r="E300" s="76">
        <v>1078</v>
      </c>
      <c r="F300" s="76">
        <v>3113</v>
      </c>
      <c r="G300" s="76" t="s">
        <v>1034</v>
      </c>
      <c r="H300" s="80" t="s">
        <v>1035</v>
      </c>
      <c r="I300" s="81">
        <v>41037412</v>
      </c>
      <c r="J300" s="76" t="s">
        <v>1036</v>
      </c>
      <c r="K300" s="78">
        <v>78.040000000000006</v>
      </c>
      <c r="L300" s="87">
        <f t="shared" si="47"/>
        <v>5</v>
      </c>
      <c r="M300" s="88" t="str">
        <f t="shared" si="45"/>
        <v>T2</v>
      </c>
      <c r="N300" s="76">
        <f t="shared" si="40"/>
        <v>0</v>
      </c>
      <c r="O300" s="89">
        <f t="shared" si="41"/>
        <v>0</v>
      </c>
      <c r="P300" s="76" t="str">
        <f t="shared" si="42"/>
        <v>Dins Periode Legal</v>
      </c>
      <c r="Q300" s="76" t="str">
        <f t="shared" si="43"/>
        <v>T2 - Dins Periode Legal</v>
      </c>
      <c r="R300" s="76" t="str">
        <f t="shared" si="39"/>
        <v>T2 - Import Total</v>
      </c>
      <c r="S300" s="92">
        <f t="shared" si="46"/>
        <v>0</v>
      </c>
      <c r="T300" s="90">
        <f t="shared" si="44"/>
        <v>1</v>
      </c>
    </row>
    <row r="301" spans="3:20" x14ac:dyDescent="0.25">
      <c r="C301" s="143">
        <v>45061</v>
      </c>
      <c r="D301" s="79">
        <v>45061</v>
      </c>
      <c r="E301" s="76">
        <v>1096</v>
      </c>
      <c r="F301" s="76">
        <v>3170</v>
      </c>
      <c r="G301" s="76" t="s">
        <v>566</v>
      </c>
      <c r="H301" s="80" t="s">
        <v>1037</v>
      </c>
      <c r="I301" s="81">
        <v>41006450</v>
      </c>
      <c r="J301" s="76" t="s">
        <v>556</v>
      </c>
      <c r="K301" s="78">
        <v>42.03</v>
      </c>
      <c r="L301" s="87">
        <f t="shared" si="47"/>
        <v>5</v>
      </c>
      <c r="M301" s="88" t="str">
        <f t="shared" si="45"/>
        <v>T2</v>
      </c>
      <c r="N301" s="76">
        <f t="shared" si="40"/>
        <v>0</v>
      </c>
      <c r="O301" s="89">
        <f t="shared" si="41"/>
        <v>0</v>
      </c>
      <c r="P301" s="76" t="str">
        <f t="shared" si="42"/>
        <v>Dins Periode Legal</v>
      </c>
      <c r="Q301" s="76" t="str">
        <f t="shared" si="43"/>
        <v>T2 - Dins Periode Legal</v>
      </c>
      <c r="R301" s="76" t="str">
        <f t="shared" si="39"/>
        <v>T2 - Import Total</v>
      </c>
      <c r="S301" s="92">
        <f t="shared" si="46"/>
        <v>0</v>
      </c>
      <c r="T301" s="90">
        <f t="shared" si="44"/>
        <v>1</v>
      </c>
    </row>
    <row r="302" spans="3:20" x14ac:dyDescent="0.25">
      <c r="C302" s="79">
        <v>45055</v>
      </c>
      <c r="D302" s="79">
        <v>45063</v>
      </c>
      <c r="E302" s="76">
        <v>1102</v>
      </c>
      <c r="F302" s="76">
        <v>3188</v>
      </c>
      <c r="G302" s="76" t="s">
        <v>610</v>
      </c>
      <c r="H302" s="140" t="s">
        <v>1131</v>
      </c>
      <c r="I302" s="81">
        <v>41000001</v>
      </c>
      <c r="J302" s="76" t="s">
        <v>611</v>
      </c>
      <c r="K302" s="78">
        <v>26.39</v>
      </c>
      <c r="L302" s="87">
        <f t="shared" si="47"/>
        <v>5</v>
      </c>
      <c r="M302" s="88" t="str">
        <f t="shared" si="45"/>
        <v>T2</v>
      </c>
      <c r="N302" s="76">
        <f t="shared" si="40"/>
        <v>8</v>
      </c>
      <c r="O302" s="89">
        <f t="shared" si="41"/>
        <v>211.12</v>
      </c>
      <c r="P302" s="76" t="str">
        <f t="shared" si="42"/>
        <v>Dins Periode Legal</v>
      </c>
      <c r="Q302" s="76" t="str">
        <f t="shared" si="43"/>
        <v>T2 - Dins Periode Legal</v>
      </c>
      <c r="R302" s="76" t="str">
        <f t="shared" si="39"/>
        <v>T2 - Import Total</v>
      </c>
      <c r="S302" s="92">
        <f t="shared" si="46"/>
        <v>8.5239671977457908E-4</v>
      </c>
      <c r="T302" s="90">
        <f t="shared" si="44"/>
        <v>1</v>
      </c>
    </row>
    <row r="303" spans="3:20" x14ac:dyDescent="0.25">
      <c r="C303" s="143">
        <v>45072</v>
      </c>
      <c r="D303" s="79">
        <v>45072</v>
      </c>
      <c r="E303" s="76">
        <v>1139</v>
      </c>
      <c r="F303" s="76">
        <v>3299</v>
      </c>
      <c r="G303" s="76" t="s">
        <v>566</v>
      </c>
      <c r="H303" s="80" t="s">
        <v>1038</v>
      </c>
      <c r="I303" s="81">
        <v>41006450</v>
      </c>
      <c r="J303" s="76" t="s">
        <v>556</v>
      </c>
      <c r="K303" s="78">
        <v>28.21</v>
      </c>
      <c r="L303" s="87">
        <f t="shared" si="47"/>
        <v>5</v>
      </c>
      <c r="M303" s="88" t="str">
        <f t="shared" si="45"/>
        <v>T2</v>
      </c>
      <c r="N303" s="76">
        <f t="shared" si="40"/>
        <v>0</v>
      </c>
      <c r="O303" s="89">
        <f t="shared" si="41"/>
        <v>0</v>
      </c>
      <c r="P303" s="76" t="str">
        <f t="shared" si="42"/>
        <v>Dins Periode Legal</v>
      </c>
      <c r="Q303" s="76" t="str">
        <f t="shared" si="43"/>
        <v>T2 - Dins Periode Legal</v>
      </c>
      <c r="R303" s="76" t="str">
        <f t="shared" si="39"/>
        <v>T2 - Import Total</v>
      </c>
      <c r="S303" s="92">
        <f t="shared" si="46"/>
        <v>0</v>
      </c>
      <c r="T303" s="90">
        <f t="shared" si="44"/>
        <v>1</v>
      </c>
    </row>
    <row r="304" spans="3:20" x14ac:dyDescent="0.25">
      <c r="C304" s="143">
        <v>45016</v>
      </c>
      <c r="D304" s="79">
        <v>45077</v>
      </c>
      <c r="E304" s="76">
        <v>1254</v>
      </c>
      <c r="F304" s="76">
        <v>3552</v>
      </c>
      <c r="G304" s="76" t="s">
        <v>673</v>
      </c>
      <c r="H304" s="80" t="s">
        <v>1039</v>
      </c>
      <c r="I304" s="81">
        <v>40000450</v>
      </c>
      <c r="J304" s="76" t="s">
        <v>645</v>
      </c>
      <c r="K304" s="78">
        <v>552.64</v>
      </c>
      <c r="L304" s="87">
        <f t="shared" si="47"/>
        <v>5</v>
      </c>
      <c r="M304" s="88" t="str">
        <f t="shared" si="45"/>
        <v>T2</v>
      </c>
      <c r="N304" s="76">
        <f t="shared" si="40"/>
        <v>61</v>
      </c>
      <c r="O304" s="89">
        <f t="shared" si="41"/>
        <v>33711.040000000001</v>
      </c>
      <c r="P304" s="76" t="str">
        <f t="shared" si="42"/>
        <v>Fora Periode Legal</v>
      </c>
      <c r="Q304" s="76" t="str">
        <f t="shared" si="43"/>
        <v>T2 - Fora Periode Legal</v>
      </c>
      <c r="R304" s="76" t="str">
        <f t="shared" si="39"/>
        <v>T2 - Import Total</v>
      </c>
      <c r="S304" s="92">
        <f t="shared" si="46"/>
        <v>0.1361082792544033</v>
      </c>
      <c r="T304" s="90">
        <f t="shared" si="44"/>
        <v>1</v>
      </c>
    </row>
    <row r="305" spans="3:20" x14ac:dyDescent="0.25">
      <c r="C305" s="143">
        <v>45017</v>
      </c>
      <c r="D305" s="79">
        <v>45077</v>
      </c>
      <c r="F305" s="76">
        <v>3553</v>
      </c>
      <c r="G305" s="76" t="s">
        <v>945</v>
      </c>
      <c r="H305" s="80" t="s">
        <v>1040</v>
      </c>
      <c r="I305" s="81">
        <v>41037348</v>
      </c>
      <c r="J305" s="76" t="s">
        <v>947</v>
      </c>
      <c r="K305" s="78">
        <v>196.69</v>
      </c>
      <c r="L305" s="87">
        <f t="shared" si="47"/>
        <v>5</v>
      </c>
      <c r="M305" s="88" t="str">
        <f t="shared" si="45"/>
        <v>T2</v>
      </c>
      <c r="N305" s="76">
        <f t="shared" si="40"/>
        <v>60</v>
      </c>
      <c r="O305" s="89">
        <f t="shared" si="41"/>
        <v>11801.4</v>
      </c>
      <c r="P305" s="76" t="str">
        <f t="shared" si="42"/>
        <v>Fora Periode Legal</v>
      </c>
      <c r="Q305" s="76" t="str">
        <f t="shared" si="43"/>
        <v>T2 - Fora Periode Legal</v>
      </c>
      <c r="R305" s="76" t="str">
        <f t="shared" si="39"/>
        <v>T2 - Import Total</v>
      </c>
      <c r="S305" s="92">
        <f t="shared" si="46"/>
        <v>4.7648136835675058E-2</v>
      </c>
      <c r="T305" s="90">
        <f t="shared" si="44"/>
        <v>1</v>
      </c>
    </row>
    <row r="306" spans="3:20" x14ac:dyDescent="0.25">
      <c r="C306" s="143">
        <v>45045</v>
      </c>
      <c r="D306" s="79">
        <v>45077</v>
      </c>
      <c r="F306" s="76">
        <v>3554</v>
      </c>
      <c r="G306" s="76" t="s">
        <v>581</v>
      </c>
      <c r="H306" s="80" t="s">
        <v>1041</v>
      </c>
      <c r="I306" s="81">
        <v>40002950</v>
      </c>
      <c r="J306" s="76" t="s">
        <v>20</v>
      </c>
      <c r="K306" s="78">
        <v>802.23</v>
      </c>
      <c r="L306" s="87">
        <f t="shared" si="47"/>
        <v>5</v>
      </c>
      <c r="M306" s="88" t="str">
        <f t="shared" si="45"/>
        <v>T2</v>
      </c>
      <c r="N306" s="76">
        <f t="shared" si="40"/>
        <v>32</v>
      </c>
      <c r="O306" s="89">
        <f t="shared" si="41"/>
        <v>25671.360000000001</v>
      </c>
      <c r="P306" s="76" t="str">
        <f t="shared" si="42"/>
        <v>Fora Periode Legal</v>
      </c>
      <c r="Q306" s="76" t="str">
        <f t="shared" si="43"/>
        <v>T2 - Fora Periode Legal</v>
      </c>
      <c r="R306" s="76" t="str">
        <f t="shared" si="39"/>
        <v>T2 - Import Total</v>
      </c>
      <c r="S306" s="92">
        <f t="shared" si="46"/>
        <v>0.10364808192569315</v>
      </c>
      <c r="T306" s="90">
        <f t="shared" si="44"/>
        <v>1</v>
      </c>
    </row>
    <row r="307" spans="3:20" x14ac:dyDescent="0.25">
      <c r="C307" s="143">
        <v>45046</v>
      </c>
      <c r="D307" s="79">
        <v>45077</v>
      </c>
      <c r="F307" s="76">
        <v>3555</v>
      </c>
      <c r="G307" s="76" t="s">
        <v>856</v>
      </c>
      <c r="H307" s="80" t="s">
        <v>1042</v>
      </c>
      <c r="I307" s="81">
        <v>40000100</v>
      </c>
      <c r="J307" s="76" t="s">
        <v>667</v>
      </c>
      <c r="K307" s="78">
        <v>97.56</v>
      </c>
      <c r="L307" s="87">
        <f t="shared" si="47"/>
        <v>5</v>
      </c>
      <c r="M307" s="88" t="str">
        <f t="shared" si="45"/>
        <v>T2</v>
      </c>
      <c r="N307" s="76">
        <f t="shared" si="40"/>
        <v>31</v>
      </c>
      <c r="O307" s="89">
        <f t="shared" si="41"/>
        <v>3024.36</v>
      </c>
      <c r="P307" s="76" t="str">
        <f t="shared" si="42"/>
        <v>Fora Periode Legal</v>
      </c>
      <c r="Q307" s="76" t="str">
        <f t="shared" si="43"/>
        <v>T2 - Fora Periode Legal</v>
      </c>
      <c r="R307" s="76" t="str">
        <f t="shared" si="39"/>
        <v>T2 - Import Total</v>
      </c>
      <c r="S307" s="92">
        <f t="shared" si="46"/>
        <v>1.2210849485683241E-2</v>
      </c>
      <c r="T307" s="90">
        <f t="shared" si="44"/>
        <v>1</v>
      </c>
    </row>
    <row r="308" spans="3:20" x14ac:dyDescent="0.25">
      <c r="C308" s="143">
        <v>45046</v>
      </c>
      <c r="D308" s="79">
        <v>45077</v>
      </c>
      <c r="F308" s="76">
        <v>3556</v>
      </c>
      <c r="G308" s="76" t="s">
        <v>577</v>
      </c>
      <c r="H308" s="80" t="s">
        <v>1043</v>
      </c>
      <c r="I308" s="81">
        <v>40001550</v>
      </c>
      <c r="J308" s="76" t="s">
        <v>19</v>
      </c>
      <c r="K308" s="78">
        <v>248.81</v>
      </c>
      <c r="L308" s="87">
        <f t="shared" si="47"/>
        <v>5</v>
      </c>
      <c r="M308" s="88" t="str">
        <f t="shared" si="45"/>
        <v>T2</v>
      </c>
      <c r="N308" s="76">
        <f t="shared" si="40"/>
        <v>31</v>
      </c>
      <c r="O308" s="89">
        <f t="shared" si="41"/>
        <v>7713.11</v>
      </c>
      <c r="P308" s="76" t="str">
        <f t="shared" si="42"/>
        <v>Fora Periode Legal</v>
      </c>
      <c r="Q308" s="76" t="str">
        <f t="shared" si="43"/>
        <v>T2 - Fora Periode Legal</v>
      </c>
      <c r="R308" s="76" t="str">
        <f t="shared" si="39"/>
        <v>T2 - Import Total</v>
      </c>
      <c r="S308" s="92">
        <f t="shared" si="46"/>
        <v>3.1141671387175558E-2</v>
      </c>
      <c r="T308" s="90">
        <f t="shared" si="44"/>
        <v>1</v>
      </c>
    </row>
    <row r="309" spans="3:20" x14ac:dyDescent="0.25">
      <c r="C309" s="143">
        <v>45046</v>
      </c>
      <c r="D309" s="79">
        <v>45077</v>
      </c>
      <c r="F309" s="76">
        <v>3557</v>
      </c>
      <c r="G309" s="76" t="s">
        <v>1044</v>
      </c>
      <c r="H309" s="80" t="s">
        <v>1045</v>
      </c>
      <c r="I309" s="81">
        <v>41037407</v>
      </c>
      <c r="J309" s="76" t="s">
        <v>1046</v>
      </c>
      <c r="K309" s="78">
        <v>3059.61</v>
      </c>
      <c r="L309" s="87">
        <f t="shared" si="47"/>
        <v>5</v>
      </c>
      <c r="M309" s="88" t="str">
        <f t="shared" si="45"/>
        <v>T2</v>
      </c>
      <c r="N309" s="76">
        <f t="shared" si="40"/>
        <v>31</v>
      </c>
      <c r="O309" s="89">
        <f t="shared" si="41"/>
        <v>94847.91</v>
      </c>
      <c r="P309" s="76" t="str">
        <f t="shared" si="42"/>
        <v>Fora Periode Legal</v>
      </c>
      <c r="Q309" s="76" t="str">
        <f t="shared" si="43"/>
        <v>T2 - Fora Periode Legal</v>
      </c>
      <c r="R309" s="76" t="str">
        <f t="shared" si="39"/>
        <v>T2 - Import Total</v>
      </c>
      <c r="S309" s="92">
        <f t="shared" si="46"/>
        <v>0.38294831073074315</v>
      </c>
      <c r="T309" s="90">
        <f t="shared" si="44"/>
        <v>1</v>
      </c>
    </row>
    <row r="310" spans="3:20" x14ac:dyDescent="0.25">
      <c r="C310" s="143">
        <v>45046</v>
      </c>
      <c r="D310" s="79">
        <v>45077</v>
      </c>
      <c r="F310" s="76">
        <v>3558</v>
      </c>
      <c r="G310" s="76" t="s">
        <v>1047</v>
      </c>
      <c r="H310" s="80" t="s">
        <v>1048</v>
      </c>
      <c r="I310" s="81">
        <v>41037408</v>
      </c>
      <c r="J310" s="76" t="s">
        <v>1049</v>
      </c>
      <c r="K310" s="78">
        <v>1595</v>
      </c>
      <c r="L310" s="87">
        <f t="shared" si="47"/>
        <v>5</v>
      </c>
      <c r="M310" s="88" t="str">
        <f t="shared" si="45"/>
        <v>T2</v>
      </c>
      <c r="N310" s="76">
        <f t="shared" si="40"/>
        <v>31</v>
      </c>
      <c r="O310" s="89">
        <f t="shared" si="41"/>
        <v>49445</v>
      </c>
      <c r="P310" s="76" t="str">
        <f t="shared" si="42"/>
        <v>Fora Periode Legal</v>
      </c>
      <c r="Q310" s="76" t="str">
        <f t="shared" si="43"/>
        <v>T2 - Fora Periode Legal</v>
      </c>
      <c r="R310" s="76" t="str">
        <f t="shared" si="39"/>
        <v>T2 - Import Total</v>
      </c>
      <c r="S310" s="92">
        <f t="shared" si="46"/>
        <v>0.19963412187028259</v>
      </c>
      <c r="T310" s="90">
        <f t="shared" si="44"/>
        <v>1</v>
      </c>
    </row>
    <row r="311" spans="3:20" x14ac:dyDescent="0.25">
      <c r="C311" s="143">
        <v>45046</v>
      </c>
      <c r="D311" s="79">
        <v>45077</v>
      </c>
      <c r="F311" s="76">
        <v>3559</v>
      </c>
      <c r="G311" s="76" t="s">
        <v>586</v>
      </c>
      <c r="H311" s="80" t="s">
        <v>1050</v>
      </c>
      <c r="I311" s="81">
        <v>40000950</v>
      </c>
      <c r="J311" s="76" t="s">
        <v>130</v>
      </c>
      <c r="K311" s="78">
        <v>747.2</v>
      </c>
      <c r="L311" s="87">
        <f t="shared" si="47"/>
        <v>5</v>
      </c>
      <c r="M311" s="88" t="str">
        <f t="shared" si="45"/>
        <v>T2</v>
      </c>
      <c r="N311" s="76">
        <f t="shared" si="40"/>
        <v>31</v>
      </c>
      <c r="O311" s="89">
        <f t="shared" si="41"/>
        <v>23163.200000000001</v>
      </c>
      <c r="P311" s="76" t="str">
        <f t="shared" si="42"/>
        <v>Fora Periode Legal</v>
      </c>
      <c r="Q311" s="76" t="str">
        <f t="shared" si="43"/>
        <v>T2 - Fora Periode Legal</v>
      </c>
      <c r="R311" s="76" t="str">
        <f t="shared" si="39"/>
        <v>T2 - Import Total</v>
      </c>
      <c r="S311" s="92">
        <f t="shared" si="46"/>
        <v>9.3521389254843365E-2</v>
      </c>
      <c r="T311" s="90">
        <f t="shared" si="44"/>
        <v>1</v>
      </c>
    </row>
    <row r="312" spans="3:20" x14ac:dyDescent="0.25">
      <c r="C312" s="143">
        <v>45044</v>
      </c>
      <c r="D312" s="79">
        <v>45077</v>
      </c>
      <c r="F312" s="76">
        <v>3560</v>
      </c>
      <c r="G312" s="76" t="s">
        <v>579</v>
      </c>
      <c r="H312" s="80" t="s">
        <v>1051</v>
      </c>
      <c r="I312" s="81">
        <v>41005150</v>
      </c>
      <c r="J312" s="76" t="s">
        <v>28</v>
      </c>
      <c r="K312" s="78">
        <v>1445.43</v>
      </c>
      <c r="L312" s="87">
        <f t="shared" si="47"/>
        <v>5</v>
      </c>
      <c r="M312" s="88" t="str">
        <f t="shared" si="45"/>
        <v>T2</v>
      </c>
      <c r="N312" s="76">
        <f t="shared" si="40"/>
        <v>33</v>
      </c>
      <c r="O312" s="89">
        <f t="shared" si="41"/>
        <v>47699.19</v>
      </c>
      <c r="P312" s="76" t="str">
        <f t="shared" si="42"/>
        <v>Fora Periode Legal</v>
      </c>
      <c r="Q312" s="76" t="str">
        <f t="shared" si="43"/>
        <v>T2 - Fora Periode Legal</v>
      </c>
      <c r="R312" s="76" t="str">
        <f t="shared" si="39"/>
        <v>T2 - Import Total</v>
      </c>
      <c r="S312" s="92">
        <f t="shared" si="46"/>
        <v>0.19258541631254453</v>
      </c>
      <c r="T312" s="90">
        <f t="shared" si="44"/>
        <v>1</v>
      </c>
    </row>
    <row r="313" spans="3:20" x14ac:dyDescent="0.25">
      <c r="C313" s="143">
        <v>45014</v>
      </c>
      <c r="D313" s="79">
        <v>45077</v>
      </c>
      <c r="E313"/>
      <c r="F313">
        <v>3561</v>
      </c>
      <c r="G313" t="s">
        <v>582</v>
      </c>
      <c r="H313" s="80" t="s">
        <v>1052</v>
      </c>
      <c r="I313">
        <v>41001242</v>
      </c>
      <c r="J313" t="s">
        <v>180</v>
      </c>
      <c r="K313">
        <v>247.23</v>
      </c>
      <c r="L313" s="87">
        <f t="shared" si="47"/>
        <v>5</v>
      </c>
      <c r="M313" s="88" t="str">
        <f t="shared" si="45"/>
        <v>T2</v>
      </c>
      <c r="N313" s="76">
        <f t="shared" si="40"/>
        <v>63</v>
      </c>
      <c r="O313" s="89">
        <f t="shared" si="41"/>
        <v>15575.49</v>
      </c>
      <c r="P313" s="76" t="str">
        <f t="shared" si="42"/>
        <v>Fora Periode Legal</v>
      </c>
      <c r="Q313" s="76" t="str">
        <f t="shared" si="43"/>
        <v>T2 - Fora Periode Legal</v>
      </c>
      <c r="R313" s="76" t="str">
        <f t="shared" si="39"/>
        <v>T2 - Import Total</v>
      </c>
      <c r="S313" s="92">
        <f t="shared" si="46"/>
        <v>6.2886020201220902E-2</v>
      </c>
      <c r="T313" s="90">
        <f t="shared" si="44"/>
        <v>1</v>
      </c>
    </row>
    <row r="314" spans="3:20" x14ac:dyDescent="0.25">
      <c r="C314" s="143">
        <v>45046</v>
      </c>
      <c r="D314" s="79">
        <v>45077</v>
      </c>
      <c r="E314"/>
      <c r="F314">
        <v>3562</v>
      </c>
      <c r="G314" t="s">
        <v>945</v>
      </c>
      <c r="H314" t="s">
        <v>1053</v>
      </c>
      <c r="I314">
        <v>41037348</v>
      </c>
      <c r="J314" t="s">
        <v>947</v>
      </c>
      <c r="K314">
        <v>455.26</v>
      </c>
      <c r="L314" s="87">
        <f t="shared" si="47"/>
        <v>5</v>
      </c>
      <c r="M314" s="88" t="str">
        <f t="shared" si="45"/>
        <v>T2</v>
      </c>
      <c r="N314" s="76">
        <f t="shared" si="40"/>
        <v>31</v>
      </c>
      <c r="O314" s="89">
        <f t="shared" si="41"/>
        <v>14113.06</v>
      </c>
      <c r="P314" s="76" t="str">
        <f t="shared" si="42"/>
        <v>Fora Periode Legal</v>
      </c>
      <c r="Q314" s="76" t="str">
        <f t="shared" si="43"/>
        <v>T2 - Fora Periode Legal</v>
      </c>
      <c r="R314" s="76" t="str">
        <f t="shared" si="39"/>
        <v>T2 - Import Total</v>
      </c>
      <c r="S314" s="92">
        <f t="shared" si="46"/>
        <v>5.6981461017344734E-2</v>
      </c>
      <c r="T314" s="90">
        <f t="shared" si="44"/>
        <v>1</v>
      </c>
    </row>
    <row r="315" spans="3:20" x14ac:dyDescent="0.25">
      <c r="C315" s="143">
        <v>45046</v>
      </c>
      <c r="D315" s="79">
        <v>45077</v>
      </c>
      <c r="E315"/>
      <c r="F315">
        <v>3563</v>
      </c>
      <c r="G315" t="s">
        <v>945</v>
      </c>
      <c r="H315" t="s">
        <v>1054</v>
      </c>
      <c r="I315">
        <v>41037348</v>
      </c>
      <c r="J315" t="s">
        <v>947</v>
      </c>
      <c r="K315">
        <v>64.290000000000006</v>
      </c>
      <c r="L315" s="87">
        <f t="shared" si="47"/>
        <v>5</v>
      </c>
      <c r="M315" s="88" t="str">
        <f t="shared" si="45"/>
        <v>T2</v>
      </c>
      <c r="N315" s="76">
        <f t="shared" si="40"/>
        <v>31</v>
      </c>
      <c r="O315" s="89">
        <f t="shared" si="41"/>
        <v>1992.9900000000002</v>
      </c>
      <c r="P315" s="76" t="str">
        <f t="shared" si="42"/>
        <v>Fora Periode Legal</v>
      </c>
      <c r="Q315" s="76" t="str">
        <f t="shared" si="43"/>
        <v>T2 - Fora Periode Legal</v>
      </c>
      <c r="R315" s="76" t="str">
        <f t="shared" si="39"/>
        <v>T2 - Import Total</v>
      </c>
      <c r="S315" s="92">
        <f t="shared" si="46"/>
        <v>8.0466944796491954E-3</v>
      </c>
      <c r="T315" s="90">
        <f t="shared" si="44"/>
        <v>1</v>
      </c>
    </row>
    <row r="316" spans="3:20" x14ac:dyDescent="0.25">
      <c r="C316" s="143">
        <v>45046</v>
      </c>
      <c r="D316" s="79">
        <v>45077</v>
      </c>
      <c r="E316"/>
      <c r="F316">
        <v>3564</v>
      </c>
      <c r="G316" t="s">
        <v>849</v>
      </c>
      <c r="H316" t="s">
        <v>1055</v>
      </c>
      <c r="I316">
        <v>40002919</v>
      </c>
      <c r="J316" t="s">
        <v>138</v>
      </c>
      <c r="K316">
        <v>411.52</v>
      </c>
      <c r="L316" s="87">
        <f t="shared" si="47"/>
        <v>5</v>
      </c>
      <c r="M316" s="88" t="str">
        <f t="shared" si="45"/>
        <v>T2</v>
      </c>
      <c r="N316" s="76">
        <f t="shared" si="40"/>
        <v>31</v>
      </c>
      <c r="O316" s="89">
        <f t="shared" si="41"/>
        <v>12757.119999999999</v>
      </c>
      <c r="P316" s="76" t="str">
        <f t="shared" si="42"/>
        <v>Fora Periode Legal</v>
      </c>
      <c r="Q316" s="76" t="str">
        <f t="shared" si="43"/>
        <v>T2 - Fora Periode Legal</v>
      </c>
      <c r="R316" s="76" t="str">
        <f t="shared" si="39"/>
        <v>T2 - Import Total</v>
      </c>
      <c r="S316" s="92">
        <f t="shared" si="46"/>
        <v>5.1506855067121438E-2</v>
      </c>
      <c r="T316" s="90">
        <f t="shared" si="44"/>
        <v>1</v>
      </c>
    </row>
    <row r="317" spans="3:20" x14ac:dyDescent="0.25">
      <c r="C317" s="143">
        <v>45043</v>
      </c>
      <c r="D317" s="79">
        <v>45077</v>
      </c>
      <c r="E317"/>
      <c r="F317">
        <v>3565</v>
      </c>
      <c r="G317" t="s">
        <v>1056</v>
      </c>
      <c r="H317" t="s">
        <v>1057</v>
      </c>
      <c r="I317">
        <v>41037409</v>
      </c>
      <c r="J317" t="s">
        <v>1058</v>
      </c>
      <c r="K317">
        <v>1364.88</v>
      </c>
      <c r="L317" s="87">
        <f t="shared" si="47"/>
        <v>5</v>
      </c>
      <c r="M317" s="88" t="str">
        <f t="shared" si="45"/>
        <v>T2</v>
      </c>
      <c r="N317" s="76">
        <f t="shared" si="40"/>
        <v>34</v>
      </c>
      <c r="O317" s="89">
        <f t="shared" si="41"/>
        <v>46405.920000000006</v>
      </c>
      <c r="P317" s="76" t="str">
        <f t="shared" si="42"/>
        <v>Fora Periode Legal</v>
      </c>
      <c r="Q317" s="76" t="str">
        <f t="shared" si="43"/>
        <v>T2 - Fora Periode Legal</v>
      </c>
      <c r="R317" s="76" t="str">
        <f t="shared" si="39"/>
        <v>T2 - Import Total</v>
      </c>
      <c r="S317" s="92">
        <f t="shared" si="46"/>
        <v>0.18736384040413764</v>
      </c>
      <c r="T317" s="90">
        <f t="shared" si="44"/>
        <v>1</v>
      </c>
    </row>
    <row r="318" spans="3:20" x14ac:dyDescent="0.25">
      <c r="C318" s="143">
        <v>45048</v>
      </c>
      <c r="D318" s="79">
        <v>45077</v>
      </c>
      <c r="E318"/>
      <c r="F318">
        <v>3566</v>
      </c>
      <c r="G318" t="s">
        <v>589</v>
      </c>
      <c r="H318" t="s">
        <v>1059</v>
      </c>
      <c r="I318">
        <v>41000460</v>
      </c>
      <c r="J318" t="s">
        <v>152</v>
      </c>
      <c r="K318">
        <v>268.14</v>
      </c>
      <c r="L318" s="87">
        <f t="shared" si="47"/>
        <v>5</v>
      </c>
      <c r="M318" s="88" t="str">
        <f t="shared" si="45"/>
        <v>T2</v>
      </c>
      <c r="N318" s="76">
        <f t="shared" si="40"/>
        <v>29</v>
      </c>
      <c r="O318" s="89">
        <f t="shared" si="41"/>
        <v>7776.0599999999995</v>
      </c>
      <c r="P318" s="76" t="str">
        <f t="shared" si="42"/>
        <v>Dins Periode Legal</v>
      </c>
      <c r="Q318" s="76" t="str">
        <f t="shared" si="43"/>
        <v>T2 - Dins Periode Legal</v>
      </c>
      <c r="R318" s="76" t="str">
        <f t="shared" si="39"/>
        <v>T2 - Import Total</v>
      </c>
      <c r="S318" s="92">
        <f t="shared" si="46"/>
        <v>3.1395831928620277E-2</v>
      </c>
      <c r="T318" s="90">
        <f t="shared" si="44"/>
        <v>1</v>
      </c>
    </row>
    <row r="319" spans="3:20" x14ac:dyDescent="0.25">
      <c r="C319" s="143">
        <v>45048</v>
      </c>
      <c r="D319" s="79">
        <v>45077</v>
      </c>
      <c r="E319"/>
      <c r="F319">
        <v>3567</v>
      </c>
      <c r="G319" t="s">
        <v>583</v>
      </c>
      <c r="H319" t="s">
        <v>1060</v>
      </c>
      <c r="I319">
        <v>41037347</v>
      </c>
      <c r="J319" t="s">
        <v>559</v>
      </c>
      <c r="K319">
        <v>189.74</v>
      </c>
      <c r="L319" s="87">
        <f t="shared" si="47"/>
        <v>5</v>
      </c>
      <c r="M319" s="88" t="str">
        <f t="shared" si="45"/>
        <v>T2</v>
      </c>
      <c r="N319" s="76">
        <f t="shared" si="40"/>
        <v>29</v>
      </c>
      <c r="O319" s="89">
        <f t="shared" si="41"/>
        <v>5502.46</v>
      </c>
      <c r="P319" s="76" t="str">
        <f t="shared" si="42"/>
        <v>Dins Periode Legal</v>
      </c>
      <c r="Q319" s="76" t="str">
        <f t="shared" si="43"/>
        <v>T2 - Dins Periode Legal</v>
      </c>
      <c r="R319" s="76" t="str">
        <f t="shared" si="39"/>
        <v>T2 - Import Total</v>
      </c>
      <c r="S319" s="92">
        <f t="shared" si="46"/>
        <v>2.2216174946432507E-2</v>
      </c>
      <c r="T319" s="90">
        <f t="shared" si="44"/>
        <v>1</v>
      </c>
    </row>
    <row r="320" spans="3:20" x14ac:dyDescent="0.25">
      <c r="C320" s="143">
        <v>45044</v>
      </c>
      <c r="D320" s="79">
        <v>45077</v>
      </c>
      <c r="E320"/>
      <c r="F320">
        <v>3568</v>
      </c>
      <c r="G320" t="s">
        <v>608</v>
      </c>
      <c r="H320" t="s">
        <v>1061</v>
      </c>
      <c r="I320">
        <v>41037370</v>
      </c>
      <c r="J320" t="s">
        <v>609</v>
      </c>
      <c r="K320">
        <v>80.540000000000006</v>
      </c>
      <c r="L320" s="87">
        <f t="shared" si="47"/>
        <v>5</v>
      </c>
      <c r="M320" s="88" t="str">
        <f t="shared" si="45"/>
        <v>T2</v>
      </c>
      <c r="N320" s="76">
        <f t="shared" si="40"/>
        <v>33</v>
      </c>
      <c r="O320" s="89">
        <f t="shared" si="41"/>
        <v>2657.82</v>
      </c>
      <c r="P320" s="76" t="str">
        <f t="shared" si="42"/>
        <v>Fora Periode Legal</v>
      </c>
      <c r="Q320" s="76" t="str">
        <f t="shared" si="43"/>
        <v>T2 - Fora Periode Legal</v>
      </c>
      <c r="R320" s="76" t="str">
        <f t="shared" si="39"/>
        <v>T2 - Import Total</v>
      </c>
      <c r="S320" s="92">
        <f t="shared" si="46"/>
        <v>1.0730944722201933E-2</v>
      </c>
      <c r="T320" s="90">
        <f t="shared" si="44"/>
        <v>1</v>
      </c>
    </row>
    <row r="321" spans="3:20" x14ac:dyDescent="0.25">
      <c r="C321" s="143">
        <v>45037</v>
      </c>
      <c r="D321" s="79">
        <v>45077</v>
      </c>
      <c r="E321"/>
      <c r="F321">
        <v>3569</v>
      </c>
      <c r="G321" t="s">
        <v>570</v>
      </c>
      <c r="H321" t="s">
        <v>1062</v>
      </c>
      <c r="I321">
        <v>40001050</v>
      </c>
      <c r="J321" t="s">
        <v>94</v>
      </c>
      <c r="K321">
        <v>504.79</v>
      </c>
      <c r="L321" s="87">
        <f t="shared" si="47"/>
        <v>5</v>
      </c>
      <c r="M321" s="88" t="str">
        <f t="shared" si="45"/>
        <v>T2</v>
      </c>
      <c r="N321" s="76">
        <f t="shared" si="40"/>
        <v>40</v>
      </c>
      <c r="O321" s="89">
        <f t="shared" si="41"/>
        <v>20191.600000000002</v>
      </c>
      <c r="P321" s="76" t="str">
        <f t="shared" si="42"/>
        <v>Fora Periode Legal</v>
      </c>
      <c r="Q321" s="76" t="str">
        <f t="shared" si="43"/>
        <v>T2 - Fora Periode Legal</v>
      </c>
      <c r="R321" s="76" t="str">
        <f t="shared" si="39"/>
        <v>T2 - Import Total</v>
      </c>
      <c r="S321" s="92">
        <f t="shared" si="46"/>
        <v>8.1523558199130319E-2</v>
      </c>
      <c r="T321" s="90">
        <f t="shared" si="44"/>
        <v>1</v>
      </c>
    </row>
    <row r="322" spans="3:20" x14ac:dyDescent="0.25">
      <c r="C322" s="143">
        <v>45043</v>
      </c>
      <c r="D322" s="79">
        <v>45077</v>
      </c>
      <c r="E322"/>
      <c r="F322">
        <v>3570</v>
      </c>
      <c r="G322" t="s">
        <v>948</v>
      </c>
      <c r="H322" t="s">
        <v>1063</v>
      </c>
      <c r="I322">
        <v>40002576</v>
      </c>
      <c r="J322" t="s">
        <v>950</v>
      </c>
      <c r="K322">
        <v>2283.27</v>
      </c>
      <c r="L322" s="87">
        <f t="shared" si="47"/>
        <v>5</v>
      </c>
      <c r="M322" s="88" t="str">
        <f t="shared" si="45"/>
        <v>T2</v>
      </c>
      <c r="N322" s="76">
        <f t="shared" si="40"/>
        <v>34</v>
      </c>
      <c r="O322" s="89">
        <f t="shared" si="41"/>
        <v>77631.179999999993</v>
      </c>
      <c r="P322" s="76" t="str">
        <f t="shared" si="42"/>
        <v>Fora Periode Legal</v>
      </c>
      <c r="Q322" s="76" t="str">
        <f t="shared" si="43"/>
        <v>T2 - Fora Periode Legal</v>
      </c>
      <c r="R322" s="76" t="str">
        <f t="shared" si="39"/>
        <v>T2 - Import Total</v>
      </c>
      <c r="S322" s="92">
        <f t="shared" si="46"/>
        <v>0.31343578620798551</v>
      </c>
      <c r="T322" s="90">
        <f t="shared" si="44"/>
        <v>1</v>
      </c>
    </row>
    <row r="323" spans="3:20" x14ac:dyDescent="0.25">
      <c r="C323" s="143">
        <v>45041</v>
      </c>
      <c r="D323" s="79">
        <v>45077</v>
      </c>
      <c r="E323"/>
      <c r="F323">
        <v>3571</v>
      </c>
      <c r="G323" t="s">
        <v>1064</v>
      </c>
      <c r="H323" t="s">
        <v>1065</v>
      </c>
      <c r="I323">
        <v>41037116</v>
      </c>
      <c r="J323" t="s">
        <v>1066</v>
      </c>
      <c r="K323">
        <v>1311.4</v>
      </c>
      <c r="L323" s="87">
        <f t="shared" si="47"/>
        <v>5</v>
      </c>
      <c r="M323" s="88" t="str">
        <f t="shared" si="45"/>
        <v>T2</v>
      </c>
      <c r="N323" s="76">
        <f t="shared" si="40"/>
        <v>36</v>
      </c>
      <c r="O323" s="89">
        <f t="shared" si="41"/>
        <v>47210.400000000001</v>
      </c>
      <c r="P323" s="76" t="str">
        <f t="shared" si="42"/>
        <v>Fora Periode Legal</v>
      </c>
      <c r="Q323" s="76" t="str">
        <f t="shared" si="43"/>
        <v>T2 - Fora Periode Legal</v>
      </c>
      <c r="R323" s="76" t="str">
        <f t="shared" ref="R323:R386" si="48">CONCATENATE($M323," - Import Total")</f>
        <v>T2 - Import Total</v>
      </c>
      <c r="S323" s="92">
        <f t="shared" si="46"/>
        <v>0.19061192733632906</v>
      </c>
      <c r="T323" s="90">
        <f t="shared" si="44"/>
        <v>1</v>
      </c>
    </row>
    <row r="324" spans="3:20" x14ac:dyDescent="0.25">
      <c r="C324" s="143">
        <v>45046</v>
      </c>
      <c r="D324" s="79">
        <v>45077</v>
      </c>
      <c r="E324"/>
      <c r="F324">
        <v>3572</v>
      </c>
      <c r="G324" t="s">
        <v>578</v>
      </c>
      <c r="H324" t="s">
        <v>1067</v>
      </c>
      <c r="I324">
        <v>41007555</v>
      </c>
      <c r="J324" t="s">
        <v>93</v>
      </c>
      <c r="K324">
        <v>998.25</v>
      </c>
      <c r="L324" s="87">
        <f t="shared" si="47"/>
        <v>5</v>
      </c>
      <c r="M324" s="88" t="str">
        <f t="shared" si="45"/>
        <v>T2</v>
      </c>
      <c r="N324" s="76">
        <f t="shared" ref="N324:N387" si="49">IF(D324="",0,D324-C324)</f>
        <v>31</v>
      </c>
      <c r="O324" s="89">
        <f t="shared" ref="O324:O387" si="50">K324*N324</f>
        <v>30945.75</v>
      </c>
      <c r="P324" s="76" t="str">
        <f t="shared" ref="P324:P387" si="51">IF(N324&lt;=30,"Dins Periode Legal","Fora Periode Legal")</f>
        <v>Fora Periode Legal</v>
      </c>
      <c r="Q324" s="76" t="str">
        <f t="shared" ref="Q324:Q387" si="52">CONCATENATE($M324," - ",P324)</f>
        <v>T2 - Fora Periode Legal</v>
      </c>
      <c r="R324" s="76" t="str">
        <f t="shared" si="48"/>
        <v>T2 - Import Total</v>
      </c>
      <c r="S324" s="92">
        <f t="shared" si="46"/>
        <v>0.12494342454984929</v>
      </c>
      <c r="T324" s="90">
        <f t="shared" ref="T324:T387" si="53">IF(L324="",0,1)</f>
        <v>1</v>
      </c>
    </row>
    <row r="325" spans="3:20" x14ac:dyDescent="0.25">
      <c r="C325" s="143">
        <v>45046</v>
      </c>
      <c r="D325" s="79">
        <v>45077</v>
      </c>
      <c r="E325"/>
      <c r="F325">
        <v>3573</v>
      </c>
      <c r="G325" t="s">
        <v>578</v>
      </c>
      <c r="H325" t="s">
        <v>1068</v>
      </c>
      <c r="I325">
        <v>41007555</v>
      </c>
      <c r="J325" t="s">
        <v>93</v>
      </c>
      <c r="K325">
        <v>12403.18</v>
      </c>
      <c r="L325" s="87">
        <f t="shared" si="47"/>
        <v>5</v>
      </c>
      <c r="M325" s="88" t="str">
        <f t="shared" si="45"/>
        <v>T2</v>
      </c>
      <c r="N325" s="76">
        <f t="shared" si="49"/>
        <v>31</v>
      </c>
      <c r="O325" s="89">
        <f t="shared" si="50"/>
        <v>384498.58</v>
      </c>
      <c r="P325" s="76" t="str">
        <f t="shared" si="51"/>
        <v>Fora Periode Legal</v>
      </c>
      <c r="Q325" s="76" t="str">
        <f t="shared" si="52"/>
        <v>T2 - Fora Periode Legal</v>
      </c>
      <c r="R325" s="76" t="str">
        <f t="shared" si="48"/>
        <v>T2 - Import Total</v>
      </c>
      <c r="S325" s="92">
        <f t="shared" si="46"/>
        <v>1.5524125063943897</v>
      </c>
      <c r="T325" s="90">
        <f t="shared" si="53"/>
        <v>1</v>
      </c>
    </row>
    <row r="326" spans="3:20" x14ac:dyDescent="0.25">
      <c r="C326" s="143">
        <v>45051</v>
      </c>
      <c r="D326" s="79">
        <v>45077</v>
      </c>
      <c r="E326"/>
      <c r="F326">
        <v>3574</v>
      </c>
      <c r="G326" t="s">
        <v>895</v>
      </c>
      <c r="H326" t="s">
        <v>1069</v>
      </c>
      <c r="I326">
        <v>41000255</v>
      </c>
      <c r="J326" t="s">
        <v>897</v>
      </c>
      <c r="K326">
        <v>270</v>
      </c>
      <c r="L326" s="87">
        <f t="shared" si="47"/>
        <v>5</v>
      </c>
      <c r="M326" s="88" t="str">
        <f t="shared" si="45"/>
        <v>T2</v>
      </c>
      <c r="N326" s="76">
        <f t="shared" si="49"/>
        <v>26</v>
      </c>
      <c r="O326" s="89">
        <f t="shared" si="50"/>
        <v>7020</v>
      </c>
      <c r="P326" s="76" t="str">
        <f t="shared" si="51"/>
        <v>Dins Periode Legal</v>
      </c>
      <c r="Q326" s="76" t="str">
        <f t="shared" si="52"/>
        <v>T2 - Dins Periode Legal</v>
      </c>
      <c r="R326" s="76" t="str">
        <f t="shared" si="48"/>
        <v>T2 - Import Total</v>
      </c>
      <c r="S326" s="92">
        <f t="shared" si="46"/>
        <v>2.8343240682159647E-2</v>
      </c>
      <c r="T326" s="90">
        <f t="shared" si="53"/>
        <v>1</v>
      </c>
    </row>
    <row r="327" spans="3:20" x14ac:dyDescent="0.25">
      <c r="C327" s="143">
        <v>45054</v>
      </c>
      <c r="D327" s="79">
        <v>45077</v>
      </c>
      <c r="E327"/>
      <c r="F327">
        <v>3575</v>
      </c>
      <c r="G327" t="s">
        <v>1070</v>
      </c>
      <c r="H327" t="s">
        <v>1071</v>
      </c>
      <c r="I327">
        <v>40002160</v>
      </c>
      <c r="J327" t="s">
        <v>1072</v>
      </c>
      <c r="K327">
        <v>2407.9</v>
      </c>
      <c r="L327" s="87">
        <f t="shared" si="47"/>
        <v>5</v>
      </c>
      <c r="M327" s="88" t="str">
        <f t="shared" ref="M327:M390" si="54">IF(L327="","",VLOOKUP(L327,$AJ$8:$AK$19,2,FALSE))</f>
        <v>T2</v>
      </c>
      <c r="N327" s="76">
        <f t="shared" si="49"/>
        <v>23</v>
      </c>
      <c r="O327" s="89">
        <f t="shared" si="50"/>
        <v>55381.700000000004</v>
      </c>
      <c r="P327" s="76" t="str">
        <f t="shared" si="51"/>
        <v>Dins Periode Legal</v>
      </c>
      <c r="Q327" s="76" t="str">
        <f t="shared" si="52"/>
        <v>T2 - Dins Periode Legal</v>
      </c>
      <c r="R327" s="76" t="str">
        <f t="shared" si="48"/>
        <v>T2 - Import Total</v>
      </c>
      <c r="S327" s="92">
        <f t="shared" ref="S327:S390" si="55">IF(M327="",0,K327/(VLOOKUP(R327,$X$9:$Y$27,2,FALSE))*N327)</f>
        <v>0.22360354024033632</v>
      </c>
      <c r="T327" s="90">
        <f t="shared" si="53"/>
        <v>1</v>
      </c>
    </row>
    <row r="328" spans="3:20" x14ac:dyDescent="0.25">
      <c r="C328" s="79">
        <v>45050</v>
      </c>
      <c r="D328" s="79">
        <v>45077</v>
      </c>
      <c r="E328"/>
      <c r="F328">
        <v>3576</v>
      </c>
      <c r="G328" t="s">
        <v>1073</v>
      </c>
      <c r="H328" t="s">
        <v>1074</v>
      </c>
      <c r="I328">
        <v>41037410</v>
      </c>
      <c r="J328" t="s">
        <v>1075</v>
      </c>
      <c r="K328">
        <v>388.8</v>
      </c>
      <c r="L328" s="87">
        <f t="shared" ref="L328:L391" si="56">IF(D328="","",MONTH(D328))</f>
        <v>5</v>
      </c>
      <c r="M328" s="88" t="str">
        <f t="shared" si="54"/>
        <v>T2</v>
      </c>
      <c r="N328" s="76">
        <f t="shared" si="49"/>
        <v>27</v>
      </c>
      <c r="O328" s="89">
        <f t="shared" si="50"/>
        <v>10497.6</v>
      </c>
      <c r="P328" s="76" t="str">
        <f t="shared" si="51"/>
        <v>Dins Periode Legal</v>
      </c>
      <c r="Q328" s="76" t="str">
        <f t="shared" si="52"/>
        <v>T2 - Dins Periode Legal</v>
      </c>
      <c r="R328" s="76" t="str">
        <f t="shared" si="48"/>
        <v>T2 - Import Total</v>
      </c>
      <c r="S328" s="92">
        <f t="shared" si="55"/>
        <v>4.2384046066244886E-2</v>
      </c>
      <c r="T328" s="90">
        <f t="shared" si="53"/>
        <v>1</v>
      </c>
    </row>
    <row r="329" spans="3:20" x14ac:dyDescent="0.25">
      <c r="C329" s="143">
        <v>45040</v>
      </c>
      <c r="D329" s="79">
        <v>45077</v>
      </c>
      <c r="E329"/>
      <c r="F329">
        <v>3577</v>
      </c>
      <c r="G329" t="s">
        <v>569</v>
      </c>
      <c r="H329" t="s">
        <v>1076</v>
      </c>
      <c r="I329">
        <v>41002865</v>
      </c>
      <c r="J329" t="s">
        <v>161</v>
      </c>
      <c r="K329">
        <v>982.35</v>
      </c>
      <c r="L329" s="87">
        <f t="shared" si="56"/>
        <v>5</v>
      </c>
      <c r="M329" s="88" t="str">
        <f t="shared" si="54"/>
        <v>T2</v>
      </c>
      <c r="N329" s="76">
        <f t="shared" si="49"/>
        <v>37</v>
      </c>
      <c r="O329" s="89">
        <f t="shared" si="50"/>
        <v>36346.950000000004</v>
      </c>
      <c r="P329" s="76" t="str">
        <f t="shared" si="51"/>
        <v>Fora Periode Legal</v>
      </c>
      <c r="Q329" s="76" t="str">
        <f t="shared" si="52"/>
        <v>T2 - Fora Periode Legal</v>
      </c>
      <c r="R329" s="76" t="str">
        <f t="shared" si="48"/>
        <v>T2 - Import Total</v>
      </c>
      <c r="S329" s="92">
        <f t="shared" si="55"/>
        <v>0.14675076238068699</v>
      </c>
      <c r="T329" s="90">
        <f t="shared" si="53"/>
        <v>1</v>
      </c>
    </row>
    <row r="330" spans="3:20" x14ac:dyDescent="0.25">
      <c r="C330" s="143">
        <v>45041</v>
      </c>
      <c r="D330" s="79">
        <v>45077</v>
      </c>
      <c r="E330"/>
      <c r="F330">
        <v>3578</v>
      </c>
      <c r="G330" t="s">
        <v>622</v>
      </c>
      <c r="H330" t="s">
        <v>1077</v>
      </c>
      <c r="I330">
        <v>41008103</v>
      </c>
      <c r="J330" t="s">
        <v>124</v>
      </c>
      <c r="K330">
        <v>264.14</v>
      </c>
      <c r="L330" s="87">
        <f t="shared" si="56"/>
        <v>5</v>
      </c>
      <c r="M330" s="88" t="str">
        <f t="shared" si="54"/>
        <v>T2</v>
      </c>
      <c r="N330" s="76">
        <f t="shared" si="49"/>
        <v>36</v>
      </c>
      <c r="O330" s="89">
        <f t="shared" si="50"/>
        <v>9509.0399999999991</v>
      </c>
      <c r="P330" s="76" t="str">
        <f t="shared" si="51"/>
        <v>Fora Periode Legal</v>
      </c>
      <c r="Q330" s="76" t="str">
        <f t="shared" si="52"/>
        <v>T2 - Fora Periode Legal</v>
      </c>
      <c r="R330" s="76" t="str">
        <f t="shared" si="48"/>
        <v>T2 - Import Total</v>
      </c>
      <c r="S330" s="92">
        <f t="shared" si="55"/>
        <v>3.8392736378387943E-2</v>
      </c>
      <c r="T330" s="90">
        <f t="shared" si="53"/>
        <v>1</v>
      </c>
    </row>
    <row r="331" spans="3:20" x14ac:dyDescent="0.25">
      <c r="C331" s="143">
        <v>45031</v>
      </c>
      <c r="D331" s="79">
        <v>45077</v>
      </c>
      <c r="E331"/>
      <c r="F331">
        <v>3579</v>
      </c>
      <c r="G331" t="s">
        <v>587</v>
      </c>
      <c r="H331" t="s">
        <v>1078</v>
      </c>
      <c r="I331">
        <v>41001148</v>
      </c>
      <c r="J331" t="s">
        <v>588</v>
      </c>
      <c r="K331">
        <v>36.49</v>
      </c>
      <c r="L331" s="87">
        <f t="shared" si="56"/>
        <v>5</v>
      </c>
      <c r="M331" s="88" t="str">
        <f t="shared" si="54"/>
        <v>T2</v>
      </c>
      <c r="N331" s="76">
        <f t="shared" si="49"/>
        <v>46</v>
      </c>
      <c r="O331" s="89">
        <f t="shared" si="50"/>
        <v>1678.5400000000002</v>
      </c>
      <c r="P331" s="76" t="str">
        <f t="shared" si="51"/>
        <v>Fora Periode Legal</v>
      </c>
      <c r="Q331" s="76" t="str">
        <f t="shared" si="52"/>
        <v>T2 - Fora Periode Legal</v>
      </c>
      <c r="R331" s="76" t="str">
        <f t="shared" si="48"/>
        <v>T2 - Import Total</v>
      </c>
      <c r="S331" s="92">
        <f t="shared" si="55"/>
        <v>6.7771030220273865E-3</v>
      </c>
      <c r="T331" s="90">
        <f t="shared" si="53"/>
        <v>1</v>
      </c>
    </row>
    <row r="332" spans="3:20" x14ac:dyDescent="0.25">
      <c r="C332" s="79">
        <v>45046</v>
      </c>
      <c r="D332" s="79">
        <v>45077</v>
      </c>
      <c r="E332"/>
      <c r="F332">
        <v>3580</v>
      </c>
      <c r="G332" t="s">
        <v>678</v>
      </c>
      <c r="H332" t="s">
        <v>1079</v>
      </c>
      <c r="I332">
        <v>41000021</v>
      </c>
      <c r="J332" t="s">
        <v>647</v>
      </c>
      <c r="K332">
        <v>312.02999999999997</v>
      </c>
      <c r="L332" s="87">
        <f t="shared" si="56"/>
        <v>5</v>
      </c>
      <c r="M332" s="88" t="str">
        <f t="shared" si="54"/>
        <v>T2</v>
      </c>
      <c r="N332" s="76">
        <f t="shared" si="49"/>
        <v>31</v>
      </c>
      <c r="O332" s="89">
        <f t="shared" si="50"/>
        <v>9672.9299999999985</v>
      </c>
      <c r="P332" s="76" t="str">
        <f t="shared" si="51"/>
        <v>Fora Periode Legal</v>
      </c>
      <c r="Q332" s="76" t="str">
        <f t="shared" si="52"/>
        <v>T2 - Fora Periode Legal</v>
      </c>
      <c r="R332" s="76" t="str">
        <f t="shared" si="48"/>
        <v>T2 - Import Total</v>
      </c>
      <c r="S332" s="92">
        <f t="shared" si="55"/>
        <v>3.9054442035852212E-2</v>
      </c>
      <c r="T332" s="90">
        <f t="shared" si="53"/>
        <v>1</v>
      </c>
    </row>
    <row r="333" spans="3:20" x14ac:dyDescent="0.25">
      <c r="C333" s="143">
        <v>45031</v>
      </c>
      <c r="D333" s="79">
        <v>45077</v>
      </c>
      <c r="E333"/>
      <c r="F333">
        <v>3581</v>
      </c>
      <c r="G333" t="s">
        <v>567</v>
      </c>
      <c r="H333" t="s">
        <v>1080</v>
      </c>
      <c r="I333">
        <v>41007450</v>
      </c>
      <c r="J333" t="s">
        <v>24</v>
      </c>
      <c r="K333">
        <v>274.14</v>
      </c>
      <c r="L333" s="87">
        <f t="shared" si="56"/>
        <v>5</v>
      </c>
      <c r="M333" s="88" t="str">
        <f t="shared" si="54"/>
        <v>T2</v>
      </c>
      <c r="N333" s="76">
        <f t="shared" si="49"/>
        <v>46</v>
      </c>
      <c r="O333" s="89">
        <f t="shared" si="50"/>
        <v>12610.439999999999</v>
      </c>
      <c r="P333" s="76" t="str">
        <f t="shared" si="51"/>
        <v>Fora Periode Legal</v>
      </c>
      <c r="Q333" s="76" t="str">
        <f t="shared" si="52"/>
        <v>T2 - Fora Periode Legal</v>
      </c>
      <c r="R333" s="76" t="str">
        <f t="shared" si="48"/>
        <v>T2 - Import Total</v>
      </c>
      <c r="S333" s="92">
        <f t="shared" si="55"/>
        <v>5.0914634761813862E-2</v>
      </c>
      <c r="T333" s="90">
        <f t="shared" si="53"/>
        <v>1</v>
      </c>
    </row>
    <row r="334" spans="3:20" x14ac:dyDescent="0.25">
      <c r="C334" s="143">
        <v>45046</v>
      </c>
      <c r="D334" s="79">
        <v>45077</v>
      </c>
      <c r="E334"/>
      <c r="F334">
        <v>3582</v>
      </c>
      <c r="G334" t="s">
        <v>567</v>
      </c>
      <c r="H334" t="s">
        <v>1081</v>
      </c>
      <c r="I334">
        <v>41007450</v>
      </c>
      <c r="J334" t="s">
        <v>24</v>
      </c>
      <c r="K334">
        <v>181.88</v>
      </c>
      <c r="L334" s="87">
        <f t="shared" si="56"/>
        <v>5</v>
      </c>
      <c r="M334" s="88" t="str">
        <f t="shared" si="54"/>
        <v>T2</v>
      </c>
      <c r="N334" s="76">
        <f t="shared" si="49"/>
        <v>31</v>
      </c>
      <c r="O334" s="89">
        <f t="shared" si="50"/>
        <v>5638.28</v>
      </c>
      <c r="P334" s="76" t="str">
        <f t="shared" si="51"/>
        <v>Fora Periode Legal</v>
      </c>
      <c r="Q334" s="76" t="str">
        <f t="shared" si="52"/>
        <v>T2 - Fora Periode Legal</v>
      </c>
      <c r="R334" s="76" t="str">
        <f t="shared" si="48"/>
        <v>T2 - Import Total</v>
      </c>
      <c r="S334" s="92">
        <f t="shared" si="55"/>
        <v>2.2764548016154858E-2</v>
      </c>
      <c r="T334" s="90">
        <f t="shared" si="53"/>
        <v>1</v>
      </c>
    </row>
    <row r="335" spans="3:20" x14ac:dyDescent="0.25">
      <c r="C335" s="143">
        <v>45046</v>
      </c>
      <c r="D335" s="79">
        <v>45077</v>
      </c>
      <c r="E335"/>
      <c r="F335">
        <v>3583</v>
      </c>
      <c r="G335" t="s">
        <v>955</v>
      </c>
      <c r="H335" t="s">
        <v>1082</v>
      </c>
      <c r="I335">
        <v>40000650</v>
      </c>
      <c r="J335" t="s">
        <v>127</v>
      </c>
      <c r="K335">
        <v>555.66999999999996</v>
      </c>
      <c r="L335" s="87">
        <f t="shared" si="56"/>
        <v>5</v>
      </c>
      <c r="M335" s="88" t="str">
        <f t="shared" si="54"/>
        <v>T2</v>
      </c>
      <c r="N335" s="76">
        <f t="shared" si="49"/>
        <v>31</v>
      </c>
      <c r="O335" s="89">
        <f t="shared" si="50"/>
        <v>17225.77</v>
      </c>
      <c r="P335" s="76" t="str">
        <f t="shared" si="51"/>
        <v>Fora Periode Legal</v>
      </c>
      <c r="Q335" s="76" t="str">
        <f t="shared" si="52"/>
        <v>T2 - Fora Periode Legal</v>
      </c>
      <c r="R335" s="76" t="str">
        <f t="shared" si="48"/>
        <v>T2 - Import Total</v>
      </c>
      <c r="S335" s="92">
        <f t="shared" si="55"/>
        <v>6.9549023510758562E-2</v>
      </c>
      <c r="T335" s="90">
        <f t="shared" si="53"/>
        <v>1</v>
      </c>
    </row>
    <row r="336" spans="3:20" x14ac:dyDescent="0.25">
      <c r="C336" s="143">
        <v>45042</v>
      </c>
      <c r="D336" s="79">
        <v>45077</v>
      </c>
      <c r="E336"/>
      <c r="F336">
        <v>3584</v>
      </c>
      <c r="G336" t="s">
        <v>1083</v>
      </c>
      <c r="H336" t="s">
        <v>1084</v>
      </c>
      <c r="I336">
        <v>41003008</v>
      </c>
      <c r="J336" t="s">
        <v>1085</v>
      </c>
      <c r="K336">
        <v>360</v>
      </c>
      <c r="L336" s="87">
        <f t="shared" si="56"/>
        <v>5</v>
      </c>
      <c r="M336" s="88" t="str">
        <f t="shared" si="54"/>
        <v>T2</v>
      </c>
      <c r="N336" s="76">
        <f t="shared" si="49"/>
        <v>35</v>
      </c>
      <c r="O336" s="89">
        <f t="shared" si="50"/>
        <v>12600</v>
      </c>
      <c r="P336" s="76" t="str">
        <f t="shared" si="51"/>
        <v>Fora Periode Legal</v>
      </c>
      <c r="Q336" s="76" t="str">
        <f t="shared" si="52"/>
        <v>T2 - Fora Periode Legal</v>
      </c>
      <c r="R336" s="76" t="str">
        <f t="shared" si="48"/>
        <v>T2 - Import Total</v>
      </c>
      <c r="S336" s="92">
        <f t="shared" si="55"/>
        <v>5.0872483275671163E-2</v>
      </c>
      <c r="T336" s="90">
        <f t="shared" si="53"/>
        <v>1</v>
      </c>
    </row>
    <row r="337" spans="3:20" x14ac:dyDescent="0.25">
      <c r="C337" s="143">
        <v>45047</v>
      </c>
      <c r="D337" s="79">
        <v>45077</v>
      </c>
      <c r="E337"/>
      <c r="F337">
        <v>3585</v>
      </c>
      <c r="G337" t="s">
        <v>596</v>
      </c>
      <c r="H337" t="s">
        <v>1086</v>
      </c>
      <c r="I337">
        <v>41002565</v>
      </c>
      <c r="J337" t="s">
        <v>597</v>
      </c>
      <c r="K337">
        <v>432.78</v>
      </c>
      <c r="L337" s="87">
        <f t="shared" si="56"/>
        <v>5</v>
      </c>
      <c r="M337" s="88" t="str">
        <f t="shared" si="54"/>
        <v>T2</v>
      </c>
      <c r="N337" s="76">
        <f t="shared" si="49"/>
        <v>30</v>
      </c>
      <c r="O337" s="89">
        <f t="shared" si="50"/>
        <v>12983.4</v>
      </c>
      <c r="P337" s="76" t="str">
        <f t="shared" si="51"/>
        <v>Dins Periode Legal</v>
      </c>
      <c r="Q337" s="76" t="str">
        <f t="shared" si="52"/>
        <v>T2 - Dins Periode Legal</v>
      </c>
      <c r="R337" s="76" t="str">
        <f t="shared" si="48"/>
        <v>T2 - Import Total</v>
      </c>
      <c r="S337" s="92">
        <f t="shared" si="55"/>
        <v>5.2420460266773723E-2</v>
      </c>
      <c r="T337" s="90">
        <f t="shared" si="53"/>
        <v>1</v>
      </c>
    </row>
    <row r="338" spans="3:20" x14ac:dyDescent="0.25">
      <c r="C338" s="143">
        <v>45047</v>
      </c>
      <c r="D338" s="79">
        <v>45077</v>
      </c>
      <c r="E338"/>
      <c r="F338">
        <v>3586</v>
      </c>
      <c r="G338" t="s">
        <v>596</v>
      </c>
      <c r="H338" t="s">
        <v>1087</v>
      </c>
      <c r="I338">
        <v>41002565</v>
      </c>
      <c r="J338" t="s">
        <v>597</v>
      </c>
      <c r="K338">
        <v>275</v>
      </c>
      <c r="L338" s="87">
        <f t="shared" si="56"/>
        <v>5</v>
      </c>
      <c r="M338" s="88" t="str">
        <f t="shared" si="54"/>
        <v>T2</v>
      </c>
      <c r="N338" s="76">
        <f t="shared" si="49"/>
        <v>30</v>
      </c>
      <c r="O338" s="89">
        <f t="shared" si="50"/>
        <v>8250</v>
      </c>
      <c r="P338" s="76" t="str">
        <f t="shared" si="51"/>
        <v>Dins Periode Legal</v>
      </c>
      <c r="Q338" s="76" t="str">
        <f t="shared" si="52"/>
        <v>T2 - Dins Periode Legal</v>
      </c>
      <c r="R338" s="76" t="str">
        <f t="shared" si="48"/>
        <v>T2 - Import Total</v>
      </c>
      <c r="S338" s="92">
        <f t="shared" si="55"/>
        <v>3.3309364049546597E-2</v>
      </c>
      <c r="T338" s="90">
        <f t="shared" si="53"/>
        <v>1</v>
      </c>
    </row>
    <row r="339" spans="3:20" x14ac:dyDescent="0.25">
      <c r="C339" s="143">
        <v>45044</v>
      </c>
      <c r="D339" s="79">
        <v>45077</v>
      </c>
      <c r="E339"/>
      <c r="F339">
        <v>3587</v>
      </c>
      <c r="G339" t="s">
        <v>786</v>
      </c>
      <c r="H339" t="s">
        <v>1088</v>
      </c>
      <c r="I339">
        <v>41037394</v>
      </c>
      <c r="J339" t="s">
        <v>788</v>
      </c>
      <c r="K339">
        <v>112.77</v>
      </c>
      <c r="L339" s="87">
        <f t="shared" si="56"/>
        <v>5</v>
      </c>
      <c r="M339" s="88" t="str">
        <f t="shared" si="54"/>
        <v>T2</v>
      </c>
      <c r="N339" s="76">
        <f t="shared" si="49"/>
        <v>33</v>
      </c>
      <c r="O339" s="89">
        <f t="shared" si="50"/>
        <v>3721.41</v>
      </c>
      <c r="P339" s="76" t="str">
        <f t="shared" si="51"/>
        <v>Fora Periode Legal</v>
      </c>
      <c r="Q339" s="76" t="str">
        <f t="shared" si="52"/>
        <v>T2 - Fora Periode Legal</v>
      </c>
      <c r="R339" s="76" t="str">
        <f t="shared" si="48"/>
        <v>T2 - Import Total</v>
      </c>
      <c r="S339" s="92">
        <f t="shared" si="55"/>
        <v>1.5025187935469479E-2</v>
      </c>
      <c r="T339" s="90">
        <f t="shared" si="53"/>
        <v>1</v>
      </c>
    </row>
    <row r="340" spans="3:20" x14ac:dyDescent="0.25">
      <c r="C340" s="143">
        <v>45044</v>
      </c>
      <c r="D340" s="79">
        <v>45077</v>
      </c>
      <c r="E340"/>
      <c r="F340">
        <v>3588</v>
      </c>
      <c r="G340" t="s">
        <v>786</v>
      </c>
      <c r="H340" t="s">
        <v>1089</v>
      </c>
      <c r="I340">
        <v>41037394</v>
      </c>
      <c r="J340" t="s">
        <v>788</v>
      </c>
      <c r="K340">
        <v>58.21</v>
      </c>
      <c r="L340" s="87">
        <f t="shared" si="56"/>
        <v>5</v>
      </c>
      <c r="M340" s="88" t="str">
        <f t="shared" si="54"/>
        <v>T2</v>
      </c>
      <c r="N340" s="76">
        <f t="shared" si="49"/>
        <v>33</v>
      </c>
      <c r="O340" s="89">
        <f t="shared" si="50"/>
        <v>1920.93</v>
      </c>
      <c r="P340" s="76" t="str">
        <f t="shared" si="51"/>
        <v>Fora Periode Legal</v>
      </c>
      <c r="Q340" s="76" t="str">
        <f t="shared" si="52"/>
        <v>T2 - Fora Periode Legal</v>
      </c>
      <c r="R340" s="76" t="str">
        <f t="shared" si="48"/>
        <v>T2 - Import Total</v>
      </c>
      <c r="S340" s="92">
        <f t="shared" si="55"/>
        <v>7.755752325296429E-3</v>
      </c>
      <c r="T340" s="90">
        <f t="shared" si="53"/>
        <v>1</v>
      </c>
    </row>
    <row r="341" spans="3:20" x14ac:dyDescent="0.25">
      <c r="C341" s="143">
        <v>45044</v>
      </c>
      <c r="D341" s="79">
        <v>45077</v>
      </c>
      <c r="E341"/>
      <c r="F341">
        <v>3589</v>
      </c>
      <c r="G341" t="s">
        <v>929</v>
      </c>
      <c r="H341" t="s">
        <v>1090</v>
      </c>
      <c r="I341">
        <v>40003180</v>
      </c>
      <c r="J341" t="s">
        <v>145</v>
      </c>
      <c r="K341">
        <v>117.61</v>
      </c>
      <c r="L341" s="87">
        <f t="shared" si="56"/>
        <v>5</v>
      </c>
      <c r="M341" s="88" t="str">
        <f t="shared" si="54"/>
        <v>T2</v>
      </c>
      <c r="N341" s="76">
        <f t="shared" si="49"/>
        <v>33</v>
      </c>
      <c r="O341" s="89">
        <f t="shared" si="50"/>
        <v>3881.13</v>
      </c>
      <c r="P341" s="76" t="str">
        <f t="shared" si="51"/>
        <v>Fora Periode Legal</v>
      </c>
      <c r="Q341" s="76" t="str">
        <f t="shared" si="52"/>
        <v>T2 - Fora Periode Legal</v>
      </c>
      <c r="R341" s="76" t="str">
        <f t="shared" si="48"/>
        <v>T2 - Import Total</v>
      </c>
      <c r="S341" s="92">
        <f t="shared" si="55"/>
        <v>1.56700572234687E-2</v>
      </c>
      <c r="T341" s="90">
        <f t="shared" si="53"/>
        <v>1</v>
      </c>
    </row>
    <row r="342" spans="3:20" x14ac:dyDescent="0.25">
      <c r="C342" s="143">
        <v>45046</v>
      </c>
      <c r="D342" s="79">
        <v>45077</v>
      </c>
      <c r="E342"/>
      <c r="F342">
        <v>3590</v>
      </c>
      <c r="G342" t="s">
        <v>574</v>
      </c>
      <c r="H342" t="s">
        <v>1091</v>
      </c>
      <c r="I342">
        <v>41003309</v>
      </c>
      <c r="J342" t="s">
        <v>557</v>
      </c>
      <c r="K342">
        <v>71.2</v>
      </c>
      <c r="L342" s="87">
        <f t="shared" si="56"/>
        <v>5</v>
      </c>
      <c r="M342" s="88" t="str">
        <f t="shared" si="54"/>
        <v>T2</v>
      </c>
      <c r="N342" s="76">
        <f t="shared" si="49"/>
        <v>31</v>
      </c>
      <c r="O342" s="89">
        <f t="shared" si="50"/>
        <v>2207.2000000000003</v>
      </c>
      <c r="P342" s="76" t="str">
        <f t="shared" si="51"/>
        <v>Fora Periode Legal</v>
      </c>
      <c r="Q342" s="76" t="str">
        <f t="shared" si="52"/>
        <v>T2 - Fora Periode Legal</v>
      </c>
      <c r="R342" s="76" t="str">
        <f t="shared" si="48"/>
        <v>T2 - Import Total</v>
      </c>
      <c r="S342" s="92">
        <f t="shared" si="55"/>
        <v>8.9115670703223335E-3</v>
      </c>
      <c r="T342" s="90">
        <f t="shared" si="53"/>
        <v>1</v>
      </c>
    </row>
    <row r="343" spans="3:20" x14ac:dyDescent="0.25">
      <c r="C343" s="143">
        <v>45050</v>
      </c>
      <c r="D343" s="79">
        <v>45077</v>
      </c>
      <c r="E343"/>
      <c r="F343">
        <v>3591</v>
      </c>
      <c r="G343" t="s">
        <v>963</v>
      </c>
      <c r="H343" t="s">
        <v>1092</v>
      </c>
      <c r="I343">
        <v>40002570</v>
      </c>
      <c r="J343" t="s">
        <v>909</v>
      </c>
      <c r="K343">
        <v>321.92</v>
      </c>
      <c r="L343" s="87">
        <f t="shared" si="56"/>
        <v>5</v>
      </c>
      <c r="M343" s="88" t="str">
        <f t="shared" si="54"/>
        <v>T2</v>
      </c>
      <c r="N343" s="76">
        <f t="shared" si="49"/>
        <v>27</v>
      </c>
      <c r="O343" s="89">
        <f t="shared" si="50"/>
        <v>8691.84</v>
      </c>
      <c r="P343" s="76" t="str">
        <f t="shared" si="51"/>
        <v>Dins Periode Legal</v>
      </c>
      <c r="Q343" s="76" t="str">
        <f t="shared" si="52"/>
        <v>T2 - Dins Periode Legal</v>
      </c>
      <c r="R343" s="76" t="str">
        <f t="shared" si="48"/>
        <v>T2 - Import Total</v>
      </c>
      <c r="S343" s="92">
        <f t="shared" si="55"/>
        <v>3.5093292463080135E-2</v>
      </c>
      <c r="T343" s="90">
        <f t="shared" si="53"/>
        <v>1</v>
      </c>
    </row>
    <row r="344" spans="3:20" x14ac:dyDescent="0.25">
      <c r="C344" s="143">
        <v>45042</v>
      </c>
      <c r="D344" s="79">
        <v>45077</v>
      </c>
      <c r="E344"/>
      <c r="F344">
        <v>3592</v>
      </c>
      <c r="G344" t="s">
        <v>582</v>
      </c>
      <c r="H344" t="s">
        <v>1093</v>
      </c>
      <c r="I344">
        <v>41001242</v>
      </c>
      <c r="J344" t="s">
        <v>180</v>
      </c>
      <c r="K344">
        <v>720.3</v>
      </c>
      <c r="L344" s="87">
        <f t="shared" si="56"/>
        <v>5</v>
      </c>
      <c r="M344" s="88" t="str">
        <f t="shared" si="54"/>
        <v>T2</v>
      </c>
      <c r="N344" s="76">
        <f t="shared" si="49"/>
        <v>35</v>
      </c>
      <c r="O344" s="89">
        <f t="shared" si="50"/>
        <v>25210.5</v>
      </c>
      <c r="P344" s="76" t="str">
        <f t="shared" si="51"/>
        <v>Fora Periode Legal</v>
      </c>
      <c r="Q344" s="76" t="str">
        <f t="shared" si="52"/>
        <v>T2 - Fora Periode Legal</v>
      </c>
      <c r="R344" s="76" t="str">
        <f t="shared" si="48"/>
        <v>T2 - Import Total</v>
      </c>
      <c r="S344" s="92">
        <f t="shared" si="55"/>
        <v>0.10178736028740538</v>
      </c>
      <c r="T344" s="90">
        <f t="shared" si="53"/>
        <v>1</v>
      </c>
    </row>
    <row r="345" spans="3:20" x14ac:dyDescent="0.25">
      <c r="C345" s="143">
        <v>45046</v>
      </c>
      <c r="D345" s="79">
        <v>45077</v>
      </c>
      <c r="E345"/>
      <c r="F345">
        <v>3593</v>
      </c>
      <c r="G345" t="s">
        <v>1006</v>
      </c>
      <c r="H345" s="142" t="s">
        <v>1094</v>
      </c>
      <c r="I345">
        <v>41037406</v>
      </c>
      <c r="J345" t="s">
        <v>1008</v>
      </c>
      <c r="K345">
        <v>92.14</v>
      </c>
      <c r="L345" s="87">
        <f t="shared" si="56"/>
        <v>5</v>
      </c>
      <c r="M345" s="88" t="str">
        <f t="shared" si="54"/>
        <v>T2</v>
      </c>
      <c r="N345" s="76">
        <f t="shared" si="49"/>
        <v>31</v>
      </c>
      <c r="O345" s="89">
        <f t="shared" si="50"/>
        <v>2856.34</v>
      </c>
      <c r="P345" s="76" t="str">
        <f t="shared" si="51"/>
        <v>Fora Periode Legal</v>
      </c>
      <c r="Q345" s="76" t="str">
        <f t="shared" si="52"/>
        <v>T2 - Fora Periode Legal</v>
      </c>
      <c r="R345" s="76" t="str">
        <f t="shared" si="48"/>
        <v>T2 - Import Total</v>
      </c>
      <c r="S345" s="92">
        <f t="shared" si="55"/>
        <v>1.1532468958700838E-2</v>
      </c>
      <c r="T345" s="90">
        <f t="shared" si="53"/>
        <v>1</v>
      </c>
    </row>
    <row r="346" spans="3:20" x14ac:dyDescent="0.25">
      <c r="C346" s="143">
        <v>45046</v>
      </c>
      <c r="D346" s="79">
        <v>45077</v>
      </c>
      <c r="E346"/>
      <c r="F346">
        <v>3594</v>
      </c>
      <c r="G346" t="s">
        <v>1006</v>
      </c>
      <c r="H346" s="140" t="s">
        <v>1095</v>
      </c>
      <c r="I346">
        <v>41037406</v>
      </c>
      <c r="J346" t="s">
        <v>1008</v>
      </c>
      <c r="K346">
        <v>86.15</v>
      </c>
      <c r="L346" s="87">
        <f t="shared" si="56"/>
        <v>5</v>
      </c>
      <c r="M346" s="88" t="str">
        <f t="shared" si="54"/>
        <v>T2</v>
      </c>
      <c r="N346" s="76">
        <f t="shared" si="49"/>
        <v>31</v>
      </c>
      <c r="O346" s="89">
        <f t="shared" si="50"/>
        <v>2670.65</v>
      </c>
      <c r="P346" s="76" t="str">
        <f t="shared" si="51"/>
        <v>Fora Periode Legal</v>
      </c>
      <c r="Q346" s="76" t="str">
        <f t="shared" si="52"/>
        <v>T2 - Fora Periode Legal</v>
      </c>
      <c r="R346" s="76" t="str">
        <f t="shared" si="48"/>
        <v>T2 - Import Total</v>
      </c>
      <c r="S346" s="92">
        <f t="shared" si="55"/>
        <v>1.0782745830172318E-2</v>
      </c>
      <c r="T346" s="90">
        <f t="shared" si="53"/>
        <v>1</v>
      </c>
    </row>
    <row r="347" spans="3:20" x14ac:dyDescent="0.25">
      <c r="C347" s="143">
        <v>45041</v>
      </c>
      <c r="D347" s="79">
        <v>45077</v>
      </c>
      <c r="E347"/>
      <c r="F347">
        <v>3595</v>
      </c>
      <c r="G347" t="s">
        <v>580</v>
      </c>
      <c r="H347" t="s">
        <v>1096</v>
      </c>
      <c r="I347">
        <v>41001048</v>
      </c>
      <c r="J347" t="s">
        <v>155</v>
      </c>
      <c r="K347">
        <v>3024.03</v>
      </c>
      <c r="L347" s="87">
        <f t="shared" si="56"/>
        <v>5</v>
      </c>
      <c r="M347" s="88" t="str">
        <f t="shared" si="54"/>
        <v>T2</v>
      </c>
      <c r="N347" s="76">
        <f t="shared" si="49"/>
        <v>36</v>
      </c>
      <c r="O347" s="89">
        <f t="shared" si="50"/>
        <v>108865.08</v>
      </c>
      <c r="P347" s="76" t="str">
        <f t="shared" si="51"/>
        <v>Fora Periode Legal</v>
      </c>
      <c r="Q347" s="76" t="str">
        <f t="shared" si="52"/>
        <v>T2 - Fora Periode Legal</v>
      </c>
      <c r="R347" s="76" t="str">
        <f t="shared" si="48"/>
        <v>T2 - Import Total</v>
      </c>
      <c r="S347" s="92">
        <f t="shared" si="55"/>
        <v>0.43954261600036537</v>
      </c>
      <c r="T347" s="90">
        <f t="shared" si="53"/>
        <v>1</v>
      </c>
    </row>
    <row r="348" spans="3:20" x14ac:dyDescent="0.25">
      <c r="C348" s="143">
        <v>45046</v>
      </c>
      <c r="D348" s="79">
        <v>45077</v>
      </c>
      <c r="E348"/>
      <c r="F348">
        <v>3596</v>
      </c>
      <c r="G348" t="s">
        <v>580</v>
      </c>
      <c r="H348" s="140" t="s">
        <v>1097</v>
      </c>
      <c r="I348">
        <v>41001048</v>
      </c>
      <c r="J348" t="s">
        <v>155</v>
      </c>
      <c r="K348">
        <v>567.37</v>
      </c>
      <c r="L348" s="87">
        <f t="shared" si="56"/>
        <v>5</v>
      </c>
      <c r="M348" s="88" t="str">
        <f t="shared" si="54"/>
        <v>T2</v>
      </c>
      <c r="N348" s="76">
        <f t="shared" si="49"/>
        <v>31</v>
      </c>
      <c r="O348" s="89">
        <f t="shared" si="50"/>
        <v>17588.47</v>
      </c>
      <c r="P348" s="76" t="str">
        <f t="shared" si="51"/>
        <v>Fora Periode Legal</v>
      </c>
      <c r="Q348" s="76" t="str">
        <f t="shared" si="52"/>
        <v>T2 - Fora Periode Legal</v>
      </c>
      <c r="R348" s="76" t="str">
        <f t="shared" si="48"/>
        <v>T2 - Import Total</v>
      </c>
      <c r="S348" s="92">
        <f t="shared" si="55"/>
        <v>7.1013424279336823E-2</v>
      </c>
      <c r="T348" s="90">
        <f t="shared" si="53"/>
        <v>1</v>
      </c>
    </row>
    <row r="349" spans="3:20" x14ac:dyDescent="0.25">
      <c r="C349" s="143">
        <v>45051</v>
      </c>
      <c r="D349" s="79">
        <v>45077</v>
      </c>
      <c r="E349"/>
      <c r="F349">
        <v>3597</v>
      </c>
      <c r="G349" t="s">
        <v>591</v>
      </c>
      <c r="H349" t="s">
        <v>1098</v>
      </c>
      <c r="I349">
        <v>41037326</v>
      </c>
      <c r="J349" t="s">
        <v>592</v>
      </c>
      <c r="K349">
        <v>919.6</v>
      </c>
      <c r="L349" s="87">
        <f t="shared" si="56"/>
        <v>5</v>
      </c>
      <c r="M349" s="88" t="str">
        <f t="shared" si="54"/>
        <v>T2</v>
      </c>
      <c r="N349" s="76">
        <f t="shared" si="49"/>
        <v>26</v>
      </c>
      <c r="O349" s="89">
        <f t="shared" si="50"/>
        <v>23909.600000000002</v>
      </c>
      <c r="P349" s="76" t="str">
        <f t="shared" si="51"/>
        <v>Dins Periode Legal</v>
      </c>
      <c r="Q349" s="76" t="str">
        <f t="shared" si="52"/>
        <v>T2 - Dins Periode Legal</v>
      </c>
      <c r="R349" s="76" t="str">
        <f t="shared" si="48"/>
        <v>T2 - Import Total</v>
      </c>
      <c r="S349" s="92">
        <f t="shared" si="55"/>
        <v>9.6534978264125978E-2</v>
      </c>
      <c r="T349" s="90">
        <f t="shared" si="53"/>
        <v>1</v>
      </c>
    </row>
    <row r="350" spans="3:20" x14ac:dyDescent="0.25">
      <c r="C350" s="143">
        <v>45046</v>
      </c>
      <c r="D350" s="79">
        <v>45077</v>
      </c>
      <c r="E350"/>
      <c r="F350">
        <v>3598</v>
      </c>
      <c r="G350" t="s">
        <v>578</v>
      </c>
      <c r="H350" t="s">
        <v>1099</v>
      </c>
      <c r="I350">
        <v>41007555</v>
      </c>
      <c r="J350" t="s">
        <v>93</v>
      </c>
      <c r="K350">
        <v>1157.58</v>
      </c>
      <c r="L350" s="87">
        <f t="shared" si="56"/>
        <v>5</v>
      </c>
      <c r="M350" s="88" t="str">
        <f t="shared" si="54"/>
        <v>T2</v>
      </c>
      <c r="N350" s="76">
        <f t="shared" si="49"/>
        <v>31</v>
      </c>
      <c r="O350" s="89">
        <f t="shared" si="50"/>
        <v>35884.979999999996</v>
      </c>
      <c r="P350" s="76" t="str">
        <f t="shared" si="51"/>
        <v>Fora Periode Legal</v>
      </c>
      <c r="Q350" s="76" t="str">
        <f t="shared" si="52"/>
        <v>T2 - Fora Periode Legal</v>
      </c>
      <c r="R350" s="76" t="str">
        <f t="shared" si="48"/>
        <v>T2 - Import Total</v>
      </c>
      <c r="S350" s="92">
        <f t="shared" si="55"/>
        <v>0.14488555911887255</v>
      </c>
      <c r="T350" s="90">
        <f t="shared" si="53"/>
        <v>1</v>
      </c>
    </row>
    <row r="351" spans="3:20" x14ac:dyDescent="0.25">
      <c r="C351" s="143">
        <v>45046</v>
      </c>
      <c r="D351" s="79">
        <v>45077</v>
      </c>
      <c r="E351"/>
      <c r="F351">
        <v>3599</v>
      </c>
      <c r="G351" t="s">
        <v>578</v>
      </c>
      <c r="H351" t="s">
        <v>1100</v>
      </c>
      <c r="I351">
        <v>41007555</v>
      </c>
      <c r="J351" t="s">
        <v>93</v>
      </c>
      <c r="K351">
        <v>2815.84</v>
      </c>
      <c r="L351" s="87">
        <f t="shared" si="56"/>
        <v>5</v>
      </c>
      <c r="M351" s="88" t="str">
        <f t="shared" si="54"/>
        <v>T2</v>
      </c>
      <c r="N351" s="76">
        <f t="shared" si="49"/>
        <v>31</v>
      </c>
      <c r="O351" s="89">
        <f t="shared" si="50"/>
        <v>87291.040000000008</v>
      </c>
      <c r="P351" s="76" t="str">
        <f t="shared" si="51"/>
        <v>Fora Periode Legal</v>
      </c>
      <c r="Q351" s="76" t="str">
        <f t="shared" si="52"/>
        <v>T2 - Fora Periode Legal</v>
      </c>
      <c r="R351" s="76" t="str">
        <f t="shared" si="48"/>
        <v>T2 - Import Total</v>
      </c>
      <c r="S351" s="92">
        <f t="shared" si="55"/>
        <v>0.35243745813618593</v>
      </c>
      <c r="T351" s="90">
        <f t="shared" si="53"/>
        <v>1</v>
      </c>
    </row>
    <row r="352" spans="3:20" x14ac:dyDescent="0.25">
      <c r="C352" s="143">
        <v>45048</v>
      </c>
      <c r="D352" s="79">
        <v>45077</v>
      </c>
      <c r="E352"/>
      <c r="F352">
        <v>3600</v>
      </c>
      <c r="G352" t="s">
        <v>578</v>
      </c>
      <c r="H352" t="s">
        <v>1101</v>
      </c>
      <c r="I352">
        <v>41007555</v>
      </c>
      <c r="J352" t="s">
        <v>93</v>
      </c>
      <c r="K352">
        <v>581.15</v>
      </c>
      <c r="L352" s="87">
        <f t="shared" si="56"/>
        <v>5</v>
      </c>
      <c r="M352" s="88" t="str">
        <f t="shared" si="54"/>
        <v>T2</v>
      </c>
      <c r="N352" s="76">
        <f t="shared" si="49"/>
        <v>29</v>
      </c>
      <c r="O352" s="89">
        <f t="shared" si="50"/>
        <v>16853.349999999999</v>
      </c>
      <c r="P352" s="76" t="str">
        <f t="shared" si="51"/>
        <v>Dins Periode Legal</v>
      </c>
      <c r="Q352" s="76" t="str">
        <f t="shared" si="52"/>
        <v>T2 - Dins Periode Legal</v>
      </c>
      <c r="R352" s="76" t="str">
        <f t="shared" si="48"/>
        <v>T2 - Import Total</v>
      </c>
      <c r="S352" s="92">
        <f t="shared" si="55"/>
        <v>6.8045378255081945E-2</v>
      </c>
      <c r="T352" s="90">
        <f t="shared" si="53"/>
        <v>1</v>
      </c>
    </row>
    <row r="353" spans="3:20" x14ac:dyDescent="0.25">
      <c r="C353" s="143">
        <v>45047</v>
      </c>
      <c r="D353" s="79">
        <v>45077</v>
      </c>
      <c r="E353"/>
      <c r="F353">
        <v>3601</v>
      </c>
      <c r="G353" t="s">
        <v>1102</v>
      </c>
      <c r="H353" s="142" t="s">
        <v>1103</v>
      </c>
      <c r="I353">
        <v>40001800</v>
      </c>
      <c r="J353" t="s">
        <v>86</v>
      </c>
      <c r="K353">
        <v>2650.38</v>
      </c>
      <c r="L353" s="87">
        <f t="shared" si="56"/>
        <v>5</v>
      </c>
      <c r="M353" s="88" t="str">
        <f t="shared" si="54"/>
        <v>T2</v>
      </c>
      <c r="N353" s="76">
        <f t="shared" si="49"/>
        <v>30</v>
      </c>
      <c r="O353" s="89">
        <f t="shared" si="50"/>
        <v>79511.400000000009</v>
      </c>
      <c r="P353" s="76" t="str">
        <f t="shared" si="51"/>
        <v>Dins Periode Legal</v>
      </c>
      <c r="Q353" s="76" t="str">
        <f t="shared" si="52"/>
        <v>T2 - Dins Periode Legal</v>
      </c>
      <c r="R353" s="76" t="str">
        <f t="shared" si="48"/>
        <v>T2 - Import Total</v>
      </c>
      <c r="S353" s="92">
        <f t="shared" si="55"/>
        <v>0.3210271719623175</v>
      </c>
      <c r="T353" s="90">
        <f t="shared" si="53"/>
        <v>1</v>
      </c>
    </row>
    <row r="354" spans="3:20" x14ac:dyDescent="0.25">
      <c r="C354" s="143">
        <v>45047</v>
      </c>
      <c r="D354" s="79">
        <v>45077</v>
      </c>
      <c r="E354"/>
      <c r="F354">
        <v>3602</v>
      </c>
      <c r="G354" t="s">
        <v>1102</v>
      </c>
      <c r="H354" s="142" t="s">
        <v>1104</v>
      </c>
      <c r="I354">
        <v>40001800</v>
      </c>
      <c r="J354" t="s">
        <v>86</v>
      </c>
      <c r="K354">
        <v>1120.46</v>
      </c>
      <c r="L354" s="87">
        <f t="shared" si="56"/>
        <v>5</v>
      </c>
      <c r="M354" s="88" t="str">
        <f t="shared" si="54"/>
        <v>T2</v>
      </c>
      <c r="N354" s="76">
        <f t="shared" si="49"/>
        <v>30</v>
      </c>
      <c r="O354" s="89">
        <f t="shared" si="50"/>
        <v>33613.800000000003</v>
      </c>
      <c r="P354" s="76" t="str">
        <f t="shared" si="51"/>
        <v>Dins Periode Legal</v>
      </c>
      <c r="Q354" s="76" t="str">
        <f t="shared" si="52"/>
        <v>T2 - Dins Periode Legal</v>
      </c>
      <c r="R354" s="76" t="str">
        <f t="shared" si="48"/>
        <v>T2 - Import Total</v>
      </c>
      <c r="S354" s="92">
        <f t="shared" si="55"/>
        <v>0.13571567288347264</v>
      </c>
      <c r="T354" s="90">
        <f t="shared" si="53"/>
        <v>1</v>
      </c>
    </row>
    <row r="355" spans="3:20" x14ac:dyDescent="0.25">
      <c r="C355" s="143">
        <v>45057</v>
      </c>
      <c r="D355" s="79">
        <v>45077</v>
      </c>
      <c r="E355"/>
      <c r="F355">
        <v>3603</v>
      </c>
      <c r="G355" t="s">
        <v>1105</v>
      </c>
      <c r="H355" s="142" t="s">
        <v>1106</v>
      </c>
      <c r="I355">
        <v>41037413</v>
      </c>
      <c r="J355" t="s">
        <v>1107</v>
      </c>
      <c r="K355">
        <v>5110.2700000000004</v>
      </c>
      <c r="L355" s="87">
        <f t="shared" si="56"/>
        <v>5</v>
      </c>
      <c r="M355" s="88" t="str">
        <f t="shared" si="54"/>
        <v>T2</v>
      </c>
      <c r="N355" s="76">
        <f t="shared" si="49"/>
        <v>20</v>
      </c>
      <c r="O355" s="89">
        <f t="shared" si="50"/>
        <v>102205.40000000001</v>
      </c>
      <c r="P355" s="76" t="str">
        <f t="shared" si="51"/>
        <v>Dins Periode Legal</v>
      </c>
      <c r="Q355" s="76" t="str">
        <f t="shared" si="52"/>
        <v>T2 - Dins Periode Legal</v>
      </c>
      <c r="R355" s="76" t="str">
        <f t="shared" si="48"/>
        <v>T2 - Import Total</v>
      </c>
      <c r="S355" s="92">
        <f t="shared" si="55"/>
        <v>0.41265416683994305</v>
      </c>
      <c r="T355" s="90">
        <f t="shared" si="53"/>
        <v>1</v>
      </c>
    </row>
    <row r="356" spans="3:20" x14ac:dyDescent="0.25">
      <c r="C356" s="143">
        <v>45057</v>
      </c>
      <c r="D356" s="79">
        <v>45077</v>
      </c>
      <c r="E356"/>
      <c r="F356">
        <v>3604</v>
      </c>
      <c r="G356" t="s">
        <v>1105</v>
      </c>
      <c r="H356" t="s">
        <v>1108</v>
      </c>
      <c r="I356">
        <v>41037413</v>
      </c>
      <c r="J356" t="s">
        <v>1107</v>
      </c>
      <c r="K356">
        <v>1277.57</v>
      </c>
      <c r="L356" s="87">
        <f t="shared" si="56"/>
        <v>5</v>
      </c>
      <c r="M356" s="88" t="str">
        <f t="shared" si="54"/>
        <v>T2</v>
      </c>
      <c r="N356" s="76">
        <f t="shared" si="49"/>
        <v>20</v>
      </c>
      <c r="O356" s="89">
        <f t="shared" si="50"/>
        <v>25551.399999999998</v>
      </c>
      <c r="P356" s="76" t="str">
        <f t="shared" si="51"/>
        <v>Dins Periode Legal</v>
      </c>
      <c r="Q356" s="76" t="str">
        <f t="shared" si="52"/>
        <v>T2 - Dins Periode Legal</v>
      </c>
      <c r="R356" s="76" t="str">
        <f t="shared" si="48"/>
        <v>T2 - Import Total</v>
      </c>
      <c r="S356" s="92">
        <f t="shared" si="55"/>
        <v>0.10316374358491937</v>
      </c>
      <c r="T356" s="90">
        <f t="shared" si="53"/>
        <v>1</v>
      </c>
    </row>
    <row r="357" spans="3:20" x14ac:dyDescent="0.25">
      <c r="C357" s="143">
        <v>45061</v>
      </c>
      <c r="D357" s="79">
        <v>45077</v>
      </c>
      <c r="E357"/>
      <c r="F357">
        <v>3605</v>
      </c>
      <c r="G357" t="s">
        <v>1047</v>
      </c>
      <c r="H357" t="s">
        <v>1109</v>
      </c>
      <c r="I357">
        <v>41037408</v>
      </c>
      <c r="J357" t="s">
        <v>1049</v>
      </c>
      <c r="K357">
        <v>1677.01</v>
      </c>
      <c r="L357" s="87">
        <f t="shared" si="56"/>
        <v>5</v>
      </c>
      <c r="M357" s="88" t="str">
        <f t="shared" si="54"/>
        <v>T2</v>
      </c>
      <c r="N357" s="76">
        <f t="shared" si="49"/>
        <v>16</v>
      </c>
      <c r="O357" s="89">
        <f t="shared" si="50"/>
        <v>26832.16</v>
      </c>
      <c r="P357" s="76" t="str">
        <f t="shared" si="51"/>
        <v>Dins Periode Legal</v>
      </c>
      <c r="Q357" s="76" t="str">
        <f t="shared" si="52"/>
        <v>T2 - Dins Periode Legal</v>
      </c>
      <c r="R357" s="76" t="str">
        <f t="shared" si="48"/>
        <v>T2 - Import Total</v>
      </c>
      <c r="S357" s="92">
        <f t="shared" si="55"/>
        <v>0.10833481038493117</v>
      </c>
      <c r="T357" s="90">
        <f t="shared" si="53"/>
        <v>1</v>
      </c>
    </row>
    <row r="358" spans="3:20" x14ac:dyDescent="0.25">
      <c r="C358" s="143">
        <v>45061</v>
      </c>
      <c r="D358" s="79">
        <v>45077</v>
      </c>
      <c r="E358"/>
      <c r="F358">
        <v>3606</v>
      </c>
      <c r="G358" t="s">
        <v>856</v>
      </c>
      <c r="H358" t="s">
        <v>1110</v>
      </c>
      <c r="I358">
        <v>40000100</v>
      </c>
      <c r="J358" t="s">
        <v>667</v>
      </c>
      <c r="K358">
        <v>333.86</v>
      </c>
      <c r="L358" s="87">
        <f t="shared" si="56"/>
        <v>5</v>
      </c>
      <c r="M358" s="88" t="str">
        <f t="shared" si="54"/>
        <v>T2</v>
      </c>
      <c r="N358" s="76">
        <f t="shared" si="49"/>
        <v>16</v>
      </c>
      <c r="O358" s="89">
        <f t="shared" si="50"/>
        <v>5341.76</v>
      </c>
      <c r="P358" s="76" t="str">
        <f t="shared" si="51"/>
        <v>Dins Periode Legal</v>
      </c>
      <c r="Q358" s="76" t="str">
        <f t="shared" si="52"/>
        <v>T2 - Dins Periode Legal</v>
      </c>
      <c r="R358" s="76" t="str">
        <f t="shared" si="48"/>
        <v>T2 - Import Total</v>
      </c>
      <c r="S358" s="92">
        <f t="shared" si="55"/>
        <v>2.1567348909734062E-2</v>
      </c>
      <c r="T358" s="90">
        <f t="shared" si="53"/>
        <v>1</v>
      </c>
    </row>
    <row r="359" spans="3:20" x14ac:dyDescent="0.25">
      <c r="C359" s="143">
        <v>45061</v>
      </c>
      <c r="D359" s="79">
        <v>45077</v>
      </c>
      <c r="E359"/>
      <c r="F359">
        <v>3607</v>
      </c>
      <c r="G359" t="s">
        <v>567</v>
      </c>
      <c r="H359" t="s">
        <v>1111</v>
      </c>
      <c r="I359">
        <v>41007450</v>
      </c>
      <c r="J359" t="s">
        <v>24</v>
      </c>
      <c r="K359">
        <v>139.26</v>
      </c>
      <c r="L359" s="87">
        <f t="shared" si="56"/>
        <v>5</v>
      </c>
      <c r="M359" s="88" t="str">
        <f t="shared" si="54"/>
        <v>T2</v>
      </c>
      <c r="N359" s="76">
        <f t="shared" si="49"/>
        <v>16</v>
      </c>
      <c r="O359" s="89">
        <f t="shared" si="50"/>
        <v>2228.16</v>
      </c>
      <c r="P359" s="76" t="str">
        <f t="shared" si="51"/>
        <v>Dins Periode Legal</v>
      </c>
      <c r="Q359" s="76" t="str">
        <f t="shared" si="52"/>
        <v>T2 - Dins Periode Legal</v>
      </c>
      <c r="R359" s="76" t="str">
        <f t="shared" si="48"/>
        <v>T2 - Import Total</v>
      </c>
      <c r="S359" s="92">
        <f t="shared" si="55"/>
        <v>8.9961930425015435E-3</v>
      </c>
      <c r="T359" s="90">
        <f t="shared" si="53"/>
        <v>1</v>
      </c>
    </row>
    <row r="360" spans="3:20" x14ac:dyDescent="0.25">
      <c r="C360" s="143">
        <v>45046</v>
      </c>
      <c r="D360" s="79">
        <v>45077</v>
      </c>
      <c r="E360"/>
      <c r="F360">
        <v>3608</v>
      </c>
      <c r="G360" t="s">
        <v>575</v>
      </c>
      <c r="H360" t="s">
        <v>1112</v>
      </c>
      <c r="I360">
        <v>40000200</v>
      </c>
      <c r="J360" t="s">
        <v>15</v>
      </c>
      <c r="K360">
        <v>282.72000000000003</v>
      </c>
      <c r="L360" s="87">
        <f t="shared" si="56"/>
        <v>5</v>
      </c>
      <c r="M360" s="88" t="str">
        <f t="shared" si="54"/>
        <v>T2</v>
      </c>
      <c r="N360" s="76">
        <f t="shared" si="49"/>
        <v>31</v>
      </c>
      <c r="O360" s="89">
        <f t="shared" si="50"/>
        <v>8764.3200000000015</v>
      </c>
      <c r="P360" s="76" t="str">
        <f t="shared" si="51"/>
        <v>Fora Periode Legal</v>
      </c>
      <c r="Q360" s="76" t="str">
        <f t="shared" si="52"/>
        <v>T2 - Fora Periode Legal</v>
      </c>
      <c r="R360" s="76" t="str">
        <f t="shared" si="48"/>
        <v>T2 - Import Total</v>
      </c>
      <c r="S360" s="92">
        <f t="shared" si="55"/>
        <v>3.5385930366875429E-2</v>
      </c>
      <c r="T360" s="90">
        <f t="shared" si="53"/>
        <v>1</v>
      </c>
    </row>
    <row r="361" spans="3:20" x14ac:dyDescent="0.25">
      <c r="C361" s="143">
        <v>45055</v>
      </c>
      <c r="D361" s="79">
        <v>45077</v>
      </c>
      <c r="E361"/>
      <c r="F361">
        <v>3609</v>
      </c>
      <c r="G361" t="s">
        <v>622</v>
      </c>
      <c r="H361" t="s">
        <v>1113</v>
      </c>
      <c r="I361">
        <v>41008103</v>
      </c>
      <c r="J361" t="s">
        <v>124</v>
      </c>
      <c r="K361">
        <v>641.29999999999995</v>
      </c>
      <c r="L361" s="87">
        <f t="shared" si="56"/>
        <v>5</v>
      </c>
      <c r="M361" s="88" t="str">
        <f t="shared" si="54"/>
        <v>T2</v>
      </c>
      <c r="N361" s="76">
        <f t="shared" si="49"/>
        <v>22</v>
      </c>
      <c r="O361" s="89">
        <f t="shared" si="50"/>
        <v>14108.599999999999</v>
      </c>
      <c r="P361" s="76" t="str">
        <f t="shared" si="51"/>
        <v>Dins Periode Legal</v>
      </c>
      <c r="Q361" s="76" t="str">
        <f t="shared" si="52"/>
        <v>T2 - Dins Periode Legal</v>
      </c>
      <c r="R361" s="76" t="str">
        <f t="shared" si="48"/>
        <v>T2 - Import Total</v>
      </c>
      <c r="S361" s="92">
        <f t="shared" si="55"/>
        <v>5.6963453773264616E-2</v>
      </c>
      <c r="T361" s="90">
        <f t="shared" si="53"/>
        <v>1</v>
      </c>
    </row>
    <row r="362" spans="3:20" x14ac:dyDescent="0.25">
      <c r="C362" s="143">
        <v>45055</v>
      </c>
      <c r="D362" s="79">
        <v>45077</v>
      </c>
      <c r="E362"/>
      <c r="F362">
        <v>3610</v>
      </c>
      <c r="G362" t="s">
        <v>622</v>
      </c>
      <c r="H362" t="s">
        <v>1114</v>
      </c>
      <c r="I362">
        <v>41008103</v>
      </c>
      <c r="J362" t="s">
        <v>124</v>
      </c>
      <c r="K362">
        <v>641.29999999999995</v>
      </c>
      <c r="L362" s="87">
        <f t="shared" si="56"/>
        <v>5</v>
      </c>
      <c r="M362" s="88" t="str">
        <f t="shared" si="54"/>
        <v>T2</v>
      </c>
      <c r="N362" s="76">
        <f t="shared" si="49"/>
        <v>22</v>
      </c>
      <c r="O362" s="89">
        <f t="shared" si="50"/>
        <v>14108.599999999999</v>
      </c>
      <c r="P362" s="76" t="str">
        <f t="shared" si="51"/>
        <v>Dins Periode Legal</v>
      </c>
      <c r="Q362" s="76" t="str">
        <f t="shared" si="52"/>
        <v>T2 - Dins Periode Legal</v>
      </c>
      <c r="R362" s="76" t="str">
        <f t="shared" si="48"/>
        <v>T2 - Import Total</v>
      </c>
      <c r="S362" s="92">
        <f t="shared" si="55"/>
        <v>5.6963453773264616E-2</v>
      </c>
      <c r="T362" s="90">
        <f t="shared" si="53"/>
        <v>1</v>
      </c>
    </row>
    <row r="363" spans="3:20" x14ac:dyDescent="0.25">
      <c r="C363" s="143">
        <v>45061</v>
      </c>
      <c r="D363" s="79">
        <v>45077</v>
      </c>
      <c r="E363"/>
      <c r="F363">
        <v>3611</v>
      </c>
      <c r="G363" t="s">
        <v>673</v>
      </c>
      <c r="H363" t="s">
        <v>1115</v>
      </c>
      <c r="I363">
        <v>40000450</v>
      </c>
      <c r="J363" t="s">
        <v>645</v>
      </c>
      <c r="K363">
        <v>1674.64</v>
      </c>
      <c r="L363" s="87">
        <f t="shared" si="56"/>
        <v>5</v>
      </c>
      <c r="M363" s="88" t="str">
        <f t="shared" si="54"/>
        <v>T2</v>
      </c>
      <c r="N363" s="76">
        <f t="shared" si="49"/>
        <v>16</v>
      </c>
      <c r="O363" s="89">
        <f t="shared" si="50"/>
        <v>26794.240000000002</v>
      </c>
      <c r="P363" s="76" t="str">
        <f t="shared" si="51"/>
        <v>Dins Periode Legal</v>
      </c>
      <c r="Q363" s="76" t="str">
        <f t="shared" si="52"/>
        <v>T2 - Dins Periode Legal</v>
      </c>
      <c r="R363" s="76" t="str">
        <f t="shared" si="48"/>
        <v>T2 - Import Total</v>
      </c>
      <c r="S363" s="92">
        <f t="shared" si="55"/>
        <v>0.10818170843526345</v>
      </c>
      <c r="T363" s="90">
        <f t="shared" si="53"/>
        <v>1</v>
      </c>
    </row>
    <row r="364" spans="3:20" x14ac:dyDescent="0.25">
      <c r="C364" s="143">
        <v>45062</v>
      </c>
      <c r="D364" s="79">
        <v>45077</v>
      </c>
      <c r="E364"/>
      <c r="F364">
        <v>3612</v>
      </c>
      <c r="G364" t="s">
        <v>568</v>
      </c>
      <c r="H364" t="s">
        <v>1116</v>
      </c>
      <c r="I364">
        <v>41008099</v>
      </c>
      <c r="J364" t="s">
        <v>25</v>
      </c>
      <c r="K364">
        <v>147.16</v>
      </c>
      <c r="L364" s="87">
        <f t="shared" si="56"/>
        <v>5</v>
      </c>
      <c r="M364" s="88" t="str">
        <f t="shared" si="54"/>
        <v>T2</v>
      </c>
      <c r="N364" s="76">
        <f t="shared" si="49"/>
        <v>15</v>
      </c>
      <c r="O364" s="89">
        <f t="shared" si="50"/>
        <v>2207.4</v>
      </c>
      <c r="P364" s="76" t="str">
        <f t="shared" si="51"/>
        <v>Dins Periode Legal</v>
      </c>
      <c r="Q364" s="76" t="str">
        <f t="shared" si="52"/>
        <v>T2 - Dins Periode Legal</v>
      </c>
      <c r="R364" s="76" t="str">
        <f t="shared" si="48"/>
        <v>T2 - Import Total</v>
      </c>
      <c r="S364" s="92">
        <f t="shared" si="55"/>
        <v>8.912374570056867E-3</v>
      </c>
      <c r="T364" s="90">
        <f t="shared" si="53"/>
        <v>1</v>
      </c>
    </row>
    <row r="365" spans="3:20" x14ac:dyDescent="0.25">
      <c r="C365" s="143">
        <v>45049</v>
      </c>
      <c r="D365" s="79">
        <v>45077</v>
      </c>
      <c r="E365"/>
      <c r="F365">
        <v>3613</v>
      </c>
      <c r="G365" t="s">
        <v>1117</v>
      </c>
      <c r="H365" t="s">
        <v>1118</v>
      </c>
      <c r="I365">
        <v>41007440</v>
      </c>
      <c r="J365" t="s">
        <v>38</v>
      </c>
      <c r="K365">
        <v>290.39999999999998</v>
      </c>
      <c r="L365" s="87">
        <f t="shared" si="56"/>
        <v>5</v>
      </c>
      <c r="M365" s="88" t="str">
        <f t="shared" si="54"/>
        <v>T2</v>
      </c>
      <c r="N365" s="76">
        <f t="shared" si="49"/>
        <v>28</v>
      </c>
      <c r="O365" s="89">
        <f t="shared" si="50"/>
        <v>8131.1999999999989</v>
      </c>
      <c r="P365" s="76" t="str">
        <f t="shared" si="51"/>
        <v>Dins Periode Legal</v>
      </c>
      <c r="Q365" s="76" t="str">
        <f t="shared" si="52"/>
        <v>T2 - Dins Periode Legal</v>
      </c>
      <c r="R365" s="76" t="str">
        <f t="shared" si="48"/>
        <v>T2 - Import Total</v>
      </c>
      <c r="S365" s="92">
        <f t="shared" si="55"/>
        <v>3.2829709207233125E-2</v>
      </c>
      <c r="T365" s="90">
        <f t="shared" si="53"/>
        <v>1</v>
      </c>
    </row>
    <row r="366" spans="3:20" x14ac:dyDescent="0.25">
      <c r="C366" s="143">
        <v>45063</v>
      </c>
      <c r="D366" s="79">
        <v>45077</v>
      </c>
      <c r="E366"/>
      <c r="F366">
        <v>3614</v>
      </c>
      <c r="G366" t="s">
        <v>940</v>
      </c>
      <c r="H366" t="s">
        <v>1119</v>
      </c>
      <c r="I366">
        <v>40008658</v>
      </c>
      <c r="J366" t="s">
        <v>912</v>
      </c>
      <c r="K366">
        <v>1477.29</v>
      </c>
      <c r="L366" s="87">
        <f t="shared" si="56"/>
        <v>5</v>
      </c>
      <c r="M366" s="88" t="str">
        <f t="shared" si="54"/>
        <v>T2</v>
      </c>
      <c r="N366" s="76">
        <f t="shared" si="49"/>
        <v>14</v>
      </c>
      <c r="O366" s="89">
        <f t="shared" si="50"/>
        <v>20682.059999999998</v>
      </c>
      <c r="P366" s="76" t="str">
        <f t="shared" si="51"/>
        <v>Dins Periode Legal</v>
      </c>
      <c r="Q366" s="76" t="str">
        <f t="shared" si="52"/>
        <v>T2 - Dins Periode Legal</v>
      </c>
      <c r="R366" s="76" t="str">
        <f t="shared" si="48"/>
        <v>T2 - Import Total</v>
      </c>
      <c r="S366" s="92">
        <f t="shared" si="55"/>
        <v>8.3503789798129169E-2</v>
      </c>
      <c r="T366" s="90">
        <f t="shared" si="53"/>
        <v>1</v>
      </c>
    </row>
    <row r="367" spans="3:20" x14ac:dyDescent="0.25">
      <c r="C367" s="143">
        <v>45061</v>
      </c>
      <c r="D367" s="79">
        <v>45077</v>
      </c>
      <c r="E367"/>
      <c r="F367">
        <v>3615</v>
      </c>
      <c r="G367" t="s">
        <v>622</v>
      </c>
      <c r="H367" t="s">
        <v>1120</v>
      </c>
      <c r="I367">
        <v>41008103</v>
      </c>
      <c r="J367" t="s">
        <v>124</v>
      </c>
      <c r="K367">
        <v>679.66</v>
      </c>
      <c r="L367" s="87">
        <f t="shared" si="56"/>
        <v>5</v>
      </c>
      <c r="M367" s="88" t="str">
        <f t="shared" si="54"/>
        <v>T2</v>
      </c>
      <c r="N367" s="76">
        <f t="shared" si="49"/>
        <v>16</v>
      </c>
      <c r="O367" s="89">
        <f t="shared" si="50"/>
        <v>10874.56</v>
      </c>
      <c r="P367" s="76" t="str">
        <f t="shared" si="51"/>
        <v>Dins Periode Legal</v>
      </c>
      <c r="Q367" s="76" t="str">
        <f t="shared" si="52"/>
        <v>T2 - Dins Periode Legal</v>
      </c>
      <c r="R367" s="76" t="str">
        <f t="shared" si="48"/>
        <v>T2 - Import Total</v>
      </c>
      <c r="S367" s="92">
        <f t="shared" si="55"/>
        <v>4.3906021565895445E-2</v>
      </c>
      <c r="T367" s="90">
        <f t="shared" si="53"/>
        <v>1</v>
      </c>
    </row>
    <row r="368" spans="3:20" x14ac:dyDescent="0.25">
      <c r="C368" s="143">
        <v>45061</v>
      </c>
      <c r="D368" s="79">
        <v>45077</v>
      </c>
      <c r="E368"/>
      <c r="F368">
        <v>3616</v>
      </c>
      <c r="G368" t="s">
        <v>955</v>
      </c>
      <c r="H368" t="s">
        <v>1121</v>
      </c>
      <c r="I368">
        <v>40000650</v>
      </c>
      <c r="J368" t="s">
        <v>127</v>
      </c>
      <c r="K368">
        <v>365.57</v>
      </c>
      <c r="L368" s="87">
        <f t="shared" si="56"/>
        <v>5</v>
      </c>
      <c r="M368" s="88" t="str">
        <f t="shared" si="54"/>
        <v>T2</v>
      </c>
      <c r="N368" s="76">
        <f t="shared" si="49"/>
        <v>16</v>
      </c>
      <c r="O368" s="89">
        <f t="shared" si="50"/>
        <v>5849.12</v>
      </c>
      <c r="P368" s="76" t="str">
        <f t="shared" si="51"/>
        <v>Dins Periode Legal</v>
      </c>
      <c r="Q368" s="76" t="str">
        <f t="shared" si="52"/>
        <v>T2 - Dins Periode Legal</v>
      </c>
      <c r="R368" s="76" t="str">
        <f t="shared" si="48"/>
        <v>T2 - Import Total</v>
      </c>
      <c r="S368" s="92">
        <f t="shared" si="55"/>
        <v>2.3615814236301089E-2</v>
      </c>
      <c r="T368" s="90">
        <f t="shared" si="53"/>
        <v>1</v>
      </c>
    </row>
    <row r="369" spans="3:20" x14ac:dyDescent="0.25">
      <c r="C369" s="143">
        <v>45061</v>
      </c>
      <c r="D369" s="79">
        <v>45077</v>
      </c>
      <c r="E369"/>
      <c r="F369">
        <v>3617</v>
      </c>
      <c r="G369" t="s">
        <v>604</v>
      </c>
      <c r="H369" t="s">
        <v>1122</v>
      </c>
      <c r="I369">
        <v>41010026</v>
      </c>
      <c r="J369" t="s">
        <v>558</v>
      </c>
      <c r="K369">
        <v>610.98</v>
      </c>
      <c r="L369" s="87">
        <f t="shared" si="56"/>
        <v>5</v>
      </c>
      <c r="M369" s="88" t="str">
        <f t="shared" si="54"/>
        <v>T2</v>
      </c>
      <c r="N369" s="76">
        <f t="shared" si="49"/>
        <v>16</v>
      </c>
      <c r="O369" s="89">
        <f t="shared" si="50"/>
        <v>9775.68</v>
      </c>
      <c r="P369" s="76" t="str">
        <f t="shared" si="51"/>
        <v>Dins Periode Legal</v>
      </c>
      <c r="Q369" s="76" t="str">
        <f t="shared" si="52"/>
        <v>T2 - Dins Periode Legal</v>
      </c>
      <c r="R369" s="76" t="str">
        <f t="shared" si="48"/>
        <v>T2 - Import Total</v>
      </c>
      <c r="S369" s="92">
        <f t="shared" si="55"/>
        <v>3.9469295024469296E-2</v>
      </c>
      <c r="T369" s="90">
        <f t="shared" si="53"/>
        <v>1</v>
      </c>
    </row>
    <row r="370" spans="3:20" x14ac:dyDescent="0.25">
      <c r="C370" s="143">
        <v>45047</v>
      </c>
      <c r="D370" s="79">
        <v>45077</v>
      </c>
      <c r="E370"/>
      <c r="F370">
        <v>3618</v>
      </c>
      <c r="G370" t="s">
        <v>593</v>
      </c>
      <c r="H370" t="s">
        <v>1123</v>
      </c>
      <c r="I370">
        <v>41005300</v>
      </c>
      <c r="J370" t="s">
        <v>22</v>
      </c>
      <c r="K370">
        <v>507.74</v>
      </c>
      <c r="L370" s="87">
        <f t="shared" si="56"/>
        <v>5</v>
      </c>
      <c r="M370" s="88" t="str">
        <f t="shared" si="54"/>
        <v>T2</v>
      </c>
      <c r="N370" s="76">
        <f t="shared" si="49"/>
        <v>30</v>
      </c>
      <c r="O370" s="89">
        <f t="shared" si="50"/>
        <v>15232.2</v>
      </c>
      <c r="P370" s="76" t="str">
        <f t="shared" si="51"/>
        <v>Dins Periode Legal</v>
      </c>
      <c r="Q370" s="76" t="str">
        <f t="shared" si="52"/>
        <v>T2 - Dins Periode Legal</v>
      </c>
      <c r="R370" s="76" t="str">
        <f t="shared" si="48"/>
        <v>T2 - Import Total</v>
      </c>
      <c r="S370" s="92">
        <f t="shared" si="55"/>
        <v>6.1499987281879227E-2</v>
      </c>
      <c r="T370" s="90">
        <f t="shared" si="53"/>
        <v>1</v>
      </c>
    </row>
    <row r="371" spans="3:20" x14ac:dyDescent="0.25">
      <c r="C371" s="143">
        <v>45047</v>
      </c>
      <c r="D371" s="79">
        <v>45077</v>
      </c>
      <c r="E371"/>
      <c r="F371">
        <v>3619</v>
      </c>
      <c r="G371" t="s">
        <v>593</v>
      </c>
      <c r="H371" t="s">
        <v>1124</v>
      </c>
      <c r="I371">
        <v>41005300</v>
      </c>
      <c r="J371" t="s">
        <v>22</v>
      </c>
      <c r="K371">
        <v>354.83</v>
      </c>
      <c r="L371" s="87">
        <f t="shared" si="56"/>
        <v>5</v>
      </c>
      <c r="M371" s="88" t="str">
        <f t="shared" si="54"/>
        <v>T2</v>
      </c>
      <c r="N371" s="76">
        <f t="shared" si="49"/>
        <v>30</v>
      </c>
      <c r="O371" s="89">
        <f t="shared" si="50"/>
        <v>10644.9</v>
      </c>
      <c r="P371" s="76" t="str">
        <f t="shared" si="51"/>
        <v>Dins Periode Legal</v>
      </c>
      <c r="Q371" s="76" t="str">
        <f t="shared" si="52"/>
        <v>T2 - Dins Periode Legal</v>
      </c>
      <c r="R371" s="76" t="str">
        <f t="shared" si="48"/>
        <v>T2 - Import Total</v>
      </c>
      <c r="S371" s="92">
        <f t="shared" si="55"/>
        <v>4.2978769620729516E-2</v>
      </c>
      <c r="T371" s="90">
        <f t="shared" si="53"/>
        <v>1</v>
      </c>
    </row>
    <row r="372" spans="3:20" x14ac:dyDescent="0.25">
      <c r="C372" s="143">
        <v>45057</v>
      </c>
      <c r="D372" s="79">
        <v>45077</v>
      </c>
      <c r="E372"/>
      <c r="F372">
        <v>3620</v>
      </c>
      <c r="G372" t="s">
        <v>886</v>
      </c>
      <c r="H372" t="s">
        <v>1125</v>
      </c>
      <c r="I372">
        <v>41037400</v>
      </c>
      <c r="J372" t="s">
        <v>888</v>
      </c>
      <c r="K372">
        <v>217.74</v>
      </c>
      <c r="L372" s="87">
        <f t="shared" si="56"/>
        <v>5</v>
      </c>
      <c r="M372" s="88" t="str">
        <f t="shared" si="54"/>
        <v>T2</v>
      </c>
      <c r="N372" s="76">
        <f t="shared" si="49"/>
        <v>20</v>
      </c>
      <c r="O372" s="89">
        <f t="shared" si="50"/>
        <v>4354.8</v>
      </c>
      <c r="P372" s="76" t="str">
        <f t="shared" si="51"/>
        <v>Dins Periode Legal</v>
      </c>
      <c r="Q372" s="76" t="str">
        <f t="shared" si="52"/>
        <v>T2 - Dins Periode Legal</v>
      </c>
      <c r="R372" s="76" t="str">
        <f t="shared" si="48"/>
        <v>T2 - Import Total</v>
      </c>
      <c r="S372" s="92">
        <f t="shared" si="55"/>
        <v>1.7582499219753394E-2</v>
      </c>
      <c r="T372" s="90">
        <f t="shared" si="53"/>
        <v>1</v>
      </c>
    </row>
    <row r="373" spans="3:20" x14ac:dyDescent="0.25">
      <c r="C373" s="79">
        <v>44926</v>
      </c>
      <c r="D373" s="79">
        <v>45077</v>
      </c>
      <c r="E373"/>
      <c r="F373">
        <v>3621</v>
      </c>
      <c r="G373" t="s">
        <v>764</v>
      </c>
      <c r="H373" t="s">
        <v>765</v>
      </c>
      <c r="I373">
        <v>41037389</v>
      </c>
      <c r="J373" t="s">
        <v>656</v>
      </c>
      <c r="K373">
        <v>2197.23</v>
      </c>
      <c r="L373" s="87">
        <f t="shared" si="56"/>
        <v>5</v>
      </c>
      <c r="M373" s="88" t="str">
        <f t="shared" si="54"/>
        <v>T2</v>
      </c>
      <c r="N373" s="76">
        <f t="shared" si="49"/>
        <v>151</v>
      </c>
      <c r="O373" s="89">
        <f t="shared" si="50"/>
        <v>331781.73</v>
      </c>
      <c r="P373" s="76" t="str">
        <f t="shared" si="51"/>
        <v>Fora Periode Legal</v>
      </c>
      <c r="Q373" s="76" t="str">
        <f t="shared" si="52"/>
        <v>T2 - Fora Periode Legal</v>
      </c>
      <c r="R373" s="76" t="str">
        <f t="shared" si="48"/>
        <v>T2 - Import Total</v>
      </c>
      <c r="S373" s="92">
        <f t="shared" si="55"/>
        <v>1.3395682944919243</v>
      </c>
      <c r="T373" s="90">
        <f t="shared" si="53"/>
        <v>1</v>
      </c>
    </row>
    <row r="374" spans="3:20" x14ac:dyDescent="0.25">
      <c r="C374" s="143">
        <v>45017</v>
      </c>
      <c r="D374" s="79">
        <v>45077</v>
      </c>
      <c r="E374"/>
      <c r="F374">
        <v>3622</v>
      </c>
      <c r="G374" t="s">
        <v>1044</v>
      </c>
      <c r="H374" t="s">
        <v>1126</v>
      </c>
      <c r="I374">
        <v>41037407</v>
      </c>
      <c r="J374" t="s">
        <v>1046</v>
      </c>
      <c r="K374">
        <v>362</v>
      </c>
      <c r="L374" s="87">
        <f t="shared" si="56"/>
        <v>5</v>
      </c>
      <c r="M374" s="88" t="str">
        <f t="shared" si="54"/>
        <v>T2</v>
      </c>
      <c r="N374" s="76">
        <f t="shared" si="49"/>
        <v>60</v>
      </c>
      <c r="O374" s="89">
        <f t="shared" si="50"/>
        <v>21720</v>
      </c>
      <c r="P374" s="76" t="str">
        <f t="shared" si="51"/>
        <v>Fora Periode Legal</v>
      </c>
      <c r="Q374" s="76" t="str">
        <f t="shared" si="52"/>
        <v>T2 - Fora Periode Legal</v>
      </c>
      <c r="R374" s="76" t="str">
        <f t="shared" si="48"/>
        <v>T2 - Import Total</v>
      </c>
      <c r="S374" s="92">
        <f t="shared" si="55"/>
        <v>8.769447117044267E-2</v>
      </c>
      <c r="T374" s="90">
        <f t="shared" si="53"/>
        <v>1</v>
      </c>
    </row>
    <row r="375" spans="3:20" x14ac:dyDescent="0.25">
      <c r="C375" s="143">
        <v>45078</v>
      </c>
      <c r="D375" s="34">
        <v>45078</v>
      </c>
      <c r="E375">
        <v>1296</v>
      </c>
      <c r="F375">
        <v>3742</v>
      </c>
      <c r="G375" t="s">
        <v>560</v>
      </c>
      <c r="H375" s="140" t="s">
        <v>1203</v>
      </c>
      <c r="I375">
        <v>40005225</v>
      </c>
      <c r="J375" t="s">
        <v>555</v>
      </c>
      <c r="K375">
        <v>48.27</v>
      </c>
      <c r="L375" s="87">
        <f t="shared" si="56"/>
        <v>6</v>
      </c>
      <c r="M375" s="88" t="str">
        <f t="shared" si="54"/>
        <v>T2</v>
      </c>
      <c r="N375" s="76">
        <f t="shared" si="49"/>
        <v>0</v>
      </c>
      <c r="O375" s="89">
        <f t="shared" si="50"/>
        <v>0</v>
      </c>
      <c r="P375" s="76" t="str">
        <f t="shared" si="51"/>
        <v>Dins Periode Legal</v>
      </c>
      <c r="Q375" s="76" t="str">
        <f t="shared" si="52"/>
        <v>T2 - Dins Periode Legal</v>
      </c>
      <c r="R375" s="76" t="str">
        <f t="shared" si="48"/>
        <v>T2 - Import Total</v>
      </c>
      <c r="S375" s="92">
        <f t="shared" si="55"/>
        <v>0</v>
      </c>
      <c r="T375" s="90">
        <f t="shared" si="53"/>
        <v>1</v>
      </c>
    </row>
    <row r="376" spans="3:20" x14ac:dyDescent="0.25">
      <c r="C376" s="143">
        <v>45042</v>
      </c>
      <c r="D376" s="34">
        <v>45078</v>
      </c>
      <c r="E376">
        <v>1301</v>
      </c>
      <c r="F376">
        <v>3756</v>
      </c>
      <c r="G376" t="s">
        <v>1083</v>
      </c>
      <c r="H376" t="s">
        <v>1084</v>
      </c>
      <c r="I376">
        <v>41003008</v>
      </c>
      <c r="J376" t="s">
        <v>1085</v>
      </c>
      <c r="K376">
        <v>360</v>
      </c>
      <c r="L376" s="87">
        <f t="shared" si="56"/>
        <v>6</v>
      </c>
      <c r="M376" s="88" t="str">
        <f t="shared" si="54"/>
        <v>T2</v>
      </c>
      <c r="N376" s="76">
        <f t="shared" si="49"/>
        <v>36</v>
      </c>
      <c r="O376" s="89">
        <f t="shared" si="50"/>
        <v>12960</v>
      </c>
      <c r="P376" s="76" t="str">
        <f t="shared" si="51"/>
        <v>Fora Periode Legal</v>
      </c>
      <c r="Q376" s="76" t="str">
        <f t="shared" si="52"/>
        <v>T2 - Fora Periode Legal</v>
      </c>
      <c r="R376" s="76" t="str">
        <f t="shared" si="48"/>
        <v>T2 - Import Total</v>
      </c>
      <c r="S376" s="92">
        <f t="shared" si="55"/>
        <v>5.2325982797833195E-2</v>
      </c>
      <c r="T376" s="90">
        <f t="shared" si="53"/>
        <v>1</v>
      </c>
    </row>
    <row r="377" spans="3:20" x14ac:dyDescent="0.25">
      <c r="C377" s="143">
        <v>45077</v>
      </c>
      <c r="D377" s="34">
        <v>45082</v>
      </c>
      <c r="E377">
        <v>1326</v>
      </c>
      <c r="F377">
        <v>3814</v>
      </c>
      <c r="G377" t="s">
        <v>565</v>
      </c>
      <c r="H377" s="140" t="s">
        <v>1204</v>
      </c>
      <c r="I377">
        <v>41002593</v>
      </c>
      <c r="J377" t="s">
        <v>554</v>
      </c>
      <c r="K377">
        <v>1107.1500000000001</v>
      </c>
      <c r="L377" s="87">
        <f t="shared" si="56"/>
        <v>6</v>
      </c>
      <c r="M377" s="88" t="str">
        <f t="shared" si="54"/>
        <v>T2</v>
      </c>
      <c r="N377" s="76">
        <f t="shared" si="49"/>
        <v>5</v>
      </c>
      <c r="O377" s="89">
        <f t="shared" si="50"/>
        <v>5535.75</v>
      </c>
      <c r="P377" s="76" t="str">
        <f t="shared" si="51"/>
        <v>Dins Periode Legal</v>
      </c>
      <c r="Q377" s="76" t="str">
        <f t="shared" si="52"/>
        <v>T2 - Dins Periode Legal</v>
      </c>
      <c r="R377" s="76" t="str">
        <f t="shared" si="48"/>
        <v>T2 - Import Total</v>
      </c>
      <c r="S377" s="92">
        <f t="shared" si="55"/>
        <v>2.2350583277245768E-2</v>
      </c>
      <c r="T377" s="90">
        <f t="shared" si="53"/>
        <v>1</v>
      </c>
    </row>
    <row r="378" spans="3:20" x14ac:dyDescent="0.25">
      <c r="C378" s="143">
        <v>45086</v>
      </c>
      <c r="D378" s="34">
        <v>45092</v>
      </c>
      <c r="E378">
        <v>1343</v>
      </c>
      <c r="F378">
        <v>3863</v>
      </c>
      <c r="G378" t="s">
        <v>610</v>
      </c>
      <c r="H378" s="140" t="s">
        <v>1205</v>
      </c>
      <c r="I378">
        <v>41000001</v>
      </c>
      <c r="J378" t="s">
        <v>611</v>
      </c>
      <c r="K378">
        <v>26.39</v>
      </c>
      <c r="L378" s="87">
        <f t="shared" si="56"/>
        <v>6</v>
      </c>
      <c r="M378" s="88" t="str">
        <f t="shared" si="54"/>
        <v>T2</v>
      </c>
      <c r="N378" s="76">
        <f t="shared" si="49"/>
        <v>6</v>
      </c>
      <c r="O378" s="89">
        <f t="shared" si="50"/>
        <v>158.34</v>
      </c>
      <c r="P378" s="76" t="str">
        <f t="shared" si="51"/>
        <v>Dins Periode Legal</v>
      </c>
      <c r="Q378" s="76" t="str">
        <f t="shared" si="52"/>
        <v>T2 - Dins Periode Legal</v>
      </c>
      <c r="R378" s="76" t="str">
        <f t="shared" si="48"/>
        <v>T2 - Import Total</v>
      </c>
      <c r="S378" s="92">
        <f t="shared" si="55"/>
        <v>6.3929753983093434E-4</v>
      </c>
      <c r="T378" s="90">
        <f t="shared" si="53"/>
        <v>1</v>
      </c>
    </row>
    <row r="379" spans="3:20" x14ac:dyDescent="0.25">
      <c r="C379" s="143">
        <v>45104</v>
      </c>
      <c r="D379" s="34">
        <v>45099</v>
      </c>
      <c r="E379">
        <v>1370</v>
      </c>
      <c r="F379">
        <v>3939</v>
      </c>
      <c r="G379" t="s">
        <v>1132</v>
      </c>
      <c r="H379" t="s">
        <v>1133</v>
      </c>
      <c r="I379">
        <v>40037339</v>
      </c>
      <c r="J379" t="s">
        <v>1134</v>
      </c>
      <c r="K379">
        <v>30.25</v>
      </c>
      <c r="L379" s="87">
        <f t="shared" si="56"/>
        <v>6</v>
      </c>
      <c r="M379" s="88" t="str">
        <f t="shared" si="54"/>
        <v>T2</v>
      </c>
      <c r="N379" s="76">
        <f t="shared" si="49"/>
        <v>-5</v>
      </c>
      <c r="O379" s="89">
        <f t="shared" si="50"/>
        <v>-151.25</v>
      </c>
      <c r="P379" s="76" t="str">
        <f t="shared" si="51"/>
        <v>Dins Periode Legal</v>
      </c>
      <c r="Q379" s="76" t="str">
        <f t="shared" si="52"/>
        <v>T2 - Dins Periode Legal</v>
      </c>
      <c r="R379" s="76" t="str">
        <f t="shared" si="48"/>
        <v>T2 - Import Total</v>
      </c>
      <c r="S379" s="92">
        <f t="shared" si="55"/>
        <v>-6.1067167424168757E-4</v>
      </c>
      <c r="T379" s="90">
        <f t="shared" si="53"/>
        <v>1</v>
      </c>
    </row>
    <row r="380" spans="3:20" x14ac:dyDescent="0.25">
      <c r="C380" s="143">
        <v>45103</v>
      </c>
      <c r="D380" s="34">
        <v>45103</v>
      </c>
      <c r="E380">
        <v>1379</v>
      </c>
      <c r="F380">
        <v>3989</v>
      </c>
      <c r="G380" t="s">
        <v>670</v>
      </c>
      <c r="H380" t="s">
        <v>1135</v>
      </c>
      <c r="I380">
        <v>41002513</v>
      </c>
      <c r="J380" t="s">
        <v>672</v>
      </c>
      <c r="K380">
        <v>75</v>
      </c>
      <c r="L380" s="87">
        <f t="shared" si="56"/>
        <v>6</v>
      </c>
      <c r="M380" s="88" t="str">
        <f t="shared" si="54"/>
        <v>T2</v>
      </c>
      <c r="N380" s="76">
        <f t="shared" si="49"/>
        <v>0</v>
      </c>
      <c r="O380" s="89">
        <f t="shared" si="50"/>
        <v>0</v>
      </c>
      <c r="P380" s="76" t="str">
        <f t="shared" si="51"/>
        <v>Dins Periode Legal</v>
      </c>
      <c r="Q380" s="76" t="str">
        <f t="shared" si="52"/>
        <v>T2 - Dins Periode Legal</v>
      </c>
      <c r="R380" s="76" t="str">
        <f t="shared" si="48"/>
        <v>T2 - Import Total</v>
      </c>
      <c r="S380" s="92">
        <f t="shared" si="55"/>
        <v>0</v>
      </c>
      <c r="T380" s="90">
        <f t="shared" si="53"/>
        <v>1</v>
      </c>
    </row>
    <row r="381" spans="3:20" x14ac:dyDescent="0.25">
      <c r="C381" s="143">
        <v>45071</v>
      </c>
      <c r="D381" s="34">
        <v>45107</v>
      </c>
      <c r="E381">
        <v>1395</v>
      </c>
      <c r="F381">
        <v>4042</v>
      </c>
      <c r="G381" t="s">
        <v>586</v>
      </c>
      <c r="H381" t="s">
        <v>1136</v>
      </c>
      <c r="I381">
        <v>40000950</v>
      </c>
      <c r="J381" t="s">
        <v>130</v>
      </c>
      <c r="K381">
        <v>630.16999999999996</v>
      </c>
      <c r="L381" s="87">
        <f t="shared" si="56"/>
        <v>6</v>
      </c>
      <c r="M381" s="88" t="str">
        <f t="shared" si="54"/>
        <v>T2</v>
      </c>
      <c r="N381" s="76">
        <f t="shared" si="49"/>
        <v>36</v>
      </c>
      <c r="O381" s="89">
        <f t="shared" si="50"/>
        <v>22686.12</v>
      </c>
      <c r="P381" s="76" t="str">
        <f t="shared" si="51"/>
        <v>Fora Periode Legal</v>
      </c>
      <c r="Q381" s="76" t="str">
        <f t="shared" si="52"/>
        <v>T2 - Fora Periode Legal</v>
      </c>
      <c r="R381" s="76" t="str">
        <f t="shared" si="48"/>
        <v>T2 - Import Total</v>
      </c>
      <c r="S381" s="92">
        <f t="shared" si="55"/>
        <v>9.1595179388084841E-2</v>
      </c>
      <c r="T381" s="90">
        <f t="shared" si="53"/>
        <v>1</v>
      </c>
    </row>
    <row r="382" spans="3:20" x14ac:dyDescent="0.25">
      <c r="C382" s="143">
        <v>45068</v>
      </c>
      <c r="D382" s="34">
        <v>45107</v>
      </c>
      <c r="E382"/>
      <c r="F382">
        <v>4043</v>
      </c>
      <c r="G382" t="s">
        <v>1137</v>
      </c>
      <c r="H382" t="s">
        <v>1138</v>
      </c>
      <c r="I382">
        <v>40002926</v>
      </c>
      <c r="J382" t="s">
        <v>1139</v>
      </c>
      <c r="K382">
        <v>316.19</v>
      </c>
      <c r="L382" s="87">
        <f t="shared" si="56"/>
        <v>6</v>
      </c>
      <c r="M382" s="88" t="str">
        <f t="shared" si="54"/>
        <v>T2</v>
      </c>
      <c r="N382" s="76">
        <f t="shared" si="49"/>
        <v>39</v>
      </c>
      <c r="O382" s="89">
        <f t="shared" si="50"/>
        <v>12331.41</v>
      </c>
      <c r="P382" s="76" t="str">
        <f t="shared" si="51"/>
        <v>Fora Periode Legal</v>
      </c>
      <c r="Q382" s="76" t="str">
        <f t="shared" si="52"/>
        <v>T2 - Fora Periode Legal</v>
      </c>
      <c r="R382" s="76" t="str">
        <f t="shared" si="48"/>
        <v>T2 - Import Total</v>
      </c>
      <c r="S382" s="92">
        <f t="shared" si="55"/>
        <v>4.9788051507178105E-2</v>
      </c>
      <c r="T382" s="90">
        <f t="shared" si="53"/>
        <v>1</v>
      </c>
    </row>
    <row r="383" spans="3:20" x14ac:dyDescent="0.25">
      <c r="C383" s="143">
        <v>45075</v>
      </c>
      <c r="D383" s="34">
        <v>45107</v>
      </c>
      <c r="E383"/>
      <c r="F383">
        <v>4044</v>
      </c>
      <c r="G383" t="s">
        <v>940</v>
      </c>
      <c r="H383" t="s">
        <v>1140</v>
      </c>
      <c r="I383">
        <v>40008658</v>
      </c>
      <c r="J383" t="s">
        <v>912</v>
      </c>
      <c r="K383">
        <v>2168.83</v>
      </c>
      <c r="L383" s="87">
        <f t="shared" si="56"/>
        <v>6</v>
      </c>
      <c r="M383" s="88" t="str">
        <f t="shared" si="54"/>
        <v>T2</v>
      </c>
      <c r="N383" s="76">
        <f t="shared" si="49"/>
        <v>32</v>
      </c>
      <c r="O383" s="89">
        <f t="shared" si="50"/>
        <v>69402.559999999998</v>
      </c>
      <c r="P383" s="76" t="str">
        <f t="shared" si="51"/>
        <v>Fora Periode Legal</v>
      </c>
      <c r="Q383" s="76" t="str">
        <f t="shared" si="52"/>
        <v>T2 - Fora Periode Legal</v>
      </c>
      <c r="R383" s="76" t="str">
        <f t="shared" si="48"/>
        <v>T2 - Import Total</v>
      </c>
      <c r="S383" s="92">
        <f t="shared" si="55"/>
        <v>0.28021274388006068</v>
      </c>
      <c r="T383" s="90">
        <f t="shared" si="53"/>
        <v>1</v>
      </c>
    </row>
    <row r="384" spans="3:20" x14ac:dyDescent="0.25">
      <c r="C384" s="143">
        <v>45075</v>
      </c>
      <c r="D384" s="34">
        <v>45107</v>
      </c>
      <c r="E384"/>
      <c r="F384">
        <v>4045</v>
      </c>
      <c r="G384" t="s">
        <v>940</v>
      </c>
      <c r="H384" t="s">
        <v>1141</v>
      </c>
      <c r="I384">
        <v>40008658</v>
      </c>
      <c r="J384" t="s">
        <v>912</v>
      </c>
      <c r="K384">
        <v>1933.73</v>
      </c>
      <c r="L384" s="87">
        <f t="shared" si="56"/>
        <v>6</v>
      </c>
      <c r="M384" s="88" t="str">
        <f t="shared" si="54"/>
        <v>T2</v>
      </c>
      <c r="N384" s="76">
        <f t="shared" si="49"/>
        <v>32</v>
      </c>
      <c r="O384" s="89">
        <f t="shared" si="50"/>
        <v>61879.360000000001</v>
      </c>
      <c r="P384" s="76" t="str">
        <f t="shared" si="51"/>
        <v>Fora Periode Legal</v>
      </c>
      <c r="Q384" s="76" t="str">
        <f t="shared" si="52"/>
        <v>T2 - Fora Periode Legal</v>
      </c>
      <c r="R384" s="76" t="str">
        <f t="shared" si="48"/>
        <v>T2 - Import Total</v>
      </c>
      <c r="S384" s="92">
        <f t="shared" si="55"/>
        <v>0.24983783386581232</v>
      </c>
      <c r="T384" s="90">
        <f t="shared" si="53"/>
        <v>1</v>
      </c>
    </row>
    <row r="385" spans="2:20" x14ac:dyDescent="0.25">
      <c r="C385" s="143">
        <v>45069</v>
      </c>
      <c r="D385" s="34">
        <v>45107</v>
      </c>
      <c r="E385"/>
      <c r="F385">
        <v>4046</v>
      </c>
      <c r="G385" t="s">
        <v>596</v>
      </c>
      <c r="H385" t="s">
        <v>1142</v>
      </c>
      <c r="I385">
        <v>41002565</v>
      </c>
      <c r="J385" t="s">
        <v>597</v>
      </c>
      <c r="K385">
        <v>110</v>
      </c>
      <c r="L385" s="87">
        <f t="shared" si="56"/>
        <v>6</v>
      </c>
      <c r="M385" s="88" t="str">
        <f t="shared" si="54"/>
        <v>T2</v>
      </c>
      <c r="N385" s="76">
        <f t="shared" si="49"/>
        <v>38</v>
      </c>
      <c r="O385" s="89">
        <f t="shared" si="50"/>
        <v>4180</v>
      </c>
      <c r="P385" s="76" t="str">
        <f t="shared" si="51"/>
        <v>Fora Periode Legal</v>
      </c>
      <c r="Q385" s="76" t="str">
        <f t="shared" si="52"/>
        <v>T2 - Fora Periode Legal</v>
      </c>
      <c r="R385" s="76" t="str">
        <f t="shared" si="48"/>
        <v>T2 - Import Total</v>
      </c>
      <c r="S385" s="92">
        <f t="shared" si="55"/>
        <v>1.6876744451770277E-2</v>
      </c>
      <c r="T385" s="90">
        <f t="shared" si="53"/>
        <v>1</v>
      </c>
    </row>
    <row r="386" spans="2:20" x14ac:dyDescent="0.25">
      <c r="C386" s="143">
        <v>45063</v>
      </c>
      <c r="D386" s="34">
        <v>45107</v>
      </c>
      <c r="E386"/>
      <c r="F386">
        <v>4047</v>
      </c>
      <c r="G386" t="s">
        <v>1102</v>
      </c>
      <c r="H386" t="s">
        <v>1143</v>
      </c>
      <c r="I386">
        <v>40001800</v>
      </c>
      <c r="J386" t="s">
        <v>86</v>
      </c>
      <c r="K386">
        <v>1719.71</v>
      </c>
      <c r="L386" s="87">
        <f t="shared" si="56"/>
        <v>6</v>
      </c>
      <c r="M386" s="88" t="str">
        <f t="shared" si="54"/>
        <v>T2</v>
      </c>
      <c r="N386" s="76">
        <f t="shared" si="49"/>
        <v>44</v>
      </c>
      <c r="O386" s="89">
        <f t="shared" si="50"/>
        <v>75667.240000000005</v>
      </c>
      <c r="P386" s="76" t="str">
        <f t="shared" si="51"/>
        <v>Fora Periode Legal</v>
      </c>
      <c r="Q386" s="76" t="str">
        <f t="shared" si="52"/>
        <v>T2 - Fora Periode Legal</v>
      </c>
      <c r="R386" s="76" t="str">
        <f t="shared" si="48"/>
        <v>T2 - Import Total</v>
      </c>
      <c r="S386" s="92">
        <f t="shared" si="55"/>
        <v>0.30550638106477745</v>
      </c>
      <c r="T386" s="90">
        <f t="shared" si="53"/>
        <v>1</v>
      </c>
    </row>
    <row r="387" spans="2:20" x14ac:dyDescent="0.25">
      <c r="C387" s="143">
        <v>45077</v>
      </c>
      <c r="D387" s="34">
        <v>45107</v>
      </c>
      <c r="E387"/>
      <c r="F387">
        <v>4048</v>
      </c>
      <c r="G387" t="s">
        <v>786</v>
      </c>
      <c r="H387" t="s">
        <v>1144</v>
      </c>
      <c r="I387">
        <v>41037394</v>
      </c>
      <c r="J387" t="s">
        <v>788</v>
      </c>
      <c r="K387">
        <v>112.77</v>
      </c>
      <c r="L387" s="87">
        <f t="shared" si="56"/>
        <v>6</v>
      </c>
      <c r="M387" s="88" t="str">
        <f t="shared" si="54"/>
        <v>T2</v>
      </c>
      <c r="N387" s="76">
        <f t="shared" si="49"/>
        <v>30</v>
      </c>
      <c r="O387" s="89">
        <f t="shared" si="50"/>
        <v>3383.1</v>
      </c>
      <c r="P387" s="76" t="str">
        <f t="shared" si="51"/>
        <v>Dins Periode Legal</v>
      </c>
      <c r="Q387" s="76" t="str">
        <f t="shared" si="52"/>
        <v>T2 - Dins Periode Legal</v>
      </c>
      <c r="R387" s="76" t="str">
        <f t="shared" ref="R387:R450" si="57">CONCATENATE($M387," - Import Total")</f>
        <v>T2 - Import Total</v>
      </c>
      <c r="S387" s="92">
        <f t="shared" si="55"/>
        <v>1.3659261759517708E-2</v>
      </c>
      <c r="T387" s="90">
        <f t="shared" si="53"/>
        <v>1</v>
      </c>
    </row>
    <row r="388" spans="2:20" x14ac:dyDescent="0.25">
      <c r="C388" s="143">
        <v>45077</v>
      </c>
      <c r="D388" s="34">
        <v>45107</v>
      </c>
      <c r="E388"/>
      <c r="F388">
        <v>4049</v>
      </c>
      <c r="G388" t="s">
        <v>578</v>
      </c>
      <c r="H388" t="s">
        <v>1145</v>
      </c>
      <c r="I388">
        <v>41007555</v>
      </c>
      <c r="J388" t="s">
        <v>93</v>
      </c>
      <c r="K388">
        <v>998.25</v>
      </c>
      <c r="L388" s="87">
        <f t="shared" si="56"/>
        <v>6</v>
      </c>
      <c r="M388" s="88" t="str">
        <f t="shared" si="54"/>
        <v>T2</v>
      </c>
      <c r="N388" s="76">
        <f t="shared" ref="N388:N451" si="58">IF(D388="",0,D388-C388)</f>
        <v>30</v>
      </c>
      <c r="O388" s="89">
        <f t="shared" ref="O388:O451" si="59">K388*N388</f>
        <v>29947.5</v>
      </c>
      <c r="P388" s="76" t="str">
        <f t="shared" ref="P388:P451" si="60">IF(N388&lt;=30,"Dins Periode Legal","Fora Periode Legal")</f>
        <v>Dins Periode Legal</v>
      </c>
      <c r="Q388" s="76" t="str">
        <f t="shared" ref="Q388:Q451" si="61">CONCATENATE($M388," - ",P388)</f>
        <v>T2 - Dins Periode Legal</v>
      </c>
      <c r="R388" s="76" t="str">
        <f t="shared" si="57"/>
        <v>T2 - Import Total</v>
      </c>
      <c r="S388" s="92">
        <f t="shared" si="55"/>
        <v>0.12091299149985414</v>
      </c>
      <c r="T388" s="90">
        <f t="shared" ref="T388:T451" si="62">IF(L388="",0,1)</f>
        <v>1</v>
      </c>
    </row>
    <row r="389" spans="2:20" x14ac:dyDescent="0.25">
      <c r="C389" s="143">
        <v>45077</v>
      </c>
      <c r="D389" s="34">
        <v>45107</v>
      </c>
      <c r="E389"/>
      <c r="F389">
        <v>4050</v>
      </c>
      <c r="G389" t="s">
        <v>578</v>
      </c>
      <c r="H389" t="s">
        <v>1146</v>
      </c>
      <c r="I389">
        <v>41007555</v>
      </c>
      <c r="J389" t="s">
        <v>93</v>
      </c>
      <c r="K389">
        <v>12403.18</v>
      </c>
      <c r="L389" s="87">
        <f t="shared" si="56"/>
        <v>6</v>
      </c>
      <c r="M389" s="88" t="str">
        <f t="shared" si="54"/>
        <v>T2</v>
      </c>
      <c r="N389" s="76">
        <f t="shared" si="58"/>
        <v>30</v>
      </c>
      <c r="O389" s="89">
        <f t="shared" si="59"/>
        <v>372095.4</v>
      </c>
      <c r="P389" s="76" t="str">
        <f t="shared" si="60"/>
        <v>Dins Periode Legal</v>
      </c>
      <c r="Q389" s="76" t="str">
        <f t="shared" si="61"/>
        <v>T2 - Dins Periode Legal</v>
      </c>
      <c r="R389" s="76" t="str">
        <f t="shared" si="57"/>
        <v>T2 - Import Total</v>
      </c>
      <c r="S389" s="92">
        <f t="shared" si="55"/>
        <v>1.502334683607474</v>
      </c>
      <c r="T389" s="90">
        <f t="shared" si="62"/>
        <v>1</v>
      </c>
    </row>
    <row r="390" spans="2:20" x14ac:dyDescent="0.25">
      <c r="C390" s="143">
        <v>45068</v>
      </c>
      <c r="D390" s="34">
        <v>45107</v>
      </c>
      <c r="E390"/>
      <c r="F390">
        <v>4051</v>
      </c>
      <c r="G390" t="s">
        <v>1147</v>
      </c>
      <c r="H390" t="s">
        <v>1148</v>
      </c>
      <c r="I390">
        <v>40008651</v>
      </c>
      <c r="J390" t="s">
        <v>150</v>
      </c>
      <c r="K390">
        <v>460.77</v>
      </c>
      <c r="L390" s="87">
        <f t="shared" si="56"/>
        <v>6</v>
      </c>
      <c r="M390" s="88" t="str">
        <f t="shared" si="54"/>
        <v>T2</v>
      </c>
      <c r="N390" s="76">
        <f t="shared" si="58"/>
        <v>39</v>
      </c>
      <c r="O390" s="89">
        <f t="shared" si="59"/>
        <v>17970.03</v>
      </c>
      <c r="P390" s="76" t="str">
        <f t="shared" si="60"/>
        <v>Fora Periode Legal</v>
      </c>
      <c r="Q390" s="76" t="str">
        <f t="shared" si="61"/>
        <v>T2 - Fora Periode Legal</v>
      </c>
      <c r="R390" s="76" t="str">
        <f t="shared" si="57"/>
        <v>T2 - Import Total</v>
      </c>
      <c r="S390" s="92">
        <f t="shared" si="55"/>
        <v>7.255397227288167E-2</v>
      </c>
      <c r="T390" s="90">
        <f t="shared" si="62"/>
        <v>1</v>
      </c>
    </row>
    <row r="391" spans="2:20" x14ac:dyDescent="0.25">
      <c r="C391" s="143">
        <v>45077</v>
      </c>
      <c r="D391" s="34">
        <v>45107</v>
      </c>
      <c r="E391"/>
      <c r="F391">
        <v>4052</v>
      </c>
      <c r="G391" t="s">
        <v>786</v>
      </c>
      <c r="H391" t="s">
        <v>1149</v>
      </c>
      <c r="I391">
        <v>41037394</v>
      </c>
      <c r="J391" t="s">
        <v>788</v>
      </c>
      <c r="K391">
        <v>65.790000000000006</v>
      </c>
      <c r="L391" s="87">
        <f t="shared" si="56"/>
        <v>6</v>
      </c>
      <c r="M391" s="88" t="str">
        <f t="shared" ref="M391:M454" si="63">IF(L391="","",VLOOKUP(L391,$AJ$8:$AK$19,2,FALSE))</f>
        <v>T2</v>
      </c>
      <c r="N391" s="76">
        <f t="shared" si="58"/>
        <v>30</v>
      </c>
      <c r="O391" s="89">
        <f t="shared" si="59"/>
        <v>1973.7000000000003</v>
      </c>
      <c r="P391" s="76" t="str">
        <f t="shared" si="60"/>
        <v>Dins Periode Legal</v>
      </c>
      <c r="Q391" s="76" t="str">
        <f t="shared" si="61"/>
        <v>T2 - Dins Periode Legal</v>
      </c>
      <c r="R391" s="76" t="str">
        <f t="shared" si="57"/>
        <v>T2 - Import Total</v>
      </c>
      <c r="S391" s="92">
        <f t="shared" ref="S391:S454" si="64">IF(M391="",0,K391/(VLOOKUP(R391,$X$9:$Y$27,2,FALSE))*N391)</f>
        <v>7.968811130253349E-3</v>
      </c>
      <c r="T391" s="90">
        <f t="shared" si="62"/>
        <v>1</v>
      </c>
    </row>
    <row r="392" spans="2:20" x14ac:dyDescent="0.25">
      <c r="C392" s="143">
        <v>45077</v>
      </c>
      <c r="D392" s="34">
        <v>45107</v>
      </c>
      <c r="E392"/>
      <c r="F392">
        <v>4053</v>
      </c>
      <c r="G392" t="s">
        <v>971</v>
      </c>
      <c r="H392" t="s">
        <v>1150</v>
      </c>
      <c r="I392">
        <v>41037403</v>
      </c>
      <c r="J392" t="s">
        <v>918</v>
      </c>
      <c r="K392">
        <v>516.07000000000005</v>
      </c>
      <c r="L392" s="87">
        <f t="shared" ref="L392:L455" si="65">IF(D392="","",MONTH(D392))</f>
        <v>6</v>
      </c>
      <c r="M392" s="88" t="str">
        <f t="shared" si="63"/>
        <v>T2</v>
      </c>
      <c r="N392" s="76">
        <f t="shared" si="58"/>
        <v>30</v>
      </c>
      <c r="O392" s="89">
        <f t="shared" si="59"/>
        <v>15482.100000000002</v>
      </c>
      <c r="P392" s="76" t="str">
        <f t="shared" si="60"/>
        <v>Dins Periode Legal</v>
      </c>
      <c r="Q392" s="76" t="str">
        <f t="shared" si="61"/>
        <v>T2 - Dins Periode Legal</v>
      </c>
      <c r="R392" s="76" t="str">
        <f t="shared" si="57"/>
        <v>T2 - Import Total</v>
      </c>
      <c r="S392" s="92">
        <f t="shared" si="64"/>
        <v>6.2508958200180056E-2</v>
      </c>
      <c r="T392" s="90">
        <f t="shared" si="62"/>
        <v>1</v>
      </c>
    </row>
    <row r="393" spans="2:20" x14ac:dyDescent="0.25">
      <c r="C393" s="143">
        <v>45077</v>
      </c>
      <c r="D393" s="34">
        <v>45107</v>
      </c>
      <c r="E393"/>
      <c r="F393">
        <v>4054</v>
      </c>
      <c r="G393" t="s">
        <v>849</v>
      </c>
      <c r="H393" t="s">
        <v>1151</v>
      </c>
      <c r="I393">
        <v>40002919</v>
      </c>
      <c r="J393" t="s">
        <v>138</v>
      </c>
      <c r="K393">
        <v>28.53</v>
      </c>
      <c r="L393" s="87">
        <f t="shared" si="65"/>
        <v>6</v>
      </c>
      <c r="M393" s="88" t="str">
        <f t="shared" si="63"/>
        <v>T2</v>
      </c>
      <c r="N393" s="76">
        <f t="shared" si="58"/>
        <v>30</v>
      </c>
      <c r="O393" s="89">
        <f t="shared" si="59"/>
        <v>855.90000000000009</v>
      </c>
      <c r="P393" s="76" t="str">
        <f t="shared" si="60"/>
        <v>Dins Periode Legal</v>
      </c>
      <c r="Q393" s="76" t="str">
        <f t="shared" si="61"/>
        <v>T2 - Dins Periode Legal</v>
      </c>
      <c r="R393" s="76" t="str">
        <f t="shared" si="57"/>
        <v>T2 - Import Total</v>
      </c>
      <c r="S393" s="92">
        <f t="shared" si="64"/>
        <v>3.4556951139402344E-3</v>
      </c>
      <c r="T393" s="90">
        <f t="shared" si="62"/>
        <v>1</v>
      </c>
    </row>
    <row r="394" spans="2:20" x14ac:dyDescent="0.25">
      <c r="C394" s="143">
        <v>45077</v>
      </c>
      <c r="D394" s="34">
        <v>45107</v>
      </c>
      <c r="E394"/>
      <c r="F394">
        <v>4055</v>
      </c>
      <c r="G394" t="s">
        <v>578</v>
      </c>
      <c r="H394" t="s">
        <v>1152</v>
      </c>
      <c r="I394">
        <v>41007555</v>
      </c>
      <c r="J394" t="s">
        <v>93</v>
      </c>
      <c r="K394">
        <v>1587.28</v>
      </c>
      <c r="L394" s="87">
        <f t="shared" si="65"/>
        <v>6</v>
      </c>
      <c r="M394" s="88" t="str">
        <f t="shared" si="63"/>
        <v>T2</v>
      </c>
      <c r="N394" s="76">
        <f t="shared" si="58"/>
        <v>30</v>
      </c>
      <c r="O394" s="89">
        <f t="shared" si="59"/>
        <v>47618.400000000001</v>
      </c>
      <c r="P394" s="76" t="str">
        <f t="shared" si="60"/>
        <v>Dins Periode Legal</v>
      </c>
      <c r="Q394" s="76" t="str">
        <f t="shared" si="61"/>
        <v>T2 - Dins Periode Legal</v>
      </c>
      <c r="R394" s="76" t="str">
        <f t="shared" si="57"/>
        <v>T2 - Import Total</v>
      </c>
      <c r="S394" s="92">
        <f t="shared" si="64"/>
        <v>0.19225922679477933</v>
      </c>
      <c r="T394" s="90">
        <f t="shared" si="62"/>
        <v>1</v>
      </c>
    </row>
    <row r="395" spans="2:20" x14ac:dyDescent="0.25">
      <c r="C395" s="143">
        <v>45078</v>
      </c>
      <c r="D395" s="34">
        <v>45107</v>
      </c>
      <c r="E395"/>
      <c r="F395">
        <v>4056</v>
      </c>
      <c r="G395" t="s">
        <v>583</v>
      </c>
      <c r="H395" t="s">
        <v>1153</v>
      </c>
      <c r="I395">
        <v>41037347</v>
      </c>
      <c r="J395" t="s">
        <v>559</v>
      </c>
      <c r="K395">
        <v>189.74</v>
      </c>
      <c r="L395" s="87">
        <f t="shared" si="65"/>
        <v>6</v>
      </c>
      <c r="M395" s="88" t="str">
        <f t="shared" si="63"/>
        <v>T2</v>
      </c>
      <c r="N395" s="76">
        <f t="shared" si="58"/>
        <v>29</v>
      </c>
      <c r="O395" s="89">
        <f t="shared" si="59"/>
        <v>5502.46</v>
      </c>
      <c r="P395" s="76" t="str">
        <f t="shared" si="60"/>
        <v>Dins Periode Legal</v>
      </c>
      <c r="Q395" s="76" t="str">
        <f t="shared" si="61"/>
        <v>T2 - Dins Periode Legal</v>
      </c>
      <c r="R395" s="76" t="str">
        <f t="shared" si="57"/>
        <v>T2 - Import Total</v>
      </c>
      <c r="S395" s="92">
        <f t="shared" si="64"/>
        <v>2.2216174946432507E-2</v>
      </c>
      <c r="T395" s="90">
        <f t="shared" si="62"/>
        <v>1</v>
      </c>
    </row>
    <row r="396" spans="2:20" x14ac:dyDescent="0.25">
      <c r="B396" s="143"/>
      <c r="C396" s="143">
        <v>45075</v>
      </c>
      <c r="D396" s="34">
        <v>45107</v>
      </c>
      <c r="E396"/>
      <c r="F396">
        <v>4057</v>
      </c>
      <c r="G396" t="s">
        <v>1154</v>
      </c>
      <c r="H396" t="s">
        <v>1155</v>
      </c>
      <c r="I396">
        <v>41037419</v>
      </c>
      <c r="J396" t="s">
        <v>1156</v>
      </c>
      <c r="K396">
        <v>5965.3</v>
      </c>
      <c r="L396" s="87">
        <f t="shared" si="65"/>
        <v>6</v>
      </c>
      <c r="M396" s="88" t="str">
        <f t="shared" si="63"/>
        <v>T2</v>
      </c>
      <c r="N396" s="76">
        <f t="shared" si="58"/>
        <v>32</v>
      </c>
      <c r="O396" s="89">
        <f t="shared" si="59"/>
        <v>190889.60000000001</v>
      </c>
      <c r="P396" s="76" t="str">
        <f t="shared" si="60"/>
        <v>Fora Periode Legal</v>
      </c>
      <c r="Q396" s="76" t="str">
        <f t="shared" si="61"/>
        <v>T2 - Fora Periode Legal</v>
      </c>
      <c r="R396" s="76" t="str">
        <f t="shared" si="57"/>
        <v>T2 - Import Total</v>
      </c>
      <c r="S396" s="92">
        <f t="shared" si="64"/>
        <v>0.77071650662694913</v>
      </c>
      <c r="T396" s="90">
        <f t="shared" si="62"/>
        <v>1</v>
      </c>
    </row>
    <row r="397" spans="2:20" x14ac:dyDescent="0.25">
      <c r="C397" s="143">
        <v>45078</v>
      </c>
      <c r="D397" s="34">
        <v>45107</v>
      </c>
      <c r="E397"/>
      <c r="F397">
        <v>4058</v>
      </c>
      <c r="G397" t="s">
        <v>1105</v>
      </c>
      <c r="H397" t="s">
        <v>1157</v>
      </c>
      <c r="I397">
        <v>41037413</v>
      </c>
      <c r="J397" t="s">
        <v>1107</v>
      </c>
      <c r="K397">
        <v>1277.57</v>
      </c>
      <c r="L397" s="87">
        <f t="shared" si="65"/>
        <v>6</v>
      </c>
      <c r="M397" s="88" t="str">
        <f t="shared" si="63"/>
        <v>T2</v>
      </c>
      <c r="N397" s="76">
        <f t="shared" si="58"/>
        <v>29</v>
      </c>
      <c r="O397" s="89">
        <f t="shared" si="59"/>
        <v>37049.53</v>
      </c>
      <c r="P397" s="76" t="str">
        <f t="shared" si="60"/>
        <v>Dins Periode Legal</v>
      </c>
      <c r="Q397" s="76" t="str">
        <f t="shared" si="61"/>
        <v>T2 - Dins Periode Legal</v>
      </c>
      <c r="R397" s="76" t="str">
        <f t="shared" si="57"/>
        <v>T2 - Import Total</v>
      </c>
      <c r="S397" s="92">
        <f t="shared" si="64"/>
        <v>0.14958742819813309</v>
      </c>
      <c r="T397" s="90">
        <f t="shared" si="62"/>
        <v>1</v>
      </c>
    </row>
    <row r="398" spans="2:20" x14ac:dyDescent="0.25">
      <c r="C398" s="143">
        <v>45079</v>
      </c>
      <c r="D398" s="34">
        <v>45107</v>
      </c>
      <c r="E398"/>
      <c r="F398">
        <v>4059</v>
      </c>
      <c r="G398" t="s">
        <v>589</v>
      </c>
      <c r="H398" t="s">
        <v>1158</v>
      </c>
      <c r="I398">
        <v>41000460</v>
      </c>
      <c r="J398" t="s">
        <v>152</v>
      </c>
      <c r="K398">
        <v>268.14</v>
      </c>
      <c r="L398" s="87">
        <f t="shared" si="65"/>
        <v>6</v>
      </c>
      <c r="M398" s="88" t="str">
        <f t="shared" si="63"/>
        <v>T2</v>
      </c>
      <c r="N398" s="76">
        <f t="shared" si="58"/>
        <v>28</v>
      </c>
      <c r="O398" s="89">
        <f t="shared" si="59"/>
        <v>7507.92</v>
      </c>
      <c r="P398" s="76" t="str">
        <f t="shared" si="60"/>
        <v>Dins Periode Legal</v>
      </c>
      <c r="Q398" s="76" t="str">
        <f t="shared" si="61"/>
        <v>T2 - Dins Periode Legal</v>
      </c>
      <c r="R398" s="76" t="str">
        <f t="shared" si="57"/>
        <v>T2 - Import Total</v>
      </c>
      <c r="S398" s="92">
        <f t="shared" si="64"/>
        <v>3.0313217034529924E-2</v>
      </c>
      <c r="T398" s="90">
        <f t="shared" si="62"/>
        <v>1</v>
      </c>
    </row>
    <row r="399" spans="2:20" x14ac:dyDescent="0.25">
      <c r="C399" s="143">
        <v>45077</v>
      </c>
      <c r="D399" s="34">
        <v>45107</v>
      </c>
      <c r="E399"/>
      <c r="F399">
        <v>4060</v>
      </c>
      <c r="G399" t="s">
        <v>575</v>
      </c>
      <c r="H399" t="s">
        <v>1159</v>
      </c>
      <c r="I399">
        <v>40000200</v>
      </c>
      <c r="J399" t="s">
        <v>15</v>
      </c>
      <c r="K399">
        <v>229.75</v>
      </c>
      <c r="L399" s="87">
        <f t="shared" si="65"/>
        <v>6</v>
      </c>
      <c r="M399" s="88" t="str">
        <f t="shared" si="63"/>
        <v>T2</v>
      </c>
      <c r="N399" s="76">
        <f t="shared" si="58"/>
        <v>30</v>
      </c>
      <c r="O399" s="89">
        <f t="shared" si="59"/>
        <v>6892.5</v>
      </c>
      <c r="P399" s="76" t="str">
        <f t="shared" si="60"/>
        <v>Dins Periode Legal</v>
      </c>
      <c r="Q399" s="76" t="str">
        <f t="shared" si="61"/>
        <v>T2 - Dins Periode Legal</v>
      </c>
      <c r="R399" s="76" t="str">
        <f t="shared" si="57"/>
        <v>T2 - Import Total</v>
      </c>
      <c r="S399" s="92">
        <f t="shared" si="64"/>
        <v>2.7828459601393928E-2</v>
      </c>
      <c r="T399" s="90">
        <f t="shared" si="62"/>
        <v>1</v>
      </c>
    </row>
    <row r="400" spans="2:20" x14ac:dyDescent="0.25">
      <c r="C400" s="143">
        <v>45082</v>
      </c>
      <c r="D400" s="34">
        <v>45107</v>
      </c>
      <c r="E400"/>
      <c r="F400">
        <v>4061</v>
      </c>
      <c r="G400" t="s">
        <v>612</v>
      </c>
      <c r="H400" t="s">
        <v>1160</v>
      </c>
      <c r="I400">
        <v>41037371</v>
      </c>
      <c r="J400" t="s">
        <v>602</v>
      </c>
      <c r="K400">
        <v>267.8</v>
      </c>
      <c r="L400" s="87">
        <f t="shared" si="65"/>
        <v>6</v>
      </c>
      <c r="M400" s="88" t="str">
        <f t="shared" si="63"/>
        <v>T2</v>
      </c>
      <c r="N400" s="76">
        <f t="shared" si="58"/>
        <v>25</v>
      </c>
      <c r="O400" s="89">
        <f t="shared" si="59"/>
        <v>6695</v>
      </c>
      <c r="P400" s="76" t="str">
        <f t="shared" si="60"/>
        <v>Dins Periode Legal</v>
      </c>
      <c r="Q400" s="76" t="str">
        <f t="shared" si="61"/>
        <v>T2 - Dins Periode Legal</v>
      </c>
      <c r="R400" s="76" t="str">
        <f t="shared" si="57"/>
        <v>T2 - Import Total</v>
      </c>
      <c r="S400" s="92">
        <f t="shared" si="64"/>
        <v>2.7031053613541148E-2</v>
      </c>
      <c r="T400" s="90">
        <f t="shared" si="62"/>
        <v>1</v>
      </c>
    </row>
    <row r="401" spans="3:20" x14ac:dyDescent="0.25">
      <c r="C401" s="143">
        <v>45077</v>
      </c>
      <c r="D401" s="34">
        <v>45107</v>
      </c>
      <c r="E401"/>
      <c r="F401">
        <v>4062</v>
      </c>
      <c r="G401" t="s">
        <v>1002</v>
      </c>
      <c r="H401" t="s">
        <v>1161</v>
      </c>
      <c r="I401">
        <v>41037379</v>
      </c>
      <c r="J401" t="s">
        <v>1004</v>
      </c>
      <c r="K401">
        <v>519.29999999999995</v>
      </c>
      <c r="L401" s="87">
        <f t="shared" si="65"/>
        <v>6</v>
      </c>
      <c r="M401" s="88" t="str">
        <f t="shared" si="63"/>
        <v>T2</v>
      </c>
      <c r="N401" s="76">
        <f t="shared" si="58"/>
        <v>30</v>
      </c>
      <c r="O401" s="89">
        <f t="shared" si="59"/>
        <v>15578.999999999998</v>
      </c>
      <c r="P401" s="76" t="str">
        <f t="shared" si="60"/>
        <v>Dins Periode Legal</v>
      </c>
      <c r="Q401" s="76" t="str">
        <f t="shared" si="61"/>
        <v>T2 - Dins Periode Legal</v>
      </c>
      <c r="R401" s="76" t="str">
        <f t="shared" si="57"/>
        <v>T2 - Import Total</v>
      </c>
      <c r="S401" s="92">
        <f t="shared" si="64"/>
        <v>6.2900191821561979E-2</v>
      </c>
      <c r="T401" s="90">
        <f t="shared" si="62"/>
        <v>1</v>
      </c>
    </row>
    <row r="402" spans="3:20" x14ac:dyDescent="0.25">
      <c r="C402" s="143">
        <v>45077</v>
      </c>
      <c r="D402" s="34">
        <v>45107</v>
      </c>
      <c r="E402"/>
      <c r="F402">
        <v>4063</v>
      </c>
      <c r="G402" t="s">
        <v>567</v>
      </c>
      <c r="H402" t="s">
        <v>1162</v>
      </c>
      <c r="I402">
        <v>41007450</v>
      </c>
      <c r="J402" t="s">
        <v>24</v>
      </c>
      <c r="K402">
        <v>232.86</v>
      </c>
      <c r="L402" s="87">
        <f t="shared" si="65"/>
        <v>6</v>
      </c>
      <c r="M402" s="88" t="str">
        <f t="shared" si="63"/>
        <v>T2</v>
      </c>
      <c r="N402" s="76">
        <f t="shared" si="58"/>
        <v>30</v>
      </c>
      <c r="O402" s="89">
        <f t="shared" si="59"/>
        <v>6985.8</v>
      </c>
      <c r="P402" s="76" t="str">
        <f t="shared" si="60"/>
        <v>Dins Periode Legal</v>
      </c>
      <c r="Q402" s="76" t="str">
        <f t="shared" si="61"/>
        <v>T2 - Dins Periode Legal</v>
      </c>
      <c r="R402" s="76" t="str">
        <f t="shared" si="57"/>
        <v>T2 - Import Total</v>
      </c>
      <c r="S402" s="92">
        <f t="shared" si="64"/>
        <v>2.8205158227554258E-2</v>
      </c>
      <c r="T402" s="90">
        <f t="shared" si="62"/>
        <v>1</v>
      </c>
    </row>
    <row r="403" spans="3:20" x14ac:dyDescent="0.25">
      <c r="C403" s="143">
        <v>45077</v>
      </c>
      <c r="D403" s="34">
        <v>45107</v>
      </c>
      <c r="E403"/>
      <c r="F403">
        <v>4064</v>
      </c>
      <c r="G403" t="s">
        <v>963</v>
      </c>
      <c r="H403" s="35" t="s">
        <v>1163</v>
      </c>
      <c r="I403" s="36">
        <v>40002570</v>
      </c>
      <c r="J403" t="s">
        <v>909</v>
      </c>
      <c r="K403" s="8">
        <v>675.18</v>
      </c>
      <c r="L403" s="87">
        <f t="shared" si="65"/>
        <v>6</v>
      </c>
      <c r="M403" s="88" t="str">
        <f t="shared" si="63"/>
        <v>T2</v>
      </c>
      <c r="N403" s="76">
        <f t="shared" si="58"/>
        <v>30</v>
      </c>
      <c r="O403" s="89">
        <f t="shared" si="59"/>
        <v>20255.399999999998</v>
      </c>
      <c r="P403" s="76" t="str">
        <f t="shared" si="60"/>
        <v>Dins Periode Legal</v>
      </c>
      <c r="Q403" s="76" t="str">
        <f t="shared" si="61"/>
        <v>T2 - Dins Periode Legal</v>
      </c>
      <c r="R403" s="76" t="str">
        <f t="shared" si="57"/>
        <v>T2 - Import Total</v>
      </c>
      <c r="S403" s="92">
        <f t="shared" si="64"/>
        <v>8.1781150614446796E-2</v>
      </c>
      <c r="T403" s="90">
        <f t="shared" si="62"/>
        <v>1</v>
      </c>
    </row>
    <row r="404" spans="3:20" x14ac:dyDescent="0.25">
      <c r="C404" s="143">
        <v>45078</v>
      </c>
      <c r="D404" s="34">
        <v>45107</v>
      </c>
      <c r="E404"/>
      <c r="F404">
        <v>4065</v>
      </c>
      <c r="G404" t="s">
        <v>568</v>
      </c>
      <c r="H404" s="35" t="s">
        <v>1164</v>
      </c>
      <c r="I404" s="36">
        <v>41008099</v>
      </c>
      <c r="J404" t="s">
        <v>25</v>
      </c>
      <c r="K404" s="8">
        <v>625.12</v>
      </c>
      <c r="L404" s="87">
        <f t="shared" si="65"/>
        <v>6</v>
      </c>
      <c r="M404" s="88" t="str">
        <f t="shared" si="63"/>
        <v>T2</v>
      </c>
      <c r="N404" s="76">
        <f t="shared" si="58"/>
        <v>29</v>
      </c>
      <c r="O404" s="89">
        <f t="shared" si="59"/>
        <v>18128.48</v>
      </c>
      <c r="P404" s="76" t="str">
        <f t="shared" si="60"/>
        <v>Dins Periode Legal</v>
      </c>
      <c r="Q404" s="76" t="str">
        <f t="shared" si="61"/>
        <v>T2 - Dins Periode Legal</v>
      </c>
      <c r="R404" s="76" t="str">
        <f t="shared" si="57"/>
        <v>T2 - Import Total</v>
      </c>
      <c r="S404" s="92">
        <f t="shared" si="64"/>
        <v>7.3193713937566601E-2</v>
      </c>
      <c r="T404" s="90">
        <f t="shared" si="62"/>
        <v>1</v>
      </c>
    </row>
    <row r="405" spans="3:20" x14ac:dyDescent="0.25">
      <c r="C405" s="143">
        <v>45077</v>
      </c>
      <c r="D405" s="34">
        <v>45107</v>
      </c>
      <c r="E405"/>
      <c r="F405">
        <v>4066</v>
      </c>
      <c r="G405" t="s">
        <v>577</v>
      </c>
      <c r="H405" s="35" t="s">
        <v>1165</v>
      </c>
      <c r="I405" s="36">
        <v>40001550</v>
      </c>
      <c r="J405" t="s">
        <v>19</v>
      </c>
      <c r="K405" s="8">
        <v>246.82</v>
      </c>
      <c r="L405" s="87">
        <f t="shared" si="65"/>
        <v>6</v>
      </c>
      <c r="M405" s="88" t="str">
        <f t="shared" si="63"/>
        <v>T2</v>
      </c>
      <c r="N405" s="76">
        <f t="shared" si="58"/>
        <v>30</v>
      </c>
      <c r="O405" s="89">
        <f t="shared" si="59"/>
        <v>7404.5999999999995</v>
      </c>
      <c r="P405" s="76" t="str">
        <f t="shared" si="60"/>
        <v>Dins Periode Legal</v>
      </c>
      <c r="Q405" s="76" t="str">
        <f t="shared" si="61"/>
        <v>T2 - Dins Periode Legal</v>
      </c>
      <c r="R405" s="76" t="str">
        <f t="shared" si="57"/>
        <v>T2 - Import Total</v>
      </c>
      <c r="S405" s="92">
        <f t="shared" si="64"/>
        <v>2.9896062671669416E-2</v>
      </c>
      <c r="T405" s="90">
        <f t="shared" si="62"/>
        <v>1</v>
      </c>
    </row>
    <row r="406" spans="3:20" x14ac:dyDescent="0.25">
      <c r="C406" s="143">
        <v>45077</v>
      </c>
      <c r="D406" s="34">
        <v>45107</v>
      </c>
      <c r="E406"/>
      <c r="F406">
        <v>4067</v>
      </c>
      <c r="G406" t="s">
        <v>578</v>
      </c>
      <c r="H406" s="35" t="s">
        <v>1166</v>
      </c>
      <c r="I406" s="36">
        <v>41007555</v>
      </c>
      <c r="J406" t="s">
        <v>93</v>
      </c>
      <c r="K406" s="8">
        <v>4383.76</v>
      </c>
      <c r="L406" s="87">
        <f t="shared" si="65"/>
        <v>6</v>
      </c>
      <c r="M406" s="88" t="str">
        <f t="shared" si="63"/>
        <v>T2</v>
      </c>
      <c r="N406" s="76">
        <f t="shared" si="58"/>
        <v>30</v>
      </c>
      <c r="O406" s="89">
        <f t="shared" si="59"/>
        <v>131512.80000000002</v>
      </c>
      <c r="P406" s="76" t="str">
        <f t="shared" si="60"/>
        <v>Dins Periode Legal</v>
      </c>
      <c r="Q406" s="76" t="str">
        <f t="shared" si="61"/>
        <v>T2 - Dins Periode Legal</v>
      </c>
      <c r="R406" s="76" t="str">
        <f t="shared" si="57"/>
        <v>T2 - Import Total</v>
      </c>
      <c r="S406" s="92">
        <f t="shared" si="64"/>
        <v>0.53098275543941953</v>
      </c>
      <c r="T406" s="90">
        <f t="shared" si="62"/>
        <v>1</v>
      </c>
    </row>
    <row r="407" spans="3:20" x14ac:dyDescent="0.25">
      <c r="C407" s="143">
        <v>45047</v>
      </c>
      <c r="D407" s="34">
        <v>45107</v>
      </c>
      <c r="E407"/>
      <c r="F407">
        <v>4068</v>
      </c>
      <c r="G407" t="s">
        <v>580</v>
      </c>
      <c r="H407" s="35" t="s">
        <v>1167</v>
      </c>
      <c r="I407" s="36">
        <v>41001048</v>
      </c>
      <c r="J407" t="s">
        <v>155</v>
      </c>
      <c r="K407" s="8">
        <v>1264.33</v>
      </c>
      <c r="L407" s="87">
        <f t="shared" si="65"/>
        <v>6</v>
      </c>
      <c r="M407" s="88" t="str">
        <f t="shared" si="63"/>
        <v>T2</v>
      </c>
      <c r="N407" s="76">
        <f t="shared" si="58"/>
        <v>60</v>
      </c>
      <c r="O407" s="89">
        <f t="shared" si="59"/>
        <v>75859.799999999988</v>
      </c>
      <c r="P407" s="76" t="str">
        <f t="shared" si="60"/>
        <v>Fora Periode Legal</v>
      </c>
      <c r="Q407" s="76" t="str">
        <f t="shared" si="61"/>
        <v>T2 - Fora Periode Legal</v>
      </c>
      <c r="R407" s="76" t="str">
        <f t="shared" si="57"/>
        <v>T2 - Import Total</v>
      </c>
      <c r="S407" s="92">
        <f t="shared" si="64"/>
        <v>0.30628384180918722</v>
      </c>
      <c r="T407" s="90">
        <f t="shared" si="62"/>
        <v>1</v>
      </c>
    </row>
    <row r="408" spans="3:20" x14ac:dyDescent="0.25">
      <c r="C408" s="143">
        <v>45077</v>
      </c>
      <c r="D408" s="34">
        <v>45107</v>
      </c>
      <c r="E408"/>
      <c r="F408">
        <v>4069</v>
      </c>
      <c r="G408" t="s">
        <v>604</v>
      </c>
      <c r="H408" s="35" t="s">
        <v>1168</v>
      </c>
      <c r="I408" s="36">
        <v>41010026</v>
      </c>
      <c r="J408" t="s">
        <v>558</v>
      </c>
      <c r="K408" s="8">
        <v>312.52999999999997</v>
      </c>
      <c r="L408" s="87">
        <f t="shared" si="65"/>
        <v>6</v>
      </c>
      <c r="M408" s="88" t="str">
        <f t="shared" si="63"/>
        <v>T2</v>
      </c>
      <c r="N408" s="76">
        <f t="shared" si="58"/>
        <v>30</v>
      </c>
      <c r="O408" s="89">
        <f t="shared" si="59"/>
        <v>9375.9</v>
      </c>
      <c r="P408" s="76" t="str">
        <f t="shared" si="60"/>
        <v>Dins Periode Legal</v>
      </c>
      <c r="Q408" s="76" t="str">
        <f t="shared" si="61"/>
        <v>T2 - Dins Periode Legal</v>
      </c>
      <c r="R408" s="76" t="str">
        <f t="shared" si="57"/>
        <v>T2 - Import Total</v>
      </c>
      <c r="S408" s="92">
        <f t="shared" si="64"/>
        <v>3.7855183805108356E-2</v>
      </c>
      <c r="T408" s="90">
        <f t="shared" si="62"/>
        <v>1</v>
      </c>
    </row>
    <row r="409" spans="3:20" x14ac:dyDescent="0.25">
      <c r="C409" s="143">
        <v>45054</v>
      </c>
      <c r="D409" s="34">
        <v>45107</v>
      </c>
      <c r="E409"/>
      <c r="F409">
        <v>4070</v>
      </c>
      <c r="G409" t="s">
        <v>1169</v>
      </c>
      <c r="H409" s="35" t="s">
        <v>1170</v>
      </c>
      <c r="I409" s="36">
        <v>41037420</v>
      </c>
      <c r="J409" t="s">
        <v>1171</v>
      </c>
      <c r="K409" s="8">
        <v>7209.18</v>
      </c>
      <c r="L409" s="87">
        <f t="shared" si="65"/>
        <v>6</v>
      </c>
      <c r="M409" s="88" t="str">
        <f t="shared" si="63"/>
        <v>T2</v>
      </c>
      <c r="N409" s="76">
        <f t="shared" si="58"/>
        <v>53</v>
      </c>
      <c r="O409" s="89">
        <f t="shared" si="59"/>
        <v>382086.54000000004</v>
      </c>
      <c r="P409" s="76" t="str">
        <f t="shared" si="60"/>
        <v>Fora Periode Legal</v>
      </c>
      <c r="Q409" s="76" t="str">
        <f t="shared" si="61"/>
        <v>T2 - Fora Periode Legal</v>
      </c>
      <c r="R409" s="76" t="str">
        <f t="shared" si="57"/>
        <v>T2 - Import Total</v>
      </c>
      <c r="S409" s="92">
        <f t="shared" si="64"/>
        <v>1.5426738980959573</v>
      </c>
      <c r="T409" s="90">
        <f t="shared" si="62"/>
        <v>1</v>
      </c>
    </row>
    <row r="410" spans="3:20" x14ac:dyDescent="0.25">
      <c r="C410" s="143">
        <v>45061</v>
      </c>
      <c r="D410" s="34">
        <v>45107</v>
      </c>
      <c r="E410"/>
      <c r="F410">
        <v>4071</v>
      </c>
      <c r="G410" t="s">
        <v>1172</v>
      </c>
      <c r="H410" s="35" t="s">
        <v>1173</v>
      </c>
      <c r="I410" s="36">
        <v>41000504</v>
      </c>
      <c r="J410" t="s">
        <v>1174</v>
      </c>
      <c r="K410" s="8">
        <v>3478.35</v>
      </c>
      <c r="L410" s="87">
        <f t="shared" si="65"/>
        <v>6</v>
      </c>
      <c r="M410" s="88" t="str">
        <f t="shared" si="63"/>
        <v>T2</v>
      </c>
      <c r="N410" s="76">
        <f t="shared" si="58"/>
        <v>46</v>
      </c>
      <c r="O410" s="89">
        <f t="shared" si="59"/>
        <v>160004.1</v>
      </c>
      <c r="P410" s="76" t="str">
        <f t="shared" si="60"/>
        <v>Fora Periode Legal</v>
      </c>
      <c r="Q410" s="76" t="str">
        <f t="shared" si="61"/>
        <v>T2 - Fora Periode Legal</v>
      </c>
      <c r="R410" s="76" t="str">
        <f t="shared" si="57"/>
        <v>T2 - Import Total</v>
      </c>
      <c r="S410" s="92">
        <f t="shared" si="64"/>
        <v>0.64601634137212827</v>
      </c>
      <c r="T410" s="90">
        <f t="shared" si="62"/>
        <v>1</v>
      </c>
    </row>
    <row r="411" spans="3:20" x14ac:dyDescent="0.25">
      <c r="C411" s="143">
        <v>45062</v>
      </c>
      <c r="D411" s="34">
        <v>45107</v>
      </c>
      <c r="E411"/>
      <c r="F411">
        <v>4072</v>
      </c>
      <c r="G411" t="s">
        <v>1172</v>
      </c>
      <c r="H411" s="35" t="s">
        <v>1175</v>
      </c>
      <c r="I411" s="36">
        <v>41000504</v>
      </c>
      <c r="J411" t="s">
        <v>1174</v>
      </c>
      <c r="K411" s="8">
        <v>282.23</v>
      </c>
      <c r="L411" s="87">
        <f t="shared" si="65"/>
        <v>6</v>
      </c>
      <c r="M411" s="88" t="str">
        <f t="shared" si="63"/>
        <v>T2</v>
      </c>
      <c r="N411" s="76">
        <f t="shared" si="58"/>
        <v>45</v>
      </c>
      <c r="O411" s="89">
        <f t="shared" si="59"/>
        <v>12700.35</v>
      </c>
      <c r="P411" s="76" t="str">
        <f t="shared" si="60"/>
        <v>Fora Periode Legal</v>
      </c>
      <c r="Q411" s="76" t="str">
        <f t="shared" si="61"/>
        <v>T2 - Fora Periode Legal</v>
      </c>
      <c r="R411" s="76" t="str">
        <f t="shared" si="57"/>
        <v>T2 - Import Total</v>
      </c>
      <c r="S411" s="92">
        <f t="shared" si="64"/>
        <v>5.1277646267473831E-2</v>
      </c>
      <c r="T411" s="90">
        <f t="shared" si="62"/>
        <v>1</v>
      </c>
    </row>
    <row r="412" spans="3:20" x14ac:dyDescent="0.25">
      <c r="C412" s="143">
        <v>45077</v>
      </c>
      <c r="D412" s="34">
        <v>45107</v>
      </c>
      <c r="E412"/>
      <c r="F412">
        <v>4073</v>
      </c>
      <c r="G412" t="s">
        <v>1176</v>
      </c>
      <c r="H412" s="35" t="s">
        <v>1177</v>
      </c>
      <c r="I412" s="36">
        <v>41037421</v>
      </c>
      <c r="J412" t="s">
        <v>1178</v>
      </c>
      <c r="K412" s="8">
        <v>550.54999999999995</v>
      </c>
      <c r="L412" s="87">
        <f t="shared" si="65"/>
        <v>6</v>
      </c>
      <c r="M412" s="88" t="str">
        <f t="shared" si="63"/>
        <v>T2</v>
      </c>
      <c r="N412" s="76">
        <f t="shared" si="58"/>
        <v>30</v>
      </c>
      <c r="O412" s="89">
        <f t="shared" si="59"/>
        <v>16516.5</v>
      </c>
      <c r="P412" s="76" t="str">
        <f t="shared" si="60"/>
        <v>Dins Periode Legal</v>
      </c>
      <c r="Q412" s="76" t="str">
        <f t="shared" si="61"/>
        <v>T2 - Dins Periode Legal</v>
      </c>
      <c r="R412" s="76" t="str">
        <f t="shared" si="57"/>
        <v>T2 - Import Total</v>
      </c>
      <c r="S412" s="92">
        <f t="shared" si="64"/>
        <v>6.6685346827192279E-2</v>
      </c>
      <c r="T412" s="90">
        <f t="shared" si="62"/>
        <v>1</v>
      </c>
    </row>
    <row r="413" spans="3:20" x14ac:dyDescent="0.25">
      <c r="C413" s="143">
        <v>45085</v>
      </c>
      <c r="D413" s="34">
        <v>45107</v>
      </c>
      <c r="E413"/>
      <c r="F413">
        <v>4074</v>
      </c>
      <c r="G413" t="s">
        <v>895</v>
      </c>
      <c r="H413" s="35" t="s">
        <v>1179</v>
      </c>
      <c r="I413" s="36">
        <v>41000255</v>
      </c>
      <c r="J413" t="s">
        <v>897</v>
      </c>
      <c r="K413" s="8">
        <v>270</v>
      </c>
      <c r="L413" s="87">
        <f t="shared" si="65"/>
        <v>6</v>
      </c>
      <c r="M413" s="88" t="str">
        <f t="shared" si="63"/>
        <v>T2</v>
      </c>
      <c r="N413" s="76">
        <f t="shared" si="58"/>
        <v>22</v>
      </c>
      <c r="O413" s="89">
        <f t="shared" si="59"/>
        <v>5940</v>
      </c>
      <c r="P413" s="76" t="str">
        <f t="shared" si="60"/>
        <v>Dins Periode Legal</v>
      </c>
      <c r="Q413" s="76" t="str">
        <f t="shared" si="61"/>
        <v>T2 - Dins Periode Legal</v>
      </c>
      <c r="R413" s="76" t="str">
        <f t="shared" si="57"/>
        <v>T2 - Import Total</v>
      </c>
      <c r="S413" s="92">
        <f t="shared" si="64"/>
        <v>2.3982742115673545E-2</v>
      </c>
      <c r="T413" s="90">
        <f t="shared" si="62"/>
        <v>1</v>
      </c>
    </row>
    <row r="414" spans="3:20" x14ac:dyDescent="0.25">
      <c r="C414" s="143">
        <v>45078</v>
      </c>
      <c r="D414" s="34">
        <v>45107</v>
      </c>
      <c r="E414"/>
      <c r="F414">
        <v>4075</v>
      </c>
      <c r="G414" t="s">
        <v>596</v>
      </c>
      <c r="H414" s="35" t="s">
        <v>1180</v>
      </c>
      <c r="I414" s="36">
        <v>41002565</v>
      </c>
      <c r="J414" t="s">
        <v>597</v>
      </c>
      <c r="K414" s="8">
        <v>432.78</v>
      </c>
      <c r="L414" s="87">
        <f t="shared" si="65"/>
        <v>6</v>
      </c>
      <c r="M414" s="88" t="str">
        <f t="shared" si="63"/>
        <v>T2</v>
      </c>
      <c r="N414" s="76">
        <f t="shared" si="58"/>
        <v>29</v>
      </c>
      <c r="O414" s="89">
        <f t="shared" si="59"/>
        <v>12550.619999999999</v>
      </c>
      <c r="P414" s="76" t="str">
        <f t="shared" si="60"/>
        <v>Dins Periode Legal</v>
      </c>
      <c r="Q414" s="76" t="str">
        <f t="shared" si="61"/>
        <v>T2 - Dins Periode Legal</v>
      </c>
      <c r="R414" s="76" t="str">
        <f t="shared" si="57"/>
        <v>T2 - Import Total</v>
      </c>
      <c r="S414" s="92">
        <f t="shared" si="64"/>
        <v>5.0673111591214598E-2</v>
      </c>
      <c r="T414" s="90">
        <f t="shared" si="62"/>
        <v>1</v>
      </c>
    </row>
    <row r="415" spans="3:20" x14ac:dyDescent="0.25">
      <c r="C415" s="143">
        <v>45078</v>
      </c>
      <c r="D415" s="34">
        <v>45107</v>
      </c>
      <c r="E415"/>
      <c r="F415">
        <v>4076</v>
      </c>
      <c r="G415" t="s">
        <v>596</v>
      </c>
      <c r="H415" s="35" t="s">
        <v>1181</v>
      </c>
      <c r="I415" s="36">
        <v>41002565</v>
      </c>
      <c r="J415" t="s">
        <v>597</v>
      </c>
      <c r="K415" s="8">
        <v>165</v>
      </c>
      <c r="L415" s="87">
        <f t="shared" si="65"/>
        <v>6</v>
      </c>
      <c r="M415" s="88" t="str">
        <f t="shared" si="63"/>
        <v>T2</v>
      </c>
      <c r="N415" s="76">
        <f t="shared" si="58"/>
        <v>29</v>
      </c>
      <c r="O415" s="89">
        <f t="shared" si="59"/>
        <v>4785</v>
      </c>
      <c r="P415" s="76" t="str">
        <f t="shared" si="60"/>
        <v>Dins Periode Legal</v>
      </c>
      <c r="Q415" s="76" t="str">
        <f t="shared" si="61"/>
        <v>T2 - Dins Periode Legal</v>
      </c>
      <c r="R415" s="76" t="str">
        <f t="shared" si="57"/>
        <v>T2 - Import Total</v>
      </c>
      <c r="S415" s="92">
        <f t="shared" si="64"/>
        <v>1.9319431148737024E-2</v>
      </c>
      <c r="T415" s="90">
        <f t="shared" si="62"/>
        <v>1</v>
      </c>
    </row>
    <row r="416" spans="3:20" x14ac:dyDescent="0.25">
      <c r="C416" s="143">
        <v>45078</v>
      </c>
      <c r="D416" s="34">
        <v>45107</v>
      </c>
      <c r="E416"/>
      <c r="F416">
        <v>4077</v>
      </c>
      <c r="G416" t="s">
        <v>596</v>
      </c>
      <c r="H416" s="35" t="s">
        <v>1182</v>
      </c>
      <c r="I416" s="36">
        <v>41002565</v>
      </c>
      <c r="J416" t="s">
        <v>597</v>
      </c>
      <c r="K416" s="8">
        <v>275</v>
      </c>
      <c r="L416" s="87">
        <f t="shared" si="65"/>
        <v>6</v>
      </c>
      <c r="M416" s="88" t="str">
        <f t="shared" si="63"/>
        <v>T2</v>
      </c>
      <c r="N416" s="76">
        <f t="shared" si="58"/>
        <v>29</v>
      </c>
      <c r="O416" s="89">
        <f t="shared" si="59"/>
        <v>7975</v>
      </c>
      <c r="P416" s="76" t="str">
        <f t="shared" si="60"/>
        <v>Dins Periode Legal</v>
      </c>
      <c r="Q416" s="76" t="str">
        <f t="shared" si="61"/>
        <v>T2 - Dins Periode Legal</v>
      </c>
      <c r="R416" s="76" t="str">
        <f t="shared" si="57"/>
        <v>T2 - Import Total</v>
      </c>
      <c r="S416" s="92">
        <f t="shared" si="64"/>
        <v>3.219905191456171E-2</v>
      </c>
      <c r="T416" s="90">
        <f t="shared" si="62"/>
        <v>1</v>
      </c>
    </row>
    <row r="417" spans="3:20" x14ac:dyDescent="0.25">
      <c r="C417" s="143">
        <v>45077</v>
      </c>
      <c r="D417" s="34">
        <v>45107</v>
      </c>
      <c r="E417"/>
      <c r="F417">
        <v>4078</v>
      </c>
      <c r="G417" t="s">
        <v>593</v>
      </c>
      <c r="H417" s="35" t="s">
        <v>1183</v>
      </c>
      <c r="I417" s="36">
        <v>41005300</v>
      </c>
      <c r="J417" t="s">
        <v>22</v>
      </c>
      <c r="K417" s="8">
        <v>125.84</v>
      </c>
      <c r="L417" s="87">
        <f t="shared" si="65"/>
        <v>6</v>
      </c>
      <c r="M417" s="88" t="str">
        <f t="shared" si="63"/>
        <v>T2</v>
      </c>
      <c r="N417" s="76">
        <f t="shared" si="58"/>
        <v>30</v>
      </c>
      <c r="O417" s="89">
        <f t="shared" si="59"/>
        <v>3775.2000000000003</v>
      </c>
      <c r="P417" s="76" t="str">
        <f t="shared" si="60"/>
        <v>Dins Periode Legal</v>
      </c>
      <c r="Q417" s="76" t="str">
        <f t="shared" si="61"/>
        <v>T2 - Dins Periode Legal</v>
      </c>
      <c r="R417" s="76" t="str">
        <f t="shared" si="57"/>
        <v>T2 - Import Total</v>
      </c>
      <c r="S417" s="92">
        <f t="shared" si="64"/>
        <v>1.5242364989072521E-2</v>
      </c>
      <c r="T417" s="90">
        <f t="shared" si="62"/>
        <v>1</v>
      </c>
    </row>
    <row r="418" spans="3:20" x14ac:dyDescent="0.25">
      <c r="C418" s="143">
        <v>45090</v>
      </c>
      <c r="D418" s="34">
        <v>45107</v>
      </c>
      <c r="E418"/>
      <c r="F418">
        <v>4079</v>
      </c>
      <c r="G418" t="s">
        <v>1184</v>
      </c>
      <c r="H418" s="35" t="s">
        <v>1185</v>
      </c>
      <c r="I418" s="36">
        <v>41007532</v>
      </c>
      <c r="J418" t="s">
        <v>1186</v>
      </c>
      <c r="K418" s="8">
        <v>634.15</v>
      </c>
      <c r="L418" s="87">
        <f t="shared" si="65"/>
        <v>6</v>
      </c>
      <c r="M418" s="88" t="str">
        <f t="shared" si="63"/>
        <v>T2</v>
      </c>
      <c r="N418" s="76">
        <f t="shared" si="58"/>
        <v>17</v>
      </c>
      <c r="O418" s="89">
        <f t="shared" si="59"/>
        <v>10780.55</v>
      </c>
      <c r="P418" s="76" t="str">
        <f t="shared" si="60"/>
        <v>Dins Periode Legal</v>
      </c>
      <c r="Q418" s="76" t="str">
        <f t="shared" si="61"/>
        <v>T2 - Dins Periode Legal</v>
      </c>
      <c r="R418" s="76" t="str">
        <f t="shared" si="57"/>
        <v>T2 - Import Total</v>
      </c>
      <c r="S418" s="92">
        <f t="shared" si="64"/>
        <v>4.3526456315677517E-2</v>
      </c>
      <c r="T418" s="90">
        <f t="shared" si="62"/>
        <v>1</v>
      </c>
    </row>
    <row r="419" spans="3:20" x14ac:dyDescent="0.25">
      <c r="C419" s="143">
        <v>45079</v>
      </c>
      <c r="D419" s="34">
        <v>45107</v>
      </c>
      <c r="E419"/>
      <c r="F419">
        <v>4080</v>
      </c>
      <c r="G419" t="s">
        <v>578</v>
      </c>
      <c r="H419" s="35" t="s">
        <v>1187</v>
      </c>
      <c r="I419" s="36">
        <v>41007555</v>
      </c>
      <c r="J419" t="s">
        <v>93</v>
      </c>
      <c r="K419" s="8">
        <v>607.91999999999996</v>
      </c>
      <c r="L419" s="87">
        <f t="shared" si="65"/>
        <v>6</v>
      </c>
      <c r="M419" s="88" t="str">
        <f t="shared" si="63"/>
        <v>T2</v>
      </c>
      <c r="N419" s="76">
        <f t="shared" si="58"/>
        <v>28</v>
      </c>
      <c r="O419" s="89">
        <f t="shared" si="59"/>
        <v>17021.759999999998</v>
      </c>
      <c r="P419" s="76" t="str">
        <f t="shared" si="60"/>
        <v>Dins Periode Legal</v>
      </c>
      <c r="Q419" s="76" t="str">
        <f t="shared" si="61"/>
        <v>T2 - Dins Periode Legal</v>
      </c>
      <c r="R419" s="76" t="str">
        <f t="shared" si="57"/>
        <v>T2 - Import Total</v>
      </c>
      <c r="S419" s="92">
        <f t="shared" si="64"/>
        <v>6.8725333406546699E-2</v>
      </c>
      <c r="T419" s="90">
        <f t="shared" si="62"/>
        <v>1</v>
      </c>
    </row>
    <row r="420" spans="3:20" x14ac:dyDescent="0.25">
      <c r="C420" s="143">
        <v>45091</v>
      </c>
      <c r="D420" s="34">
        <v>45107</v>
      </c>
      <c r="E420"/>
      <c r="F420">
        <v>4081</v>
      </c>
      <c r="G420" t="s">
        <v>963</v>
      </c>
      <c r="H420" s="35" t="s">
        <v>1188</v>
      </c>
      <c r="I420" s="36">
        <v>40002570</v>
      </c>
      <c r="J420" t="s">
        <v>909</v>
      </c>
      <c r="K420" s="8">
        <v>836.11</v>
      </c>
      <c r="L420" s="87">
        <f t="shared" si="65"/>
        <v>6</v>
      </c>
      <c r="M420" s="88" t="str">
        <f t="shared" si="63"/>
        <v>T2</v>
      </c>
      <c r="N420" s="76">
        <f t="shared" si="58"/>
        <v>16</v>
      </c>
      <c r="O420" s="89">
        <f t="shared" si="59"/>
        <v>13377.76</v>
      </c>
      <c r="P420" s="76" t="str">
        <f t="shared" si="60"/>
        <v>Dins Periode Legal</v>
      </c>
      <c r="Q420" s="76" t="str">
        <f t="shared" si="61"/>
        <v>T2 - Dins Periode Legal</v>
      </c>
      <c r="R420" s="76" t="str">
        <f t="shared" si="57"/>
        <v>T2 - Import Total</v>
      </c>
      <c r="S420" s="92">
        <f t="shared" si="64"/>
        <v>5.4012688243328784E-2</v>
      </c>
      <c r="T420" s="90">
        <f t="shared" si="62"/>
        <v>1</v>
      </c>
    </row>
    <row r="421" spans="3:20" x14ac:dyDescent="0.25">
      <c r="C421" s="143">
        <v>45096</v>
      </c>
      <c r="D421" s="34">
        <v>45107</v>
      </c>
      <c r="E421"/>
      <c r="F421">
        <v>4082</v>
      </c>
      <c r="G421" t="s">
        <v>579</v>
      </c>
      <c r="H421" s="35" t="s">
        <v>1189</v>
      </c>
      <c r="I421" s="36">
        <v>41005150</v>
      </c>
      <c r="J421" t="s">
        <v>28</v>
      </c>
      <c r="K421" s="8">
        <v>1445.43</v>
      </c>
      <c r="L421" s="87">
        <f t="shared" si="65"/>
        <v>6</v>
      </c>
      <c r="M421" s="88" t="str">
        <f t="shared" si="63"/>
        <v>T2</v>
      </c>
      <c r="N421" s="76">
        <f t="shared" si="58"/>
        <v>11</v>
      </c>
      <c r="O421" s="89">
        <f t="shared" si="59"/>
        <v>15899.730000000001</v>
      </c>
      <c r="P421" s="76" t="str">
        <f t="shared" si="60"/>
        <v>Dins Periode Legal</v>
      </c>
      <c r="Q421" s="76" t="str">
        <f t="shared" si="61"/>
        <v>T2 - Dins Periode Legal</v>
      </c>
      <c r="R421" s="76" t="str">
        <f t="shared" si="57"/>
        <v>T2 - Import Total</v>
      </c>
      <c r="S421" s="92">
        <f t="shared" si="64"/>
        <v>6.4195138770848176E-2</v>
      </c>
      <c r="T421" s="90">
        <f t="shared" si="62"/>
        <v>1</v>
      </c>
    </row>
    <row r="422" spans="3:20" x14ac:dyDescent="0.25">
      <c r="C422" s="143">
        <v>45092</v>
      </c>
      <c r="D422" s="34">
        <v>45107</v>
      </c>
      <c r="E422"/>
      <c r="F422">
        <v>4083</v>
      </c>
      <c r="G422" t="s">
        <v>835</v>
      </c>
      <c r="H422" s="35" t="s">
        <v>1190</v>
      </c>
      <c r="I422" s="36">
        <v>41037405</v>
      </c>
      <c r="J422" t="s">
        <v>837</v>
      </c>
      <c r="K422" s="8">
        <v>1436.05</v>
      </c>
      <c r="L422" s="87">
        <f t="shared" si="65"/>
        <v>6</v>
      </c>
      <c r="M422" s="88" t="str">
        <f t="shared" si="63"/>
        <v>T2</v>
      </c>
      <c r="N422" s="76">
        <f t="shared" si="58"/>
        <v>15</v>
      </c>
      <c r="O422" s="89">
        <f t="shared" si="59"/>
        <v>21540.75</v>
      </c>
      <c r="P422" s="76" t="str">
        <f t="shared" si="60"/>
        <v>Dins Periode Legal</v>
      </c>
      <c r="Q422" s="76" t="str">
        <f t="shared" si="61"/>
        <v>T2 - Dins Periode Legal</v>
      </c>
      <c r="R422" s="76" t="str">
        <f t="shared" si="57"/>
        <v>T2 - Import Total</v>
      </c>
      <c r="S422" s="92">
        <f t="shared" si="64"/>
        <v>8.6970749533366157E-2</v>
      </c>
      <c r="T422" s="90">
        <f t="shared" si="62"/>
        <v>1</v>
      </c>
    </row>
    <row r="423" spans="3:20" x14ac:dyDescent="0.25">
      <c r="C423" s="143">
        <v>45093</v>
      </c>
      <c r="D423" s="34">
        <v>45107</v>
      </c>
      <c r="E423"/>
      <c r="F423">
        <v>4084</v>
      </c>
      <c r="G423" t="s">
        <v>568</v>
      </c>
      <c r="H423" s="35" t="s">
        <v>1191</v>
      </c>
      <c r="I423" s="36">
        <v>41008099</v>
      </c>
      <c r="J423" t="s">
        <v>25</v>
      </c>
      <c r="K423" s="8">
        <v>904</v>
      </c>
      <c r="L423" s="87">
        <f t="shared" si="65"/>
        <v>6</v>
      </c>
      <c r="M423" s="88" t="str">
        <f t="shared" si="63"/>
        <v>T2</v>
      </c>
      <c r="N423" s="76">
        <f t="shared" si="58"/>
        <v>14</v>
      </c>
      <c r="O423" s="89">
        <f t="shared" si="59"/>
        <v>12656</v>
      </c>
      <c r="P423" s="76" t="str">
        <f t="shared" si="60"/>
        <v>Dins Periode Legal</v>
      </c>
      <c r="Q423" s="76" t="str">
        <f t="shared" si="61"/>
        <v>T2 - Dins Periode Legal</v>
      </c>
      <c r="R423" s="76" t="str">
        <f t="shared" si="57"/>
        <v>T2 - Import Total</v>
      </c>
      <c r="S423" s="92">
        <f t="shared" si="64"/>
        <v>5.1098583201340815E-2</v>
      </c>
      <c r="T423" s="90">
        <f t="shared" si="62"/>
        <v>1</v>
      </c>
    </row>
    <row r="424" spans="3:20" x14ac:dyDescent="0.25">
      <c r="C424" s="143">
        <v>45092</v>
      </c>
      <c r="D424" s="34">
        <v>45107</v>
      </c>
      <c r="E424"/>
      <c r="F424">
        <v>4085</v>
      </c>
      <c r="G424" t="s">
        <v>856</v>
      </c>
      <c r="H424" s="35" t="s">
        <v>1192</v>
      </c>
      <c r="I424" s="36">
        <v>40000100</v>
      </c>
      <c r="J424" t="s">
        <v>667</v>
      </c>
      <c r="K424" s="8">
        <v>115.77</v>
      </c>
      <c r="L424" s="87">
        <f t="shared" si="65"/>
        <v>6</v>
      </c>
      <c r="M424" s="88" t="str">
        <f t="shared" si="63"/>
        <v>T2</v>
      </c>
      <c r="N424" s="76">
        <f t="shared" si="58"/>
        <v>15</v>
      </c>
      <c r="O424" s="89">
        <f t="shared" si="59"/>
        <v>1736.55</v>
      </c>
      <c r="P424" s="76" t="str">
        <f t="shared" si="60"/>
        <v>Dins Periode Legal</v>
      </c>
      <c r="Q424" s="76" t="str">
        <f t="shared" si="61"/>
        <v>T2 - Dins Periode Legal</v>
      </c>
      <c r="R424" s="76" t="str">
        <f t="shared" si="57"/>
        <v>T2 - Import Total</v>
      </c>
      <c r="S424" s="92">
        <f t="shared" si="64"/>
        <v>7.0113183200291073E-3</v>
      </c>
      <c r="T424" s="90">
        <f t="shared" si="62"/>
        <v>1</v>
      </c>
    </row>
    <row r="425" spans="3:20" x14ac:dyDescent="0.25">
      <c r="C425" s="143">
        <v>45092</v>
      </c>
      <c r="D425" s="34">
        <v>45107</v>
      </c>
      <c r="E425"/>
      <c r="F425">
        <v>4086</v>
      </c>
      <c r="G425" t="s">
        <v>1193</v>
      </c>
      <c r="H425" s="35" t="s">
        <v>1194</v>
      </c>
      <c r="I425" s="36">
        <v>40000183</v>
      </c>
      <c r="J425" t="s">
        <v>121</v>
      </c>
      <c r="K425" s="8">
        <v>566.04999999999995</v>
      </c>
      <c r="L425" s="87">
        <f t="shared" si="65"/>
        <v>6</v>
      </c>
      <c r="M425" s="88" t="str">
        <f t="shared" si="63"/>
        <v>T2</v>
      </c>
      <c r="N425" s="76">
        <f t="shared" si="58"/>
        <v>15</v>
      </c>
      <c r="O425" s="89">
        <f t="shared" si="59"/>
        <v>8490.75</v>
      </c>
      <c r="P425" s="76" t="str">
        <f t="shared" si="60"/>
        <v>Dins Periode Legal</v>
      </c>
      <c r="Q425" s="76" t="str">
        <f t="shared" si="61"/>
        <v>T2 - Dins Periode Legal</v>
      </c>
      <c r="R425" s="76" t="str">
        <f t="shared" si="57"/>
        <v>T2 - Import Total</v>
      </c>
      <c r="S425" s="92">
        <f t="shared" si="64"/>
        <v>3.4281391854992453E-2</v>
      </c>
      <c r="T425" s="90">
        <f t="shared" si="62"/>
        <v>1</v>
      </c>
    </row>
    <row r="426" spans="3:20" x14ac:dyDescent="0.25">
      <c r="C426" s="143">
        <v>45099</v>
      </c>
      <c r="D426" s="34">
        <v>45107</v>
      </c>
      <c r="E426"/>
      <c r="F426">
        <v>4087</v>
      </c>
      <c r="G426" t="s">
        <v>603</v>
      </c>
      <c r="H426" s="35" t="s">
        <v>1195</v>
      </c>
      <c r="I426" s="36">
        <v>41002915</v>
      </c>
      <c r="J426" t="s">
        <v>109</v>
      </c>
      <c r="K426" s="8">
        <v>80.06</v>
      </c>
      <c r="L426" s="87">
        <f t="shared" si="65"/>
        <v>6</v>
      </c>
      <c r="M426" s="88" t="str">
        <f t="shared" si="63"/>
        <v>T2</v>
      </c>
      <c r="N426" s="76">
        <f t="shared" si="58"/>
        <v>8</v>
      </c>
      <c r="O426" s="89">
        <f t="shared" si="59"/>
        <v>640.48</v>
      </c>
      <c r="P426" s="76" t="str">
        <f t="shared" si="60"/>
        <v>Dins Periode Legal</v>
      </c>
      <c r="Q426" s="76" t="str">
        <f t="shared" si="61"/>
        <v>T2 - Dins Periode Legal</v>
      </c>
      <c r="R426" s="76" t="str">
        <f t="shared" si="57"/>
        <v>T2 - Import Total</v>
      </c>
      <c r="S426" s="92">
        <f t="shared" si="64"/>
        <v>2.5859371498731642E-3</v>
      </c>
      <c r="T426" s="90">
        <f t="shared" si="62"/>
        <v>1</v>
      </c>
    </row>
    <row r="427" spans="3:20" x14ac:dyDescent="0.25">
      <c r="C427" s="143">
        <v>45091</v>
      </c>
      <c r="D427" s="34">
        <v>45107</v>
      </c>
      <c r="E427"/>
      <c r="F427">
        <v>4088</v>
      </c>
      <c r="G427" t="s">
        <v>1196</v>
      </c>
      <c r="H427" s="140" t="s">
        <v>1197</v>
      </c>
      <c r="I427" s="36">
        <v>41000173</v>
      </c>
      <c r="J427" t="s">
        <v>101</v>
      </c>
      <c r="K427" s="8">
        <v>290.33</v>
      </c>
      <c r="L427" s="87">
        <f t="shared" si="65"/>
        <v>6</v>
      </c>
      <c r="M427" s="88" t="str">
        <f t="shared" si="63"/>
        <v>T2</v>
      </c>
      <c r="N427" s="76">
        <f t="shared" si="58"/>
        <v>16</v>
      </c>
      <c r="O427" s="89">
        <f t="shared" si="59"/>
        <v>4645.28</v>
      </c>
      <c r="P427" s="76" t="str">
        <f t="shared" si="60"/>
        <v>Dins Periode Legal</v>
      </c>
      <c r="Q427" s="76" t="str">
        <f t="shared" si="61"/>
        <v>T2 - Dins Periode Legal</v>
      </c>
      <c r="R427" s="76" t="str">
        <f t="shared" si="57"/>
        <v>T2 - Import Total</v>
      </c>
      <c r="S427" s="92">
        <f t="shared" si="64"/>
        <v>1.8755311834191248E-2</v>
      </c>
      <c r="T427" s="90">
        <f t="shared" si="62"/>
        <v>1</v>
      </c>
    </row>
    <row r="428" spans="3:20" x14ac:dyDescent="0.25">
      <c r="C428" s="143">
        <v>45092</v>
      </c>
      <c r="D428" s="34">
        <v>45107</v>
      </c>
      <c r="E428"/>
      <c r="F428">
        <v>4089</v>
      </c>
      <c r="G428" t="s">
        <v>567</v>
      </c>
      <c r="H428" s="140" t="s">
        <v>1198</v>
      </c>
      <c r="I428" s="36">
        <v>41007450</v>
      </c>
      <c r="J428" t="s">
        <v>24</v>
      </c>
      <c r="K428" s="8">
        <v>661.74</v>
      </c>
      <c r="L428" s="87">
        <f t="shared" si="65"/>
        <v>6</v>
      </c>
      <c r="M428" s="88" t="str">
        <f t="shared" si="63"/>
        <v>T2</v>
      </c>
      <c r="N428" s="76">
        <f t="shared" si="58"/>
        <v>15</v>
      </c>
      <c r="O428" s="89">
        <f t="shared" si="59"/>
        <v>9926.1</v>
      </c>
      <c r="P428" s="76" t="str">
        <f t="shared" si="60"/>
        <v>Dins Periode Legal</v>
      </c>
      <c r="Q428" s="76" t="str">
        <f t="shared" si="61"/>
        <v>T2 - Dins Periode Legal</v>
      </c>
      <c r="R428" s="76" t="str">
        <f t="shared" si="57"/>
        <v>T2 - Import Total</v>
      </c>
      <c r="S428" s="92">
        <f t="shared" si="64"/>
        <v>4.0076615574812666E-2</v>
      </c>
      <c r="T428" s="90">
        <f t="shared" si="62"/>
        <v>1</v>
      </c>
    </row>
    <row r="429" spans="3:20" x14ac:dyDescent="0.25">
      <c r="C429" s="143">
        <v>45078</v>
      </c>
      <c r="D429" s="34">
        <v>45107</v>
      </c>
      <c r="E429"/>
      <c r="F429">
        <v>4090</v>
      </c>
      <c r="G429" t="s">
        <v>1199</v>
      </c>
      <c r="H429" s="140" t="s">
        <v>1200</v>
      </c>
      <c r="I429" s="36">
        <v>41037367</v>
      </c>
      <c r="J429" t="s">
        <v>1201</v>
      </c>
      <c r="K429" s="8">
        <v>28.96</v>
      </c>
      <c r="L429" s="87">
        <f t="shared" si="65"/>
        <v>6</v>
      </c>
      <c r="M429" s="88" t="str">
        <f t="shared" si="63"/>
        <v>T2</v>
      </c>
      <c r="N429" s="76">
        <f t="shared" si="58"/>
        <v>29</v>
      </c>
      <c r="O429" s="89">
        <f t="shared" si="59"/>
        <v>839.84</v>
      </c>
      <c r="P429" s="76" t="str">
        <f t="shared" si="60"/>
        <v>Dins Periode Legal</v>
      </c>
      <c r="Q429" s="76" t="str">
        <f t="shared" si="61"/>
        <v>T2 - Dins Periode Legal</v>
      </c>
      <c r="R429" s="76" t="str">
        <f t="shared" si="57"/>
        <v>T2 - Import Total</v>
      </c>
      <c r="S429" s="92">
        <f t="shared" si="64"/>
        <v>3.3908528852571169E-3</v>
      </c>
      <c r="T429" s="90">
        <f t="shared" si="62"/>
        <v>1</v>
      </c>
    </row>
    <row r="430" spans="3:20" x14ac:dyDescent="0.25">
      <c r="C430" s="143">
        <v>45078</v>
      </c>
      <c r="D430" s="34">
        <v>45107</v>
      </c>
      <c r="E430"/>
      <c r="F430">
        <v>4091</v>
      </c>
      <c r="G430" t="s">
        <v>1199</v>
      </c>
      <c r="H430" s="140" t="s">
        <v>1202</v>
      </c>
      <c r="I430" s="36">
        <v>41037367</v>
      </c>
      <c r="J430" t="s">
        <v>1201</v>
      </c>
      <c r="K430" s="8">
        <v>49.26</v>
      </c>
      <c r="L430" s="87">
        <f t="shared" si="65"/>
        <v>6</v>
      </c>
      <c r="M430" s="88" t="str">
        <f t="shared" si="63"/>
        <v>T2</v>
      </c>
      <c r="N430" s="76">
        <f t="shared" si="58"/>
        <v>29</v>
      </c>
      <c r="O430" s="89">
        <f t="shared" si="59"/>
        <v>1428.54</v>
      </c>
      <c r="P430" s="76" t="str">
        <f t="shared" si="60"/>
        <v>Dins Periode Legal</v>
      </c>
      <c r="Q430" s="76" t="str">
        <f t="shared" si="61"/>
        <v>T2 - Dins Periode Legal</v>
      </c>
      <c r="R430" s="76" t="str">
        <f t="shared" si="57"/>
        <v>T2 - Import Total</v>
      </c>
      <c r="S430" s="92">
        <f t="shared" si="64"/>
        <v>5.7677283538593079E-3</v>
      </c>
      <c r="T430" s="90">
        <f t="shared" si="62"/>
        <v>1</v>
      </c>
    </row>
    <row r="431" spans="3:20" x14ac:dyDescent="0.25">
      <c r="C431" s="79">
        <v>45291</v>
      </c>
      <c r="D431" s="34">
        <v>45107</v>
      </c>
      <c r="E431"/>
      <c r="F431">
        <v>4092</v>
      </c>
      <c r="G431" t="s">
        <v>764</v>
      </c>
      <c r="H431" s="140" t="s">
        <v>765</v>
      </c>
      <c r="I431" s="36">
        <v>41037389</v>
      </c>
      <c r="J431" t="s">
        <v>656</v>
      </c>
      <c r="K431" s="8">
        <v>1834.75</v>
      </c>
      <c r="L431" s="87">
        <f t="shared" si="65"/>
        <v>6</v>
      </c>
      <c r="M431" s="88" t="str">
        <f t="shared" si="63"/>
        <v>T2</v>
      </c>
      <c r="N431" s="76">
        <f t="shared" si="58"/>
        <v>-184</v>
      </c>
      <c r="O431" s="89">
        <f t="shared" si="59"/>
        <v>-337594</v>
      </c>
      <c r="P431" s="76" t="str">
        <f t="shared" si="60"/>
        <v>Dins Periode Legal</v>
      </c>
      <c r="Q431" s="76" t="str">
        <f t="shared" si="61"/>
        <v>T2 - Dins Periode Legal</v>
      </c>
      <c r="R431" s="76" t="str">
        <f t="shared" si="57"/>
        <v>T2 - Import Total</v>
      </c>
      <c r="S431" s="92">
        <f t="shared" si="64"/>
        <v>-1.3630353269021374</v>
      </c>
      <c r="T431" s="90">
        <f t="shared" si="62"/>
        <v>1</v>
      </c>
    </row>
    <row r="432" spans="3:20" x14ac:dyDescent="0.25">
      <c r="C432" s="79"/>
      <c r="D432" s="34"/>
      <c r="E432"/>
      <c r="F432"/>
      <c r="G432"/>
      <c r="H432" s="140"/>
      <c r="I432" s="36"/>
      <c r="J432"/>
      <c r="K432" s="8"/>
      <c r="L432" s="87" t="str">
        <f t="shared" si="65"/>
        <v/>
      </c>
      <c r="M432" s="88" t="str">
        <f t="shared" si="63"/>
        <v/>
      </c>
      <c r="N432" s="76">
        <f t="shared" si="58"/>
        <v>0</v>
      </c>
      <c r="O432" s="89">
        <f t="shared" si="59"/>
        <v>0</v>
      </c>
      <c r="P432" s="76" t="str">
        <f t="shared" si="60"/>
        <v>Dins Periode Legal</v>
      </c>
      <c r="Q432" s="76" t="str">
        <f t="shared" si="61"/>
        <v xml:space="preserve"> - Dins Periode Legal</v>
      </c>
      <c r="R432" s="76" t="str">
        <f t="shared" si="57"/>
        <v xml:space="preserve"> - Import Total</v>
      </c>
      <c r="S432" s="92">
        <f t="shared" si="64"/>
        <v>0</v>
      </c>
      <c r="T432" s="90">
        <f t="shared" si="62"/>
        <v>0</v>
      </c>
    </row>
    <row r="433" spans="3:20" x14ac:dyDescent="0.25">
      <c r="C433" s="79"/>
      <c r="D433" s="34"/>
      <c r="E433"/>
      <c r="F433"/>
      <c r="G433"/>
      <c r="H433" s="140"/>
      <c r="I433" s="36"/>
      <c r="J433"/>
      <c r="K433" s="8"/>
      <c r="L433" s="87" t="str">
        <f t="shared" si="65"/>
        <v/>
      </c>
      <c r="M433" s="88" t="str">
        <f t="shared" si="63"/>
        <v/>
      </c>
      <c r="N433" s="76">
        <f t="shared" si="58"/>
        <v>0</v>
      </c>
      <c r="O433" s="89">
        <f t="shared" si="59"/>
        <v>0</v>
      </c>
      <c r="P433" s="76" t="str">
        <f t="shared" si="60"/>
        <v>Dins Periode Legal</v>
      </c>
      <c r="Q433" s="76" t="str">
        <f t="shared" si="61"/>
        <v xml:space="preserve"> - Dins Periode Legal</v>
      </c>
      <c r="R433" s="76" t="str">
        <f t="shared" si="57"/>
        <v xml:space="preserve"> - Import Total</v>
      </c>
      <c r="S433" s="92">
        <f t="shared" si="64"/>
        <v>0</v>
      </c>
      <c r="T433" s="90">
        <f t="shared" si="62"/>
        <v>0</v>
      </c>
    </row>
    <row r="434" spans="3:20" x14ac:dyDescent="0.25">
      <c r="C434" s="79"/>
      <c r="D434" s="34"/>
      <c r="E434"/>
      <c r="F434"/>
      <c r="G434"/>
      <c r="H434" s="140"/>
      <c r="I434" s="36"/>
      <c r="J434"/>
      <c r="K434" s="8"/>
      <c r="L434" s="87" t="str">
        <f t="shared" si="65"/>
        <v/>
      </c>
      <c r="M434" s="88" t="str">
        <f t="shared" si="63"/>
        <v/>
      </c>
      <c r="N434" s="76">
        <f t="shared" si="58"/>
        <v>0</v>
      </c>
      <c r="O434" s="89">
        <f t="shared" si="59"/>
        <v>0</v>
      </c>
      <c r="P434" s="76" t="str">
        <f t="shared" si="60"/>
        <v>Dins Periode Legal</v>
      </c>
      <c r="Q434" s="76" t="str">
        <f t="shared" si="61"/>
        <v xml:space="preserve"> - Dins Periode Legal</v>
      </c>
      <c r="R434" s="76" t="str">
        <f t="shared" si="57"/>
        <v xml:space="preserve"> - Import Total</v>
      </c>
      <c r="S434" s="92">
        <f t="shared" si="64"/>
        <v>0</v>
      </c>
      <c r="T434" s="90">
        <f t="shared" si="62"/>
        <v>0</v>
      </c>
    </row>
    <row r="435" spans="3:20" x14ac:dyDescent="0.25">
      <c r="C435" s="79"/>
      <c r="D435" s="34"/>
      <c r="E435"/>
      <c r="F435"/>
      <c r="G435"/>
      <c r="H435" s="140"/>
      <c r="I435" s="36"/>
      <c r="J435"/>
      <c r="K435" s="8"/>
      <c r="L435" s="87" t="str">
        <f t="shared" si="65"/>
        <v/>
      </c>
      <c r="M435" s="88" t="str">
        <f t="shared" si="63"/>
        <v/>
      </c>
      <c r="N435" s="76">
        <f t="shared" si="58"/>
        <v>0</v>
      </c>
      <c r="O435" s="89">
        <f t="shared" si="59"/>
        <v>0</v>
      </c>
      <c r="P435" s="76" t="str">
        <f t="shared" si="60"/>
        <v>Dins Periode Legal</v>
      </c>
      <c r="Q435" s="76" t="str">
        <f t="shared" si="61"/>
        <v xml:space="preserve"> - Dins Periode Legal</v>
      </c>
      <c r="R435" s="76" t="str">
        <f t="shared" si="57"/>
        <v xml:space="preserve"> - Import Total</v>
      </c>
      <c r="S435" s="92">
        <f t="shared" si="64"/>
        <v>0</v>
      </c>
      <c r="T435" s="90">
        <f t="shared" si="62"/>
        <v>0</v>
      </c>
    </row>
    <row r="436" spans="3:20" x14ac:dyDescent="0.25">
      <c r="C436" s="79"/>
      <c r="D436" s="34"/>
      <c r="E436"/>
      <c r="F436"/>
      <c r="G436"/>
      <c r="H436" s="140"/>
      <c r="I436" s="36"/>
      <c r="J436"/>
      <c r="K436" s="8"/>
      <c r="L436" s="87" t="str">
        <f t="shared" si="65"/>
        <v/>
      </c>
      <c r="M436" s="88" t="str">
        <f t="shared" si="63"/>
        <v/>
      </c>
      <c r="N436" s="76">
        <f t="shared" si="58"/>
        <v>0</v>
      </c>
      <c r="O436" s="89">
        <f t="shared" si="59"/>
        <v>0</v>
      </c>
      <c r="P436" s="76" t="str">
        <f t="shared" si="60"/>
        <v>Dins Periode Legal</v>
      </c>
      <c r="Q436" s="76" t="str">
        <f t="shared" si="61"/>
        <v xml:space="preserve"> - Dins Periode Legal</v>
      </c>
      <c r="R436" s="76" t="str">
        <f t="shared" si="57"/>
        <v xml:space="preserve"> - Import Total</v>
      </c>
      <c r="S436" s="92">
        <f t="shared" si="64"/>
        <v>0</v>
      </c>
      <c r="T436" s="90">
        <f t="shared" si="62"/>
        <v>0</v>
      </c>
    </row>
    <row r="437" spans="3:20" x14ac:dyDescent="0.25">
      <c r="C437" s="79"/>
      <c r="D437" s="34"/>
      <c r="E437"/>
      <c r="F437"/>
      <c r="G437"/>
      <c r="H437" s="140"/>
      <c r="I437" s="36"/>
      <c r="J437"/>
      <c r="K437" s="8"/>
      <c r="L437" s="87" t="str">
        <f t="shared" si="65"/>
        <v/>
      </c>
      <c r="M437" s="88" t="str">
        <f t="shared" si="63"/>
        <v/>
      </c>
      <c r="N437" s="76">
        <f t="shared" si="58"/>
        <v>0</v>
      </c>
      <c r="O437" s="89">
        <f t="shared" si="59"/>
        <v>0</v>
      </c>
      <c r="P437" s="76" t="str">
        <f t="shared" si="60"/>
        <v>Dins Periode Legal</v>
      </c>
      <c r="Q437" s="76" t="str">
        <f t="shared" si="61"/>
        <v xml:space="preserve"> - Dins Periode Legal</v>
      </c>
      <c r="R437" s="76" t="str">
        <f t="shared" si="57"/>
        <v xml:space="preserve"> - Import Total</v>
      </c>
      <c r="S437" s="92">
        <f t="shared" si="64"/>
        <v>0</v>
      </c>
      <c r="T437" s="90">
        <f t="shared" si="62"/>
        <v>0</v>
      </c>
    </row>
    <row r="438" spans="3:20" x14ac:dyDescent="0.25">
      <c r="C438" s="79"/>
      <c r="D438" s="34"/>
      <c r="E438"/>
      <c r="F438"/>
      <c r="G438"/>
      <c r="H438" s="140"/>
      <c r="I438" s="36"/>
      <c r="J438"/>
      <c r="K438" s="8"/>
      <c r="L438" s="87" t="str">
        <f t="shared" si="65"/>
        <v/>
      </c>
      <c r="M438" s="88" t="str">
        <f t="shared" si="63"/>
        <v/>
      </c>
      <c r="N438" s="76">
        <f t="shared" si="58"/>
        <v>0</v>
      </c>
      <c r="O438" s="89">
        <f t="shared" si="59"/>
        <v>0</v>
      </c>
      <c r="P438" s="76" t="str">
        <f t="shared" si="60"/>
        <v>Dins Periode Legal</v>
      </c>
      <c r="Q438" s="76" t="str">
        <f t="shared" si="61"/>
        <v xml:space="preserve"> - Dins Periode Legal</v>
      </c>
      <c r="R438" s="76" t="str">
        <f t="shared" si="57"/>
        <v xml:space="preserve"> - Import Total</v>
      </c>
      <c r="S438" s="92">
        <f t="shared" si="64"/>
        <v>0</v>
      </c>
      <c r="T438" s="90">
        <f t="shared" si="62"/>
        <v>0</v>
      </c>
    </row>
    <row r="439" spans="3:20" x14ac:dyDescent="0.25">
      <c r="C439" s="79"/>
      <c r="D439" s="34"/>
      <c r="E439"/>
      <c r="F439"/>
      <c r="G439"/>
      <c r="H439" s="140"/>
      <c r="I439" s="36"/>
      <c r="J439"/>
      <c r="K439" s="8"/>
      <c r="L439" s="87" t="str">
        <f t="shared" si="65"/>
        <v/>
      </c>
      <c r="M439" s="88" t="str">
        <f t="shared" si="63"/>
        <v/>
      </c>
      <c r="N439" s="76">
        <f t="shared" si="58"/>
        <v>0</v>
      </c>
      <c r="O439" s="89">
        <f t="shared" si="59"/>
        <v>0</v>
      </c>
      <c r="P439" s="76" t="str">
        <f t="shared" si="60"/>
        <v>Dins Periode Legal</v>
      </c>
      <c r="Q439" s="76" t="str">
        <f t="shared" si="61"/>
        <v xml:space="preserve"> - Dins Periode Legal</v>
      </c>
      <c r="R439" s="76" t="str">
        <f t="shared" si="57"/>
        <v xml:space="preserve"> - Import Total</v>
      </c>
      <c r="S439" s="92">
        <f t="shared" si="64"/>
        <v>0</v>
      </c>
      <c r="T439" s="90">
        <f t="shared" si="62"/>
        <v>0</v>
      </c>
    </row>
    <row r="440" spans="3:20" x14ac:dyDescent="0.25">
      <c r="C440" s="79"/>
      <c r="D440" s="34"/>
      <c r="E440"/>
      <c r="F440"/>
      <c r="G440"/>
      <c r="H440" s="140"/>
      <c r="I440" s="36"/>
      <c r="J440"/>
      <c r="K440" s="8"/>
      <c r="L440" s="87" t="str">
        <f t="shared" si="65"/>
        <v/>
      </c>
      <c r="M440" s="88" t="str">
        <f t="shared" si="63"/>
        <v/>
      </c>
      <c r="N440" s="76">
        <f t="shared" si="58"/>
        <v>0</v>
      </c>
      <c r="O440" s="89">
        <f t="shared" si="59"/>
        <v>0</v>
      </c>
      <c r="P440" s="76" t="str">
        <f t="shared" si="60"/>
        <v>Dins Periode Legal</v>
      </c>
      <c r="Q440" s="76" t="str">
        <f t="shared" si="61"/>
        <v xml:space="preserve"> - Dins Periode Legal</v>
      </c>
      <c r="R440" s="76" t="str">
        <f t="shared" si="57"/>
        <v xml:space="preserve"> - Import Total</v>
      </c>
      <c r="S440" s="92">
        <f t="shared" si="64"/>
        <v>0</v>
      </c>
      <c r="T440" s="90">
        <f t="shared" si="62"/>
        <v>0</v>
      </c>
    </row>
    <row r="441" spans="3:20" x14ac:dyDescent="0.25">
      <c r="C441" s="79"/>
      <c r="D441" s="34"/>
      <c r="E441"/>
      <c r="F441"/>
      <c r="G441"/>
      <c r="H441" s="140"/>
      <c r="I441" s="36"/>
      <c r="J441"/>
      <c r="K441" s="8"/>
      <c r="L441" s="87" t="str">
        <f t="shared" si="65"/>
        <v/>
      </c>
      <c r="M441" s="88" t="str">
        <f t="shared" si="63"/>
        <v/>
      </c>
      <c r="N441" s="76">
        <f t="shared" si="58"/>
        <v>0</v>
      </c>
      <c r="O441" s="89">
        <f t="shared" si="59"/>
        <v>0</v>
      </c>
      <c r="P441" s="76" t="str">
        <f t="shared" si="60"/>
        <v>Dins Periode Legal</v>
      </c>
      <c r="Q441" s="76" t="str">
        <f t="shared" si="61"/>
        <v xml:space="preserve"> - Dins Periode Legal</v>
      </c>
      <c r="R441" s="76" t="str">
        <f t="shared" si="57"/>
        <v xml:space="preserve"> - Import Total</v>
      </c>
      <c r="S441" s="92">
        <f t="shared" si="64"/>
        <v>0</v>
      </c>
      <c r="T441" s="90">
        <f t="shared" si="62"/>
        <v>0</v>
      </c>
    </row>
    <row r="442" spans="3:20" x14ac:dyDescent="0.25">
      <c r="C442" s="79"/>
      <c r="D442" s="34"/>
      <c r="E442"/>
      <c r="F442"/>
      <c r="G442"/>
      <c r="H442" s="140"/>
      <c r="I442" s="36"/>
      <c r="J442"/>
      <c r="K442" s="8"/>
      <c r="L442" s="87" t="str">
        <f t="shared" si="65"/>
        <v/>
      </c>
      <c r="M442" s="88" t="str">
        <f t="shared" si="63"/>
        <v/>
      </c>
      <c r="N442" s="76">
        <f t="shared" si="58"/>
        <v>0</v>
      </c>
      <c r="O442" s="89">
        <f t="shared" si="59"/>
        <v>0</v>
      </c>
      <c r="P442" s="76" t="str">
        <f t="shared" si="60"/>
        <v>Dins Periode Legal</v>
      </c>
      <c r="Q442" s="76" t="str">
        <f t="shared" si="61"/>
        <v xml:space="preserve"> - Dins Periode Legal</v>
      </c>
      <c r="R442" s="76" t="str">
        <f t="shared" si="57"/>
        <v xml:space="preserve"> - Import Total</v>
      </c>
      <c r="S442" s="92">
        <f t="shared" si="64"/>
        <v>0</v>
      </c>
      <c r="T442" s="90">
        <f t="shared" si="62"/>
        <v>0</v>
      </c>
    </row>
    <row r="443" spans="3:20" x14ac:dyDescent="0.25">
      <c r="C443" s="79"/>
      <c r="D443" s="34"/>
      <c r="E443"/>
      <c r="F443"/>
      <c r="G443"/>
      <c r="H443" s="140"/>
      <c r="I443" s="36"/>
      <c r="J443"/>
      <c r="K443" s="8"/>
      <c r="L443" s="87" t="str">
        <f t="shared" si="65"/>
        <v/>
      </c>
      <c r="M443" s="88" t="str">
        <f t="shared" si="63"/>
        <v/>
      </c>
      <c r="N443" s="76">
        <f t="shared" si="58"/>
        <v>0</v>
      </c>
      <c r="O443" s="89">
        <f t="shared" si="59"/>
        <v>0</v>
      </c>
      <c r="P443" s="76" t="str">
        <f t="shared" si="60"/>
        <v>Dins Periode Legal</v>
      </c>
      <c r="Q443" s="76" t="str">
        <f t="shared" si="61"/>
        <v xml:space="preserve"> - Dins Periode Legal</v>
      </c>
      <c r="R443" s="76" t="str">
        <f t="shared" si="57"/>
        <v xml:space="preserve"> - Import Total</v>
      </c>
      <c r="S443" s="92">
        <f t="shared" si="64"/>
        <v>0</v>
      </c>
      <c r="T443" s="90">
        <f t="shared" si="62"/>
        <v>0</v>
      </c>
    </row>
    <row r="444" spans="3:20" x14ac:dyDescent="0.25">
      <c r="C444" s="79"/>
      <c r="D444" s="34"/>
      <c r="E444"/>
      <c r="F444"/>
      <c r="G444"/>
      <c r="H444" s="140"/>
      <c r="I444" s="36"/>
      <c r="J444"/>
      <c r="K444" s="8"/>
      <c r="L444" s="87" t="str">
        <f t="shared" si="65"/>
        <v/>
      </c>
      <c r="M444" s="88" t="str">
        <f t="shared" si="63"/>
        <v/>
      </c>
      <c r="N444" s="76">
        <f t="shared" si="58"/>
        <v>0</v>
      </c>
      <c r="O444" s="89">
        <f t="shared" si="59"/>
        <v>0</v>
      </c>
      <c r="P444" s="76" t="str">
        <f t="shared" si="60"/>
        <v>Dins Periode Legal</v>
      </c>
      <c r="Q444" s="76" t="str">
        <f t="shared" si="61"/>
        <v xml:space="preserve"> - Dins Periode Legal</v>
      </c>
      <c r="R444" s="76" t="str">
        <f t="shared" si="57"/>
        <v xml:space="preserve"> - Import Total</v>
      </c>
      <c r="S444" s="92">
        <f t="shared" si="64"/>
        <v>0</v>
      </c>
      <c r="T444" s="90">
        <f t="shared" si="62"/>
        <v>0</v>
      </c>
    </row>
    <row r="445" spans="3:20" x14ac:dyDescent="0.25">
      <c r="C445" s="79"/>
      <c r="D445" s="34"/>
      <c r="E445"/>
      <c r="F445"/>
      <c r="G445"/>
      <c r="H445" s="140"/>
      <c r="I445" s="36"/>
      <c r="J445"/>
      <c r="K445" s="8"/>
      <c r="L445" s="87" t="str">
        <f t="shared" si="65"/>
        <v/>
      </c>
      <c r="M445" s="88" t="str">
        <f t="shared" si="63"/>
        <v/>
      </c>
      <c r="N445" s="76">
        <f t="shared" si="58"/>
        <v>0</v>
      </c>
      <c r="O445" s="89">
        <f t="shared" si="59"/>
        <v>0</v>
      </c>
      <c r="P445" s="76" t="str">
        <f t="shared" si="60"/>
        <v>Dins Periode Legal</v>
      </c>
      <c r="Q445" s="76" t="str">
        <f t="shared" si="61"/>
        <v xml:space="preserve"> - Dins Periode Legal</v>
      </c>
      <c r="R445" s="76" t="str">
        <f t="shared" si="57"/>
        <v xml:space="preserve"> - Import Total</v>
      </c>
      <c r="S445" s="92">
        <f t="shared" si="64"/>
        <v>0</v>
      </c>
      <c r="T445" s="90">
        <f t="shared" si="62"/>
        <v>0</v>
      </c>
    </row>
    <row r="446" spans="3:20" x14ac:dyDescent="0.25">
      <c r="C446" s="79"/>
      <c r="D446" s="34"/>
      <c r="E446"/>
      <c r="F446"/>
      <c r="G446"/>
      <c r="H446" s="140"/>
      <c r="I446" s="36"/>
      <c r="J446"/>
      <c r="K446" s="8"/>
      <c r="L446" s="87" t="str">
        <f t="shared" si="65"/>
        <v/>
      </c>
      <c r="M446" s="88" t="str">
        <f t="shared" si="63"/>
        <v/>
      </c>
      <c r="N446" s="76">
        <f t="shared" si="58"/>
        <v>0</v>
      </c>
      <c r="O446" s="89">
        <f t="shared" si="59"/>
        <v>0</v>
      </c>
      <c r="P446" s="76" t="str">
        <f t="shared" si="60"/>
        <v>Dins Periode Legal</v>
      </c>
      <c r="Q446" s="76" t="str">
        <f t="shared" si="61"/>
        <v xml:space="preserve"> - Dins Periode Legal</v>
      </c>
      <c r="R446" s="76" t="str">
        <f t="shared" si="57"/>
        <v xml:space="preserve"> - Import Total</v>
      </c>
      <c r="S446" s="92">
        <f t="shared" si="64"/>
        <v>0</v>
      </c>
      <c r="T446" s="90">
        <f t="shared" si="62"/>
        <v>0</v>
      </c>
    </row>
    <row r="447" spans="3:20" x14ac:dyDescent="0.25">
      <c r="C447" s="79"/>
      <c r="D447" s="34"/>
      <c r="E447"/>
      <c r="F447"/>
      <c r="G447"/>
      <c r="H447" s="140"/>
      <c r="I447" s="36"/>
      <c r="J447"/>
      <c r="K447" s="8"/>
      <c r="L447" s="87" t="str">
        <f t="shared" si="65"/>
        <v/>
      </c>
      <c r="M447" s="88" t="str">
        <f t="shared" si="63"/>
        <v/>
      </c>
      <c r="N447" s="76">
        <f t="shared" si="58"/>
        <v>0</v>
      </c>
      <c r="O447" s="89">
        <f t="shared" si="59"/>
        <v>0</v>
      </c>
      <c r="P447" s="76" t="str">
        <f t="shared" si="60"/>
        <v>Dins Periode Legal</v>
      </c>
      <c r="Q447" s="76" t="str">
        <f t="shared" si="61"/>
        <v xml:space="preserve"> - Dins Periode Legal</v>
      </c>
      <c r="R447" s="76" t="str">
        <f t="shared" si="57"/>
        <v xml:space="preserve"> - Import Total</v>
      </c>
      <c r="S447" s="92">
        <f t="shared" si="64"/>
        <v>0</v>
      </c>
      <c r="T447" s="90">
        <f t="shared" si="62"/>
        <v>0</v>
      </c>
    </row>
    <row r="448" spans="3:20" x14ac:dyDescent="0.25">
      <c r="C448" s="79"/>
      <c r="D448" s="34"/>
      <c r="E448"/>
      <c r="F448"/>
      <c r="G448"/>
      <c r="H448" s="140"/>
      <c r="I448" s="36"/>
      <c r="J448"/>
      <c r="K448" s="8"/>
      <c r="L448" s="87" t="str">
        <f t="shared" si="65"/>
        <v/>
      </c>
      <c r="M448" s="88" t="str">
        <f t="shared" si="63"/>
        <v/>
      </c>
      <c r="N448" s="76">
        <f t="shared" si="58"/>
        <v>0</v>
      </c>
      <c r="O448" s="89">
        <f t="shared" si="59"/>
        <v>0</v>
      </c>
      <c r="P448" s="76" t="str">
        <f t="shared" si="60"/>
        <v>Dins Periode Legal</v>
      </c>
      <c r="Q448" s="76" t="str">
        <f t="shared" si="61"/>
        <v xml:space="preserve"> - Dins Periode Legal</v>
      </c>
      <c r="R448" s="76" t="str">
        <f t="shared" si="57"/>
        <v xml:space="preserve"> - Import Total</v>
      </c>
      <c r="S448" s="92">
        <f t="shared" si="64"/>
        <v>0</v>
      </c>
      <c r="T448" s="90">
        <f t="shared" si="62"/>
        <v>0</v>
      </c>
    </row>
    <row r="449" spans="3:20" x14ac:dyDescent="0.25">
      <c r="C449" s="79"/>
      <c r="D449" s="34"/>
      <c r="E449"/>
      <c r="F449"/>
      <c r="G449"/>
      <c r="H449" s="140"/>
      <c r="I449" s="36"/>
      <c r="J449"/>
      <c r="K449" s="8"/>
      <c r="L449" s="87" t="str">
        <f t="shared" si="65"/>
        <v/>
      </c>
      <c r="M449" s="88" t="str">
        <f t="shared" si="63"/>
        <v/>
      </c>
      <c r="N449" s="76">
        <f t="shared" si="58"/>
        <v>0</v>
      </c>
      <c r="O449" s="89">
        <f t="shared" si="59"/>
        <v>0</v>
      </c>
      <c r="P449" s="76" t="str">
        <f t="shared" si="60"/>
        <v>Dins Periode Legal</v>
      </c>
      <c r="Q449" s="76" t="str">
        <f t="shared" si="61"/>
        <v xml:space="preserve"> - Dins Periode Legal</v>
      </c>
      <c r="R449" s="76" t="str">
        <f t="shared" si="57"/>
        <v xml:space="preserve"> - Import Total</v>
      </c>
      <c r="S449" s="92">
        <f t="shared" si="64"/>
        <v>0</v>
      </c>
      <c r="T449" s="90">
        <f t="shared" si="62"/>
        <v>0</v>
      </c>
    </row>
    <row r="450" spans="3:20" x14ac:dyDescent="0.25">
      <c r="C450" s="79"/>
      <c r="D450" s="34"/>
      <c r="E450"/>
      <c r="F450"/>
      <c r="G450"/>
      <c r="H450" s="140"/>
      <c r="I450" s="36"/>
      <c r="J450"/>
      <c r="K450" s="8"/>
      <c r="L450" s="87" t="str">
        <f t="shared" si="65"/>
        <v/>
      </c>
      <c r="M450" s="88" t="str">
        <f t="shared" si="63"/>
        <v/>
      </c>
      <c r="N450" s="76">
        <f t="shared" si="58"/>
        <v>0</v>
      </c>
      <c r="O450" s="89">
        <f t="shared" si="59"/>
        <v>0</v>
      </c>
      <c r="P450" s="76" t="str">
        <f t="shared" si="60"/>
        <v>Dins Periode Legal</v>
      </c>
      <c r="Q450" s="76" t="str">
        <f t="shared" si="61"/>
        <v xml:space="preserve"> - Dins Periode Legal</v>
      </c>
      <c r="R450" s="76" t="str">
        <f t="shared" si="57"/>
        <v xml:space="preserve"> - Import Total</v>
      </c>
      <c r="S450" s="92">
        <f t="shared" si="64"/>
        <v>0</v>
      </c>
      <c r="T450" s="90">
        <f t="shared" si="62"/>
        <v>0</v>
      </c>
    </row>
    <row r="451" spans="3:20" x14ac:dyDescent="0.25">
      <c r="C451" s="79"/>
      <c r="D451" s="34"/>
      <c r="E451"/>
      <c r="F451"/>
      <c r="G451"/>
      <c r="H451" s="140"/>
      <c r="I451" s="36"/>
      <c r="J451"/>
      <c r="K451" s="8"/>
      <c r="L451" s="87" t="str">
        <f t="shared" si="65"/>
        <v/>
      </c>
      <c r="M451" s="88" t="str">
        <f t="shared" si="63"/>
        <v/>
      </c>
      <c r="N451" s="76">
        <f t="shared" si="58"/>
        <v>0</v>
      </c>
      <c r="O451" s="89">
        <f t="shared" si="59"/>
        <v>0</v>
      </c>
      <c r="P451" s="76" t="str">
        <f t="shared" si="60"/>
        <v>Dins Periode Legal</v>
      </c>
      <c r="Q451" s="76" t="str">
        <f t="shared" si="61"/>
        <v xml:space="preserve"> - Dins Periode Legal</v>
      </c>
      <c r="R451" s="76" t="str">
        <f t="shared" ref="R451:R514" si="66">CONCATENATE($M451," - Import Total")</f>
        <v xml:space="preserve"> - Import Total</v>
      </c>
      <c r="S451" s="92">
        <f t="shared" si="64"/>
        <v>0</v>
      </c>
      <c r="T451" s="90">
        <f t="shared" si="62"/>
        <v>0</v>
      </c>
    </row>
    <row r="452" spans="3:20" x14ac:dyDescent="0.25">
      <c r="C452" s="79"/>
      <c r="D452" s="34"/>
      <c r="E452"/>
      <c r="F452"/>
      <c r="G452"/>
      <c r="H452" s="140"/>
      <c r="I452" s="36"/>
      <c r="J452"/>
      <c r="K452" s="8"/>
      <c r="L452" s="87" t="str">
        <f t="shared" si="65"/>
        <v/>
      </c>
      <c r="M452" s="88" t="str">
        <f t="shared" si="63"/>
        <v/>
      </c>
      <c r="N452" s="76">
        <f t="shared" ref="N452:N515" si="67">IF(D452="",0,D452-C452)</f>
        <v>0</v>
      </c>
      <c r="O452" s="89">
        <f t="shared" ref="O452:O515" si="68">K452*N452</f>
        <v>0</v>
      </c>
      <c r="P452" s="76" t="str">
        <f t="shared" ref="P452:P515" si="69">IF(N452&lt;=30,"Dins Periode Legal","Fora Periode Legal")</f>
        <v>Dins Periode Legal</v>
      </c>
      <c r="Q452" s="76" t="str">
        <f t="shared" ref="Q452:Q515" si="70">CONCATENATE($M452," - ",P452)</f>
        <v xml:space="preserve"> - Dins Periode Legal</v>
      </c>
      <c r="R452" s="76" t="str">
        <f t="shared" si="66"/>
        <v xml:space="preserve"> - Import Total</v>
      </c>
      <c r="S452" s="92">
        <f t="shared" si="64"/>
        <v>0</v>
      </c>
      <c r="T452" s="90">
        <f t="shared" ref="T452:T515" si="71">IF(L452="",0,1)</f>
        <v>0</v>
      </c>
    </row>
    <row r="453" spans="3:20" x14ac:dyDescent="0.25">
      <c r="C453" s="79"/>
      <c r="D453" s="34"/>
      <c r="E453"/>
      <c r="F453"/>
      <c r="G453"/>
      <c r="H453" s="140"/>
      <c r="I453" s="36"/>
      <c r="J453"/>
      <c r="K453" s="8"/>
      <c r="L453" s="87" t="str">
        <f t="shared" si="65"/>
        <v/>
      </c>
      <c r="M453" s="88" t="str">
        <f t="shared" si="63"/>
        <v/>
      </c>
      <c r="N453" s="76">
        <f t="shared" si="67"/>
        <v>0</v>
      </c>
      <c r="O453" s="89">
        <f t="shared" si="68"/>
        <v>0</v>
      </c>
      <c r="P453" s="76" t="str">
        <f t="shared" si="69"/>
        <v>Dins Periode Legal</v>
      </c>
      <c r="Q453" s="76" t="str">
        <f t="shared" si="70"/>
        <v xml:space="preserve"> - Dins Periode Legal</v>
      </c>
      <c r="R453" s="76" t="str">
        <f t="shared" si="66"/>
        <v xml:space="preserve"> - Import Total</v>
      </c>
      <c r="S453" s="92">
        <f t="shared" si="64"/>
        <v>0</v>
      </c>
      <c r="T453" s="90">
        <f t="shared" si="71"/>
        <v>0</v>
      </c>
    </row>
    <row r="454" spans="3:20" x14ac:dyDescent="0.25">
      <c r="C454" s="79"/>
      <c r="D454" s="34"/>
      <c r="E454"/>
      <c r="F454"/>
      <c r="G454"/>
      <c r="H454" s="140"/>
      <c r="I454" s="36"/>
      <c r="J454"/>
      <c r="K454" s="8"/>
      <c r="L454" s="87" t="str">
        <f t="shared" si="65"/>
        <v/>
      </c>
      <c r="M454" s="88" t="str">
        <f t="shared" si="63"/>
        <v/>
      </c>
      <c r="N454" s="76">
        <f t="shared" si="67"/>
        <v>0</v>
      </c>
      <c r="O454" s="89">
        <f t="shared" si="68"/>
        <v>0</v>
      </c>
      <c r="P454" s="76" t="str">
        <f t="shared" si="69"/>
        <v>Dins Periode Legal</v>
      </c>
      <c r="Q454" s="76" t="str">
        <f t="shared" si="70"/>
        <v xml:space="preserve"> - Dins Periode Legal</v>
      </c>
      <c r="R454" s="76" t="str">
        <f t="shared" si="66"/>
        <v xml:space="preserve"> - Import Total</v>
      </c>
      <c r="S454" s="92">
        <f t="shared" si="64"/>
        <v>0</v>
      </c>
      <c r="T454" s="90">
        <f t="shared" si="71"/>
        <v>0</v>
      </c>
    </row>
    <row r="455" spans="3:20" x14ac:dyDescent="0.25">
      <c r="C455" s="79"/>
      <c r="D455" s="34"/>
      <c r="E455"/>
      <c r="F455"/>
      <c r="G455"/>
      <c r="H455" s="140"/>
      <c r="I455" s="36"/>
      <c r="J455"/>
      <c r="K455" s="8"/>
      <c r="L455" s="87" t="str">
        <f t="shared" si="65"/>
        <v/>
      </c>
      <c r="M455" s="88" t="str">
        <f t="shared" ref="M455:M518" si="72">IF(L455="","",VLOOKUP(L455,$AJ$8:$AK$19,2,FALSE))</f>
        <v/>
      </c>
      <c r="N455" s="76">
        <f t="shared" si="67"/>
        <v>0</v>
      </c>
      <c r="O455" s="89">
        <f t="shared" si="68"/>
        <v>0</v>
      </c>
      <c r="P455" s="76" t="str">
        <f t="shared" si="69"/>
        <v>Dins Periode Legal</v>
      </c>
      <c r="Q455" s="76" t="str">
        <f t="shared" si="70"/>
        <v xml:space="preserve"> - Dins Periode Legal</v>
      </c>
      <c r="R455" s="76" t="str">
        <f t="shared" si="66"/>
        <v xml:space="preserve"> - Import Total</v>
      </c>
      <c r="S455" s="92">
        <f t="shared" ref="S455:S518" si="73">IF(M455="",0,K455/(VLOOKUP(R455,$X$9:$Y$27,2,FALSE))*N455)</f>
        <v>0</v>
      </c>
      <c r="T455" s="90">
        <f t="shared" si="71"/>
        <v>0</v>
      </c>
    </row>
    <row r="456" spans="3:20" x14ac:dyDescent="0.25">
      <c r="C456" s="79"/>
      <c r="D456" s="34"/>
      <c r="E456"/>
      <c r="F456"/>
      <c r="G456"/>
      <c r="H456" s="140"/>
      <c r="I456" s="36"/>
      <c r="J456"/>
      <c r="K456" s="8"/>
      <c r="L456" s="87" t="str">
        <f t="shared" ref="L456:L519" si="74">IF(D456="","",MONTH(D456))</f>
        <v/>
      </c>
      <c r="M456" s="88" t="str">
        <f t="shared" si="72"/>
        <v/>
      </c>
      <c r="N456" s="76">
        <f t="shared" si="67"/>
        <v>0</v>
      </c>
      <c r="O456" s="89">
        <f t="shared" si="68"/>
        <v>0</v>
      </c>
      <c r="P456" s="76" t="str">
        <f t="shared" si="69"/>
        <v>Dins Periode Legal</v>
      </c>
      <c r="Q456" s="76" t="str">
        <f t="shared" si="70"/>
        <v xml:space="preserve"> - Dins Periode Legal</v>
      </c>
      <c r="R456" s="76" t="str">
        <f t="shared" si="66"/>
        <v xml:space="preserve"> - Import Total</v>
      </c>
      <c r="S456" s="92">
        <f t="shared" si="73"/>
        <v>0</v>
      </c>
      <c r="T456" s="90">
        <f t="shared" si="71"/>
        <v>0</v>
      </c>
    </row>
    <row r="457" spans="3:20" x14ac:dyDescent="0.25">
      <c r="C457" s="79"/>
      <c r="D457" s="34"/>
      <c r="E457"/>
      <c r="F457"/>
      <c r="G457"/>
      <c r="H457" s="140"/>
      <c r="I457" s="36"/>
      <c r="J457"/>
      <c r="K457" s="8"/>
      <c r="L457" s="87" t="str">
        <f t="shared" si="74"/>
        <v/>
      </c>
      <c r="M457" s="88" t="str">
        <f t="shared" si="72"/>
        <v/>
      </c>
      <c r="N457" s="76">
        <f t="shared" si="67"/>
        <v>0</v>
      </c>
      <c r="O457" s="89">
        <f t="shared" si="68"/>
        <v>0</v>
      </c>
      <c r="P457" s="76" t="str">
        <f t="shared" si="69"/>
        <v>Dins Periode Legal</v>
      </c>
      <c r="Q457" s="76" t="str">
        <f t="shared" si="70"/>
        <v xml:space="preserve"> - Dins Periode Legal</v>
      </c>
      <c r="R457" s="76" t="str">
        <f t="shared" si="66"/>
        <v xml:space="preserve"> - Import Total</v>
      </c>
      <c r="S457" s="92">
        <f t="shared" si="73"/>
        <v>0</v>
      </c>
      <c r="T457" s="90">
        <f t="shared" si="71"/>
        <v>0</v>
      </c>
    </row>
    <row r="458" spans="3:20" x14ac:dyDescent="0.25">
      <c r="C458" s="79"/>
      <c r="D458" s="34"/>
      <c r="E458"/>
      <c r="F458"/>
      <c r="G458"/>
      <c r="H458" s="140"/>
      <c r="I458" s="36"/>
      <c r="J458"/>
      <c r="K458" s="8"/>
      <c r="L458" s="87" t="str">
        <f t="shared" si="74"/>
        <v/>
      </c>
      <c r="M458" s="88" t="str">
        <f t="shared" si="72"/>
        <v/>
      </c>
      <c r="N458" s="76">
        <f t="shared" si="67"/>
        <v>0</v>
      </c>
      <c r="O458" s="89">
        <f t="shared" si="68"/>
        <v>0</v>
      </c>
      <c r="P458" s="76" t="str">
        <f t="shared" si="69"/>
        <v>Dins Periode Legal</v>
      </c>
      <c r="Q458" s="76" t="str">
        <f t="shared" si="70"/>
        <v xml:space="preserve"> - Dins Periode Legal</v>
      </c>
      <c r="R458" s="76" t="str">
        <f t="shared" si="66"/>
        <v xml:space="preserve"> - Import Total</v>
      </c>
      <c r="S458" s="92">
        <f t="shared" si="73"/>
        <v>0</v>
      </c>
      <c r="T458" s="90">
        <f t="shared" si="71"/>
        <v>0</v>
      </c>
    </row>
    <row r="459" spans="3:20" x14ac:dyDescent="0.25">
      <c r="C459" s="79"/>
      <c r="D459" s="34"/>
      <c r="E459"/>
      <c r="F459"/>
      <c r="G459"/>
      <c r="H459" s="140"/>
      <c r="I459" s="36"/>
      <c r="J459"/>
      <c r="K459" s="8"/>
      <c r="L459" s="87" t="str">
        <f t="shared" si="74"/>
        <v/>
      </c>
      <c r="M459" s="88" t="str">
        <f t="shared" si="72"/>
        <v/>
      </c>
      <c r="N459" s="76">
        <f t="shared" si="67"/>
        <v>0</v>
      </c>
      <c r="O459" s="89">
        <f t="shared" si="68"/>
        <v>0</v>
      </c>
      <c r="P459" s="76" t="str">
        <f t="shared" si="69"/>
        <v>Dins Periode Legal</v>
      </c>
      <c r="Q459" s="76" t="str">
        <f t="shared" si="70"/>
        <v xml:space="preserve"> - Dins Periode Legal</v>
      </c>
      <c r="R459" s="76" t="str">
        <f t="shared" si="66"/>
        <v xml:space="preserve"> - Import Total</v>
      </c>
      <c r="S459" s="92">
        <f t="shared" si="73"/>
        <v>0</v>
      </c>
      <c r="T459" s="90">
        <f t="shared" si="71"/>
        <v>0</v>
      </c>
    </row>
    <row r="460" spans="3:20" x14ac:dyDescent="0.25">
      <c r="C460" s="79"/>
      <c r="D460" s="34"/>
      <c r="E460"/>
      <c r="F460"/>
      <c r="G460"/>
      <c r="H460" s="140"/>
      <c r="I460" s="36"/>
      <c r="J460"/>
      <c r="K460" s="8"/>
      <c r="L460" s="87" t="str">
        <f t="shared" si="74"/>
        <v/>
      </c>
      <c r="M460" s="88" t="str">
        <f t="shared" si="72"/>
        <v/>
      </c>
      <c r="N460" s="76">
        <f t="shared" si="67"/>
        <v>0</v>
      </c>
      <c r="O460" s="89">
        <f t="shared" si="68"/>
        <v>0</v>
      </c>
      <c r="P460" s="76" t="str">
        <f t="shared" si="69"/>
        <v>Dins Periode Legal</v>
      </c>
      <c r="Q460" s="76" t="str">
        <f t="shared" si="70"/>
        <v xml:space="preserve"> - Dins Periode Legal</v>
      </c>
      <c r="R460" s="76" t="str">
        <f t="shared" si="66"/>
        <v xml:space="preserve"> - Import Total</v>
      </c>
      <c r="S460" s="92">
        <f t="shared" si="73"/>
        <v>0</v>
      </c>
      <c r="T460" s="90">
        <f t="shared" si="71"/>
        <v>0</v>
      </c>
    </row>
    <row r="461" spans="3:20" x14ac:dyDescent="0.25">
      <c r="C461" s="79"/>
      <c r="D461" s="34"/>
      <c r="E461"/>
      <c r="F461"/>
      <c r="G461"/>
      <c r="H461" s="140"/>
      <c r="I461" s="36"/>
      <c r="J461"/>
      <c r="K461" s="8"/>
      <c r="L461" s="87" t="str">
        <f t="shared" si="74"/>
        <v/>
      </c>
      <c r="M461" s="88" t="str">
        <f t="shared" si="72"/>
        <v/>
      </c>
      <c r="N461" s="76">
        <f t="shared" si="67"/>
        <v>0</v>
      </c>
      <c r="O461" s="89">
        <f t="shared" si="68"/>
        <v>0</v>
      </c>
      <c r="P461" s="76" t="str">
        <f t="shared" si="69"/>
        <v>Dins Periode Legal</v>
      </c>
      <c r="Q461" s="76" t="str">
        <f t="shared" si="70"/>
        <v xml:space="preserve"> - Dins Periode Legal</v>
      </c>
      <c r="R461" s="76" t="str">
        <f t="shared" si="66"/>
        <v xml:space="preserve"> - Import Total</v>
      </c>
      <c r="S461" s="92">
        <f t="shared" si="73"/>
        <v>0</v>
      </c>
      <c r="T461" s="90">
        <f t="shared" si="71"/>
        <v>0</v>
      </c>
    </row>
    <row r="462" spans="3:20" x14ac:dyDescent="0.25">
      <c r="C462" s="79"/>
      <c r="D462" s="34"/>
      <c r="E462"/>
      <c r="F462"/>
      <c r="G462"/>
      <c r="H462" s="140"/>
      <c r="I462" s="36"/>
      <c r="J462"/>
      <c r="K462" s="8"/>
      <c r="L462" s="87" t="str">
        <f t="shared" si="74"/>
        <v/>
      </c>
      <c r="M462" s="88" t="str">
        <f t="shared" si="72"/>
        <v/>
      </c>
      <c r="N462" s="76">
        <f t="shared" si="67"/>
        <v>0</v>
      </c>
      <c r="O462" s="89">
        <f t="shared" si="68"/>
        <v>0</v>
      </c>
      <c r="P462" s="76" t="str">
        <f t="shared" si="69"/>
        <v>Dins Periode Legal</v>
      </c>
      <c r="Q462" s="76" t="str">
        <f t="shared" si="70"/>
        <v xml:space="preserve"> - Dins Periode Legal</v>
      </c>
      <c r="R462" s="76" t="str">
        <f t="shared" si="66"/>
        <v xml:space="preserve"> - Import Total</v>
      </c>
      <c r="S462" s="92">
        <f t="shared" si="73"/>
        <v>0</v>
      </c>
      <c r="T462" s="90">
        <f t="shared" si="71"/>
        <v>0</v>
      </c>
    </row>
    <row r="463" spans="3:20" x14ac:dyDescent="0.25">
      <c r="C463" s="79"/>
      <c r="D463" s="34"/>
      <c r="E463"/>
      <c r="F463"/>
      <c r="G463"/>
      <c r="H463" s="140"/>
      <c r="I463" s="36"/>
      <c r="J463"/>
      <c r="K463" s="8"/>
      <c r="L463" s="87" t="str">
        <f t="shared" si="74"/>
        <v/>
      </c>
      <c r="M463" s="88" t="str">
        <f t="shared" si="72"/>
        <v/>
      </c>
      <c r="N463" s="76">
        <f t="shared" si="67"/>
        <v>0</v>
      </c>
      <c r="O463" s="89">
        <f t="shared" si="68"/>
        <v>0</v>
      </c>
      <c r="P463" s="76" t="str">
        <f t="shared" si="69"/>
        <v>Dins Periode Legal</v>
      </c>
      <c r="Q463" s="76" t="str">
        <f t="shared" si="70"/>
        <v xml:space="preserve"> - Dins Periode Legal</v>
      </c>
      <c r="R463" s="76" t="str">
        <f t="shared" si="66"/>
        <v xml:space="preserve"> - Import Total</v>
      </c>
      <c r="S463" s="92">
        <f t="shared" si="73"/>
        <v>0</v>
      </c>
      <c r="T463" s="90">
        <f t="shared" si="71"/>
        <v>0</v>
      </c>
    </row>
    <row r="464" spans="3:20" x14ac:dyDescent="0.25">
      <c r="C464" s="79"/>
      <c r="D464" s="34"/>
      <c r="E464"/>
      <c r="F464"/>
      <c r="G464"/>
      <c r="H464" s="140"/>
      <c r="I464" s="36"/>
      <c r="J464"/>
      <c r="K464" s="8"/>
      <c r="L464" s="87" t="str">
        <f t="shared" si="74"/>
        <v/>
      </c>
      <c r="M464" s="88" t="str">
        <f t="shared" si="72"/>
        <v/>
      </c>
      <c r="N464" s="76">
        <f t="shared" si="67"/>
        <v>0</v>
      </c>
      <c r="O464" s="89">
        <f t="shared" si="68"/>
        <v>0</v>
      </c>
      <c r="P464" s="76" t="str">
        <f t="shared" si="69"/>
        <v>Dins Periode Legal</v>
      </c>
      <c r="Q464" s="76" t="str">
        <f t="shared" si="70"/>
        <v xml:space="preserve"> - Dins Periode Legal</v>
      </c>
      <c r="R464" s="76" t="str">
        <f t="shared" si="66"/>
        <v xml:space="preserve"> - Import Total</v>
      </c>
      <c r="S464" s="92">
        <f t="shared" si="73"/>
        <v>0</v>
      </c>
      <c r="T464" s="90">
        <f t="shared" si="71"/>
        <v>0</v>
      </c>
    </row>
    <row r="465" spans="3:20" x14ac:dyDescent="0.25">
      <c r="C465" s="79"/>
      <c r="D465" s="34"/>
      <c r="E465"/>
      <c r="F465"/>
      <c r="G465"/>
      <c r="H465" s="140"/>
      <c r="I465" s="36"/>
      <c r="J465"/>
      <c r="K465" s="8"/>
      <c r="L465" s="87" t="str">
        <f t="shared" si="74"/>
        <v/>
      </c>
      <c r="M465" s="88" t="str">
        <f t="shared" si="72"/>
        <v/>
      </c>
      <c r="N465" s="76">
        <f t="shared" si="67"/>
        <v>0</v>
      </c>
      <c r="O465" s="89">
        <f t="shared" si="68"/>
        <v>0</v>
      </c>
      <c r="P465" s="76" t="str">
        <f t="shared" si="69"/>
        <v>Dins Periode Legal</v>
      </c>
      <c r="Q465" s="76" t="str">
        <f t="shared" si="70"/>
        <v xml:space="preserve"> - Dins Periode Legal</v>
      </c>
      <c r="R465" s="76" t="str">
        <f t="shared" si="66"/>
        <v xml:space="preserve"> - Import Total</v>
      </c>
      <c r="S465" s="92">
        <f t="shared" si="73"/>
        <v>0</v>
      </c>
      <c r="T465" s="90">
        <f t="shared" si="71"/>
        <v>0</v>
      </c>
    </row>
    <row r="466" spans="3:20" x14ac:dyDescent="0.25">
      <c r="C466" s="79"/>
      <c r="D466" s="34"/>
      <c r="E466"/>
      <c r="F466"/>
      <c r="G466"/>
      <c r="H466" s="140"/>
      <c r="I466" s="36"/>
      <c r="J466"/>
      <c r="K466" s="8"/>
      <c r="L466" s="87" t="str">
        <f t="shared" si="74"/>
        <v/>
      </c>
      <c r="M466" s="88" t="str">
        <f t="shared" si="72"/>
        <v/>
      </c>
      <c r="N466" s="76">
        <f t="shared" si="67"/>
        <v>0</v>
      </c>
      <c r="O466" s="89">
        <f t="shared" si="68"/>
        <v>0</v>
      </c>
      <c r="P466" s="76" t="str">
        <f t="shared" si="69"/>
        <v>Dins Periode Legal</v>
      </c>
      <c r="Q466" s="76" t="str">
        <f t="shared" si="70"/>
        <v xml:space="preserve"> - Dins Periode Legal</v>
      </c>
      <c r="R466" s="76" t="str">
        <f t="shared" si="66"/>
        <v xml:space="preserve"> - Import Total</v>
      </c>
      <c r="S466" s="92">
        <f t="shared" si="73"/>
        <v>0</v>
      </c>
      <c r="T466" s="90">
        <f t="shared" si="71"/>
        <v>0</v>
      </c>
    </row>
    <row r="467" spans="3:20" x14ac:dyDescent="0.25">
      <c r="C467" s="79"/>
      <c r="D467" s="34"/>
      <c r="E467"/>
      <c r="F467"/>
      <c r="G467"/>
      <c r="H467" s="140"/>
      <c r="I467" s="36"/>
      <c r="J467"/>
      <c r="K467" s="8"/>
      <c r="L467" s="87" t="str">
        <f t="shared" si="74"/>
        <v/>
      </c>
      <c r="M467" s="88" t="str">
        <f t="shared" si="72"/>
        <v/>
      </c>
      <c r="N467" s="76">
        <f t="shared" si="67"/>
        <v>0</v>
      </c>
      <c r="O467" s="89">
        <f t="shared" si="68"/>
        <v>0</v>
      </c>
      <c r="P467" s="76" t="str">
        <f t="shared" si="69"/>
        <v>Dins Periode Legal</v>
      </c>
      <c r="Q467" s="76" t="str">
        <f t="shared" si="70"/>
        <v xml:space="preserve"> - Dins Periode Legal</v>
      </c>
      <c r="R467" s="76" t="str">
        <f t="shared" si="66"/>
        <v xml:space="preserve"> - Import Total</v>
      </c>
      <c r="S467" s="92">
        <f t="shared" si="73"/>
        <v>0</v>
      </c>
      <c r="T467" s="90">
        <f t="shared" si="71"/>
        <v>0</v>
      </c>
    </row>
    <row r="468" spans="3:20" x14ac:dyDescent="0.25">
      <c r="C468" s="79"/>
      <c r="D468" s="34"/>
      <c r="E468"/>
      <c r="F468"/>
      <c r="G468"/>
      <c r="H468" s="140"/>
      <c r="I468" s="36"/>
      <c r="J468"/>
      <c r="K468" s="8"/>
      <c r="L468" s="87" t="str">
        <f t="shared" si="74"/>
        <v/>
      </c>
      <c r="M468" s="88" t="str">
        <f t="shared" si="72"/>
        <v/>
      </c>
      <c r="N468" s="76">
        <f t="shared" si="67"/>
        <v>0</v>
      </c>
      <c r="O468" s="89">
        <f t="shared" si="68"/>
        <v>0</v>
      </c>
      <c r="P468" s="76" t="str">
        <f t="shared" si="69"/>
        <v>Dins Periode Legal</v>
      </c>
      <c r="Q468" s="76" t="str">
        <f t="shared" si="70"/>
        <v xml:space="preserve"> - Dins Periode Legal</v>
      </c>
      <c r="R468" s="76" t="str">
        <f t="shared" si="66"/>
        <v xml:space="preserve"> - Import Total</v>
      </c>
      <c r="S468" s="92">
        <f t="shared" si="73"/>
        <v>0</v>
      </c>
      <c r="T468" s="90">
        <f t="shared" si="71"/>
        <v>0</v>
      </c>
    </row>
    <row r="469" spans="3:20" x14ac:dyDescent="0.25">
      <c r="C469" s="79"/>
      <c r="D469" s="34"/>
      <c r="E469"/>
      <c r="F469"/>
      <c r="G469"/>
      <c r="H469" s="140"/>
      <c r="I469" s="36"/>
      <c r="J469"/>
      <c r="K469" s="8"/>
      <c r="L469" s="87" t="str">
        <f t="shared" si="74"/>
        <v/>
      </c>
      <c r="M469" s="88" t="str">
        <f t="shared" si="72"/>
        <v/>
      </c>
      <c r="N469" s="76">
        <f t="shared" si="67"/>
        <v>0</v>
      </c>
      <c r="O469" s="89">
        <f t="shared" si="68"/>
        <v>0</v>
      </c>
      <c r="P469" s="76" t="str">
        <f t="shared" si="69"/>
        <v>Dins Periode Legal</v>
      </c>
      <c r="Q469" s="76" t="str">
        <f t="shared" si="70"/>
        <v xml:space="preserve"> - Dins Periode Legal</v>
      </c>
      <c r="R469" s="76" t="str">
        <f t="shared" si="66"/>
        <v xml:space="preserve"> - Import Total</v>
      </c>
      <c r="S469" s="92">
        <f t="shared" si="73"/>
        <v>0</v>
      </c>
      <c r="T469" s="90">
        <f t="shared" si="71"/>
        <v>0</v>
      </c>
    </row>
    <row r="470" spans="3:20" x14ac:dyDescent="0.25">
      <c r="C470" s="79"/>
      <c r="D470" s="34"/>
      <c r="E470"/>
      <c r="F470"/>
      <c r="G470"/>
      <c r="H470" s="140"/>
      <c r="I470" s="36"/>
      <c r="J470"/>
      <c r="K470" s="8"/>
      <c r="L470" s="87" t="str">
        <f t="shared" si="74"/>
        <v/>
      </c>
      <c r="M470" s="88" t="str">
        <f t="shared" si="72"/>
        <v/>
      </c>
      <c r="N470" s="76">
        <f t="shared" si="67"/>
        <v>0</v>
      </c>
      <c r="O470" s="89">
        <f t="shared" si="68"/>
        <v>0</v>
      </c>
      <c r="P470" s="76" t="str">
        <f t="shared" si="69"/>
        <v>Dins Periode Legal</v>
      </c>
      <c r="Q470" s="76" t="str">
        <f t="shared" si="70"/>
        <v xml:space="preserve"> - Dins Periode Legal</v>
      </c>
      <c r="R470" s="76" t="str">
        <f t="shared" si="66"/>
        <v xml:space="preserve"> - Import Total</v>
      </c>
      <c r="S470" s="92">
        <f t="shared" si="73"/>
        <v>0</v>
      </c>
      <c r="T470" s="90">
        <f t="shared" si="71"/>
        <v>0</v>
      </c>
    </row>
    <row r="471" spans="3:20" x14ac:dyDescent="0.25">
      <c r="C471" s="79"/>
      <c r="D471" s="34"/>
      <c r="E471"/>
      <c r="F471"/>
      <c r="G471"/>
      <c r="H471" s="140"/>
      <c r="I471" s="36"/>
      <c r="J471"/>
      <c r="K471" s="8"/>
      <c r="L471" s="87" t="str">
        <f t="shared" si="74"/>
        <v/>
      </c>
      <c r="M471" s="88" t="str">
        <f t="shared" si="72"/>
        <v/>
      </c>
      <c r="N471" s="76">
        <f t="shared" si="67"/>
        <v>0</v>
      </c>
      <c r="O471" s="89">
        <f t="shared" si="68"/>
        <v>0</v>
      </c>
      <c r="P471" s="76" t="str">
        <f t="shared" si="69"/>
        <v>Dins Periode Legal</v>
      </c>
      <c r="Q471" s="76" t="str">
        <f t="shared" si="70"/>
        <v xml:space="preserve"> - Dins Periode Legal</v>
      </c>
      <c r="R471" s="76" t="str">
        <f t="shared" si="66"/>
        <v xml:space="preserve"> - Import Total</v>
      </c>
      <c r="S471" s="92">
        <f t="shared" si="73"/>
        <v>0</v>
      </c>
      <c r="T471" s="90">
        <f t="shared" si="71"/>
        <v>0</v>
      </c>
    </row>
    <row r="472" spans="3:20" x14ac:dyDescent="0.25">
      <c r="C472" s="79"/>
      <c r="D472" s="34"/>
      <c r="E472"/>
      <c r="F472"/>
      <c r="G472"/>
      <c r="H472" s="140"/>
      <c r="I472" s="36"/>
      <c r="J472"/>
      <c r="K472" s="8"/>
      <c r="L472" s="87" t="str">
        <f t="shared" si="74"/>
        <v/>
      </c>
      <c r="M472" s="88" t="str">
        <f t="shared" si="72"/>
        <v/>
      </c>
      <c r="N472" s="76">
        <f t="shared" si="67"/>
        <v>0</v>
      </c>
      <c r="O472" s="89">
        <f t="shared" si="68"/>
        <v>0</v>
      </c>
      <c r="P472" s="76" t="str">
        <f t="shared" si="69"/>
        <v>Dins Periode Legal</v>
      </c>
      <c r="Q472" s="76" t="str">
        <f t="shared" si="70"/>
        <v xml:space="preserve"> - Dins Periode Legal</v>
      </c>
      <c r="R472" s="76" t="str">
        <f t="shared" si="66"/>
        <v xml:space="preserve"> - Import Total</v>
      </c>
      <c r="S472" s="92">
        <f t="shared" si="73"/>
        <v>0</v>
      </c>
      <c r="T472" s="90">
        <f t="shared" si="71"/>
        <v>0</v>
      </c>
    </row>
    <row r="473" spans="3:20" x14ac:dyDescent="0.25">
      <c r="C473" s="79"/>
      <c r="D473" s="34"/>
      <c r="E473"/>
      <c r="F473"/>
      <c r="G473"/>
      <c r="H473" s="140"/>
      <c r="I473" s="36"/>
      <c r="J473"/>
      <c r="K473" s="8"/>
      <c r="L473" s="87" t="str">
        <f t="shared" si="74"/>
        <v/>
      </c>
      <c r="M473" s="88" t="str">
        <f t="shared" si="72"/>
        <v/>
      </c>
      <c r="N473" s="76">
        <f t="shared" si="67"/>
        <v>0</v>
      </c>
      <c r="O473" s="89">
        <f t="shared" si="68"/>
        <v>0</v>
      </c>
      <c r="P473" s="76" t="str">
        <f t="shared" si="69"/>
        <v>Dins Periode Legal</v>
      </c>
      <c r="Q473" s="76" t="str">
        <f t="shared" si="70"/>
        <v xml:space="preserve"> - Dins Periode Legal</v>
      </c>
      <c r="R473" s="76" t="str">
        <f t="shared" si="66"/>
        <v xml:space="preserve"> - Import Total</v>
      </c>
      <c r="S473" s="92">
        <f t="shared" si="73"/>
        <v>0</v>
      </c>
      <c r="T473" s="90">
        <f t="shared" si="71"/>
        <v>0</v>
      </c>
    </row>
    <row r="474" spans="3:20" x14ac:dyDescent="0.25">
      <c r="C474" s="79"/>
      <c r="D474" s="34"/>
      <c r="E474"/>
      <c r="F474"/>
      <c r="G474"/>
      <c r="H474" s="140"/>
      <c r="I474" s="36"/>
      <c r="J474"/>
      <c r="K474" s="8"/>
      <c r="L474" s="87" t="str">
        <f t="shared" si="74"/>
        <v/>
      </c>
      <c r="M474" s="88" t="str">
        <f t="shared" si="72"/>
        <v/>
      </c>
      <c r="N474" s="76">
        <f t="shared" si="67"/>
        <v>0</v>
      </c>
      <c r="O474" s="89">
        <f t="shared" si="68"/>
        <v>0</v>
      </c>
      <c r="P474" s="76" t="str">
        <f t="shared" si="69"/>
        <v>Dins Periode Legal</v>
      </c>
      <c r="Q474" s="76" t="str">
        <f t="shared" si="70"/>
        <v xml:space="preserve"> - Dins Periode Legal</v>
      </c>
      <c r="R474" s="76" t="str">
        <f t="shared" si="66"/>
        <v xml:space="preserve"> - Import Total</v>
      </c>
      <c r="S474" s="92">
        <f t="shared" si="73"/>
        <v>0</v>
      </c>
      <c r="T474" s="90">
        <f t="shared" si="71"/>
        <v>0</v>
      </c>
    </row>
    <row r="475" spans="3:20" x14ac:dyDescent="0.25">
      <c r="C475" s="79"/>
      <c r="D475" s="34"/>
      <c r="E475"/>
      <c r="F475"/>
      <c r="G475"/>
      <c r="H475" s="140"/>
      <c r="I475" s="36"/>
      <c r="J475"/>
      <c r="K475" s="8"/>
      <c r="L475" s="87" t="str">
        <f t="shared" si="74"/>
        <v/>
      </c>
      <c r="M475" s="88" t="str">
        <f t="shared" si="72"/>
        <v/>
      </c>
      <c r="N475" s="76">
        <f t="shared" si="67"/>
        <v>0</v>
      </c>
      <c r="O475" s="89">
        <f t="shared" si="68"/>
        <v>0</v>
      </c>
      <c r="P475" s="76" t="str">
        <f t="shared" si="69"/>
        <v>Dins Periode Legal</v>
      </c>
      <c r="Q475" s="76" t="str">
        <f t="shared" si="70"/>
        <v xml:space="preserve"> - Dins Periode Legal</v>
      </c>
      <c r="R475" s="76" t="str">
        <f t="shared" si="66"/>
        <v xml:space="preserve"> - Import Total</v>
      </c>
      <c r="S475" s="92">
        <f t="shared" si="73"/>
        <v>0</v>
      </c>
      <c r="T475" s="90">
        <f t="shared" si="71"/>
        <v>0</v>
      </c>
    </row>
    <row r="476" spans="3:20" x14ac:dyDescent="0.25">
      <c r="C476" s="79"/>
      <c r="D476" s="34"/>
      <c r="E476"/>
      <c r="F476"/>
      <c r="G476"/>
      <c r="H476" s="140"/>
      <c r="I476" s="36"/>
      <c r="J476"/>
      <c r="K476" s="8"/>
      <c r="L476" s="87" t="str">
        <f t="shared" si="74"/>
        <v/>
      </c>
      <c r="M476" s="88" t="str">
        <f t="shared" si="72"/>
        <v/>
      </c>
      <c r="N476" s="76">
        <f t="shared" si="67"/>
        <v>0</v>
      </c>
      <c r="O476" s="89">
        <f t="shared" si="68"/>
        <v>0</v>
      </c>
      <c r="P476" s="76" t="str">
        <f t="shared" si="69"/>
        <v>Dins Periode Legal</v>
      </c>
      <c r="Q476" s="76" t="str">
        <f t="shared" si="70"/>
        <v xml:space="preserve"> - Dins Periode Legal</v>
      </c>
      <c r="R476" s="76" t="str">
        <f t="shared" si="66"/>
        <v xml:space="preserve"> - Import Total</v>
      </c>
      <c r="S476" s="92">
        <f t="shared" si="73"/>
        <v>0</v>
      </c>
      <c r="T476" s="90">
        <f t="shared" si="71"/>
        <v>0</v>
      </c>
    </row>
    <row r="477" spans="3:20" x14ac:dyDescent="0.25">
      <c r="C477" s="79"/>
      <c r="D477" s="34"/>
      <c r="E477"/>
      <c r="F477"/>
      <c r="G477"/>
      <c r="H477" s="140"/>
      <c r="I477" s="36"/>
      <c r="J477"/>
      <c r="K477" s="8"/>
      <c r="L477" s="87" t="str">
        <f t="shared" si="74"/>
        <v/>
      </c>
      <c r="M477" s="88" t="str">
        <f t="shared" si="72"/>
        <v/>
      </c>
      <c r="N477" s="76">
        <f t="shared" si="67"/>
        <v>0</v>
      </c>
      <c r="O477" s="89">
        <f t="shared" si="68"/>
        <v>0</v>
      </c>
      <c r="P477" s="76" t="str">
        <f t="shared" si="69"/>
        <v>Dins Periode Legal</v>
      </c>
      <c r="Q477" s="76" t="str">
        <f t="shared" si="70"/>
        <v xml:space="preserve"> - Dins Periode Legal</v>
      </c>
      <c r="R477" s="76" t="str">
        <f t="shared" si="66"/>
        <v xml:space="preserve"> - Import Total</v>
      </c>
      <c r="S477" s="92">
        <f t="shared" si="73"/>
        <v>0</v>
      </c>
      <c r="T477" s="90">
        <f t="shared" si="71"/>
        <v>0</v>
      </c>
    </row>
    <row r="478" spans="3:20" x14ac:dyDescent="0.25">
      <c r="C478" s="79"/>
      <c r="D478" s="34"/>
      <c r="E478"/>
      <c r="F478"/>
      <c r="G478"/>
      <c r="H478" s="140"/>
      <c r="I478" s="36"/>
      <c r="J478"/>
      <c r="K478" s="8"/>
      <c r="L478" s="87" t="str">
        <f t="shared" si="74"/>
        <v/>
      </c>
      <c r="M478" s="88" t="str">
        <f t="shared" si="72"/>
        <v/>
      </c>
      <c r="N478" s="76">
        <f t="shared" si="67"/>
        <v>0</v>
      </c>
      <c r="O478" s="89">
        <f t="shared" si="68"/>
        <v>0</v>
      </c>
      <c r="P478" s="76" t="str">
        <f t="shared" si="69"/>
        <v>Dins Periode Legal</v>
      </c>
      <c r="Q478" s="76" t="str">
        <f t="shared" si="70"/>
        <v xml:space="preserve"> - Dins Periode Legal</v>
      </c>
      <c r="R478" s="76" t="str">
        <f t="shared" si="66"/>
        <v xml:space="preserve"> - Import Total</v>
      </c>
      <c r="S478" s="92">
        <f t="shared" si="73"/>
        <v>0</v>
      </c>
      <c r="T478" s="90">
        <f t="shared" si="71"/>
        <v>0</v>
      </c>
    </row>
    <row r="479" spans="3:20" x14ac:dyDescent="0.25">
      <c r="C479" s="79"/>
      <c r="D479" s="34"/>
      <c r="E479"/>
      <c r="F479"/>
      <c r="G479"/>
      <c r="H479" s="140"/>
      <c r="I479" s="36"/>
      <c r="J479"/>
      <c r="K479" s="8"/>
      <c r="L479" s="87" t="str">
        <f t="shared" si="74"/>
        <v/>
      </c>
      <c r="M479" s="88" t="str">
        <f t="shared" si="72"/>
        <v/>
      </c>
      <c r="N479" s="76">
        <f t="shared" si="67"/>
        <v>0</v>
      </c>
      <c r="O479" s="89">
        <f t="shared" si="68"/>
        <v>0</v>
      </c>
      <c r="P479" s="76" t="str">
        <f t="shared" si="69"/>
        <v>Dins Periode Legal</v>
      </c>
      <c r="Q479" s="76" t="str">
        <f t="shared" si="70"/>
        <v xml:space="preserve"> - Dins Periode Legal</v>
      </c>
      <c r="R479" s="76" t="str">
        <f t="shared" si="66"/>
        <v xml:space="preserve"> - Import Total</v>
      </c>
      <c r="S479" s="92">
        <f t="shared" si="73"/>
        <v>0</v>
      </c>
      <c r="T479" s="90">
        <f t="shared" si="71"/>
        <v>0</v>
      </c>
    </row>
    <row r="480" spans="3:20" x14ac:dyDescent="0.25">
      <c r="C480" s="79"/>
      <c r="D480" s="34"/>
      <c r="E480"/>
      <c r="F480"/>
      <c r="G480"/>
      <c r="H480" s="140"/>
      <c r="I480" s="36"/>
      <c r="J480"/>
      <c r="K480" s="8"/>
      <c r="L480" s="87" t="str">
        <f t="shared" si="74"/>
        <v/>
      </c>
      <c r="M480" s="88" t="str">
        <f t="shared" si="72"/>
        <v/>
      </c>
      <c r="N480" s="76">
        <f t="shared" si="67"/>
        <v>0</v>
      </c>
      <c r="O480" s="89">
        <f t="shared" si="68"/>
        <v>0</v>
      </c>
      <c r="P480" s="76" t="str">
        <f t="shared" si="69"/>
        <v>Dins Periode Legal</v>
      </c>
      <c r="Q480" s="76" t="str">
        <f t="shared" si="70"/>
        <v xml:space="preserve"> - Dins Periode Legal</v>
      </c>
      <c r="R480" s="76" t="str">
        <f t="shared" si="66"/>
        <v xml:space="preserve"> - Import Total</v>
      </c>
      <c r="S480" s="92">
        <f t="shared" si="73"/>
        <v>0</v>
      </c>
      <c r="T480" s="90">
        <f t="shared" si="71"/>
        <v>0</v>
      </c>
    </row>
    <row r="481" spans="3:20" x14ac:dyDescent="0.25">
      <c r="C481" s="79"/>
      <c r="D481" s="34"/>
      <c r="E481"/>
      <c r="F481"/>
      <c r="G481"/>
      <c r="H481" s="140"/>
      <c r="I481" s="36"/>
      <c r="J481"/>
      <c r="K481" s="8"/>
      <c r="L481" s="87" t="str">
        <f t="shared" si="74"/>
        <v/>
      </c>
      <c r="M481" s="88" t="str">
        <f t="shared" si="72"/>
        <v/>
      </c>
      <c r="N481" s="76">
        <f t="shared" si="67"/>
        <v>0</v>
      </c>
      <c r="O481" s="89">
        <f t="shared" si="68"/>
        <v>0</v>
      </c>
      <c r="P481" s="76" t="str">
        <f t="shared" si="69"/>
        <v>Dins Periode Legal</v>
      </c>
      <c r="Q481" s="76" t="str">
        <f t="shared" si="70"/>
        <v xml:space="preserve"> - Dins Periode Legal</v>
      </c>
      <c r="R481" s="76" t="str">
        <f t="shared" si="66"/>
        <v xml:space="preserve"> - Import Total</v>
      </c>
      <c r="S481" s="92">
        <f t="shared" si="73"/>
        <v>0</v>
      </c>
      <c r="T481" s="90">
        <f t="shared" si="71"/>
        <v>0</v>
      </c>
    </row>
    <row r="482" spans="3:20" x14ac:dyDescent="0.25">
      <c r="C482" s="79"/>
      <c r="D482" s="34"/>
      <c r="E482"/>
      <c r="F482"/>
      <c r="G482"/>
      <c r="H482" s="140"/>
      <c r="I482" s="36"/>
      <c r="J482"/>
      <c r="K482" s="8"/>
      <c r="L482" s="87" t="str">
        <f t="shared" si="74"/>
        <v/>
      </c>
      <c r="M482" s="88" t="str">
        <f t="shared" si="72"/>
        <v/>
      </c>
      <c r="N482" s="76">
        <f t="shared" si="67"/>
        <v>0</v>
      </c>
      <c r="O482" s="89">
        <f t="shared" si="68"/>
        <v>0</v>
      </c>
      <c r="P482" s="76" t="str">
        <f t="shared" si="69"/>
        <v>Dins Periode Legal</v>
      </c>
      <c r="Q482" s="76" t="str">
        <f t="shared" si="70"/>
        <v xml:space="preserve"> - Dins Periode Legal</v>
      </c>
      <c r="R482" s="76" t="str">
        <f t="shared" si="66"/>
        <v xml:space="preserve"> - Import Total</v>
      </c>
      <c r="S482" s="92">
        <f t="shared" si="73"/>
        <v>0</v>
      </c>
      <c r="T482" s="90">
        <f t="shared" si="71"/>
        <v>0</v>
      </c>
    </row>
    <row r="483" spans="3:20" x14ac:dyDescent="0.25">
      <c r="C483" s="79"/>
      <c r="D483" s="34"/>
      <c r="E483"/>
      <c r="F483"/>
      <c r="G483"/>
      <c r="H483" s="140"/>
      <c r="I483" s="36"/>
      <c r="J483"/>
      <c r="K483" s="8"/>
      <c r="L483" s="87" t="str">
        <f t="shared" si="74"/>
        <v/>
      </c>
      <c r="M483" s="88" t="str">
        <f t="shared" si="72"/>
        <v/>
      </c>
      <c r="N483" s="76">
        <f t="shared" si="67"/>
        <v>0</v>
      </c>
      <c r="O483" s="89">
        <f t="shared" si="68"/>
        <v>0</v>
      </c>
      <c r="P483" s="76" t="str">
        <f t="shared" si="69"/>
        <v>Dins Periode Legal</v>
      </c>
      <c r="Q483" s="76" t="str">
        <f t="shared" si="70"/>
        <v xml:space="preserve"> - Dins Periode Legal</v>
      </c>
      <c r="R483" s="76" t="str">
        <f t="shared" si="66"/>
        <v xml:space="preserve"> - Import Total</v>
      </c>
      <c r="S483" s="92">
        <f t="shared" si="73"/>
        <v>0</v>
      </c>
      <c r="T483" s="90">
        <f t="shared" si="71"/>
        <v>0</v>
      </c>
    </row>
    <row r="484" spans="3:20" x14ac:dyDescent="0.25">
      <c r="C484" s="79"/>
      <c r="D484" s="34"/>
      <c r="E484"/>
      <c r="F484"/>
      <c r="G484"/>
      <c r="H484" s="140"/>
      <c r="I484" s="36"/>
      <c r="J484"/>
      <c r="K484" s="8"/>
      <c r="L484" s="87" t="str">
        <f t="shared" si="74"/>
        <v/>
      </c>
      <c r="M484" s="88" t="str">
        <f t="shared" si="72"/>
        <v/>
      </c>
      <c r="N484" s="76">
        <f t="shared" si="67"/>
        <v>0</v>
      </c>
      <c r="O484" s="89">
        <f t="shared" si="68"/>
        <v>0</v>
      </c>
      <c r="P484" s="76" t="str">
        <f t="shared" si="69"/>
        <v>Dins Periode Legal</v>
      </c>
      <c r="Q484" s="76" t="str">
        <f t="shared" si="70"/>
        <v xml:space="preserve"> - Dins Periode Legal</v>
      </c>
      <c r="R484" s="76" t="str">
        <f t="shared" si="66"/>
        <v xml:space="preserve"> - Import Total</v>
      </c>
      <c r="S484" s="92">
        <f t="shared" si="73"/>
        <v>0</v>
      </c>
      <c r="T484" s="90">
        <f t="shared" si="71"/>
        <v>0</v>
      </c>
    </row>
    <row r="485" spans="3:20" x14ac:dyDescent="0.25">
      <c r="C485" s="79"/>
      <c r="D485" s="34"/>
      <c r="E485"/>
      <c r="F485"/>
      <c r="G485"/>
      <c r="H485" s="140"/>
      <c r="I485" s="36"/>
      <c r="J485"/>
      <c r="K485" s="8"/>
      <c r="L485" s="87" t="str">
        <f t="shared" si="74"/>
        <v/>
      </c>
      <c r="M485" s="88" t="str">
        <f t="shared" si="72"/>
        <v/>
      </c>
      <c r="N485" s="76">
        <f t="shared" si="67"/>
        <v>0</v>
      </c>
      <c r="O485" s="89">
        <f t="shared" si="68"/>
        <v>0</v>
      </c>
      <c r="P485" s="76" t="str">
        <f t="shared" si="69"/>
        <v>Dins Periode Legal</v>
      </c>
      <c r="Q485" s="76" t="str">
        <f t="shared" si="70"/>
        <v xml:space="preserve"> - Dins Periode Legal</v>
      </c>
      <c r="R485" s="76" t="str">
        <f t="shared" si="66"/>
        <v xml:space="preserve"> - Import Total</v>
      </c>
      <c r="S485" s="92">
        <f t="shared" si="73"/>
        <v>0</v>
      </c>
      <c r="T485" s="90">
        <f t="shared" si="71"/>
        <v>0</v>
      </c>
    </row>
    <row r="486" spans="3:20" x14ac:dyDescent="0.25">
      <c r="C486" s="79"/>
      <c r="D486" s="34"/>
      <c r="E486"/>
      <c r="F486"/>
      <c r="G486"/>
      <c r="H486" s="140"/>
      <c r="I486" s="36"/>
      <c r="J486"/>
      <c r="K486" s="8"/>
      <c r="L486" s="87" t="str">
        <f t="shared" si="74"/>
        <v/>
      </c>
      <c r="M486" s="88" t="str">
        <f t="shared" si="72"/>
        <v/>
      </c>
      <c r="N486" s="76">
        <f t="shared" si="67"/>
        <v>0</v>
      </c>
      <c r="O486" s="89">
        <f t="shared" si="68"/>
        <v>0</v>
      </c>
      <c r="P486" s="76" t="str">
        <f t="shared" si="69"/>
        <v>Dins Periode Legal</v>
      </c>
      <c r="Q486" s="76" t="str">
        <f t="shared" si="70"/>
        <v xml:space="preserve"> - Dins Periode Legal</v>
      </c>
      <c r="R486" s="76" t="str">
        <f t="shared" si="66"/>
        <v xml:space="preserve"> - Import Total</v>
      </c>
      <c r="S486" s="92">
        <f t="shared" si="73"/>
        <v>0</v>
      </c>
      <c r="T486" s="90">
        <f t="shared" si="71"/>
        <v>0</v>
      </c>
    </row>
    <row r="487" spans="3:20" x14ac:dyDescent="0.25">
      <c r="C487" s="79"/>
      <c r="D487" s="34"/>
      <c r="E487"/>
      <c r="F487"/>
      <c r="G487"/>
      <c r="H487" s="140"/>
      <c r="I487" s="36"/>
      <c r="J487"/>
      <c r="K487" s="8"/>
      <c r="L487" s="87" t="str">
        <f t="shared" si="74"/>
        <v/>
      </c>
      <c r="M487" s="88" t="str">
        <f t="shared" si="72"/>
        <v/>
      </c>
      <c r="N487" s="76">
        <f t="shared" si="67"/>
        <v>0</v>
      </c>
      <c r="O487" s="89">
        <f t="shared" si="68"/>
        <v>0</v>
      </c>
      <c r="P487" s="76" t="str">
        <f t="shared" si="69"/>
        <v>Dins Periode Legal</v>
      </c>
      <c r="Q487" s="76" t="str">
        <f t="shared" si="70"/>
        <v xml:space="preserve"> - Dins Periode Legal</v>
      </c>
      <c r="R487" s="76" t="str">
        <f t="shared" si="66"/>
        <v xml:space="preserve"> - Import Total</v>
      </c>
      <c r="S487" s="92">
        <f t="shared" si="73"/>
        <v>0</v>
      </c>
      <c r="T487" s="90">
        <f t="shared" si="71"/>
        <v>0</v>
      </c>
    </row>
    <row r="488" spans="3:20" x14ac:dyDescent="0.25">
      <c r="C488" s="79"/>
      <c r="D488" s="34"/>
      <c r="E488"/>
      <c r="F488"/>
      <c r="G488"/>
      <c r="H488" s="140"/>
      <c r="I488" s="36"/>
      <c r="J488"/>
      <c r="K488" s="8"/>
      <c r="L488" s="87" t="str">
        <f t="shared" si="74"/>
        <v/>
      </c>
      <c r="M488" s="88" t="str">
        <f t="shared" si="72"/>
        <v/>
      </c>
      <c r="N488" s="76">
        <f t="shared" si="67"/>
        <v>0</v>
      </c>
      <c r="O488" s="89">
        <f t="shared" si="68"/>
        <v>0</v>
      </c>
      <c r="P488" s="76" t="str">
        <f t="shared" si="69"/>
        <v>Dins Periode Legal</v>
      </c>
      <c r="Q488" s="76" t="str">
        <f t="shared" si="70"/>
        <v xml:space="preserve"> - Dins Periode Legal</v>
      </c>
      <c r="R488" s="76" t="str">
        <f t="shared" si="66"/>
        <v xml:space="preserve"> - Import Total</v>
      </c>
      <c r="S488" s="92">
        <f t="shared" si="73"/>
        <v>0</v>
      </c>
      <c r="T488" s="90">
        <f t="shared" si="71"/>
        <v>0</v>
      </c>
    </row>
    <row r="489" spans="3:20" x14ac:dyDescent="0.25">
      <c r="C489" s="79"/>
      <c r="D489" s="34"/>
      <c r="E489"/>
      <c r="F489"/>
      <c r="G489"/>
      <c r="H489" s="140"/>
      <c r="I489" s="36"/>
      <c r="J489"/>
      <c r="K489" s="8"/>
      <c r="L489" s="87" t="str">
        <f t="shared" si="74"/>
        <v/>
      </c>
      <c r="M489" s="88" t="str">
        <f t="shared" si="72"/>
        <v/>
      </c>
      <c r="N489" s="76">
        <f t="shared" si="67"/>
        <v>0</v>
      </c>
      <c r="O489" s="89">
        <f t="shared" si="68"/>
        <v>0</v>
      </c>
      <c r="P489" s="76" t="str">
        <f t="shared" si="69"/>
        <v>Dins Periode Legal</v>
      </c>
      <c r="Q489" s="76" t="str">
        <f t="shared" si="70"/>
        <v xml:space="preserve"> - Dins Periode Legal</v>
      </c>
      <c r="R489" s="76" t="str">
        <f t="shared" si="66"/>
        <v xml:space="preserve"> - Import Total</v>
      </c>
      <c r="S489" s="92">
        <f t="shared" si="73"/>
        <v>0</v>
      </c>
      <c r="T489" s="90">
        <f t="shared" si="71"/>
        <v>0</v>
      </c>
    </row>
    <row r="490" spans="3:20" x14ac:dyDescent="0.25">
      <c r="C490" s="79"/>
      <c r="D490" s="34"/>
      <c r="E490"/>
      <c r="F490"/>
      <c r="G490"/>
      <c r="H490" s="140"/>
      <c r="I490" s="36"/>
      <c r="J490"/>
      <c r="K490" s="8"/>
      <c r="L490" s="87" t="str">
        <f t="shared" si="74"/>
        <v/>
      </c>
      <c r="M490" s="88" t="str">
        <f t="shared" si="72"/>
        <v/>
      </c>
      <c r="N490" s="76">
        <f t="shared" si="67"/>
        <v>0</v>
      </c>
      <c r="O490" s="89">
        <f t="shared" si="68"/>
        <v>0</v>
      </c>
      <c r="P490" s="76" t="str">
        <f t="shared" si="69"/>
        <v>Dins Periode Legal</v>
      </c>
      <c r="Q490" s="76" t="str">
        <f t="shared" si="70"/>
        <v xml:space="preserve"> - Dins Periode Legal</v>
      </c>
      <c r="R490" s="76" t="str">
        <f t="shared" si="66"/>
        <v xml:space="preserve"> - Import Total</v>
      </c>
      <c r="S490" s="92">
        <f t="shared" si="73"/>
        <v>0</v>
      </c>
      <c r="T490" s="90">
        <f t="shared" si="71"/>
        <v>0</v>
      </c>
    </row>
    <row r="491" spans="3:20" x14ac:dyDescent="0.25">
      <c r="C491" s="79"/>
      <c r="D491" s="34"/>
      <c r="E491"/>
      <c r="F491"/>
      <c r="G491"/>
      <c r="H491" s="144"/>
      <c r="I491" s="36"/>
      <c r="J491"/>
      <c r="K491" s="8"/>
      <c r="L491" s="87" t="str">
        <f t="shared" si="74"/>
        <v/>
      </c>
      <c r="M491" s="88" t="str">
        <f t="shared" si="72"/>
        <v/>
      </c>
      <c r="N491" s="76">
        <f t="shared" si="67"/>
        <v>0</v>
      </c>
      <c r="O491" s="89">
        <f t="shared" si="68"/>
        <v>0</v>
      </c>
      <c r="P491" s="76" t="str">
        <f t="shared" si="69"/>
        <v>Dins Periode Legal</v>
      </c>
      <c r="Q491" s="76" t="str">
        <f t="shared" si="70"/>
        <v xml:space="preserve"> - Dins Periode Legal</v>
      </c>
      <c r="R491" s="76" t="str">
        <f t="shared" si="66"/>
        <v xml:space="preserve"> - Import Total</v>
      </c>
      <c r="S491" s="92">
        <f t="shared" si="73"/>
        <v>0</v>
      </c>
      <c r="T491" s="90">
        <f t="shared" si="71"/>
        <v>0</v>
      </c>
    </row>
    <row r="492" spans="3:20" x14ac:dyDescent="0.25">
      <c r="C492" s="79"/>
      <c r="D492" s="34"/>
      <c r="E492"/>
      <c r="F492"/>
      <c r="G492"/>
      <c r="H492" s="140"/>
      <c r="I492" s="36"/>
      <c r="J492"/>
      <c r="K492" s="8"/>
      <c r="L492" s="87" t="str">
        <f t="shared" si="74"/>
        <v/>
      </c>
      <c r="M492" s="88" t="str">
        <f t="shared" si="72"/>
        <v/>
      </c>
      <c r="N492" s="76">
        <f t="shared" si="67"/>
        <v>0</v>
      </c>
      <c r="O492" s="89">
        <f t="shared" si="68"/>
        <v>0</v>
      </c>
      <c r="P492" s="76" t="str">
        <f t="shared" si="69"/>
        <v>Dins Periode Legal</v>
      </c>
      <c r="Q492" s="76" t="str">
        <f t="shared" si="70"/>
        <v xml:space="preserve"> - Dins Periode Legal</v>
      </c>
      <c r="R492" s="76" t="str">
        <f t="shared" si="66"/>
        <v xml:space="preserve"> - Import Total</v>
      </c>
      <c r="S492" s="92">
        <f t="shared" si="73"/>
        <v>0</v>
      </c>
      <c r="T492" s="90">
        <f t="shared" si="71"/>
        <v>0</v>
      </c>
    </row>
    <row r="493" spans="3:20" x14ac:dyDescent="0.25">
      <c r="C493" s="79"/>
      <c r="D493" s="34"/>
      <c r="E493"/>
      <c r="F493"/>
      <c r="G493"/>
      <c r="H493" s="140"/>
      <c r="I493" s="36"/>
      <c r="J493"/>
      <c r="K493" s="8"/>
      <c r="L493" s="87" t="str">
        <f t="shared" si="74"/>
        <v/>
      </c>
      <c r="M493" s="88" t="str">
        <f t="shared" si="72"/>
        <v/>
      </c>
      <c r="N493" s="76">
        <f t="shared" si="67"/>
        <v>0</v>
      </c>
      <c r="O493" s="89">
        <f t="shared" si="68"/>
        <v>0</v>
      </c>
      <c r="P493" s="76" t="str">
        <f t="shared" si="69"/>
        <v>Dins Periode Legal</v>
      </c>
      <c r="Q493" s="76" t="str">
        <f t="shared" si="70"/>
        <v xml:space="preserve"> - Dins Periode Legal</v>
      </c>
      <c r="R493" s="76" t="str">
        <f t="shared" si="66"/>
        <v xml:space="preserve"> - Import Total</v>
      </c>
      <c r="S493" s="92">
        <f t="shared" si="73"/>
        <v>0</v>
      </c>
      <c r="T493" s="90">
        <f t="shared" si="71"/>
        <v>0</v>
      </c>
    </row>
    <row r="494" spans="3:20" x14ac:dyDescent="0.25">
      <c r="C494" s="79"/>
      <c r="D494" s="34"/>
      <c r="E494"/>
      <c r="F494"/>
      <c r="G494"/>
      <c r="H494" s="140"/>
      <c r="I494" s="36"/>
      <c r="J494"/>
      <c r="K494" s="8"/>
      <c r="L494" s="87" t="str">
        <f t="shared" si="74"/>
        <v/>
      </c>
      <c r="M494" s="88" t="str">
        <f t="shared" si="72"/>
        <v/>
      </c>
      <c r="N494" s="76">
        <f t="shared" si="67"/>
        <v>0</v>
      </c>
      <c r="O494" s="89">
        <f t="shared" si="68"/>
        <v>0</v>
      </c>
      <c r="P494" s="76" t="str">
        <f t="shared" si="69"/>
        <v>Dins Periode Legal</v>
      </c>
      <c r="Q494" s="76" t="str">
        <f t="shared" si="70"/>
        <v xml:space="preserve"> - Dins Periode Legal</v>
      </c>
      <c r="R494" s="76" t="str">
        <f t="shared" si="66"/>
        <v xml:space="preserve"> - Import Total</v>
      </c>
      <c r="S494" s="92">
        <f t="shared" si="73"/>
        <v>0</v>
      </c>
      <c r="T494" s="90">
        <f t="shared" si="71"/>
        <v>0</v>
      </c>
    </row>
    <row r="495" spans="3:20" x14ac:dyDescent="0.25">
      <c r="C495" s="79"/>
      <c r="D495" s="34"/>
      <c r="E495"/>
      <c r="F495"/>
      <c r="G495"/>
      <c r="H495" s="140"/>
      <c r="I495" s="36"/>
      <c r="J495"/>
      <c r="K495" s="8"/>
      <c r="L495" s="87" t="str">
        <f t="shared" si="74"/>
        <v/>
      </c>
      <c r="M495" s="88" t="str">
        <f t="shared" si="72"/>
        <v/>
      </c>
      <c r="N495" s="76">
        <f t="shared" si="67"/>
        <v>0</v>
      </c>
      <c r="O495" s="89">
        <f t="shared" si="68"/>
        <v>0</v>
      </c>
      <c r="P495" s="76" t="str">
        <f t="shared" si="69"/>
        <v>Dins Periode Legal</v>
      </c>
      <c r="Q495" s="76" t="str">
        <f t="shared" si="70"/>
        <v xml:space="preserve"> - Dins Periode Legal</v>
      </c>
      <c r="R495" s="76" t="str">
        <f t="shared" si="66"/>
        <v xml:space="preserve"> - Import Total</v>
      </c>
      <c r="S495" s="92">
        <f t="shared" si="73"/>
        <v>0</v>
      </c>
      <c r="T495" s="90">
        <f t="shared" si="71"/>
        <v>0</v>
      </c>
    </row>
    <row r="496" spans="3:20" x14ac:dyDescent="0.25">
      <c r="C496" s="34"/>
      <c r="D496" s="34"/>
      <c r="E496"/>
      <c r="F496"/>
      <c r="G496"/>
      <c r="H496" s="140"/>
      <c r="I496" s="36"/>
      <c r="J496"/>
      <c r="K496" s="8"/>
      <c r="L496" s="87" t="str">
        <f t="shared" si="74"/>
        <v/>
      </c>
      <c r="M496" s="88" t="str">
        <f t="shared" si="72"/>
        <v/>
      </c>
      <c r="N496" s="76">
        <f t="shared" si="67"/>
        <v>0</v>
      </c>
      <c r="O496" s="89">
        <f t="shared" si="68"/>
        <v>0</v>
      </c>
      <c r="P496" s="76" t="str">
        <f t="shared" si="69"/>
        <v>Dins Periode Legal</v>
      </c>
      <c r="Q496" s="76" t="str">
        <f t="shared" si="70"/>
        <v xml:space="preserve"> - Dins Periode Legal</v>
      </c>
      <c r="R496" s="76" t="str">
        <f t="shared" si="66"/>
        <v xml:space="preserve"> - Import Total</v>
      </c>
      <c r="S496" s="92">
        <f t="shared" si="73"/>
        <v>0</v>
      </c>
      <c r="T496" s="90">
        <f t="shared" si="71"/>
        <v>0</v>
      </c>
    </row>
    <row r="497" spans="3:20" x14ac:dyDescent="0.25">
      <c r="C497" s="79"/>
      <c r="D497" s="34"/>
      <c r="E497"/>
      <c r="F497"/>
      <c r="G497"/>
      <c r="H497" s="140"/>
      <c r="I497" s="36"/>
      <c r="J497"/>
      <c r="K497" s="8"/>
      <c r="L497" s="87" t="str">
        <f t="shared" si="74"/>
        <v/>
      </c>
      <c r="M497" s="88" t="str">
        <f t="shared" si="72"/>
        <v/>
      </c>
      <c r="N497" s="76">
        <f t="shared" si="67"/>
        <v>0</v>
      </c>
      <c r="O497" s="89">
        <f t="shared" si="68"/>
        <v>0</v>
      </c>
      <c r="P497" s="76" t="str">
        <f t="shared" si="69"/>
        <v>Dins Periode Legal</v>
      </c>
      <c r="Q497" s="76" t="str">
        <f t="shared" si="70"/>
        <v xml:space="preserve"> - Dins Periode Legal</v>
      </c>
      <c r="R497" s="76" t="str">
        <f t="shared" si="66"/>
        <v xml:space="preserve"> - Import Total</v>
      </c>
      <c r="S497" s="92">
        <f t="shared" si="73"/>
        <v>0</v>
      </c>
      <c r="T497" s="90">
        <f t="shared" si="71"/>
        <v>0</v>
      </c>
    </row>
    <row r="498" spans="3:20" x14ac:dyDescent="0.25">
      <c r="C498" s="79"/>
      <c r="D498" s="34"/>
      <c r="E498"/>
      <c r="F498"/>
      <c r="G498"/>
      <c r="H498" s="140"/>
      <c r="I498" s="36"/>
      <c r="J498"/>
      <c r="K498" s="8"/>
      <c r="L498" s="87" t="str">
        <f t="shared" si="74"/>
        <v/>
      </c>
      <c r="M498" s="88" t="str">
        <f t="shared" si="72"/>
        <v/>
      </c>
      <c r="N498" s="76">
        <f t="shared" si="67"/>
        <v>0</v>
      </c>
      <c r="O498" s="89">
        <f t="shared" si="68"/>
        <v>0</v>
      </c>
      <c r="P498" s="76" t="str">
        <f t="shared" si="69"/>
        <v>Dins Periode Legal</v>
      </c>
      <c r="Q498" s="76" t="str">
        <f t="shared" si="70"/>
        <v xml:space="preserve"> - Dins Periode Legal</v>
      </c>
      <c r="R498" s="76" t="str">
        <f t="shared" si="66"/>
        <v xml:space="preserve"> - Import Total</v>
      </c>
      <c r="S498" s="92">
        <f t="shared" si="73"/>
        <v>0</v>
      </c>
      <c r="T498" s="90">
        <f t="shared" si="71"/>
        <v>0</v>
      </c>
    </row>
    <row r="499" spans="3:20" x14ac:dyDescent="0.25">
      <c r="C499" s="79"/>
      <c r="D499" s="34"/>
      <c r="E499"/>
      <c r="F499"/>
      <c r="G499"/>
      <c r="H499" s="145"/>
      <c r="I499" s="36"/>
      <c r="J499"/>
      <c r="K499" s="8"/>
      <c r="L499" s="87" t="str">
        <f t="shared" si="74"/>
        <v/>
      </c>
      <c r="M499" s="88" t="str">
        <f t="shared" si="72"/>
        <v/>
      </c>
      <c r="N499" s="76">
        <f t="shared" si="67"/>
        <v>0</v>
      </c>
      <c r="O499" s="89">
        <f t="shared" si="68"/>
        <v>0</v>
      </c>
      <c r="P499" s="76" t="str">
        <f t="shared" si="69"/>
        <v>Dins Periode Legal</v>
      </c>
      <c r="Q499" s="76" t="str">
        <f t="shared" si="70"/>
        <v xml:space="preserve"> - Dins Periode Legal</v>
      </c>
      <c r="R499" s="76" t="str">
        <f t="shared" si="66"/>
        <v xml:space="preserve"> - Import Total</v>
      </c>
      <c r="S499" s="92">
        <f t="shared" si="73"/>
        <v>0</v>
      </c>
      <c r="T499" s="90">
        <f t="shared" si="71"/>
        <v>0</v>
      </c>
    </row>
    <row r="500" spans="3:20" x14ac:dyDescent="0.25">
      <c r="C500" s="79"/>
      <c r="D500" s="34"/>
      <c r="E500"/>
      <c r="F500"/>
      <c r="G500"/>
      <c r="H500" s="140"/>
      <c r="I500" s="36"/>
      <c r="J500"/>
      <c r="K500" s="8"/>
      <c r="L500" s="87" t="str">
        <f t="shared" si="74"/>
        <v/>
      </c>
      <c r="M500" s="88" t="str">
        <f t="shared" si="72"/>
        <v/>
      </c>
      <c r="N500" s="76">
        <f t="shared" si="67"/>
        <v>0</v>
      </c>
      <c r="O500" s="89">
        <f t="shared" si="68"/>
        <v>0</v>
      </c>
      <c r="P500" s="76" t="str">
        <f t="shared" si="69"/>
        <v>Dins Periode Legal</v>
      </c>
      <c r="Q500" s="76" t="str">
        <f t="shared" si="70"/>
        <v xml:space="preserve"> - Dins Periode Legal</v>
      </c>
      <c r="R500" s="76" t="str">
        <f t="shared" si="66"/>
        <v xml:space="preserve"> - Import Total</v>
      </c>
      <c r="S500" s="92">
        <f t="shared" si="73"/>
        <v>0</v>
      </c>
      <c r="T500" s="90">
        <f t="shared" si="71"/>
        <v>0</v>
      </c>
    </row>
    <row r="501" spans="3:20" x14ac:dyDescent="0.25">
      <c r="C501" s="79"/>
      <c r="D501" s="34"/>
      <c r="E501"/>
      <c r="F501"/>
      <c r="G501"/>
      <c r="H501" s="140"/>
      <c r="I501" s="36"/>
      <c r="J501"/>
      <c r="K501" s="8"/>
      <c r="L501" s="87" t="str">
        <f t="shared" si="74"/>
        <v/>
      </c>
      <c r="M501" s="88" t="str">
        <f t="shared" si="72"/>
        <v/>
      </c>
      <c r="N501" s="76">
        <f t="shared" si="67"/>
        <v>0</v>
      </c>
      <c r="O501" s="89">
        <f t="shared" si="68"/>
        <v>0</v>
      </c>
      <c r="P501" s="76" t="str">
        <f t="shared" si="69"/>
        <v>Dins Periode Legal</v>
      </c>
      <c r="Q501" s="76" t="str">
        <f t="shared" si="70"/>
        <v xml:space="preserve"> - Dins Periode Legal</v>
      </c>
      <c r="R501" s="76" t="str">
        <f t="shared" si="66"/>
        <v xml:space="preserve"> - Import Total</v>
      </c>
      <c r="S501" s="92">
        <f t="shared" si="73"/>
        <v>0</v>
      </c>
      <c r="T501" s="90">
        <f t="shared" si="71"/>
        <v>0</v>
      </c>
    </row>
    <row r="502" spans="3:20" x14ac:dyDescent="0.25">
      <c r="C502" s="79"/>
      <c r="D502" s="34"/>
      <c r="E502"/>
      <c r="F502"/>
      <c r="G502"/>
      <c r="H502" s="140"/>
      <c r="I502" s="36"/>
      <c r="J502"/>
      <c r="K502" s="8"/>
      <c r="L502" s="87" t="str">
        <f t="shared" si="74"/>
        <v/>
      </c>
      <c r="M502" s="88" t="str">
        <f t="shared" si="72"/>
        <v/>
      </c>
      <c r="N502" s="76">
        <f t="shared" si="67"/>
        <v>0</v>
      </c>
      <c r="O502" s="89">
        <f t="shared" si="68"/>
        <v>0</v>
      </c>
      <c r="P502" s="76" t="str">
        <f t="shared" si="69"/>
        <v>Dins Periode Legal</v>
      </c>
      <c r="Q502" s="76" t="str">
        <f t="shared" si="70"/>
        <v xml:space="preserve"> - Dins Periode Legal</v>
      </c>
      <c r="R502" s="76" t="str">
        <f t="shared" si="66"/>
        <v xml:space="preserve"> - Import Total</v>
      </c>
      <c r="S502" s="92">
        <f t="shared" si="73"/>
        <v>0</v>
      </c>
      <c r="T502" s="90">
        <f t="shared" si="71"/>
        <v>0</v>
      </c>
    </row>
    <row r="503" spans="3:20" x14ac:dyDescent="0.25">
      <c r="C503" s="79"/>
      <c r="D503" s="34"/>
      <c r="E503"/>
      <c r="F503"/>
      <c r="G503"/>
      <c r="H503" s="140"/>
      <c r="I503" s="36"/>
      <c r="J503"/>
      <c r="K503" s="8"/>
      <c r="L503" s="87" t="str">
        <f t="shared" si="74"/>
        <v/>
      </c>
      <c r="M503" s="88" t="str">
        <f t="shared" si="72"/>
        <v/>
      </c>
      <c r="N503" s="76">
        <f t="shared" si="67"/>
        <v>0</v>
      </c>
      <c r="O503" s="89">
        <f t="shared" si="68"/>
        <v>0</v>
      </c>
      <c r="P503" s="76" t="str">
        <f t="shared" si="69"/>
        <v>Dins Periode Legal</v>
      </c>
      <c r="Q503" s="76" t="str">
        <f t="shared" si="70"/>
        <v xml:space="preserve"> - Dins Periode Legal</v>
      </c>
      <c r="R503" s="76" t="str">
        <f t="shared" si="66"/>
        <v xml:space="preserve"> - Import Total</v>
      </c>
      <c r="S503" s="92">
        <f t="shared" si="73"/>
        <v>0</v>
      </c>
      <c r="T503" s="90">
        <f t="shared" si="71"/>
        <v>0</v>
      </c>
    </row>
    <row r="504" spans="3:20" x14ac:dyDescent="0.25">
      <c r="C504" s="79"/>
      <c r="D504" s="34"/>
      <c r="E504"/>
      <c r="F504"/>
      <c r="G504"/>
      <c r="H504" s="140"/>
      <c r="I504" s="36"/>
      <c r="J504"/>
      <c r="K504" s="8"/>
      <c r="L504" s="87" t="str">
        <f t="shared" si="74"/>
        <v/>
      </c>
      <c r="M504" s="88" t="str">
        <f t="shared" si="72"/>
        <v/>
      </c>
      <c r="N504" s="76">
        <f t="shared" si="67"/>
        <v>0</v>
      </c>
      <c r="O504" s="89">
        <f t="shared" si="68"/>
        <v>0</v>
      </c>
      <c r="P504" s="76" t="str">
        <f t="shared" si="69"/>
        <v>Dins Periode Legal</v>
      </c>
      <c r="Q504" s="76" t="str">
        <f t="shared" si="70"/>
        <v xml:space="preserve"> - Dins Periode Legal</v>
      </c>
      <c r="R504" s="76" t="str">
        <f t="shared" si="66"/>
        <v xml:space="preserve"> - Import Total</v>
      </c>
      <c r="S504" s="92">
        <f t="shared" si="73"/>
        <v>0</v>
      </c>
      <c r="T504" s="90">
        <f t="shared" si="71"/>
        <v>0</v>
      </c>
    </row>
    <row r="505" spans="3:20" x14ac:dyDescent="0.25">
      <c r="C505" s="79"/>
      <c r="D505" s="34"/>
      <c r="E505"/>
      <c r="F505"/>
      <c r="G505"/>
      <c r="H505" s="140"/>
      <c r="I505" s="36"/>
      <c r="J505"/>
      <c r="K505" s="8"/>
      <c r="L505" s="87" t="str">
        <f t="shared" si="74"/>
        <v/>
      </c>
      <c r="M505" s="88" t="str">
        <f t="shared" si="72"/>
        <v/>
      </c>
      <c r="N505" s="76">
        <f t="shared" si="67"/>
        <v>0</v>
      </c>
      <c r="O505" s="89">
        <f t="shared" si="68"/>
        <v>0</v>
      </c>
      <c r="P505" s="76" t="str">
        <f t="shared" si="69"/>
        <v>Dins Periode Legal</v>
      </c>
      <c r="Q505" s="76" t="str">
        <f t="shared" si="70"/>
        <v xml:space="preserve"> - Dins Periode Legal</v>
      </c>
      <c r="R505" s="76" t="str">
        <f t="shared" si="66"/>
        <v xml:space="preserve"> - Import Total</v>
      </c>
      <c r="S505" s="92">
        <f t="shared" si="73"/>
        <v>0</v>
      </c>
      <c r="T505" s="90">
        <f t="shared" si="71"/>
        <v>0</v>
      </c>
    </row>
    <row r="506" spans="3:20" x14ac:dyDescent="0.25">
      <c r="C506" s="79"/>
      <c r="D506" s="34"/>
      <c r="E506"/>
      <c r="F506"/>
      <c r="G506"/>
      <c r="H506" s="140"/>
      <c r="I506" s="36"/>
      <c r="J506"/>
      <c r="K506" s="8"/>
      <c r="L506" s="87" t="str">
        <f t="shared" si="74"/>
        <v/>
      </c>
      <c r="M506" s="88" t="str">
        <f t="shared" si="72"/>
        <v/>
      </c>
      <c r="N506" s="76">
        <f t="shared" si="67"/>
        <v>0</v>
      </c>
      <c r="O506" s="89">
        <f t="shared" si="68"/>
        <v>0</v>
      </c>
      <c r="P506" s="76" t="str">
        <f t="shared" si="69"/>
        <v>Dins Periode Legal</v>
      </c>
      <c r="Q506" s="76" t="str">
        <f t="shared" si="70"/>
        <v xml:space="preserve"> - Dins Periode Legal</v>
      </c>
      <c r="R506" s="76" t="str">
        <f t="shared" si="66"/>
        <v xml:space="preserve"> - Import Total</v>
      </c>
      <c r="S506" s="92">
        <f t="shared" si="73"/>
        <v>0</v>
      </c>
      <c r="T506" s="90">
        <f t="shared" si="71"/>
        <v>0</v>
      </c>
    </row>
    <row r="507" spans="3:20" x14ac:dyDescent="0.25">
      <c r="C507" s="79"/>
      <c r="D507" s="34"/>
      <c r="E507"/>
      <c r="F507"/>
      <c r="G507"/>
      <c r="H507" s="140"/>
      <c r="I507" s="36"/>
      <c r="J507"/>
      <c r="K507" s="8"/>
      <c r="L507" s="87" t="str">
        <f t="shared" si="74"/>
        <v/>
      </c>
      <c r="M507" s="88" t="str">
        <f t="shared" si="72"/>
        <v/>
      </c>
      <c r="N507" s="76">
        <f t="shared" si="67"/>
        <v>0</v>
      </c>
      <c r="O507" s="89">
        <f t="shared" si="68"/>
        <v>0</v>
      </c>
      <c r="P507" s="76" t="str">
        <f t="shared" si="69"/>
        <v>Dins Periode Legal</v>
      </c>
      <c r="Q507" s="76" t="str">
        <f t="shared" si="70"/>
        <v xml:space="preserve"> - Dins Periode Legal</v>
      </c>
      <c r="R507" s="76" t="str">
        <f t="shared" si="66"/>
        <v xml:space="preserve"> - Import Total</v>
      </c>
      <c r="S507" s="92">
        <f t="shared" si="73"/>
        <v>0</v>
      </c>
      <c r="T507" s="90">
        <f t="shared" si="71"/>
        <v>0</v>
      </c>
    </row>
    <row r="508" spans="3:20" x14ac:dyDescent="0.25">
      <c r="C508" s="79"/>
      <c r="D508" s="34"/>
      <c r="E508"/>
      <c r="F508"/>
      <c r="G508"/>
      <c r="H508" s="140"/>
      <c r="I508" s="36"/>
      <c r="J508"/>
      <c r="K508" s="8"/>
      <c r="L508" s="87" t="str">
        <f t="shared" si="74"/>
        <v/>
      </c>
      <c r="M508" s="88" t="str">
        <f t="shared" si="72"/>
        <v/>
      </c>
      <c r="N508" s="76">
        <f t="shared" si="67"/>
        <v>0</v>
      </c>
      <c r="O508" s="89">
        <f t="shared" si="68"/>
        <v>0</v>
      </c>
      <c r="P508" s="76" t="str">
        <f t="shared" si="69"/>
        <v>Dins Periode Legal</v>
      </c>
      <c r="Q508" s="76" t="str">
        <f t="shared" si="70"/>
        <v xml:space="preserve"> - Dins Periode Legal</v>
      </c>
      <c r="R508" s="76" t="str">
        <f t="shared" si="66"/>
        <v xml:space="preserve"> - Import Total</v>
      </c>
      <c r="S508" s="92">
        <f t="shared" si="73"/>
        <v>0</v>
      </c>
      <c r="T508" s="90">
        <f t="shared" si="71"/>
        <v>0</v>
      </c>
    </row>
    <row r="509" spans="3:20" x14ac:dyDescent="0.25">
      <c r="C509" s="79"/>
      <c r="D509" s="34"/>
      <c r="E509"/>
      <c r="F509"/>
      <c r="G509"/>
      <c r="H509" s="140"/>
      <c r="I509" s="36"/>
      <c r="J509"/>
      <c r="K509" s="8"/>
      <c r="L509" s="87" t="str">
        <f t="shared" si="74"/>
        <v/>
      </c>
      <c r="M509" s="88" t="str">
        <f t="shared" si="72"/>
        <v/>
      </c>
      <c r="N509" s="76">
        <f t="shared" si="67"/>
        <v>0</v>
      </c>
      <c r="O509" s="89">
        <f t="shared" si="68"/>
        <v>0</v>
      </c>
      <c r="P509" s="76" t="str">
        <f t="shared" si="69"/>
        <v>Dins Periode Legal</v>
      </c>
      <c r="Q509" s="76" t="str">
        <f t="shared" si="70"/>
        <v xml:space="preserve"> - Dins Periode Legal</v>
      </c>
      <c r="R509" s="76" t="str">
        <f t="shared" si="66"/>
        <v xml:space="preserve"> - Import Total</v>
      </c>
      <c r="S509" s="92">
        <f t="shared" si="73"/>
        <v>0</v>
      </c>
      <c r="T509" s="90">
        <f t="shared" si="71"/>
        <v>0</v>
      </c>
    </row>
    <row r="510" spans="3:20" x14ac:dyDescent="0.25">
      <c r="C510" s="79"/>
      <c r="D510" s="34"/>
      <c r="E510"/>
      <c r="F510"/>
      <c r="G510"/>
      <c r="H510" s="140"/>
      <c r="I510" s="36"/>
      <c r="J510"/>
      <c r="K510" s="8"/>
      <c r="L510" s="87" t="str">
        <f t="shared" si="74"/>
        <v/>
      </c>
      <c r="M510" s="88" t="str">
        <f t="shared" si="72"/>
        <v/>
      </c>
      <c r="N510" s="76">
        <f t="shared" si="67"/>
        <v>0</v>
      </c>
      <c r="O510" s="89">
        <f t="shared" si="68"/>
        <v>0</v>
      </c>
      <c r="P510" s="76" t="str">
        <f t="shared" si="69"/>
        <v>Dins Periode Legal</v>
      </c>
      <c r="Q510" s="76" t="str">
        <f t="shared" si="70"/>
        <v xml:space="preserve"> - Dins Periode Legal</v>
      </c>
      <c r="R510" s="76" t="str">
        <f t="shared" si="66"/>
        <v xml:space="preserve"> - Import Total</v>
      </c>
      <c r="S510" s="92">
        <f t="shared" si="73"/>
        <v>0</v>
      </c>
      <c r="T510" s="90">
        <f t="shared" si="71"/>
        <v>0</v>
      </c>
    </row>
    <row r="511" spans="3:20" x14ac:dyDescent="0.25">
      <c r="C511" s="79"/>
      <c r="D511" s="34"/>
      <c r="E511"/>
      <c r="F511"/>
      <c r="G511"/>
      <c r="H511" s="140"/>
      <c r="I511" s="36"/>
      <c r="J511"/>
      <c r="K511" s="8"/>
      <c r="L511" s="87" t="str">
        <f t="shared" si="74"/>
        <v/>
      </c>
      <c r="M511" s="88" t="str">
        <f t="shared" si="72"/>
        <v/>
      </c>
      <c r="N511" s="76">
        <f t="shared" si="67"/>
        <v>0</v>
      </c>
      <c r="O511" s="89">
        <f t="shared" si="68"/>
        <v>0</v>
      </c>
      <c r="P511" s="76" t="str">
        <f t="shared" si="69"/>
        <v>Dins Periode Legal</v>
      </c>
      <c r="Q511" s="76" t="str">
        <f t="shared" si="70"/>
        <v xml:space="preserve"> - Dins Periode Legal</v>
      </c>
      <c r="R511" s="76" t="str">
        <f t="shared" si="66"/>
        <v xml:space="preserve"> - Import Total</v>
      </c>
      <c r="S511" s="92">
        <f t="shared" si="73"/>
        <v>0</v>
      </c>
      <c r="T511" s="90">
        <f t="shared" si="71"/>
        <v>0</v>
      </c>
    </row>
    <row r="512" spans="3:20" x14ac:dyDescent="0.25">
      <c r="C512" s="79"/>
      <c r="D512" s="34"/>
      <c r="E512"/>
      <c r="F512"/>
      <c r="G512"/>
      <c r="H512" s="140"/>
      <c r="I512" s="36"/>
      <c r="J512"/>
      <c r="K512" s="8"/>
      <c r="L512" s="87" t="str">
        <f t="shared" si="74"/>
        <v/>
      </c>
      <c r="M512" s="88" t="str">
        <f t="shared" si="72"/>
        <v/>
      </c>
      <c r="N512" s="76">
        <f t="shared" si="67"/>
        <v>0</v>
      </c>
      <c r="O512" s="89">
        <f t="shared" si="68"/>
        <v>0</v>
      </c>
      <c r="P512" s="76" t="str">
        <f t="shared" si="69"/>
        <v>Dins Periode Legal</v>
      </c>
      <c r="Q512" s="76" t="str">
        <f t="shared" si="70"/>
        <v xml:space="preserve"> - Dins Periode Legal</v>
      </c>
      <c r="R512" s="76" t="str">
        <f t="shared" si="66"/>
        <v xml:space="preserve"> - Import Total</v>
      </c>
      <c r="S512" s="92">
        <f t="shared" si="73"/>
        <v>0</v>
      </c>
      <c r="T512" s="90">
        <f t="shared" si="71"/>
        <v>0</v>
      </c>
    </row>
    <row r="513" spans="3:20" x14ac:dyDescent="0.25">
      <c r="C513" s="79"/>
      <c r="D513" s="34"/>
      <c r="E513"/>
      <c r="F513"/>
      <c r="G513"/>
      <c r="H513" s="140"/>
      <c r="I513" s="36"/>
      <c r="J513"/>
      <c r="K513" s="8"/>
      <c r="L513" s="87" t="str">
        <f t="shared" si="74"/>
        <v/>
      </c>
      <c r="M513" s="88" t="str">
        <f t="shared" si="72"/>
        <v/>
      </c>
      <c r="N513" s="76">
        <f t="shared" si="67"/>
        <v>0</v>
      </c>
      <c r="O513" s="89">
        <f t="shared" si="68"/>
        <v>0</v>
      </c>
      <c r="P513" s="76" t="str">
        <f t="shared" si="69"/>
        <v>Dins Periode Legal</v>
      </c>
      <c r="Q513" s="76" t="str">
        <f t="shared" si="70"/>
        <v xml:space="preserve"> - Dins Periode Legal</v>
      </c>
      <c r="R513" s="76" t="str">
        <f t="shared" si="66"/>
        <v xml:space="preserve"> - Import Total</v>
      </c>
      <c r="S513" s="92">
        <f t="shared" si="73"/>
        <v>0</v>
      </c>
      <c r="T513" s="90">
        <f t="shared" si="71"/>
        <v>0</v>
      </c>
    </row>
    <row r="514" spans="3:20" x14ac:dyDescent="0.25">
      <c r="C514" s="79"/>
      <c r="D514" s="34"/>
      <c r="E514"/>
      <c r="F514"/>
      <c r="G514"/>
      <c r="H514" s="140"/>
      <c r="I514" s="36"/>
      <c r="J514"/>
      <c r="K514" s="8"/>
      <c r="L514" s="87" t="str">
        <f t="shared" si="74"/>
        <v/>
      </c>
      <c r="M514" s="88" t="str">
        <f t="shared" si="72"/>
        <v/>
      </c>
      <c r="N514" s="76">
        <f t="shared" si="67"/>
        <v>0</v>
      </c>
      <c r="O514" s="89">
        <f t="shared" si="68"/>
        <v>0</v>
      </c>
      <c r="P514" s="76" t="str">
        <f t="shared" si="69"/>
        <v>Dins Periode Legal</v>
      </c>
      <c r="Q514" s="76" t="str">
        <f t="shared" si="70"/>
        <v xml:space="preserve"> - Dins Periode Legal</v>
      </c>
      <c r="R514" s="76" t="str">
        <f t="shared" si="66"/>
        <v xml:space="preserve"> - Import Total</v>
      </c>
      <c r="S514" s="92">
        <f t="shared" si="73"/>
        <v>0</v>
      </c>
      <c r="T514" s="90">
        <f t="shared" si="71"/>
        <v>0</v>
      </c>
    </row>
    <row r="515" spans="3:20" x14ac:dyDescent="0.25">
      <c r="C515" s="79"/>
      <c r="D515" s="34"/>
      <c r="E515"/>
      <c r="F515"/>
      <c r="G515"/>
      <c r="H515" s="140"/>
      <c r="I515" s="36"/>
      <c r="J515"/>
      <c r="K515" s="8"/>
      <c r="L515" s="87" t="str">
        <f t="shared" si="74"/>
        <v/>
      </c>
      <c r="M515" s="88" t="str">
        <f t="shared" si="72"/>
        <v/>
      </c>
      <c r="N515" s="76">
        <f t="shared" si="67"/>
        <v>0</v>
      </c>
      <c r="O515" s="89">
        <f t="shared" si="68"/>
        <v>0</v>
      </c>
      <c r="P515" s="76" t="str">
        <f t="shared" si="69"/>
        <v>Dins Periode Legal</v>
      </c>
      <c r="Q515" s="76" t="str">
        <f t="shared" si="70"/>
        <v xml:space="preserve"> - Dins Periode Legal</v>
      </c>
      <c r="R515" s="76" t="str">
        <f t="shared" ref="R515:R578" si="75">CONCATENATE($M515," - Import Total")</f>
        <v xml:space="preserve"> - Import Total</v>
      </c>
      <c r="S515" s="92">
        <f t="shared" si="73"/>
        <v>0</v>
      </c>
      <c r="T515" s="90">
        <f t="shared" si="71"/>
        <v>0</v>
      </c>
    </row>
    <row r="516" spans="3:20" x14ac:dyDescent="0.25">
      <c r="C516" s="79"/>
      <c r="D516" s="34"/>
      <c r="E516"/>
      <c r="F516"/>
      <c r="G516"/>
      <c r="H516" s="140"/>
      <c r="I516" s="36"/>
      <c r="J516"/>
      <c r="K516" s="8"/>
      <c r="L516" s="87" t="str">
        <f t="shared" si="74"/>
        <v/>
      </c>
      <c r="M516" s="88" t="str">
        <f t="shared" si="72"/>
        <v/>
      </c>
      <c r="N516" s="76">
        <f t="shared" ref="N516:N579" si="76">IF(D516="",0,D516-C516)</f>
        <v>0</v>
      </c>
      <c r="O516" s="89">
        <f t="shared" ref="O516:O579" si="77">K516*N516</f>
        <v>0</v>
      </c>
      <c r="P516" s="76" t="str">
        <f t="shared" ref="P516:P579" si="78">IF(N516&lt;=30,"Dins Periode Legal","Fora Periode Legal")</f>
        <v>Dins Periode Legal</v>
      </c>
      <c r="Q516" s="76" t="str">
        <f t="shared" ref="Q516:Q579" si="79">CONCATENATE($M516," - ",P516)</f>
        <v xml:space="preserve"> - Dins Periode Legal</v>
      </c>
      <c r="R516" s="76" t="str">
        <f t="shared" si="75"/>
        <v xml:space="preserve"> - Import Total</v>
      </c>
      <c r="S516" s="92">
        <f t="shared" si="73"/>
        <v>0</v>
      </c>
      <c r="T516" s="90">
        <f t="shared" ref="T516:T579" si="80">IF(L516="",0,1)</f>
        <v>0</v>
      </c>
    </row>
    <row r="517" spans="3:20" x14ac:dyDescent="0.25">
      <c r="C517" s="79"/>
      <c r="D517" s="34"/>
      <c r="E517"/>
      <c r="F517"/>
      <c r="G517"/>
      <c r="H517" s="140"/>
      <c r="I517" s="36"/>
      <c r="J517"/>
      <c r="K517" s="8"/>
      <c r="L517" s="87" t="str">
        <f t="shared" si="74"/>
        <v/>
      </c>
      <c r="M517" s="88" t="str">
        <f t="shared" si="72"/>
        <v/>
      </c>
      <c r="N517" s="76">
        <f t="shared" si="76"/>
        <v>0</v>
      </c>
      <c r="O517" s="89">
        <f t="shared" si="77"/>
        <v>0</v>
      </c>
      <c r="P517" s="76" t="str">
        <f t="shared" si="78"/>
        <v>Dins Periode Legal</v>
      </c>
      <c r="Q517" s="76" t="str">
        <f t="shared" si="79"/>
        <v xml:space="preserve"> - Dins Periode Legal</v>
      </c>
      <c r="R517" s="76" t="str">
        <f t="shared" si="75"/>
        <v xml:space="preserve"> - Import Total</v>
      </c>
      <c r="S517" s="92">
        <f t="shared" si="73"/>
        <v>0</v>
      </c>
      <c r="T517" s="90">
        <f t="shared" si="80"/>
        <v>0</v>
      </c>
    </row>
    <row r="518" spans="3:20" x14ac:dyDescent="0.25">
      <c r="C518" s="79"/>
      <c r="D518" s="34"/>
      <c r="E518"/>
      <c r="F518"/>
      <c r="G518"/>
      <c r="H518" s="140"/>
      <c r="I518" s="36"/>
      <c r="J518"/>
      <c r="K518" s="8"/>
      <c r="L518" s="87" t="str">
        <f t="shared" si="74"/>
        <v/>
      </c>
      <c r="M518" s="88" t="str">
        <f t="shared" si="72"/>
        <v/>
      </c>
      <c r="N518" s="76">
        <f t="shared" si="76"/>
        <v>0</v>
      </c>
      <c r="O518" s="89">
        <f t="shared" si="77"/>
        <v>0</v>
      </c>
      <c r="P518" s="76" t="str">
        <f t="shared" si="78"/>
        <v>Dins Periode Legal</v>
      </c>
      <c r="Q518" s="76" t="str">
        <f t="shared" si="79"/>
        <v xml:space="preserve"> - Dins Periode Legal</v>
      </c>
      <c r="R518" s="76" t="str">
        <f t="shared" si="75"/>
        <v xml:space="preserve"> - Import Total</v>
      </c>
      <c r="S518" s="92">
        <f t="shared" si="73"/>
        <v>0</v>
      </c>
      <c r="T518" s="90">
        <f t="shared" si="80"/>
        <v>0</v>
      </c>
    </row>
    <row r="519" spans="3:20" x14ac:dyDescent="0.25">
      <c r="C519" s="79"/>
      <c r="D519" s="34"/>
      <c r="E519"/>
      <c r="F519"/>
      <c r="G519"/>
      <c r="H519" s="140"/>
      <c r="I519" s="36"/>
      <c r="J519"/>
      <c r="K519" s="8"/>
      <c r="L519" s="87" t="str">
        <f t="shared" si="74"/>
        <v/>
      </c>
      <c r="M519" s="88" t="str">
        <f t="shared" ref="M519:M582" si="81">IF(L519="","",VLOOKUP(L519,$AJ$8:$AK$19,2,FALSE))</f>
        <v/>
      </c>
      <c r="N519" s="76">
        <f t="shared" si="76"/>
        <v>0</v>
      </c>
      <c r="O519" s="89">
        <f t="shared" si="77"/>
        <v>0</v>
      </c>
      <c r="P519" s="76" t="str">
        <f t="shared" si="78"/>
        <v>Dins Periode Legal</v>
      </c>
      <c r="Q519" s="76" t="str">
        <f t="shared" si="79"/>
        <v xml:space="preserve"> - Dins Periode Legal</v>
      </c>
      <c r="R519" s="76" t="str">
        <f t="shared" si="75"/>
        <v xml:space="preserve"> - Import Total</v>
      </c>
      <c r="S519" s="92">
        <f t="shared" ref="S519:S582" si="82">IF(M519="",0,K519/(VLOOKUP(R519,$X$9:$Y$27,2,FALSE))*N519)</f>
        <v>0</v>
      </c>
      <c r="T519" s="90">
        <f t="shared" si="80"/>
        <v>0</v>
      </c>
    </row>
    <row r="520" spans="3:20" x14ac:dyDescent="0.25">
      <c r="C520" s="79"/>
      <c r="D520" s="34"/>
      <c r="E520"/>
      <c r="F520"/>
      <c r="G520"/>
      <c r="H520" s="140"/>
      <c r="I520" s="36"/>
      <c r="J520"/>
      <c r="K520" s="8"/>
      <c r="L520" s="87" t="str">
        <f t="shared" ref="L520:L583" si="83">IF(D520="","",MONTH(D520))</f>
        <v/>
      </c>
      <c r="M520" s="88" t="str">
        <f t="shared" si="81"/>
        <v/>
      </c>
      <c r="N520" s="76">
        <f t="shared" si="76"/>
        <v>0</v>
      </c>
      <c r="O520" s="89">
        <f t="shared" si="77"/>
        <v>0</v>
      </c>
      <c r="P520" s="76" t="str">
        <f t="shared" si="78"/>
        <v>Dins Periode Legal</v>
      </c>
      <c r="Q520" s="76" t="str">
        <f t="shared" si="79"/>
        <v xml:space="preserve"> - Dins Periode Legal</v>
      </c>
      <c r="R520" s="76" t="str">
        <f t="shared" si="75"/>
        <v xml:space="preserve"> - Import Total</v>
      </c>
      <c r="S520" s="92">
        <f t="shared" si="82"/>
        <v>0</v>
      </c>
      <c r="T520" s="90">
        <f t="shared" si="80"/>
        <v>0</v>
      </c>
    </row>
    <row r="521" spans="3:20" x14ac:dyDescent="0.25">
      <c r="C521" s="79"/>
      <c r="D521" s="34"/>
      <c r="E521"/>
      <c r="F521"/>
      <c r="G521"/>
      <c r="H521" s="140"/>
      <c r="I521" s="36"/>
      <c r="J521"/>
      <c r="K521" s="8"/>
      <c r="L521" s="87" t="str">
        <f t="shared" si="83"/>
        <v/>
      </c>
      <c r="M521" s="88" t="str">
        <f t="shared" si="81"/>
        <v/>
      </c>
      <c r="N521" s="76">
        <f t="shared" si="76"/>
        <v>0</v>
      </c>
      <c r="O521" s="89">
        <f t="shared" si="77"/>
        <v>0</v>
      </c>
      <c r="P521" s="76" t="str">
        <f t="shared" si="78"/>
        <v>Dins Periode Legal</v>
      </c>
      <c r="Q521" s="76" t="str">
        <f t="shared" si="79"/>
        <v xml:space="preserve"> - Dins Periode Legal</v>
      </c>
      <c r="R521" s="76" t="str">
        <f t="shared" si="75"/>
        <v xml:space="preserve"> - Import Total</v>
      </c>
      <c r="S521" s="92">
        <f t="shared" si="82"/>
        <v>0</v>
      </c>
      <c r="T521" s="90">
        <f t="shared" si="80"/>
        <v>0</v>
      </c>
    </row>
    <row r="522" spans="3:20" x14ac:dyDescent="0.25">
      <c r="C522" s="79"/>
      <c r="D522" s="34"/>
      <c r="E522"/>
      <c r="F522"/>
      <c r="G522"/>
      <c r="H522" s="140"/>
      <c r="I522" s="36"/>
      <c r="J522"/>
      <c r="K522" s="8"/>
      <c r="L522" s="87" t="str">
        <f t="shared" si="83"/>
        <v/>
      </c>
      <c r="M522" s="88" t="str">
        <f t="shared" si="81"/>
        <v/>
      </c>
      <c r="N522" s="76">
        <f t="shared" si="76"/>
        <v>0</v>
      </c>
      <c r="O522" s="89">
        <f t="shared" si="77"/>
        <v>0</v>
      </c>
      <c r="P522" s="76" t="str">
        <f t="shared" si="78"/>
        <v>Dins Periode Legal</v>
      </c>
      <c r="Q522" s="76" t="str">
        <f t="shared" si="79"/>
        <v xml:space="preserve"> - Dins Periode Legal</v>
      </c>
      <c r="R522" s="76" t="str">
        <f t="shared" si="75"/>
        <v xml:space="preserve"> - Import Total</v>
      </c>
      <c r="S522" s="92">
        <f t="shared" si="82"/>
        <v>0</v>
      </c>
      <c r="T522" s="90">
        <f t="shared" si="80"/>
        <v>0</v>
      </c>
    </row>
    <row r="523" spans="3:20" x14ac:dyDescent="0.25">
      <c r="C523" s="79"/>
      <c r="D523" s="34"/>
      <c r="E523"/>
      <c r="F523"/>
      <c r="G523"/>
      <c r="H523" s="140"/>
      <c r="I523" s="36"/>
      <c r="J523"/>
      <c r="K523" s="8"/>
      <c r="L523" s="87" t="str">
        <f t="shared" si="83"/>
        <v/>
      </c>
      <c r="M523" s="88" t="str">
        <f t="shared" si="81"/>
        <v/>
      </c>
      <c r="N523" s="76">
        <f t="shared" si="76"/>
        <v>0</v>
      </c>
      <c r="O523" s="89">
        <f t="shared" si="77"/>
        <v>0</v>
      </c>
      <c r="P523" s="76" t="str">
        <f t="shared" si="78"/>
        <v>Dins Periode Legal</v>
      </c>
      <c r="Q523" s="76" t="str">
        <f t="shared" si="79"/>
        <v xml:space="preserve"> - Dins Periode Legal</v>
      </c>
      <c r="R523" s="76" t="str">
        <f t="shared" si="75"/>
        <v xml:space="preserve"> - Import Total</v>
      </c>
      <c r="S523" s="92">
        <f t="shared" si="82"/>
        <v>0</v>
      </c>
      <c r="T523" s="90">
        <f t="shared" si="80"/>
        <v>0</v>
      </c>
    </row>
    <row r="524" spans="3:20" x14ac:dyDescent="0.25">
      <c r="C524" s="79"/>
      <c r="D524" s="34"/>
      <c r="E524"/>
      <c r="F524"/>
      <c r="G524"/>
      <c r="H524" s="140"/>
      <c r="I524" s="36"/>
      <c r="J524"/>
      <c r="K524" s="8"/>
      <c r="L524" s="87" t="str">
        <f t="shared" si="83"/>
        <v/>
      </c>
      <c r="M524" s="88" t="str">
        <f t="shared" si="81"/>
        <v/>
      </c>
      <c r="N524" s="76">
        <f t="shared" si="76"/>
        <v>0</v>
      </c>
      <c r="O524" s="89">
        <f t="shared" si="77"/>
        <v>0</v>
      </c>
      <c r="P524" s="76" t="str">
        <f t="shared" si="78"/>
        <v>Dins Periode Legal</v>
      </c>
      <c r="Q524" s="76" t="str">
        <f t="shared" si="79"/>
        <v xml:space="preserve"> - Dins Periode Legal</v>
      </c>
      <c r="R524" s="76" t="str">
        <f t="shared" si="75"/>
        <v xml:space="preserve"> - Import Total</v>
      </c>
      <c r="S524" s="92">
        <f t="shared" si="82"/>
        <v>0</v>
      </c>
      <c r="T524" s="90">
        <f t="shared" si="80"/>
        <v>0</v>
      </c>
    </row>
    <row r="525" spans="3:20" x14ac:dyDescent="0.25">
      <c r="C525" s="79"/>
      <c r="D525" s="34"/>
      <c r="E525"/>
      <c r="F525"/>
      <c r="G525"/>
      <c r="H525" s="140"/>
      <c r="I525" s="36"/>
      <c r="J525"/>
      <c r="K525" s="8"/>
      <c r="L525" s="87" t="str">
        <f t="shared" si="83"/>
        <v/>
      </c>
      <c r="M525" s="88" t="str">
        <f t="shared" si="81"/>
        <v/>
      </c>
      <c r="N525" s="76">
        <f t="shared" si="76"/>
        <v>0</v>
      </c>
      <c r="O525" s="89">
        <f t="shared" si="77"/>
        <v>0</v>
      </c>
      <c r="P525" s="76" t="str">
        <f t="shared" si="78"/>
        <v>Dins Periode Legal</v>
      </c>
      <c r="Q525" s="76" t="str">
        <f t="shared" si="79"/>
        <v xml:space="preserve"> - Dins Periode Legal</v>
      </c>
      <c r="R525" s="76" t="str">
        <f t="shared" si="75"/>
        <v xml:space="preserve"> - Import Total</v>
      </c>
      <c r="S525" s="92">
        <f t="shared" si="82"/>
        <v>0</v>
      </c>
      <c r="T525" s="90">
        <f t="shared" si="80"/>
        <v>0</v>
      </c>
    </row>
    <row r="526" spans="3:20" x14ac:dyDescent="0.25">
      <c r="C526" s="79"/>
      <c r="D526" s="34"/>
      <c r="E526"/>
      <c r="F526"/>
      <c r="G526"/>
      <c r="H526" s="140"/>
      <c r="I526" s="36"/>
      <c r="J526"/>
      <c r="K526" s="8"/>
      <c r="L526" s="87" t="str">
        <f t="shared" si="83"/>
        <v/>
      </c>
      <c r="M526" s="88" t="str">
        <f t="shared" si="81"/>
        <v/>
      </c>
      <c r="N526" s="76">
        <f t="shared" si="76"/>
        <v>0</v>
      </c>
      <c r="O526" s="89">
        <f t="shared" si="77"/>
        <v>0</v>
      </c>
      <c r="P526" s="76" t="str">
        <f t="shared" si="78"/>
        <v>Dins Periode Legal</v>
      </c>
      <c r="Q526" s="76" t="str">
        <f t="shared" si="79"/>
        <v xml:space="preserve"> - Dins Periode Legal</v>
      </c>
      <c r="R526" s="76" t="str">
        <f t="shared" si="75"/>
        <v xml:space="preserve"> - Import Total</v>
      </c>
      <c r="S526" s="92">
        <f t="shared" si="82"/>
        <v>0</v>
      </c>
      <c r="T526" s="90">
        <f t="shared" si="80"/>
        <v>0</v>
      </c>
    </row>
    <row r="527" spans="3:20" x14ac:dyDescent="0.25">
      <c r="C527" s="79"/>
      <c r="D527" s="34"/>
      <c r="E527"/>
      <c r="F527"/>
      <c r="G527"/>
      <c r="H527" s="140"/>
      <c r="I527" s="36"/>
      <c r="J527"/>
      <c r="K527" s="8"/>
      <c r="L527" s="87" t="str">
        <f t="shared" si="83"/>
        <v/>
      </c>
      <c r="M527" s="88" t="str">
        <f t="shared" si="81"/>
        <v/>
      </c>
      <c r="N527" s="76">
        <f t="shared" si="76"/>
        <v>0</v>
      </c>
      <c r="O527" s="89">
        <f t="shared" si="77"/>
        <v>0</v>
      </c>
      <c r="P527" s="76" t="str">
        <f t="shared" si="78"/>
        <v>Dins Periode Legal</v>
      </c>
      <c r="Q527" s="76" t="str">
        <f t="shared" si="79"/>
        <v xml:space="preserve"> - Dins Periode Legal</v>
      </c>
      <c r="R527" s="76" t="str">
        <f t="shared" si="75"/>
        <v xml:space="preserve"> - Import Total</v>
      </c>
      <c r="S527" s="92">
        <f t="shared" si="82"/>
        <v>0</v>
      </c>
      <c r="T527" s="90">
        <f t="shared" si="80"/>
        <v>0</v>
      </c>
    </row>
    <row r="528" spans="3:20" x14ac:dyDescent="0.25">
      <c r="C528" s="79"/>
      <c r="D528" s="34"/>
      <c r="E528"/>
      <c r="F528"/>
      <c r="G528"/>
      <c r="H528" s="140"/>
      <c r="I528" s="36"/>
      <c r="J528"/>
      <c r="K528" s="8"/>
      <c r="L528" s="87" t="str">
        <f t="shared" si="83"/>
        <v/>
      </c>
      <c r="M528" s="88" t="str">
        <f t="shared" si="81"/>
        <v/>
      </c>
      <c r="N528" s="76">
        <f t="shared" si="76"/>
        <v>0</v>
      </c>
      <c r="O528" s="89">
        <f t="shared" si="77"/>
        <v>0</v>
      </c>
      <c r="P528" s="76" t="str">
        <f t="shared" si="78"/>
        <v>Dins Periode Legal</v>
      </c>
      <c r="Q528" s="76" t="str">
        <f t="shared" si="79"/>
        <v xml:space="preserve"> - Dins Periode Legal</v>
      </c>
      <c r="R528" s="76" t="str">
        <f t="shared" si="75"/>
        <v xml:space="preserve"> - Import Total</v>
      </c>
      <c r="S528" s="92">
        <f t="shared" si="82"/>
        <v>0</v>
      </c>
      <c r="T528" s="90">
        <f t="shared" si="80"/>
        <v>0</v>
      </c>
    </row>
    <row r="529" spans="3:20" x14ac:dyDescent="0.25">
      <c r="C529" s="79"/>
      <c r="D529" s="34"/>
      <c r="E529"/>
      <c r="F529"/>
      <c r="G529"/>
      <c r="H529" s="140"/>
      <c r="I529" s="36"/>
      <c r="J529"/>
      <c r="K529" s="8"/>
      <c r="L529" s="87" t="str">
        <f t="shared" si="83"/>
        <v/>
      </c>
      <c r="M529" s="88" t="str">
        <f t="shared" si="81"/>
        <v/>
      </c>
      <c r="N529" s="76">
        <f t="shared" si="76"/>
        <v>0</v>
      </c>
      <c r="O529" s="89">
        <f t="shared" si="77"/>
        <v>0</v>
      </c>
      <c r="P529" s="76" t="str">
        <f t="shared" si="78"/>
        <v>Dins Periode Legal</v>
      </c>
      <c r="Q529" s="76" t="str">
        <f t="shared" si="79"/>
        <v xml:space="preserve"> - Dins Periode Legal</v>
      </c>
      <c r="R529" s="76" t="str">
        <f t="shared" si="75"/>
        <v xml:space="preserve"> - Import Total</v>
      </c>
      <c r="S529" s="92">
        <f t="shared" si="82"/>
        <v>0</v>
      </c>
      <c r="T529" s="90">
        <f t="shared" si="80"/>
        <v>0</v>
      </c>
    </row>
    <row r="530" spans="3:20" x14ac:dyDescent="0.25">
      <c r="C530" s="79"/>
      <c r="D530" s="34"/>
      <c r="E530"/>
      <c r="F530"/>
      <c r="G530"/>
      <c r="H530" s="140"/>
      <c r="I530" s="36"/>
      <c r="J530"/>
      <c r="K530" s="8"/>
      <c r="L530" s="87" t="str">
        <f t="shared" si="83"/>
        <v/>
      </c>
      <c r="M530" s="88" t="str">
        <f t="shared" si="81"/>
        <v/>
      </c>
      <c r="N530" s="76">
        <f t="shared" si="76"/>
        <v>0</v>
      </c>
      <c r="O530" s="89">
        <f t="shared" si="77"/>
        <v>0</v>
      </c>
      <c r="P530" s="76" t="str">
        <f t="shared" si="78"/>
        <v>Dins Periode Legal</v>
      </c>
      <c r="Q530" s="76" t="str">
        <f t="shared" si="79"/>
        <v xml:space="preserve"> - Dins Periode Legal</v>
      </c>
      <c r="R530" s="76" t="str">
        <f t="shared" si="75"/>
        <v xml:space="preserve"> - Import Total</v>
      </c>
      <c r="S530" s="92">
        <f t="shared" si="82"/>
        <v>0</v>
      </c>
      <c r="T530" s="90">
        <f t="shared" si="80"/>
        <v>0</v>
      </c>
    </row>
    <row r="531" spans="3:20" x14ac:dyDescent="0.25">
      <c r="C531" s="79"/>
      <c r="D531" s="34"/>
      <c r="E531"/>
      <c r="F531"/>
      <c r="G531"/>
      <c r="H531" s="140"/>
      <c r="I531" s="36"/>
      <c r="J531"/>
      <c r="K531" s="8"/>
      <c r="L531" s="87" t="str">
        <f t="shared" si="83"/>
        <v/>
      </c>
      <c r="M531" s="88" t="str">
        <f t="shared" si="81"/>
        <v/>
      </c>
      <c r="N531" s="76">
        <f t="shared" si="76"/>
        <v>0</v>
      </c>
      <c r="O531" s="89">
        <f t="shared" si="77"/>
        <v>0</v>
      </c>
      <c r="P531" s="76" t="str">
        <f t="shared" si="78"/>
        <v>Dins Periode Legal</v>
      </c>
      <c r="Q531" s="76" t="str">
        <f t="shared" si="79"/>
        <v xml:space="preserve"> - Dins Periode Legal</v>
      </c>
      <c r="R531" s="76" t="str">
        <f t="shared" si="75"/>
        <v xml:space="preserve"> - Import Total</v>
      </c>
      <c r="S531" s="92">
        <f t="shared" si="82"/>
        <v>0</v>
      </c>
      <c r="T531" s="90">
        <f t="shared" si="80"/>
        <v>0</v>
      </c>
    </row>
    <row r="532" spans="3:20" x14ac:dyDescent="0.25">
      <c r="C532" s="79"/>
      <c r="D532" s="34"/>
      <c r="E532"/>
      <c r="F532"/>
      <c r="G532"/>
      <c r="H532" s="140"/>
      <c r="I532" s="36"/>
      <c r="J532"/>
      <c r="K532" s="8"/>
      <c r="L532" s="87" t="str">
        <f t="shared" si="83"/>
        <v/>
      </c>
      <c r="M532" s="88" t="str">
        <f t="shared" si="81"/>
        <v/>
      </c>
      <c r="N532" s="76">
        <f t="shared" si="76"/>
        <v>0</v>
      </c>
      <c r="O532" s="89">
        <f t="shared" si="77"/>
        <v>0</v>
      </c>
      <c r="P532" s="76" t="str">
        <f t="shared" si="78"/>
        <v>Dins Periode Legal</v>
      </c>
      <c r="Q532" s="76" t="str">
        <f t="shared" si="79"/>
        <v xml:space="preserve"> - Dins Periode Legal</v>
      </c>
      <c r="R532" s="76" t="str">
        <f t="shared" si="75"/>
        <v xml:space="preserve"> - Import Total</v>
      </c>
      <c r="S532" s="92">
        <f t="shared" si="82"/>
        <v>0</v>
      </c>
      <c r="T532" s="90">
        <f t="shared" si="80"/>
        <v>0</v>
      </c>
    </row>
    <row r="533" spans="3:20" x14ac:dyDescent="0.25">
      <c r="C533" s="79"/>
      <c r="D533" s="34"/>
      <c r="E533"/>
      <c r="F533"/>
      <c r="G533"/>
      <c r="H533" s="140"/>
      <c r="I533" s="36"/>
      <c r="J533"/>
      <c r="K533" s="8"/>
      <c r="L533" s="87" t="str">
        <f t="shared" si="83"/>
        <v/>
      </c>
      <c r="M533" s="88" t="str">
        <f t="shared" si="81"/>
        <v/>
      </c>
      <c r="N533" s="76">
        <f t="shared" si="76"/>
        <v>0</v>
      </c>
      <c r="O533" s="89">
        <f t="shared" si="77"/>
        <v>0</v>
      </c>
      <c r="P533" s="76" t="str">
        <f t="shared" si="78"/>
        <v>Dins Periode Legal</v>
      </c>
      <c r="Q533" s="76" t="str">
        <f t="shared" si="79"/>
        <v xml:space="preserve"> - Dins Periode Legal</v>
      </c>
      <c r="R533" s="76" t="str">
        <f t="shared" si="75"/>
        <v xml:space="preserve"> - Import Total</v>
      </c>
      <c r="S533" s="92">
        <f t="shared" si="82"/>
        <v>0</v>
      </c>
      <c r="T533" s="90">
        <f t="shared" si="80"/>
        <v>0</v>
      </c>
    </row>
    <row r="534" spans="3:20" x14ac:dyDescent="0.25">
      <c r="C534" s="79"/>
      <c r="D534" s="34"/>
      <c r="E534"/>
      <c r="F534"/>
      <c r="G534"/>
      <c r="H534" s="140"/>
      <c r="I534" s="36"/>
      <c r="J534"/>
      <c r="K534" s="8"/>
      <c r="L534" s="87" t="str">
        <f t="shared" si="83"/>
        <v/>
      </c>
      <c r="M534" s="88" t="str">
        <f t="shared" si="81"/>
        <v/>
      </c>
      <c r="N534" s="76">
        <f t="shared" si="76"/>
        <v>0</v>
      </c>
      <c r="O534" s="89">
        <f t="shared" si="77"/>
        <v>0</v>
      </c>
      <c r="P534" s="76" t="str">
        <f t="shared" si="78"/>
        <v>Dins Periode Legal</v>
      </c>
      <c r="Q534" s="76" t="str">
        <f t="shared" si="79"/>
        <v xml:space="preserve"> - Dins Periode Legal</v>
      </c>
      <c r="R534" s="76" t="str">
        <f t="shared" si="75"/>
        <v xml:space="preserve"> - Import Total</v>
      </c>
      <c r="S534" s="92">
        <f t="shared" si="82"/>
        <v>0</v>
      </c>
      <c r="T534" s="90">
        <f t="shared" si="80"/>
        <v>0</v>
      </c>
    </row>
    <row r="535" spans="3:20" x14ac:dyDescent="0.25">
      <c r="C535" s="79"/>
      <c r="D535" s="34"/>
      <c r="E535"/>
      <c r="F535"/>
      <c r="G535"/>
      <c r="H535" s="140"/>
      <c r="I535" s="36"/>
      <c r="J535"/>
      <c r="K535" s="8"/>
      <c r="L535" s="87" t="str">
        <f t="shared" si="83"/>
        <v/>
      </c>
      <c r="M535" s="88" t="str">
        <f t="shared" si="81"/>
        <v/>
      </c>
      <c r="N535" s="76">
        <f t="shared" si="76"/>
        <v>0</v>
      </c>
      <c r="O535" s="89">
        <f t="shared" si="77"/>
        <v>0</v>
      </c>
      <c r="P535" s="76" t="str">
        <f t="shared" si="78"/>
        <v>Dins Periode Legal</v>
      </c>
      <c r="Q535" s="76" t="str">
        <f t="shared" si="79"/>
        <v xml:space="preserve"> - Dins Periode Legal</v>
      </c>
      <c r="R535" s="76" t="str">
        <f t="shared" si="75"/>
        <v xml:space="preserve"> - Import Total</v>
      </c>
      <c r="S535" s="92">
        <f t="shared" si="82"/>
        <v>0</v>
      </c>
      <c r="T535" s="90">
        <f t="shared" si="80"/>
        <v>0</v>
      </c>
    </row>
    <row r="536" spans="3:20" x14ac:dyDescent="0.25">
      <c r="C536" s="79"/>
      <c r="D536" s="34"/>
      <c r="E536"/>
      <c r="F536"/>
      <c r="G536"/>
      <c r="H536" s="140"/>
      <c r="I536" s="36"/>
      <c r="J536"/>
      <c r="K536" s="8"/>
      <c r="L536" s="87" t="str">
        <f t="shared" si="83"/>
        <v/>
      </c>
      <c r="M536" s="88" t="str">
        <f t="shared" si="81"/>
        <v/>
      </c>
      <c r="N536" s="76">
        <f t="shared" si="76"/>
        <v>0</v>
      </c>
      <c r="O536" s="89">
        <f t="shared" si="77"/>
        <v>0</v>
      </c>
      <c r="P536" s="76" t="str">
        <f t="shared" si="78"/>
        <v>Dins Periode Legal</v>
      </c>
      <c r="Q536" s="76" t="str">
        <f t="shared" si="79"/>
        <v xml:space="preserve"> - Dins Periode Legal</v>
      </c>
      <c r="R536" s="76" t="str">
        <f t="shared" si="75"/>
        <v xml:space="preserve"> - Import Total</v>
      </c>
      <c r="S536" s="92">
        <f t="shared" si="82"/>
        <v>0</v>
      </c>
      <c r="T536" s="90">
        <f t="shared" si="80"/>
        <v>0</v>
      </c>
    </row>
    <row r="537" spans="3:20" x14ac:dyDescent="0.25">
      <c r="C537" s="79"/>
      <c r="D537" s="34"/>
      <c r="E537"/>
      <c r="F537"/>
      <c r="G537"/>
      <c r="H537" s="140"/>
      <c r="I537" s="36"/>
      <c r="J537"/>
      <c r="K537" s="8"/>
      <c r="L537" s="87" t="str">
        <f t="shared" si="83"/>
        <v/>
      </c>
      <c r="M537" s="88" t="str">
        <f t="shared" si="81"/>
        <v/>
      </c>
      <c r="N537" s="76">
        <f t="shared" si="76"/>
        <v>0</v>
      </c>
      <c r="O537" s="89">
        <f t="shared" si="77"/>
        <v>0</v>
      </c>
      <c r="P537" s="76" t="str">
        <f t="shared" si="78"/>
        <v>Dins Periode Legal</v>
      </c>
      <c r="Q537" s="76" t="str">
        <f t="shared" si="79"/>
        <v xml:space="preserve"> - Dins Periode Legal</v>
      </c>
      <c r="R537" s="76" t="str">
        <f t="shared" si="75"/>
        <v xml:space="preserve"> - Import Total</v>
      </c>
      <c r="S537" s="92">
        <f t="shared" si="82"/>
        <v>0</v>
      </c>
      <c r="T537" s="90">
        <f t="shared" si="80"/>
        <v>0</v>
      </c>
    </row>
    <row r="538" spans="3:20" x14ac:dyDescent="0.25">
      <c r="C538" s="79"/>
      <c r="D538" s="34"/>
      <c r="E538"/>
      <c r="F538"/>
      <c r="G538"/>
      <c r="H538" s="140"/>
      <c r="I538" s="36"/>
      <c r="J538"/>
      <c r="K538" s="8"/>
      <c r="L538" s="87" t="str">
        <f t="shared" si="83"/>
        <v/>
      </c>
      <c r="M538" s="88" t="str">
        <f t="shared" si="81"/>
        <v/>
      </c>
      <c r="N538" s="76">
        <f t="shared" si="76"/>
        <v>0</v>
      </c>
      <c r="O538" s="89">
        <f t="shared" si="77"/>
        <v>0</v>
      </c>
      <c r="P538" s="76" t="str">
        <f t="shared" si="78"/>
        <v>Dins Periode Legal</v>
      </c>
      <c r="Q538" s="76" t="str">
        <f t="shared" si="79"/>
        <v xml:space="preserve"> - Dins Periode Legal</v>
      </c>
      <c r="R538" s="76" t="str">
        <f t="shared" si="75"/>
        <v xml:space="preserve"> - Import Total</v>
      </c>
      <c r="S538" s="92">
        <f t="shared" si="82"/>
        <v>0</v>
      </c>
      <c r="T538" s="90">
        <f t="shared" si="80"/>
        <v>0</v>
      </c>
    </row>
    <row r="539" spans="3:20" x14ac:dyDescent="0.25">
      <c r="C539" s="79"/>
      <c r="D539" s="34"/>
      <c r="E539"/>
      <c r="F539"/>
      <c r="G539"/>
      <c r="H539" s="140"/>
      <c r="I539" s="36"/>
      <c r="J539"/>
      <c r="K539" s="8"/>
      <c r="L539" s="87" t="str">
        <f t="shared" si="83"/>
        <v/>
      </c>
      <c r="M539" s="88" t="str">
        <f t="shared" si="81"/>
        <v/>
      </c>
      <c r="N539" s="76">
        <f t="shared" si="76"/>
        <v>0</v>
      </c>
      <c r="O539" s="89">
        <f t="shared" si="77"/>
        <v>0</v>
      </c>
      <c r="P539" s="76" t="str">
        <f t="shared" si="78"/>
        <v>Dins Periode Legal</v>
      </c>
      <c r="Q539" s="76" t="str">
        <f t="shared" si="79"/>
        <v xml:space="preserve"> - Dins Periode Legal</v>
      </c>
      <c r="R539" s="76" t="str">
        <f t="shared" si="75"/>
        <v xml:space="preserve"> - Import Total</v>
      </c>
      <c r="S539" s="92">
        <f t="shared" si="82"/>
        <v>0</v>
      </c>
      <c r="T539" s="90">
        <f t="shared" si="80"/>
        <v>0</v>
      </c>
    </row>
    <row r="540" spans="3:20" x14ac:dyDescent="0.25">
      <c r="C540" s="79"/>
      <c r="D540" s="34"/>
      <c r="E540"/>
      <c r="F540"/>
      <c r="G540"/>
      <c r="H540" s="140"/>
      <c r="I540" s="36"/>
      <c r="J540"/>
      <c r="K540" s="8"/>
      <c r="L540" s="87" t="str">
        <f t="shared" si="83"/>
        <v/>
      </c>
      <c r="M540" s="88" t="str">
        <f t="shared" si="81"/>
        <v/>
      </c>
      <c r="N540" s="76">
        <f t="shared" si="76"/>
        <v>0</v>
      </c>
      <c r="O540" s="89">
        <f t="shared" si="77"/>
        <v>0</v>
      </c>
      <c r="P540" s="76" t="str">
        <f t="shared" si="78"/>
        <v>Dins Periode Legal</v>
      </c>
      <c r="Q540" s="76" t="str">
        <f t="shared" si="79"/>
        <v xml:space="preserve"> - Dins Periode Legal</v>
      </c>
      <c r="R540" s="76" t="str">
        <f t="shared" si="75"/>
        <v xml:space="preserve"> - Import Total</v>
      </c>
      <c r="S540" s="92">
        <f t="shared" si="82"/>
        <v>0</v>
      </c>
      <c r="T540" s="90">
        <f t="shared" si="80"/>
        <v>0</v>
      </c>
    </row>
    <row r="541" spans="3:20" x14ac:dyDescent="0.25">
      <c r="C541" s="79"/>
      <c r="D541" s="34"/>
      <c r="E541"/>
      <c r="F541"/>
      <c r="G541"/>
      <c r="H541" s="140"/>
      <c r="I541" s="36"/>
      <c r="J541"/>
      <c r="K541" s="8"/>
      <c r="L541" s="87" t="str">
        <f t="shared" si="83"/>
        <v/>
      </c>
      <c r="M541" s="88" t="str">
        <f t="shared" si="81"/>
        <v/>
      </c>
      <c r="N541" s="76">
        <f t="shared" si="76"/>
        <v>0</v>
      </c>
      <c r="O541" s="89">
        <f t="shared" si="77"/>
        <v>0</v>
      </c>
      <c r="P541" s="76" t="str">
        <f t="shared" si="78"/>
        <v>Dins Periode Legal</v>
      </c>
      <c r="Q541" s="76" t="str">
        <f t="shared" si="79"/>
        <v xml:space="preserve"> - Dins Periode Legal</v>
      </c>
      <c r="R541" s="76" t="str">
        <f t="shared" si="75"/>
        <v xml:space="preserve"> - Import Total</v>
      </c>
      <c r="S541" s="92">
        <f t="shared" si="82"/>
        <v>0</v>
      </c>
      <c r="T541" s="90">
        <f t="shared" si="80"/>
        <v>0</v>
      </c>
    </row>
    <row r="542" spans="3:20" x14ac:dyDescent="0.25">
      <c r="C542" s="79"/>
      <c r="D542" s="34"/>
      <c r="E542"/>
      <c r="F542"/>
      <c r="G542"/>
      <c r="H542" s="140"/>
      <c r="I542" s="36"/>
      <c r="J542"/>
      <c r="K542" s="8"/>
      <c r="L542" s="87" t="str">
        <f t="shared" si="83"/>
        <v/>
      </c>
      <c r="M542" s="88" t="str">
        <f t="shared" si="81"/>
        <v/>
      </c>
      <c r="N542" s="76">
        <f t="shared" si="76"/>
        <v>0</v>
      </c>
      <c r="O542" s="89">
        <f t="shared" si="77"/>
        <v>0</v>
      </c>
      <c r="P542" s="76" t="str">
        <f t="shared" si="78"/>
        <v>Dins Periode Legal</v>
      </c>
      <c r="Q542" s="76" t="str">
        <f t="shared" si="79"/>
        <v xml:space="preserve"> - Dins Periode Legal</v>
      </c>
      <c r="R542" s="76" t="str">
        <f t="shared" si="75"/>
        <v xml:space="preserve"> - Import Total</v>
      </c>
      <c r="S542" s="92">
        <f t="shared" si="82"/>
        <v>0</v>
      </c>
      <c r="T542" s="90">
        <f t="shared" si="80"/>
        <v>0</v>
      </c>
    </row>
    <row r="543" spans="3:20" x14ac:dyDescent="0.25">
      <c r="C543" s="79"/>
      <c r="D543" s="34"/>
      <c r="E543"/>
      <c r="F543"/>
      <c r="G543"/>
      <c r="H543" s="140"/>
      <c r="I543" s="36"/>
      <c r="J543"/>
      <c r="K543" s="8"/>
      <c r="L543" s="87" t="str">
        <f t="shared" si="83"/>
        <v/>
      </c>
      <c r="M543" s="88" t="str">
        <f t="shared" si="81"/>
        <v/>
      </c>
      <c r="N543" s="76">
        <f t="shared" si="76"/>
        <v>0</v>
      </c>
      <c r="O543" s="89">
        <f t="shared" si="77"/>
        <v>0</v>
      </c>
      <c r="P543" s="76" t="str">
        <f t="shared" si="78"/>
        <v>Dins Periode Legal</v>
      </c>
      <c r="Q543" s="76" t="str">
        <f t="shared" si="79"/>
        <v xml:space="preserve"> - Dins Periode Legal</v>
      </c>
      <c r="R543" s="76" t="str">
        <f t="shared" si="75"/>
        <v xml:space="preserve"> - Import Total</v>
      </c>
      <c r="S543" s="92">
        <f t="shared" si="82"/>
        <v>0</v>
      </c>
      <c r="T543" s="90">
        <f t="shared" si="80"/>
        <v>0</v>
      </c>
    </row>
    <row r="544" spans="3:20" x14ac:dyDescent="0.25">
      <c r="C544" s="79"/>
      <c r="D544" s="34"/>
      <c r="E544"/>
      <c r="F544"/>
      <c r="G544"/>
      <c r="H544" s="140"/>
      <c r="I544" s="36"/>
      <c r="J544"/>
      <c r="K544" s="8"/>
      <c r="L544" s="87" t="str">
        <f t="shared" si="83"/>
        <v/>
      </c>
      <c r="M544" s="88" t="str">
        <f t="shared" si="81"/>
        <v/>
      </c>
      <c r="N544" s="76">
        <f t="shared" si="76"/>
        <v>0</v>
      </c>
      <c r="O544" s="89">
        <f t="shared" si="77"/>
        <v>0</v>
      </c>
      <c r="P544" s="76" t="str">
        <f t="shared" si="78"/>
        <v>Dins Periode Legal</v>
      </c>
      <c r="Q544" s="76" t="str">
        <f t="shared" si="79"/>
        <v xml:space="preserve"> - Dins Periode Legal</v>
      </c>
      <c r="R544" s="76" t="str">
        <f t="shared" si="75"/>
        <v xml:space="preserve"> - Import Total</v>
      </c>
      <c r="S544" s="92">
        <f t="shared" si="82"/>
        <v>0</v>
      </c>
      <c r="T544" s="90">
        <f t="shared" si="80"/>
        <v>0</v>
      </c>
    </row>
    <row r="545" spans="3:20" x14ac:dyDescent="0.25">
      <c r="C545" s="79"/>
      <c r="D545" s="34"/>
      <c r="E545"/>
      <c r="F545"/>
      <c r="G545"/>
      <c r="H545" s="140"/>
      <c r="I545" s="36"/>
      <c r="J545"/>
      <c r="K545" s="8"/>
      <c r="L545" s="87" t="str">
        <f t="shared" si="83"/>
        <v/>
      </c>
      <c r="M545" s="88" t="str">
        <f t="shared" si="81"/>
        <v/>
      </c>
      <c r="N545" s="76">
        <f t="shared" si="76"/>
        <v>0</v>
      </c>
      <c r="O545" s="89">
        <f t="shared" si="77"/>
        <v>0</v>
      </c>
      <c r="P545" s="76" t="str">
        <f t="shared" si="78"/>
        <v>Dins Periode Legal</v>
      </c>
      <c r="Q545" s="76" t="str">
        <f t="shared" si="79"/>
        <v xml:space="preserve"> - Dins Periode Legal</v>
      </c>
      <c r="R545" s="76" t="str">
        <f t="shared" si="75"/>
        <v xml:space="preserve"> - Import Total</v>
      </c>
      <c r="S545" s="92">
        <f t="shared" si="82"/>
        <v>0</v>
      </c>
      <c r="T545" s="90">
        <f t="shared" si="80"/>
        <v>0</v>
      </c>
    </row>
    <row r="546" spans="3:20" x14ac:dyDescent="0.25">
      <c r="C546" s="79"/>
      <c r="D546" s="34"/>
      <c r="E546"/>
      <c r="F546"/>
      <c r="G546"/>
      <c r="H546" s="140"/>
      <c r="I546" s="36"/>
      <c r="J546"/>
      <c r="K546" s="8"/>
      <c r="L546" s="87" t="str">
        <f t="shared" si="83"/>
        <v/>
      </c>
      <c r="M546" s="88" t="str">
        <f t="shared" si="81"/>
        <v/>
      </c>
      <c r="N546" s="76">
        <f t="shared" si="76"/>
        <v>0</v>
      </c>
      <c r="O546" s="89">
        <f t="shared" si="77"/>
        <v>0</v>
      </c>
      <c r="P546" s="76" t="str">
        <f t="shared" si="78"/>
        <v>Dins Periode Legal</v>
      </c>
      <c r="Q546" s="76" t="str">
        <f t="shared" si="79"/>
        <v xml:space="preserve"> - Dins Periode Legal</v>
      </c>
      <c r="R546" s="76" t="str">
        <f t="shared" si="75"/>
        <v xml:space="preserve"> - Import Total</v>
      </c>
      <c r="S546" s="92">
        <f t="shared" si="82"/>
        <v>0</v>
      </c>
      <c r="T546" s="90">
        <f t="shared" si="80"/>
        <v>0</v>
      </c>
    </row>
    <row r="547" spans="3:20" x14ac:dyDescent="0.25">
      <c r="C547" s="79"/>
      <c r="D547" s="34"/>
      <c r="E547"/>
      <c r="F547"/>
      <c r="G547"/>
      <c r="H547" s="140"/>
      <c r="I547" s="36"/>
      <c r="J547"/>
      <c r="K547" s="8"/>
      <c r="L547" s="87" t="str">
        <f t="shared" si="83"/>
        <v/>
      </c>
      <c r="M547" s="88" t="str">
        <f t="shared" si="81"/>
        <v/>
      </c>
      <c r="N547" s="76">
        <f t="shared" si="76"/>
        <v>0</v>
      </c>
      <c r="O547" s="89">
        <f t="shared" si="77"/>
        <v>0</v>
      </c>
      <c r="P547" s="76" t="str">
        <f t="shared" si="78"/>
        <v>Dins Periode Legal</v>
      </c>
      <c r="Q547" s="76" t="str">
        <f t="shared" si="79"/>
        <v xml:space="preserve"> - Dins Periode Legal</v>
      </c>
      <c r="R547" s="76" t="str">
        <f t="shared" si="75"/>
        <v xml:space="preserve"> - Import Total</v>
      </c>
      <c r="S547" s="92">
        <f t="shared" si="82"/>
        <v>0</v>
      </c>
      <c r="T547" s="90">
        <f t="shared" si="80"/>
        <v>0</v>
      </c>
    </row>
    <row r="548" spans="3:20" x14ac:dyDescent="0.25">
      <c r="C548" s="79"/>
      <c r="D548" s="34"/>
      <c r="E548"/>
      <c r="F548"/>
      <c r="G548"/>
      <c r="H548" s="140"/>
      <c r="I548" s="36"/>
      <c r="J548"/>
      <c r="K548" s="8"/>
      <c r="L548" s="87" t="str">
        <f t="shared" si="83"/>
        <v/>
      </c>
      <c r="M548" s="88" t="str">
        <f t="shared" si="81"/>
        <v/>
      </c>
      <c r="N548" s="76">
        <f t="shared" si="76"/>
        <v>0</v>
      </c>
      <c r="O548" s="89">
        <f t="shared" si="77"/>
        <v>0</v>
      </c>
      <c r="P548" s="76" t="str">
        <f t="shared" si="78"/>
        <v>Dins Periode Legal</v>
      </c>
      <c r="Q548" s="76" t="str">
        <f t="shared" si="79"/>
        <v xml:space="preserve"> - Dins Periode Legal</v>
      </c>
      <c r="R548" s="76" t="str">
        <f t="shared" si="75"/>
        <v xml:space="preserve"> - Import Total</v>
      </c>
      <c r="S548" s="92">
        <f t="shared" si="82"/>
        <v>0</v>
      </c>
      <c r="T548" s="90">
        <f t="shared" si="80"/>
        <v>0</v>
      </c>
    </row>
    <row r="549" spans="3:20" x14ac:dyDescent="0.25">
      <c r="C549" s="79"/>
      <c r="D549" s="34"/>
      <c r="E549"/>
      <c r="F549"/>
      <c r="G549"/>
      <c r="H549" s="140"/>
      <c r="I549" s="36"/>
      <c r="J549"/>
      <c r="K549" s="8"/>
      <c r="L549" s="87" t="str">
        <f t="shared" si="83"/>
        <v/>
      </c>
      <c r="M549" s="88" t="str">
        <f t="shared" si="81"/>
        <v/>
      </c>
      <c r="N549" s="76">
        <f t="shared" si="76"/>
        <v>0</v>
      </c>
      <c r="O549" s="89">
        <f t="shared" si="77"/>
        <v>0</v>
      </c>
      <c r="P549" s="76" t="str">
        <f t="shared" si="78"/>
        <v>Dins Periode Legal</v>
      </c>
      <c r="Q549" s="76" t="str">
        <f t="shared" si="79"/>
        <v xml:space="preserve"> - Dins Periode Legal</v>
      </c>
      <c r="R549" s="76" t="str">
        <f t="shared" si="75"/>
        <v xml:space="preserve"> - Import Total</v>
      </c>
      <c r="S549" s="92">
        <f t="shared" si="82"/>
        <v>0</v>
      </c>
      <c r="T549" s="90">
        <f t="shared" si="80"/>
        <v>0</v>
      </c>
    </row>
    <row r="550" spans="3:20" x14ac:dyDescent="0.25">
      <c r="C550" s="79"/>
      <c r="D550" s="34"/>
      <c r="E550"/>
      <c r="F550"/>
      <c r="G550"/>
      <c r="H550" s="140"/>
      <c r="I550" s="36"/>
      <c r="J550"/>
      <c r="K550" s="8"/>
      <c r="L550" s="87" t="str">
        <f t="shared" si="83"/>
        <v/>
      </c>
      <c r="M550" s="88" t="str">
        <f t="shared" si="81"/>
        <v/>
      </c>
      <c r="N550" s="76">
        <f t="shared" si="76"/>
        <v>0</v>
      </c>
      <c r="O550" s="89">
        <f t="shared" si="77"/>
        <v>0</v>
      </c>
      <c r="P550" s="76" t="str">
        <f t="shared" si="78"/>
        <v>Dins Periode Legal</v>
      </c>
      <c r="Q550" s="76" t="str">
        <f t="shared" si="79"/>
        <v xml:space="preserve"> - Dins Periode Legal</v>
      </c>
      <c r="R550" s="76" t="str">
        <f t="shared" si="75"/>
        <v xml:space="preserve"> - Import Total</v>
      </c>
      <c r="S550" s="92">
        <f t="shared" si="82"/>
        <v>0</v>
      </c>
      <c r="T550" s="90">
        <f t="shared" si="80"/>
        <v>0</v>
      </c>
    </row>
    <row r="551" spans="3:20" x14ac:dyDescent="0.25">
      <c r="C551" s="79"/>
      <c r="D551" s="34"/>
      <c r="E551"/>
      <c r="F551"/>
      <c r="G551"/>
      <c r="H551" s="140"/>
      <c r="I551" s="36"/>
      <c r="J551"/>
      <c r="K551" s="8"/>
      <c r="L551" s="87" t="str">
        <f t="shared" si="83"/>
        <v/>
      </c>
      <c r="M551" s="88" t="str">
        <f t="shared" si="81"/>
        <v/>
      </c>
      <c r="N551" s="76">
        <f t="shared" si="76"/>
        <v>0</v>
      </c>
      <c r="O551" s="89">
        <f t="shared" si="77"/>
        <v>0</v>
      </c>
      <c r="P551" s="76" t="str">
        <f t="shared" si="78"/>
        <v>Dins Periode Legal</v>
      </c>
      <c r="Q551" s="76" t="str">
        <f t="shared" si="79"/>
        <v xml:space="preserve"> - Dins Periode Legal</v>
      </c>
      <c r="R551" s="76" t="str">
        <f t="shared" si="75"/>
        <v xml:space="preserve"> - Import Total</v>
      </c>
      <c r="S551" s="92">
        <f t="shared" si="82"/>
        <v>0</v>
      </c>
      <c r="T551" s="90">
        <f t="shared" si="80"/>
        <v>0</v>
      </c>
    </row>
    <row r="552" spans="3:20" x14ac:dyDescent="0.25">
      <c r="C552" s="79"/>
      <c r="D552" s="34"/>
      <c r="E552"/>
      <c r="F552"/>
      <c r="G552"/>
      <c r="H552" s="140"/>
      <c r="I552" s="36"/>
      <c r="J552"/>
      <c r="K552" s="8"/>
      <c r="L552" s="87" t="str">
        <f t="shared" si="83"/>
        <v/>
      </c>
      <c r="M552" s="88" t="str">
        <f t="shared" si="81"/>
        <v/>
      </c>
      <c r="N552" s="76">
        <f t="shared" si="76"/>
        <v>0</v>
      </c>
      <c r="O552" s="89">
        <f t="shared" si="77"/>
        <v>0</v>
      </c>
      <c r="P552" s="76" t="str">
        <f t="shared" si="78"/>
        <v>Dins Periode Legal</v>
      </c>
      <c r="Q552" s="76" t="str">
        <f t="shared" si="79"/>
        <v xml:space="preserve"> - Dins Periode Legal</v>
      </c>
      <c r="R552" s="76" t="str">
        <f t="shared" si="75"/>
        <v xml:space="preserve"> - Import Total</v>
      </c>
      <c r="S552" s="92">
        <f t="shared" si="82"/>
        <v>0</v>
      </c>
      <c r="T552" s="90">
        <f t="shared" si="80"/>
        <v>0</v>
      </c>
    </row>
    <row r="553" spans="3:20" x14ac:dyDescent="0.25">
      <c r="C553" s="79"/>
      <c r="D553" s="34"/>
      <c r="E553"/>
      <c r="F553"/>
      <c r="G553"/>
      <c r="H553" s="140"/>
      <c r="I553" s="36"/>
      <c r="J553"/>
      <c r="K553" s="8"/>
      <c r="L553" s="87" t="str">
        <f t="shared" si="83"/>
        <v/>
      </c>
      <c r="M553" s="88" t="str">
        <f t="shared" si="81"/>
        <v/>
      </c>
      <c r="N553" s="76">
        <f t="shared" si="76"/>
        <v>0</v>
      </c>
      <c r="O553" s="89">
        <f t="shared" si="77"/>
        <v>0</v>
      </c>
      <c r="P553" s="76" t="str">
        <f t="shared" si="78"/>
        <v>Dins Periode Legal</v>
      </c>
      <c r="Q553" s="76" t="str">
        <f t="shared" si="79"/>
        <v xml:space="preserve"> - Dins Periode Legal</v>
      </c>
      <c r="R553" s="76" t="str">
        <f t="shared" si="75"/>
        <v xml:space="preserve"> - Import Total</v>
      </c>
      <c r="S553" s="92">
        <f t="shared" si="82"/>
        <v>0</v>
      </c>
      <c r="T553" s="90">
        <f t="shared" si="80"/>
        <v>0</v>
      </c>
    </row>
    <row r="554" spans="3:20" x14ac:dyDescent="0.25">
      <c r="C554" s="79"/>
      <c r="D554" s="34"/>
      <c r="E554"/>
      <c r="F554"/>
      <c r="G554"/>
      <c r="H554" s="140"/>
      <c r="I554" s="36"/>
      <c r="J554"/>
      <c r="K554" s="8"/>
      <c r="L554" s="87" t="str">
        <f t="shared" si="83"/>
        <v/>
      </c>
      <c r="M554" s="88" t="str">
        <f t="shared" si="81"/>
        <v/>
      </c>
      <c r="N554" s="76">
        <f t="shared" si="76"/>
        <v>0</v>
      </c>
      <c r="O554" s="89">
        <f t="shared" si="77"/>
        <v>0</v>
      </c>
      <c r="P554" s="76" t="str">
        <f t="shared" si="78"/>
        <v>Dins Periode Legal</v>
      </c>
      <c r="Q554" s="76" t="str">
        <f t="shared" si="79"/>
        <v xml:space="preserve"> - Dins Periode Legal</v>
      </c>
      <c r="R554" s="76" t="str">
        <f t="shared" si="75"/>
        <v xml:space="preserve"> - Import Total</v>
      </c>
      <c r="S554" s="92">
        <f t="shared" si="82"/>
        <v>0</v>
      </c>
      <c r="T554" s="90">
        <f t="shared" si="80"/>
        <v>0</v>
      </c>
    </row>
    <row r="555" spans="3:20" x14ac:dyDescent="0.25">
      <c r="C555" s="79"/>
      <c r="D555" s="34"/>
      <c r="E555"/>
      <c r="F555"/>
      <c r="G555"/>
      <c r="H555" s="140"/>
      <c r="I555" s="36"/>
      <c r="J555"/>
      <c r="K555" s="8"/>
      <c r="L555" s="87" t="str">
        <f t="shared" si="83"/>
        <v/>
      </c>
      <c r="M555" s="88" t="str">
        <f t="shared" si="81"/>
        <v/>
      </c>
      <c r="N555" s="76">
        <f t="shared" si="76"/>
        <v>0</v>
      </c>
      <c r="O555" s="89">
        <f t="shared" si="77"/>
        <v>0</v>
      </c>
      <c r="P555" s="76" t="str">
        <f t="shared" si="78"/>
        <v>Dins Periode Legal</v>
      </c>
      <c r="Q555" s="76" t="str">
        <f t="shared" si="79"/>
        <v xml:space="preserve"> - Dins Periode Legal</v>
      </c>
      <c r="R555" s="76" t="str">
        <f t="shared" si="75"/>
        <v xml:space="preserve"> - Import Total</v>
      </c>
      <c r="S555" s="92">
        <f t="shared" si="82"/>
        <v>0</v>
      </c>
      <c r="T555" s="90">
        <f t="shared" si="80"/>
        <v>0</v>
      </c>
    </row>
    <row r="556" spans="3:20" x14ac:dyDescent="0.25">
      <c r="C556" s="79"/>
      <c r="D556" s="34"/>
      <c r="E556"/>
      <c r="F556"/>
      <c r="G556"/>
      <c r="H556" s="140"/>
      <c r="I556" s="36"/>
      <c r="J556"/>
      <c r="K556" s="8"/>
      <c r="L556" s="87" t="str">
        <f t="shared" si="83"/>
        <v/>
      </c>
      <c r="M556" s="88" t="str">
        <f t="shared" si="81"/>
        <v/>
      </c>
      <c r="N556" s="76">
        <f t="shared" si="76"/>
        <v>0</v>
      </c>
      <c r="O556" s="89">
        <f t="shared" si="77"/>
        <v>0</v>
      </c>
      <c r="P556" s="76" t="str">
        <f t="shared" si="78"/>
        <v>Dins Periode Legal</v>
      </c>
      <c r="Q556" s="76" t="str">
        <f t="shared" si="79"/>
        <v xml:space="preserve"> - Dins Periode Legal</v>
      </c>
      <c r="R556" s="76" t="str">
        <f t="shared" si="75"/>
        <v xml:space="preserve"> - Import Total</v>
      </c>
      <c r="S556" s="92">
        <f t="shared" si="82"/>
        <v>0</v>
      </c>
      <c r="T556" s="90">
        <f t="shared" si="80"/>
        <v>0</v>
      </c>
    </row>
    <row r="557" spans="3:20" x14ac:dyDescent="0.25">
      <c r="C557" s="79"/>
      <c r="D557" s="34"/>
      <c r="E557"/>
      <c r="F557"/>
      <c r="G557"/>
      <c r="H557" s="140"/>
      <c r="I557" s="36"/>
      <c r="J557"/>
      <c r="K557" s="8"/>
      <c r="L557" s="87" t="str">
        <f t="shared" si="83"/>
        <v/>
      </c>
      <c r="M557" s="88" t="str">
        <f t="shared" si="81"/>
        <v/>
      </c>
      <c r="N557" s="76">
        <f t="shared" si="76"/>
        <v>0</v>
      </c>
      <c r="O557" s="89">
        <f t="shared" si="77"/>
        <v>0</v>
      </c>
      <c r="P557" s="76" t="str">
        <f t="shared" si="78"/>
        <v>Dins Periode Legal</v>
      </c>
      <c r="Q557" s="76" t="str">
        <f t="shared" si="79"/>
        <v xml:space="preserve"> - Dins Periode Legal</v>
      </c>
      <c r="R557" s="76" t="str">
        <f t="shared" si="75"/>
        <v xml:space="preserve"> - Import Total</v>
      </c>
      <c r="S557" s="92">
        <f t="shared" si="82"/>
        <v>0</v>
      </c>
      <c r="T557" s="90">
        <f t="shared" si="80"/>
        <v>0</v>
      </c>
    </row>
    <row r="558" spans="3:20" x14ac:dyDescent="0.25">
      <c r="C558" s="79"/>
      <c r="D558" s="34"/>
      <c r="E558"/>
      <c r="F558"/>
      <c r="G558"/>
      <c r="H558" s="140"/>
      <c r="I558" s="36"/>
      <c r="J558"/>
      <c r="K558" s="8"/>
      <c r="L558" s="87" t="str">
        <f t="shared" si="83"/>
        <v/>
      </c>
      <c r="M558" s="88" t="str">
        <f t="shared" si="81"/>
        <v/>
      </c>
      <c r="N558" s="76">
        <f t="shared" si="76"/>
        <v>0</v>
      </c>
      <c r="O558" s="89">
        <f t="shared" si="77"/>
        <v>0</v>
      </c>
      <c r="P558" s="76" t="str">
        <f t="shared" si="78"/>
        <v>Dins Periode Legal</v>
      </c>
      <c r="Q558" s="76" t="str">
        <f t="shared" si="79"/>
        <v xml:space="preserve"> - Dins Periode Legal</v>
      </c>
      <c r="R558" s="76" t="str">
        <f t="shared" si="75"/>
        <v xml:space="preserve"> - Import Total</v>
      </c>
      <c r="S558" s="92">
        <f t="shared" si="82"/>
        <v>0</v>
      </c>
      <c r="T558" s="90">
        <f t="shared" si="80"/>
        <v>0</v>
      </c>
    </row>
    <row r="559" spans="3:20" x14ac:dyDescent="0.25">
      <c r="C559" s="79"/>
      <c r="D559" s="34"/>
      <c r="E559"/>
      <c r="F559"/>
      <c r="G559"/>
      <c r="H559" s="140"/>
      <c r="I559" s="36"/>
      <c r="J559"/>
      <c r="K559" s="8"/>
      <c r="L559" s="87" t="str">
        <f t="shared" si="83"/>
        <v/>
      </c>
      <c r="M559" s="88" t="str">
        <f t="shared" si="81"/>
        <v/>
      </c>
      <c r="N559" s="76">
        <f t="shared" si="76"/>
        <v>0</v>
      </c>
      <c r="O559" s="89">
        <f t="shared" si="77"/>
        <v>0</v>
      </c>
      <c r="P559" s="76" t="str">
        <f t="shared" si="78"/>
        <v>Dins Periode Legal</v>
      </c>
      <c r="Q559" s="76" t="str">
        <f t="shared" si="79"/>
        <v xml:space="preserve"> - Dins Periode Legal</v>
      </c>
      <c r="R559" s="76" t="str">
        <f t="shared" si="75"/>
        <v xml:space="preserve"> - Import Total</v>
      </c>
      <c r="S559" s="92">
        <f t="shared" si="82"/>
        <v>0</v>
      </c>
      <c r="T559" s="90">
        <f t="shared" si="80"/>
        <v>0</v>
      </c>
    </row>
    <row r="560" spans="3:20" x14ac:dyDescent="0.25">
      <c r="C560" s="79"/>
      <c r="D560" s="34"/>
      <c r="E560"/>
      <c r="F560"/>
      <c r="G560"/>
      <c r="H560" s="140"/>
      <c r="I560" s="36"/>
      <c r="J560"/>
      <c r="K560" s="8"/>
      <c r="L560" s="87" t="str">
        <f t="shared" si="83"/>
        <v/>
      </c>
      <c r="M560" s="88" t="str">
        <f t="shared" si="81"/>
        <v/>
      </c>
      <c r="N560" s="76">
        <f t="shared" si="76"/>
        <v>0</v>
      </c>
      <c r="O560" s="89">
        <f t="shared" si="77"/>
        <v>0</v>
      </c>
      <c r="P560" s="76" t="str">
        <f t="shared" si="78"/>
        <v>Dins Periode Legal</v>
      </c>
      <c r="Q560" s="76" t="str">
        <f t="shared" si="79"/>
        <v xml:space="preserve"> - Dins Periode Legal</v>
      </c>
      <c r="R560" s="76" t="str">
        <f t="shared" si="75"/>
        <v xml:space="preserve"> - Import Total</v>
      </c>
      <c r="S560" s="92">
        <f t="shared" si="82"/>
        <v>0</v>
      </c>
      <c r="T560" s="90">
        <f t="shared" si="80"/>
        <v>0</v>
      </c>
    </row>
    <row r="561" spans="3:20" x14ac:dyDescent="0.25">
      <c r="C561" s="79"/>
      <c r="D561" s="34"/>
      <c r="E561"/>
      <c r="F561"/>
      <c r="G561"/>
      <c r="H561" s="140"/>
      <c r="I561" s="36"/>
      <c r="J561"/>
      <c r="K561" s="8"/>
      <c r="L561" s="87" t="str">
        <f t="shared" si="83"/>
        <v/>
      </c>
      <c r="M561" s="88" t="str">
        <f t="shared" si="81"/>
        <v/>
      </c>
      <c r="N561" s="76">
        <f t="shared" si="76"/>
        <v>0</v>
      </c>
      <c r="O561" s="89">
        <f t="shared" si="77"/>
        <v>0</v>
      </c>
      <c r="P561" s="76" t="str">
        <f t="shared" si="78"/>
        <v>Dins Periode Legal</v>
      </c>
      <c r="Q561" s="76" t="str">
        <f t="shared" si="79"/>
        <v xml:space="preserve"> - Dins Periode Legal</v>
      </c>
      <c r="R561" s="76" t="str">
        <f t="shared" si="75"/>
        <v xml:space="preserve"> - Import Total</v>
      </c>
      <c r="S561" s="92">
        <f t="shared" si="82"/>
        <v>0</v>
      </c>
      <c r="T561" s="90">
        <f t="shared" si="80"/>
        <v>0</v>
      </c>
    </row>
    <row r="562" spans="3:20" x14ac:dyDescent="0.25">
      <c r="C562" s="79"/>
      <c r="D562" s="34"/>
      <c r="E562"/>
      <c r="F562"/>
      <c r="G562"/>
      <c r="H562" s="140"/>
      <c r="I562" s="36"/>
      <c r="J562"/>
      <c r="K562" s="8"/>
      <c r="L562" s="87" t="str">
        <f t="shared" si="83"/>
        <v/>
      </c>
      <c r="M562" s="88" t="str">
        <f t="shared" si="81"/>
        <v/>
      </c>
      <c r="N562" s="76">
        <f t="shared" si="76"/>
        <v>0</v>
      </c>
      <c r="O562" s="89">
        <f t="shared" si="77"/>
        <v>0</v>
      </c>
      <c r="P562" s="76" t="str">
        <f t="shared" si="78"/>
        <v>Dins Periode Legal</v>
      </c>
      <c r="Q562" s="76" t="str">
        <f t="shared" si="79"/>
        <v xml:space="preserve"> - Dins Periode Legal</v>
      </c>
      <c r="R562" s="76" t="str">
        <f t="shared" si="75"/>
        <v xml:space="preserve"> - Import Total</v>
      </c>
      <c r="S562" s="92">
        <f t="shared" si="82"/>
        <v>0</v>
      </c>
      <c r="T562" s="90">
        <f t="shared" si="80"/>
        <v>0</v>
      </c>
    </row>
    <row r="563" spans="3:20" x14ac:dyDescent="0.25">
      <c r="C563" s="79"/>
      <c r="D563" s="34"/>
      <c r="E563"/>
      <c r="F563"/>
      <c r="G563"/>
      <c r="H563" s="140"/>
      <c r="I563" s="36"/>
      <c r="J563"/>
      <c r="K563" s="8"/>
      <c r="L563" s="87" t="str">
        <f t="shared" si="83"/>
        <v/>
      </c>
      <c r="M563" s="88" t="str">
        <f t="shared" si="81"/>
        <v/>
      </c>
      <c r="N563" s="76">
        <f t="shared" si="76"/>
        <v>0</v>
      </c>
      <c r="O563" s="89">
        <f t="shared" si="77"/>
        <v>0</v>
      </c>
      <c r="P563" s="76" t="str">
        <f t="shared" si="78"/>
        <v>Dins Periode Legal</v>
      </c>
      <c r="Q563" s="76" t="str">
        <f t="shared" si="79"/>
        <v xml:space="preserve"> - Dins Periode Legal</v>
      </c>
      <c r="R563" s="76" t="str">
        <f t="shared" si="75"/>
        <v xml:space="preserve"> - Import Total</v>
      </c>
      <c r="S563" s="92">
        <f t="shared" si="82"/>
        <v>0</v>
      </c>
      <c r="T563" s="90">
        <f t="shared" si="80"/>
        <v>0</v>
      </c>
    </row>
    <row r="564" spans="3:20" x14ac:dyDescent="0.25">
      <c r="C564" s="79"/>
      <c r="D564" s="34"/>
      <c r="E564"/>
      <c r="F564"/>
      <c r="G564"/>
      <c r="H564" s="140"/>
      <c r="I564" s="36"/>
      <c r="J564"/>
      <c r="K564" s="8"/>
      <c r="L564" s="87" t="str">
        <f t="shared" si="83"/>
        <v/>
      </c>
      <c r="M564" s="88" t="str">
        <f t="shared" si="81"/>
        <v/>
      </c>
      <c r="N564" s="76">
        <f t="shared" si="76"/>
        <v>0</v>
      </c>
      <c r="O564" s="89">
        <f t="shared" si="77"/>
        <v>0</v>
      </c>
      <c r="P564" s="76" t="str">
        <f t="shared" si="78"/>
        <v>Dins Periode Legal</v>
      </c>
      <c r="Q564" s="76" t="str">
        <f t="shared" si="79"/>
        <v xml:space="preserve"> - Dins Periode Legal</v>
      </c>
      <c r="R564" s="76" t="str">
        <f t="shared" si="75"/>
        <v xml:space="preserve"> - Import Total</v>
      </c>
      <c r="S564" s="92">
        <f t="shared" si="82"/>
        <v>0</v>
      </c>
      <c r="T564" s="90">
        <f t="shared" si="80"/>
        <v>0</v>
      </c>
    </row>
    <row r="565" spans="3:20" x14ac:dyDescent="0.25">
      <c r="C565" s="79"/>
      <c r="D565" s="34"/>
      <c r="E565"/>
      <c r="F565"/>
      <c r="G565"/>
      <c r="H565" s="140"/>
      <c r="I565" s="36"/>
      <c r="J565"/>
      <c r="K565" s="8"/>
      <c r="L565" s="87" t="str">
        <f t="shared" si="83"/>
        <v/>
      </c>
      <c r="M565" s="88" t="str">
        <f t="shared" si="81"/>
        <v/>
      </c>
      <c r="N565" s="76">
        <f t="shared" si="76"/>
        <v>0</v>
      </c>
      <c r="O565" s="89">
        <f t="shared" si="77"/>
        <v>0</v>
      </c>
      <c r="P565" s="76" t="str">
        <f t="shared" si="78"/>
        <v>Dins Periode Legal</v>
      </c>
      <c r="Q565" s="76" t="str">
        <f t="shared" si="79"/>
        <v xml:space="preserve"> - Dins Periode Legal</v>
      </c>
      <c r="R565" s="76" t="str">
        <f t="shared" si="75"/>
        <v xml:space="preserve"> - Import Total</v>
      </c>
      <c r="S565" s="92">
        <f t="shared" si="82"/>
        <v>0</v>
      </c>
      <c r="T565" s="90">
        <f t="shared" si="80"/>
        <v>0</v>
      </c>
    </row>
    <row r="566" spans="3:20" x14ac:dyDescent="0.25">
      <c r="C566" s="79"/>
      <c r="D566" s="34"/>
      <c r="E566"/>
      <c r="F566"/>
      <c r="G566"/>
      <c r="H566" s="140"/>
      <c r="I566" s="36"/>
      <c r="J566"/>
      <c r="K566" s="8"/>
      <c r="L566" s="87" t="str">
        <f t="shared" si="83"/>
        <v/>
      </c>
      <c r="M566" s="88" t="str">
        <f t="shared" si="81"/>
        <v/>
      </c>
      <c r="N566" s="76">
        <f t="shared" si="76"/>
        <v>0</v>
      </c>
      <c r="O566" s="89">
        <f t="shared" si="77"/>
        <v>0</v>
      </c>
      <c r="P566" s="76" t="str">
        <f t="shared" si="78"/>
        <v>Dins Periode Legal</v>
      </c>
      <c r="Q566" s="76" t="str">
        <f t="shared" si="79"/>
        <v xml:space="preserve"> - Dins Periode Legal</v>
      </c>
      <c r="R566" s="76" t="str">
        <f t="shared" si="75"/>
        <v xml:space="preserve"> - Import Total</v>
      </c>
      <c r="S566" s="92">
        <f t="shared" si="82"/>
        <v>0</v>
      </c>
      <c r="T566" s="90">
        <f t="shared" si="80"/>
        <v>0</v>
      </c>
    </row>
    <row r="567" spans="3:20" x14ac:dyDescent="0.25">
      <c r="C567" s="79"/>
      <c r="D567" s="34"/>
      <c r="E567"/>
      <c r="F567"/>
      <c r="G567"/>
      <c r="H567" s="140"/>
      <c r="I567" s="36"/>
      <c r="J567"/>
      <c r="K567" s="8"/>
      <c r="L567" s="87" t="str">
        <f t="shared" si="83"/>
        <v/>
      </c>
      <c r="M567" s="88" t="str">
        <f t="shared" si="81"/>
        <v/>
      </c>
      <c r="N567" s="76">
        <f t="shared" si="76"/>
        <v>0</v>
      </c>
      <c r="O567" s="89">
        <f t="shared" si="77"/>
        <v>0</v>
      </c>
      <c r="P567" s="76" t="str">
        <f t="shared" si="78"/>
        <v>Dins Periode Legal</v>
      </c>
      <c r="Q567" s="76" t="str">
        <f t="shared" si="79"/>
        <v xml:space="preserve"> - Dins Periode Legal</v>
      </c>
      <c r="R567" s="76" t="str">
        <f t="shared" si="75"/>
        <v xml:space="preserve"> - Import Total</v>
      </c>
      <c r="S567" s="92">
        <f t="shared" si="82"/>
        <v>0</v>
      </c>
      <c r="T567" s="90">
        <f t="shared" si="80"/>
        <v>0</v>
      </c>
    </row>
    <row r="568" spans="3:20" x14ac:dyDescent="0.25">
      <c r="C568" s="79"/>
      <c r="D568" s="34"/>
      <c r="E568"/>
      <c r="F568"/>
      <c r="G568"/>
      <c r="H568" s="140"/>
      <c r="I568" s="36"/>
      <c r="J568"/>
      <c r="K568" s="8"/>
      <c r="L568" s="87" t="str">
        <f t="shared" si="83"/>
        <v/>
      </c>
      <c r="M568" s="88" t="str">
        <f t="shared" si="81"/>
        <v/>
      </c>
      <c r="N568" s="76">
        <f t="shared" si="76"/>
        <v>0</v>
      </c>
      <c r="O568" s="89">
        <f t="shared" si="77"/>
        <v>0</v>
      </c>
      <c r="P568" s="76" t="str">
        <f t="shared" si="78"/>
        <v>Dins Periode Legal</v>
      </c>
      <c r="Q568" s="76" t="str">
        <f t="shared" si="79"/>
        <v xml:space="preserve"> - Dins Periode Legal</v>
      </c>
      <c r="R568" s="76" t="str">
        <f t="shared" si="75"/>
        <v xml:space="preserve"> - Import Total</v>
      </c>
      <c r="S568" s="92">
        <f t="shared" si="82"/>
        <v>0</v>
      </c>
      <c r="T568" s="90">
        <f t="shared" si="80"/>
        <v>0</v>
      </c>
    </row>
    <row r="569" spans="3:20" x14ac:dyDescent="0.25">
      <c r="C569" s="79"/>
      <c r="D569" s="34"/>
      <c r="E569"/>
      <c r="F569"/>
      <c r="G569"/>
      <c r="H569" s="140"/>
      <c r="I569" s="36"/>
      <c r="J569"/>
      <c r="K569" s="8"/>
      <c r="L569" s="87" t="str">
        <f t="shared" si="83"/>
        <v/>
      </c>
      <c r="M569" s="88" t="str">
        <f t="shared" si="81"/>
        <v/>
      </c>
      <c r="N569" s="76">
        <f t="shared" si="76"/>
        <v>0</v>
      </c>
      <c r="O569" s="89">
        <f t="shared" si="77"/>
        <v>0</v>
      </c>
      <c r="P569" s="76" t="str">
        <f t="shared" si="78"/>
        <v>Dins Periode Legal</v>
      </c>
      <c r="Q569" s="76" t="str">
        <f t="shared" si="79"/>
        <v xml:space="preserve"> - Dins Periode Legal</v>
      </c>
      <c r="R569" s="76" t="str">
        <f t="shared" si="75"/>
        <v xml:space="preserve"> - Import Total</v>
      </c>
      <c r="S569" s="92">
        <f t="shared" si="82"/>
        <v>0</v>
      </c>
      <c r="T569" s="90">
        <f t="shared" si="80"/>
        <v>0</v>
      </c>
    </row>
    <row r="570" spans="3:20" x14ac:dyDescent="0.25">
      <c r="C570" s="79"/>
      <c r="D570" s="34"/>
      <c r="E570"/>
      <c r="F570"/>
      <c r="G570"/>
      <c r="H570" s="140"/>
      <c r="I570" s="36"/>
      <c r="J570"/>
      <c r="K570" s="8"/>
      <c r="L570" s="87" t="str">
        <f t="shared" si="83"/>
        <v/>
      </c>
      <c r="M570" s="88" t="str">
        <f t="shared" si="81"/>
        <v/>
      </c>
      <c r="N570" s="76">
        <f t="shared" si="76"/>
        <v>0</v>
      </c>
      <c r="O570" s="89">
        <f t="shared" si="77"/>
        <v>0</v>
      </c>
      <c r="P570" s="76" t="str">
        <f t="shared" si="78"/>
        <v>Dins Periode Legal</v>
      </c>
      <c r="Q570" s="76" t="str">
        <f t="shared" si="79"/>
        <v xml:space="preserve"> - Dins Periode Legal</v>
      </c>
      <c r="R570" s="76" t="str">
        <f t="shared" si="75"/>
        <v xml:space="preserve"> - Import Total</v>
      </c>
      <c r="S570" s="92">
        <f t="shared" si="82"/>
        <v>0</v>
      </c>
      <c r="T570" s="90">
        <f t="shared" si="80"/>
        <v>0</v>
      </c>
    </row>
    <row r="571" spans="3:20" x14ac:dyDescent="0.25">
      <c r="C571" s="79"/>
      <c r="D571" s="34"/>
      <c r="E571"/>
      <c r="F571"/>
      <c r="G571"/>
      <c r="H571" s="140"/>
      <c r="I571" s="36"/>
      <c r="J571"/>
      <c r="K571" s="8"/>
      <c r="L571" s="87" t="str">
        <f t="shared" si="83"/>
        <v/>
      </c>
      <c r="M571" s="88" t="str">
        <f t="shared" si="81"/>
        <v/>
      </c>
      <c r="N571" s="76">
        <f t="shared" si="76"/>
        <v>0</v>
      </c>
      <c r="O571" s="89">
        <f t="shared" si="77"/>
        <v>0</v>
      </c>
      <c r="P571" s="76" t="str">
        <f t="shared" si="78"/>
        <v>Dins Periode Legal</v>
      </c>
      <c r="Q571" s="76" t="str">
        <f t="shared" si="79"/>
        <v xml:space="preserve"> - Dins Periode Legal</v>
      </c>
      <c r="R571" s="76" t="str">
        <f t="shared" si="75"/>
        <v xml:space="preserve"> - Import Total</v>
      </c>
      <c r="S571" s="92">
        <f t="shared" si="82"/>
        <v>0</v>
      </c>
      <c r="T571" s="90">
        <f t="shared" si="80"/>
        <v>0</v>
      </c>
    </row>
    <row r="572" spans="3:20" x14ac:dyDescent="0.25">
      <c r="C572" s="79"/>
      <c r="D572" s="34"/>
      <c r="E572"/>
      <c r="F572"/>
      <c r="G572"/>
      <c r="H572" s="140"/>
      <c r="I572" s="36"/>
      <c r="J572"/>
      <c r="K572" s="8"/>
      <c r="L572" s="87" t="str">
        <f t="shared" si="83"/>
        <v/>
      </c>
      <c r="M572" s="88" t="str">
        <f t="shared" si="81"/>
        <v/>
      </c>
      <c r="N572" s="76">
        <f t="shared" si="76"/>
        <v>0</v>
      </c>
      <c r="O572" s="89">
        <f t="shared" si="77"/>
        <v>0</v>
      </c>
      <c r="P572" s="76" t="str">
        <f t="shared" si="78"/>
        <v>Dins Periode Legal</v>
      </c>
      <c r="Q572" s="76" t="str">
        <f t="shared" si="79"/>
        <v xml:space="preserve"> - Dins Periode Legal</v>
      </c>
      <c r="R572" s="76" t="str">
        <f t="shared" si="75"/>
        <v xml:space="preserve"> - Import Total</v>
      </c>
      <c r="S572" s="92">
        <f t="shared" si="82"/>
        <v>0</v>
      </c>
      <c r="T572" s="90">
        <f t="shared" si="80"/>
        <v>0</v>
      </c>
    </row>
    <row r="573" spans="3:20" x14ac:dyDescent="0.25">
      <c r="C573" s="79"/>
      <c r="D573" s="34"/>
      <c r="E573"/>
      <c r="F573"/>
      <c r="G573"/>
      <c r="H573" s="140"/>
      <c r="I573" s="36"/>
      <c r="J573"/>
      <c r="K573" s="8"/>
      <c r="L573" s="87" t="str">
        <f t="shared" si="83"/>
        <v/>
      </c>
      <c r="M573" s="88" t="str">
        <f t="shared" si="81"/>
        <v/>
      </c>
      <c r="N573" s="76">
        <f t="shared" si="76"/>
        <v>0</v>
      </c>
      <c r="O573" s="89">
        <f t="shared" si="77"/>
        <v>0</v>
      </c>
      <c r="P573" s="76" t="str">
        <f t="shared" si="78"/>
        <v>Dins Periode Legal</v>
      </c>
      <c r="Q573" s="76" t="str">
        <f t="shared" si="79"/>
        <v xml:space="preserve"> - Dins Periode Legal</v>
      </c>
      <c r="R573" s="76" t="str">
        <f t="shared" si="75"/>
        <v xml:space="preserve"> - Import Total</v>
      </c>
      <c r="S573" s="92">
        <f t="shared" si="82"/>
        <v>0</v>
      </c>
      <c r="T573" s="90">
        <f t="shared" si="80"/>
        <v>0</v>
      </c>
    </row>
    <row r="574" spans="3:20" x14ac:dyDescent="0.25">
      <c r="C574" s="79"/>
      <c r="D574" s="34"/>
      <c r="E574"/>
      <c r="F574"/>
      <c r="G574"/>
      <c r="H574" s="140"/>
      <c r="I574" s="36"/>
      <c r="J574"/>
      <c r="K574" s="8"/>
      <c r="L574" s="87" t="str">
        <f t="shared" si="83"/>
        <v/>
      </c>
      <c r="M574" s="88" t="str">
        <f t="shared" si="81"/>
        <v/>
      </c>
      <c r="N574" s="76">
        <f t="shared" si="76"/>
        <v>0</v>
      </c>
      <c r="O574" s="89">
        <f t="shared" si="77"/>
        <v>0</v>
      </c>
      <c r="P574" s="76" t="str">
        <f t="shared" si="78"/>
        <v>Dins Periode Legal</v>
      </c>
      <c r="Q574" s="76" t="str">
        <f t="shared" si="79"/>
        <v xml:space="preserve"> - Dins Periode Legal</v>
      </c>
      <c r="R574" s="76" t="str">
        <f t="shared" si="75"/>
        <v xml:space="preserve"> - Import Total</v>
      </c>
      <c r="S574" s="92">
        <f t="shared" si="82"/>
        <v>0</v>
      </c>
      <c r="T574" s="90">
        <f t="shared" si="80"/>
        <v>0</v>
      </c>
    </row>
    <row r="575" spans="3:20" x14ac:dyDescent="0.25">
      <c r="C575" s="143"/>
      <c r="D575" s="34"/>
      <c r="E575"/>
      <c r="F575"/>
      <c r="G575"/>
      <c r="H575" s="140"/>
      <c r="I575" s="36"/>
      <c r="J575"/>
      <c r="K575" s="8"/>
      <c r="L575" s="87" t="str">
        <f t="shared" si="83"/>
        <v/>
      </c>
      <c r="M575" s="88" t="str">
        <f t="shared" si="81"/>
        <v/>
      </c>
      <c r="N575" s="76">
        <f t="shared" si="76"/>
        <v>0</v>
      </c>
      <c r="O575" s="89">
        <f t="shared" si="77"/>
        <v>0</v>
      </c>
      <c r="P575" s="76" t="str">
        <f t="shared" si="78"/>
        <v>Dins Periode Legal</v>
      </c>
      <c r="Q575" s="76" t="str">
        <f t="shared" si="79"/>
        <v xml:space="preserve"> - Dins Periode Legal</v>
      </c>
      <c r="R575" s="76" t="str">
        <f t="shared" si="75"/>
        <v xml:space="preserve"> - Import Total</v>
      </c>
      <c r="S575" s="92">
        <f t="shared" si="82"/>
        <v>0</v>
      </c>
      <c r="T575" s="90">
        <f t="shared" si="80"/>
        <v>0</v>
      </c>
    </row>
    <row r="576" spans="3:20" x14ac:dyDescent="0.25">
      <c r="C576" s="143"/>
      <c r="D576" s="34"/>
      <c r="E576"/>
      <c r="F576"/>
      <c r="G576"/>
      <c r="H576" s="140"/>
      <c r="I576" s="36"/>
      <c r="J576"/>
      <c r="K576" s="8"/>
      <c r="L576" s="87" t="str">
        <f t="shared" si="83"/>
        <v/>
      </c>
      <c r="M576" s="88" t="str">
        <f t="shared" si="81"/>
        <v/>
      </c>
      <c r="N576" s="76">
        <f t="shared" si="76"/>
        <v>0</v>
      </c>
      <c r="O576" s="89">
        <f t="shared" si="77"/>
        <v>0</v>
      </c>
      <c r="P576" s="76" t="str">
        <f t="shared" si="78"/>
        <v>Dins Periode Legal</v>
      </c>
      <c r="Q576" s="76" t="str">
        <f t="shared" si="79"/>
        <v xml:space="preserve"> - Dins Periode Legal</v>
      </c>
      <c r="R576" s="76" t="str">
        <f t="shared" si="75"/>
        <v xml:space="preserve"> - Import Total</v>
      </c>
      <c r="S576" s="92">
        <f t="shared" si="82"/>
        <v>0</v>
      </c>
      <c r="T576" s="90">
        <f t="shared" si="80"/>
        <v>0</v>
      </c>
    </row>
    <row r="577" spans="3:20" x14ac:dyDescent="0.25">
      <c r="C577" s="143"/>
      <c r="D577" s="34"/>
      <c r="E577"/>
      <c r="F577"/>
      <c r="G577"/>
      <c r="H577" s="140"/>
      <c r="I577" s="36"/>
      <c r="J577"/>
      <c r="K577" s="8"/>
      <c r="L577" s="87" t="str">
        <f t="shared" si="83"/>
        <v/>
      </c>
      <c r="M577" s="88" t="str">
        <f t="shared" si="81"/>
        <v/>
      </c>
      <c r="N577" s="76">
        <f t="shared" si="76"/>
        <v>0</v>
      </c>
      <c r="O577" s="89">
        <f t="shared" si="77"/>
        <v>0</v>
      </c>
      <c r="P577" s="76" t="str">
        <f t="shared" si="78"/>
        <v>Dins Periode Legal</v>
      </c>
      <c r="Q577" s="76" t="str">
        <f t="shared" si="79"/>
        <v xml:space="preserve"> - Dins Periode Legal</v>
      </c>
      <c r="R577" s="76" t="str">
        <f t="shared" si="75"/>
        <v xml:space="preserve"> - Import Total</v>
      </c>
      <c r="S577" s="92">
        <f t="shared" si="82"/>
        <v>0</v>
      </c>
      <c r="T577" s="90">
        <f t="shared" si="80"/>
        <v>0</v>
      </c>
    </row>
    <row r="578" spans="3:20" x14ac:dyDescent="0.25">
      <c r="C578" s="143"/>
      <c r="D578" s="34"/>
      <c r="E578"/>
      <c r="F578"/>
      <c r="G578"/>
      <c r="H578" s="140"/>
      <c r="I578" s="36"/>
      <c r="J578"/>
      <c r="K578" s="8"/>
      <c r="L578" s="87" t="str">
        <f t="shared" si="83"/>
        <v/>
      </c>
      <c r="M578" s="88" t="str">
        <f t="shared" si="81"/>
        <v/>
      </c>
      <c r="N578" s="76">
        <f t="shared" si="76"/>
        <v>0</v>
      </c>
      <c r="O578" s="89">
        <f t="shared" si="77"/>
        <v>0</v>
      </c>
      <c r="P578" s="76" t="str">
        <f t="shared" si="78"/>
        <v>Dins Periode Legal</v>
      </c>
      <c r="Q578" s="76" t="str">
        <f t="shared" si="79"/>
        <v xml:space="preserve"> - Dins Periode Legal</v>
      </c>
      <c r="R578" s="76" t="str">
        <f t="shared" si="75"/>
        <v xml:space="preserve"> - Import Total</v>
      </c>
      <c r="S578" s="92">
        <f t="shared" si="82"/>
        <v>0</v>
      </c>
      <c r="T578" s="90">
        <f t="shared" si="80"/>
        <v>0</v>
      </c>
    </row>
    <row r="579" spans="3:20" x14ac:dyDescent="0.25">
      <c r="C579" s="143"/>
      <c r="D579" s="34"/>
      <c r="E579"/>
      <c r="F579"/>
      <c r="G579"/>
      <c r="H579" s="140"/>
      <c r="I579" s="36"/>
      <c r="J579"/>
      <c r="K579" s="8"/>
      <c r="L579" s="87" t="str">
        <f t="shared" si="83"/>
        <v/>
      </c>
      <c r="M579" s="88" t="str">
        <f t="shared" si="81"/>
        <v/>
      </c>
      <c r="N579" s="76">
        <f t="shared" si="76"/>
        <v>0</v>
      </c>
      <c r="O579" s="89">
        <f t="shared" si="77"/>
        <v>0</v>
      </c>
      <c r="P579" s="76" t="str">
        <f t="shared" si="78"/>
        <v>Dins Periode Legal</v>
      </c>
      <c r="Q579" s="76" t="str">
        <f t="shared" si="79"/>
        <v xml:space="preserve"> - Dins Periode Legal</v>
      </c>
      <c r="R579" s="76" t="str">
        <f t="shared" ref="R579:R642" si="84">CONCATENATE($M579," - Import Total")</f>
        <v xml:space="preserve"> - Import Total</v>
      </c>
      <c r="S579" s="92">
        <f t="shared" si="82"/>
        <v>0</v>
      </c>
      <c r="T579" s="90">
        <f t="shared" si="80"/>
        <v>0</v>
      </c>
    </row>
    <row r="580" spans="3:20" x14ac:dyDescent="0.25">
      <c r="C580" s="143"/>
      <c r="D580" s="34"/>
      <c r="E580"/>
      <c r="F580"/>
      <c r="G580"/>
      <c r="H580" s="140"/>
      <c r="I580" s="36"/>
      <c r="J580"/>
      <c r="K580" s="8"/>
      <c r="L580" s="87" t="str">
        <f t="shared" si="83"/>
        <v/>
      </c>
      <c r="M580" s="88" t="str">
        <f t="shared" si="81"/>
        <v/>
      </c>
      <c r="N580" s="76">
        <f t="shared" ref="N580:N643" si="85">IF(D580="",0,D580-C580)</f>
        <v>0</v>
      </c>
      <c r="O580" s="89">
        <f t="shared" ref="O580:O643" si="86">K580*N580</f>
        <v>0</v>
      </c>
      <c r="P580" s="76" t="str">
        <f t="shared" ref="P580:P643" si="87">IF(N580&lt;=30,"Dins Periode Legal","Fora Periode Legal")</f>
        <v>Dins Periode Legal</v>
      </c>
      <c r="Q580" s="76" t="str">
        <f t="shared" ref="Q580:Q643" si="88">CONCATENATE($M580," - ",P580)</f>
        <v xml:space="preserve"> - Dins Periode Legal</v>
      </c>
      <c r="R580" s="76" t="str">
        <f t="shared" si="84"/>
        <v xml:space="preserve"> - Import Total</v>
      </c>
      <c r="S580" s="92">
        <f t="shared" si="82"/>
        <v>0</v>
      </c>
      <c r="T580" s="90">
        <f t="shared" ref="T580:T643" si="89">IF(L580="",0,1)</f>
        <v>0</v>
      </c>
    </row>
    <row r="581" spans="3:20" x14ac:dyDescent="0.25">
      <c r="C581" s="143"/>
      <c r="D581" s="34"/>
      <c r="E581"/>
      <c r="F581"/>
      <c r="G581"/>
      <c r="H581" s="140"/>
      <c r="I581" s="36"/>
      <c r="J581"/>
      <c r="K581" s="8"/>
      <c r="L581" s="87" t="str">
        <f t="shared" si="83"/>
        <v/>
      </c>
      <c r="M581" s="88" t="str">
        <f t="shared" si="81"/>
        <v/>
      </c>
      <c r="N581" s="76">
        <f t="shared" si="85"/>
        <v>0</v>
      </c>
      <c r="O581" s="89">
        <f t="shared" si="86"/>
        <v>0</v>
      </c>
      <c r="P581" s="76" t="str">
        <f t="shared" si="87"/>
        <v>Dins Periode Legal</v>
      </c>
      <c r="Q581" s="76" t="str">
        <f t="shared" si="88"/>
        <v xml:space="preserve"> - Dins Periode Legal</v>
      </c>
      <c r="R581" s="76" t="str">
        <f t="shared" si="84"/>
        <v xml:space="preserve"> - Import Total</v>
      </c>
      <c r="S581" s="92">
        <f t="shared" si="82"/>
        <v>0</v>
      </c>
      <c r="T581" s="90">
        <f t="shared" si="89"/>
        <v>0</v>
      </c>
    </row>
    <row r="582" spans="3:20" x14ac:dyDescent="0.25">
      <c r="C582" s="143"/>
      <c r="D582" s="34"/>
      <c r="E582"/>
      <c r="F582"/>
      <c r="G582"/>
      <c r="H582" s="140"/>
      <c r="I582" s="36"/>
      <c r="J582"/>
      <c r="K582" s="8"/>
      <c r="L582" s="87" t="str">
        <f t="shared" si="83"/>
        <v/>
      </c>
      <c r="M582" s="88" t="str">
        <f t="shared" si="81"/>
        <v/>
      </c>
      <c r="N582" s="76">
        <f t="shared" si="85"/>
        <v>0</v>
      </c>
      <c r="O582" s="89">
        <f t="shared" si="86"/>
        <v>0</v>
      </c>
      <c r="P582" s="76" t="str">
        <f t="shared" si="87"/>
        <v>Dins Periode Legal</v>
      </c>
      <c r="Q582" s="76" t="str">
        <f t="shared" si="88"/>
        <v xml:space="preserve"> - Dins Periode Legal</v>
      </c>
      <c r="R582" s="76" t="str">
        <f t="shared" si="84"/>
        <v xml:space="preserve"> - Import Total</v>
      </c>
      <c r="S582" s="92">
        <f t="shared" si="82"/>
        <v>0</v>
      </c>
      <c r="T582" s="90">
        <f t="shared" si="89"/>
        <v>0</v>
      </c>
    </row>
    <row r="583" spans="3:20" x14ac:dyDescent="0.25">
      <c r="C583" s="79"/>
      <c r="D583" s="34"/>
      <c r="E583"/>
      <c r="F583"/>
      <c r="G583"/>
      <c r="H583" s="140"/>
      <c r="I583" s="36"/>
      <c r="J583"/>
      <c r="K583" s="8"/>
      <c r="L583" s="87" t="str">
        <f t="shared" si="83"/>
        <v/>
      </c>
      <c r="M583" s="88" t="str">
        <f t="shared" ref="M583:M646" si="90">IF(L583="","",VLOOKUP(L583,$AJ$8:$AK$19,2,FALSE))</f>
        <v/>
      </c>
      <c r="N583" s="76">
        <f t="shared" si="85"/>
        <v>0</v>
      </c>
      <c r="O583" s="89">
        <f t="shared" si="86"/>
        <v>0</v>
      </c>
      <c r="P583" s="76" t="str">
        <f t="shared" si="87"/>
        <v>Dins Periode Legal</v>
      </c>
      <c r="Q583" s="76" t="str">
        <f t="shared" si="88"/>
        <v xml:space="preserve"> - Dins Periode Legal</v>
      </c>
      <c r="R583" s="76" t="str">
        <f t="shared" si="84"/>
        <v xml:space="preserve"> - Import Total</v>
      </c>
      <c r="S583" s="92">
        <f t="shared" ref="S583:S646" si="91">IF(M583="",0,K583/(VLOOKUP(R583,$X$9:$Y$27,2,FALSE))*N583)</f>
        <v>0</v>
      </c>
      <c r="T583" s="90">
        <f t="shared" si="89"/>
        <v>0</v>
      </c>
    </row>
    <row r="584" spans="3:20" x14ac:dyDescent="0.25">
      <c r="C584" s="79"/>
      <c r="D584" s="34"/>
      <c r="E584"/>
      <c r="F584"/>
      <c r="G584"/>
      <c r="H584" s="140"/>
      <c r="I584" s="36"/>
      <c r="J584"/>
      <c r="K584" s="8"/>
      <c r="L584" s="87" t="str">
        <f t="shared" ref="L584:L647" si="92">IF(D584="","",MONTH(D584))</f>
        <v/>
      </c>
      <c r="M584" s="88" t="str">
        <f t="shared" si="90"/>
        <v/>
      </c>
      <c r="N584" s="76">
        <f t="shared" si="85"/>
        <v>0</v>
      </c>
      <c r="O584" s="89">
        <f t="shared" si="86"/>
        <v>0</v>
      </c>
      <c r="P584" s="76" t="str">
        <f t="shared" si="87"/>
        <v>Dins Periode Legal</v>
      </c>
      <c r="Q584" s="76" t="str">
        <f t="shared" si="88"/>
        <v xml:space="preserve"> - Dins Periode Legal</v>
      </c>
      <c r="R584" s="76" t="str">
        <f t="shared" si="84"/>
        <v xml:space="preserve"> - Import Total</v>
      </c>
      <c r="S584" s="92">
        <f t="shared" si="91"/>
        <v>0</v>
      </c>
      <c r="T584" s="90">
        <f t="shared" si="89"/>
        <v>0</v>
      </c>
    </row>
    <row r="585" spans="3:20" x14ac:dyDescent="0.25">
      <c r="C585" s="143"/>
      <c r="D585" s="34"/>
      <c r="E585"/>
      <c r="F585"/>
      <c r="G585"/>
      <c r="H585" s="140"/>
      <c r="I585" s="36"/>
      <c r="J585"/>
      <c r="K585" s="8"/>
      <c r="L585" s="87" t="str">
        <f t="shared" si="92"/>
        <v/>
      </c>
      <c r="M585" s="88" t="str">
        <f t="shared" si="90"/>
        <v/>
      </c>
      <c r="N585" s="76">
        <f t="shared" si="85"/>
        <v>0</v>
      </c>
      <c r="O585" s="89">
        <f t="shared" si="86"/>
        <v>0</v>
      </c>
      <c r="P585" s="76" t="str">
        <f t="shared" si="87"/>
        <v>Dins Periode Legal</v>
      </c>
      <c r="Q585" s="76" t="str">
        <f t="shared" si="88"/>
        <v xml:space="preserve"> - Dins Periode Legal</v>
      </c>
      <c r="R585" s="76" t="str">
        <f t="shared" si="84"/>
        <v xml:space="preserve"> - Import Total</v>
      </c>
      <c r="S585" s="92">
        <f t="shared" si="91"/>
        <v>0</v>
      </c>
      <c r="T585" s="90">
        <f t="shared" si="89"/>
        <v>0</v>
      </c>
    </row>
    <row r="586" spans="3:20" x14ac:dyDescent="0.25">
      <c r="C586" s="143"/>
      <c r="D586" s="34"/>
      <c r="E586"/>
      <c r="F586"/>
      <c r="G586"/>
      <c r="H586" s="140"/>
      <c r="I586" s="36"/>
      <c r="J586"/>
      <c r="K586" s="8"/>
      <c r="L586" s="87" t="str">
        <f t="shared" si="92"/>
        <v/>
      </c>
      <c r="M586" s="88" t="str">
        <f t="shared" si="90"/>
        <v/>
      </c>
      <c r="N586" s="76">
        <f t="shared" si="85"/>
        <v>0</v>
      </c>
      <c r="O586" s="89">
        <f t="shared" si="86"/>
        <v>0</v>
      </c>
      <c r="P586" s="76" t="str">
        <f t="shared" si="87"/>
        <v>Dins Periode Legal</v>
      </c>
      <c r="Q586" s="76" t="str">
        <f t="shared" si="88"/>
        <v xml:space="preserve"> - Dins Periode Legal</v>
      </c>
      <c r="R586" s="76" t="str">
        <f t="shared" si="84"/>
        <v xml:space="preserve"> - Import Total</v>
      </c>
      <c r="S586" s="92">
        <f t="shared" si="91"/>
        <v>0</v>
      </c>
      <c r="T586" s="90">
        <f t="shared" si="89"/>
        <v>0</v>
      </c>
    </row>
    <row r="587" spans="3:20" x14ac:dyDescent="0.25">
      <c r="C587" s="143"/>
      <c r="D587" s="34"/>
      <c r="E587"/>
      <c r="F587"/>
      <c r="G587"/>
      <c r="H587" s="140"/>
      <c r="I587" s="36"/>
      <c r="J587"/>
      <c r="K587" s="8"/>
      <c r="L587" s="87" t="str">
        <f t="shared" si="92"/>
        <v/>
      </c>
      <c r="M587" s="88" t="str">
        <f t="shared" si="90"/>
        <v/>
      </c>
      <c r="N587" s="76">
        <f t="shared" si="85"/>
        <v>0</v>
      </c>
      <c r="O587" s="89">
        <f t="shared" si="86"/>
        <v>0</v>
      </c>
      <c r="P587" s="76" t="str">
        <f t="shared" si="87"/>
        <v>Dins Periode Legal</v>
      </c>
      <c r="Q587" s="76" t="str">
        <f t="shared" si="88"/>
        <v xml:space="preserve"> - Dins Periode Legal</v>
      </c>
      <c r="R587" s="76" t="str">
        <f t="shared" si="84"/>
        <v xml:space="preserve"> - Import Total</v>
      </c>
      <c r="S587" s="92">
        <f t="shared" si="91"/>
        <v>0</v>
      </c>
      <c r="T587" s="90">
        <f t="shared" si="89"/>
        <v>0</v>
      </c>
    </row>
    <row r="588" spans="3:20" x14ac:dyDescent="0.25">
      <c r="C588" s="79"/>
      <c r="D588" s="34"/>
      <c r="E588"/>
      <c r="F588"/>
      <c r="G588"/>
      <c r="H588" s="140"/>
      <c r="I588" s="36"/>
      <c r="J588"/>
      <c r="K588" s="8"/>
      <c r="L588" s="87" t="str">
        <f t="shared" si="92"/>
        <v/>
      </c>
      <c r="M588" s="88" t="str">
        <f t="shared" si="90"/>
        <v/>
      </c>
      <c r="N588" s="76">
        <f t="shared" si="85"/>
        <v>0</v>
      </c>
      <c r="O588" s="89">
        <f t="shared" si="86"/>
        <v>0</v>
      </c>
      <c r="P588" s="76" t="str">
        <f t="shared" si="87"/>
        <v>Dins Periode Legal</v>
      </c>
      <c r="Q588" s="76" t="str">
        <f t="shared" si="88"/>
        <v xml:space="preserve"> - Dins Periode Legal</v>
      </c>
      <c r="R588" s="76" t="str">
        <f t="shared" si="84"/>
        <v xml:space="preserve"> - Import Total</v>
      </c>
      <c r="S588" s="92">
        <f t="shared" si="91"/>
        <v>0</v>
      </c>
      <c r="T588" s="90">
        <f t="shared" si="89"/>
        <v>0</v>
      </c>
    </row>
    <row r="589" spans="3:20" x14ac:dyDescent="0.25">
      <c r="C589" s="79"/>
      <c r="D589" s="34"/>
      <c r="E589"/>
      <c r="F589"/>
      <c r="G589"/>
      <c r="H589" s="140"/>
      <c r="I589" s="36"/>
      <c r="J589"/>
      <c r="K589" s="8"/>
      <c r="L589" s="87" t="str">
        <f t="shared" si="92"/>
        <v/>
      </c>
      <c r="M589" s="88" t="str">
        <f t="shared" si="90"/>
        <v/>
      </c>
      <c r="N589" s="76">
        <f t="shared" si="85"/>
        <v>0</v>
      </c>
      <c r="O589" s="89">
        <f t="shared" si="86"/>
        <v>0</v>
      </c>
      <c r="P589" s="76" t="str">
        <f t="shared" si="87"/>
        <v>Dins Periode Legal</v>
      </c>
      <c r="Q589" s="76" t="str">
        <f t="shared" si="88"/>
        <v xml:space="preserve"> - Dins Periode Legal</v>
      </c>
      <c r="R589" s="76" t="str">
        <f t="shared" si="84"/>
        <v xml:space="preserve"> - Import Total</v>
      </c>
      <c r="S589" s="92">
        <f t="shared" si="91"/>
        <v>0</v>
      </c>
      <c r="T589" s="90">
        <f t="shared" si="89"/>
        <v>0</v>
      </c>
    </row>
    <row r="590" spans="3:20" x14ac:dyDescent="0.25">
      <c r="C590" s="79"/>
      <c r="D590" s="34"/>
      <c r="E590"/>
      <c r="F590"/>
      <c r="G590"/>
      <c r="H590" s="140"/>
      <c r="I590" s="36"/>
      <c r="J590"/>
      <c r="K590" s="8"/>
      <c r="L590" s="87" t="str">
        <f t="shared" si="92"/>
        <v/>
      </c>
      <c r="M590" s="88" t="str">
        <f t="shared" si="90"/>
        <v/>
      </c>
      <c r="N590" s="76">
        <f t="shared" si="85"/>
        <v>0</v>
      </c>
      <c r="O590" s="89">
        <f t="shared" si="86"/>
        <v>0</v>
      </c>
      <c r="P590" s="76" t="str">
        <f t="shared" si="87"/>
        <v>Dins Periode Legal</v>
      </c>
      <c r="Q590" s="76" t="str">
        <f t="shared" si="88"/>
        <v xml:space="preserve"> - Dins Periode Legal</v>
      </c>
      <c r="R590" s="76" t="str">
        <f t="shared" si="84"/>
        <v xml:space="preserve"> - Import Total</v>
      </c>
      <c r="S590" s="92">
        <f t="shared" si="91"/>
        <v>0</v>
      </c>
      <c r="T590" s="90">
        <f t="shared" si="89"/>
        <v>0</v>
      </c>
    </row>
    <row r="591" spans="3:20" x14ac:dyDescent="0.25">
      <c r="C591" s="79"/>
      <c r="D591" s="34"/>
      <c r="E591"/>
      <c r="F591"/>
      <c r="G591"/>
      <c r="H591" s="140"/>
      <c r="I591" s="36"/>
      <c r="J591"/>
      <c r="K591" s="8"/>
      <c r="L591" s="87" t="str">
        <f t="shared" si="92"/>
        <v/>
      </c>
      <c r="M591" s="88" t="str">
        <f t="shared" si="90"/>
        <v/>
      </c>
      <c r="N591" s="76">
        <f t="shared" si="85"/>
        <v>0</v>
      </c>
      <c r="O591" s="89">
        <f t="shared" si="86"/>
        <v>0</v>
      </c>
      <c r="P591" s="76" t="str">
        <f t="shared" si="87"/>
        <v>Dins Periode Legal</v>
      </c>
      <c r="Q591" s="76" t="str">
        <f t="shared" si="88"/>
        <v xml:space="preserve"> - Dins Periode Legal</v>
      </c>
      <c r="R591" s="76" t="str">
        <f t="shared" si="84"/>
        <v xml:space="preserve"> - Import Total</v>
      </c>
      <c r="S591" s="92">
        <f t="shared" si="91"/>
        <v>0</v>
      </c>
      <c r="T591" s="90">
        <f t="shared" si="89"/>
        <v>0</v>
      </c>
    </row>
    <row r="592" spans="3:20" x14ac:dyDescent="0.25">
      <c r="C592" s="79"/>
      <c r="D592" s="34"/>
      <c r="E592"/>
      <c r="F592"/>
      <c r="G592"/>
      <c r="H592" s="140"/>
      <c r="I592" s="36"/>
      <c r="J592"/>
      <c r="K592" s="8"/>
      <c r="L592" s="87" t="str">
        <f t="shared" si="92"/>
        <v/>
      </c>
      <c r="M592" s="88" t="str">
        <f t="shared" si="90"/>
        <v/>
      </c>
      <c r="N592" s="76">
        <f t="shared" si="85"/>
        <v>0</v>
      </c>
      <c r="O592" s="89">
        <f t="shared" si="86"/>
        <v>0</v>
      </c>
      <c r="P592" s="76" t="str">
        <f t="shared" si="87"/>
        <v>Dins Periode Legal</v>
      </c>
      <c r="Q592" s="76" t="str">
        <f t="shared" si="88"/>
        <v xml:space="preserve"> - Dins Periode Legal</v>
      </c>
      <c r="R592" s="76" t="str">
        <f t="shared" si="84"/>
        <v xml:space="preserve"> - Import Total</v>
      </c>
      <c r="S592" s="92">
        <f t="shared" si="91"/>
        <v>0</v>
      </c>
      <c r="T592" s="90">
        <f t="shared" si="89"/>
        <v>0</v>
      </c>
    </row>
    <row r="593" spans="2:20" x14ac:dyDescent="0.25">
      <c r="C593" s="79"/>
      <c r="D593" s="34"/>
      <c r="E593"/>
      <c r="F593"/>
      <c r="G593"/>
      <c r="H593" s="140"/>
      <c r="I593" s="36"/>
      <c r="J593"/>
      <c r="K593" s="8"/>
      <c r="L593" s="87" t="str">
        <f t="shared" si="92"/>
        <v/>
      </c>
      <c r="M593" s="88" t="str">
        <f t="shared" si="90"/>
        <v/>
      </c>
      <c r="N593" s="76">
        <f t="shared" si="85"/>
        <v>0</v>
      </c>
      <c r="O593" s="89">
        <f t="shared" si="86"/>
        <v>0</v>
      </c>
      <c r="P593" s="76" t="str">
        <f t="shared" si="87"/>
        <v>Dins Periode Legal</v>
      </c>
      <c r="Q593" s="76" t="str">
        <f t="shared" si="88"/>
        <v xml:space="preserve"> - Dins Periode Legal</v>
      </c>
      <c r="R593" s="76" t="str">
        <f t="shared" si="84"/>
        <v xml:space="preserve"> - Import Total</v>
      </c>
      <c r="S593" s="92">
        <f t="shared" si="91"/>
        <v>0</v>
      </c>
      <c r="T593" s="90">
        <f t="shared" si="89"/>
        <v>0</v>
      </c>
    </row>
    <row r="594" spans="2:20" x14ac:dyDescent="0.25">
      <c r="C594" s="79"/>
      <c r="D594" s="34"/>
      <c r="E594"/>
      <c r="F594"/>
      <c r="G594"/>
      <c r="H594" s="140"/>
      <c r="I594" s="36"/>
      <c r="J594"/>
      <c r="K594" s="8"/>
      <c r="L594" s="87" t="str">
        <f t="shared" si="92"/>
        <v/>
      </c>
      <c r="M594" s="88" t="str">
        <f t="shared" si="90"/>
        <v/>
      </c>
      <c r="N594" s="76">
        <f t="shared" si="85"/>
        <v>0</v>
      </c>
      <c r="O594" s="89">
        <f t="shared" si="86"/>
        <v>0</v>
      </c>
      <c r="P594" s="76" t="str">
        <f t="shared" si="87"/>
        <v>Dins Periode Legal</v>
      </c>
      <c r="Q594" s="76" t="str">
        <f t="shared" si="88"/>
        <v xml:space="preserve"> - Dins Periode Legal</v>
      </c>
      <c r="R594" s="76" t="str">
        <f t="shared" si="84"/>
        <v xml:space="preserve"> - Import Total</v>
      </c>
      <c r="S594" s="92">
        <f t="shared" si="91"/>
        <v>0</v>
      </c>
      <c r="T594" s="90">
        <f t="shared" si="89"/>
        <v>0</v>
      </c>
    </row>
    <row r="595" spans="2:20" x14ac:dyDescent="0.25">
      <c r="C595" s="79"/>
      <c r="D595" s="34"/>
      <c r="E595"/>
      <c r="F595"/>
      <c r="G595"/>
      <c r="H595" s="140"/>
      <c r="I595" s="36"/>
      <c r="J595"/>
      <c r="K595" s="8"/>
      <c r="L595" s="87" t="str">
        <f t="shared" si="92"/>
        <v/>
      </c>
      <c r="M595" s="88" t="str">
        <f t="shared" si="90"/>
        <v/>
      </c>
      <c r="N595" s="76">
        <f t="shared" si="85"/>
        <v>0</v>
      </c>
      <c r="O595" s="89">
        <f t="shared" si="86"/>
        <v>0</v>
      </c>
      <c r="P595" s="76" t="str">
        <f t="shared" si="87"/>
        <v>Dins Periode Legal</v>
      </c>
      <c r="Q595" s="76" t="str">
        <f t="shared" si="88"/>
        <v xml:space="preserve"> - Dins Periode Legal</v>
      </c>
      <c r="R595" s="76" t="str">
        <f t="shared" si="84"/>
        <v xml:space="preserve"> - Import Total</v>
      </c>
      <c r="S595" s="92">
        <f t="shared" si="91"/>
        <v>0</v>
      </c>
      <c r="T595" s="90">
        <f t="shared" si="89"/>
        <v>0</v>
      </c>
    </row>
    <row r="596" spans="2:20" x14ac:dyDescent="0.25">
      <c r="C596" s="79"/>
      <c r="D596" s="34"/>
      <c r="E596"/>
      <c r="F596"/>
      <c r="G596"/>
      <c r="H596" s="140"/>
      <c r="I596" s="36"/>
      <c r="J596"/>
      <c r="K596" s="8"/>
      <c r="L596" s="87" t="str">
        <f t="shared" si="92"/>
        <v/>
      </c>
      <c r="M596" s="88" t="str">
        <f t="shared" si="90"/>
        <v/>
      </c>
      <c r="N596" s="76">
        <f t="shared" si="85"/>
        <v>0</v>
      </c>
      <c r="O596" s="89">
        <f t="shared" si="86"/>
        <v>0</v>
      </c>
      <c r="P596" s="76" t="str">
        <f t="shared" si="87"/>
        <v>Dins Periode Legal</v>
      </c>
      <c r="Q596" s="76" t="str">
        <f t="shared" si="88"/>
        <v xml:space="preserve"> - Dins Periode Legal</v>
      </c>
      <c r="R596" s="76" t="str">
        <f t="shared" si="84"/>
        <v xml:space="preserve"> - Import Total</v>
      </c>
      <c r="S596" s="92">
        <f t="shared" si="91"/>
        <v>0</v>
      </c>
      <c r="T596" s="90">
        <f t="shared" si="89"/>
        <v>0</v>
      </c>
    </row>
    <row r="597" spans="2:20" x14ac:dyDescent="0.25">
      <c r="C597" s="79"/>
      <c r="D597" s="34"/>
      <c r="E597"/>
      <c r="F597"/>
      <c r="G597"/>
      <c r="H597" s="140"/>
      <c r="I597" s="36"/>
      <c r="J597"/>
      <c r="K597" s="8"/>
      <c r="L597" s="87" t="str">
        <f t="shared" si="92"/>
        <v/>
      </c>
      <c r="M597" s="88" t="str">
        <f t="shared" si="90"/>
        <v/>
      </c>
      <c r="N597" s="76">
        <f t="shared" si="85"/>
        <v>0</v>
      </c>
      <c r="O597" s="89">
        <f t="shared" si="86"/>
        <v>0</v>
      </c>
      <c r="P597" s="76" t="str">
        <f t="shared" si="87"/>
        <v>Dins Periode Legal</v>
      </c>
      <c r="Q597" s="76" t="str">
        <f t="shared" si="88"/>
        <v xml:space="preserve"> - Dins Periode Legal</v>
      </c>
      <c r="R597" s="76" t="str">
        <f t="shared" si="84"/>
        <v xml:space="preserve"> - Import Total</v>
      </c>
      <c r="S597" s="92">
        <f t="shared" si="91"/>
        <v>0</v>
      </c>
      <c r="T597" s="90">
        <f t="shared" si="89"/>
        <v>0</v>
      </c>
    </row>
    <row r="598" spans="2:20" x14ac:dyDescent="0.25">
      <c r="C598" s="79"/>
      <c r="D598" s="79"/>
      <c r="H598" s="140"/>
      <c r="L598" s="87" t="str">
        <f t="shared" si="92"/>
        <v/>
      </c>
      <c r="M598" s="88" t="str">
        <f t="shared" si="90"/>
        <v/>
      </c>
      <c r="N598" s="76">
        <f t="shared" si="85"/>
        <v>0</v>
      </c>
      <c r="O598" s="89">
        <f t="shared" si="86"/>
        <v>0</v>
      </c>
      <c r="P598" s="76" t="str">
        <f t="shared" si="87"/>
        <v>Dins Periode Legal</v>
      </c>
      <c r="Q598" s="76" t="str">
        <f t="shared" si="88"/>
        <v xml:space="preserve"> - Dins Periode Legal</v>
      </c>
      <c r="R598" s="76" t="str">
        <f t="shared" si="84"/>
        <v xml:space="preserve"> - Import Total</v>
      </c>
      <c r="S598" s="92">
        <f t="shared" si="91"/>
        <v>0</v>
      </c>
      <c r="T598" s="90">
        <f t="shared" si="89"/>
        <v>0</v>
      </c>
    </row>
    <row r="599" spans="2:20" x14ac:dyDescent="0.25">
      <c r="C599" s="79"/>
      <c r="D599" s="79"/>
      <c r="L599" s="87" t="str">
        <f t="shared" si="92"/>
        <v/>
      </c>
      <c r="M599" s="88" t="str">
        <f t="shared" si="90"/>
        <v/>
      </c>
      <c r="N599" s="76">
        <f t="shared" si="85"/>
        <v>0</v>
      </c>
      <c r="O599" s="89">
        <f t="shared" si="86"/>
        <v>0</v>
      </c>
      <c r="P599" s="76" t="str">
        <f t="shared" si="87"/>
        <v>Dins Periode Legal</v>
      </c>
      <c r="Q599" s="76" t="str">
        <f t="shared" si="88"/>
        <v xml:space="preserve"> - Dins Periode Legal</v>
      </c>
      <c r="R599" s="76" t="str">
        <f t="shared" si="84"/>
        <v xml:space="preserve"> - Import Total</v>
      </c>
      <c r="S599" s="92">
        <f t="shared" si="91"/>
        <v>0</v>
      </c>
      <c r="T599" s="90">
        <f t="shared" si="89"/>
        <v>0</v>
      </c>
    </row>
    <row r="600" spans="2:20" x14ac:dyDescent="0.25">
      <c r="C600" s="79"/>
      <c r="D600" s="79"/>
      <c r="H600" s="140"/>
      <c r="L600" s="87" t="str">
        <f t="shared" si="92"/>
        <v/>
      </c>
      <c r="M600" s="88" t="str">
        <f t="shared" si="90"/>
        <v/>
      </c>
      <c r="N600" s="76">
        <f t="shared" si="85"/>
        <v>0</v>
      </c>
      <c r="O600" s="89">
        <f t="shared" si="86"/>
        <v>0</v>
      </c>
      <c r="P600" s="76" t="str">
        <f t="shared" si="87"/>
        <v>Dins Periode Legal</v>
      </c>
      <c r="Q600" s="76" t="str">
        <f t="shared" si="88"/>
        <v xml:space="preserve"> - Dins Periode Legal</v>
      </c>
      <c r="R600" s="76" t="str">
        <f t="shared" si="84"/>
        <v xml:space="preserve"> - Import Total</v>
      </c>
      <c r="S600" s="92">
        <f t="shared" si="91"/>
        <v>0</v>
      </c>
      <c r="T600" s="90">
        <f t="shared" si="89"/>
        <v>0</v>
      </c>
    </row>
    <row r="601" spans="2:20" x14ac:dyDescent="0.25">
      <c r="C601" s="79"/>
      <c r="D601" s="79"/>
      <c r="H601" s="140"/>
      <c r="L601" s="87" t="str">
        <f t="shared" si="92"/>
        <v/>
      </c>
      <c r="M601" s="88" t="str">
        <f t="shared" si="90"/>
        <v/>
      </c>
      <c r="N601" s="76">
        <f t="shared" si="85"/>
        <v>0</v>
      </c>
      <c r="O601" s="89">
        <f t="shared" si="86"/>
        <v>0</v>
      </c>
      <c r="P601" s="76" t="str">
        <f t="shared" si="87"/>
        <v>Dins Periode Legal</v>
      </c>
      <c r="Q601" s="76" t="str">
        <f t="shared" si="88"/>
        <v xml:space="preserve"> - Dins Periode Legal</v>
      </c>
      <c r="R601" s="76" t="str">
        <f t="shared" si="84"/>
        <v xml:space="preserve"> - Import Total</v>
      </c>
      <c r="S601" s="92">
        <f t="shared" si="91"/>
        <v>0</v>
      </c>
      <c r="T601" s="90">
        <f t="shared" si="89"/>
        <v>0</v>
      </c>
    </row>
    <row r="602" spans="2:20" x14ac:dyDescent="0.25">
      <c r="C602" s="79"/>
      <c r="D602" s="79"/>
      <c r="L602" s="87" t="str">
        <f t="shared" si="92"/>
        <v/>
      </c>
      <c r="M602" s="88" t="str">
        <f t="shared" si="90"/>
        <v/>
      </c>
      <c r="N602" s="76">
        <f t="shared" si="85"/>
        <v>0</v>
      </c>
      <c r="O602" s="89">
        <f t="shared" si="86"/>
        <v>0</v>
      </c>
      <c r="P602" s="76" t="str">
        <f t="shared" si="87"/>
        <v>Dins Periode Legal</v>
      </c>
      <c r="Q602" s="76" t="str">
        <f t="shared" si="88"/>
        <v xml:space="preserve"> - Dins Periode Legal</v>
      </c>
      <c r="R602" s="76" t="str">
        <f t="shared" si="84"/>
        <v xml:space="preserve"> - Import Total</v>
      </c>
      <c r="S602" s="92">
        <f t="shared" si="91"/>
        <v>0</v>
      </c>
      <c r="T602" s="90">
        <f t="shared" si="89"/>
        <v>0</v>
      </c>
    </row>
    <row r="603" spans="2:20" x14ac:dyDescent="0.25">
      <c r="C603" s="79"/>
      <c r="D603" s="79"/>
      <c r="L603" s="87" t="str">
        <f t="shared" si="92"/>
        <v/>
      </c>
      <c r="M603" s="88" t="str">
        <f t="shared" si="90"/>
        <v/>
      </c>
      <c r="N603" s="76">
        <f t="shared" si="85"/>
        <v>0</v>
      </c>
      <c r="O603" s="89">
        <f t="shared" si="86"/>
        <v>0</v>
      </c>
      <c r="P603" s="76" t="str">
        <f t="shared" si="87"/>
        <v>Dins Periode Legal</v>
      </c>
      <c r="Q603" s="76" t="str">
        <f t="shared" si="88"/>
        <v xml:space="preserve"> - Dins Periode Legal</v>
      </c>
      <c r="R603" s="76" t="str">
        <f t="shared" si="84"/>
        <v xml:space="preserve"> - Import Total</v>
      </c>
      <c r="S603" s="92">
        <f t="shared" si="91"/>
        <v>0</v>
      </c>
      <c r="T603" s="90">
        <f t="shared" si="89"/>
        <v>0</v>
      </c>
    </row>
    <row r="604" spans="2:20" x14ac:dyDescent="0.25">
      <c r="C604" s="143"/>
      <c r="D604" s="79"/>
      <c r="L604" s="87" t="str">
        <f t="shared" si="92"/>
        <v/>
      </c>
      <c r="M604" s="88" t="str">
        <f t="shared" si="90"/>
        <v/>
      </c>
      <c r="N604" s="76">
        <f t="shared" si="85"/>
        <v>0</v>
      </c>
      <c r="O604" s="89">
        <f t="shared" si="86"/>
        <v>0</v>
      </c>
      <c r="P604" s="76" t="str">
        <f t="shared" si="87"/>
        <v>Dins Periode Legal</v>
      </c>
      <c r="Q604" s="76" t="str">
        <f t="shared" si="88"/>
        <v xml:space="preserve"> - Dins Periode Legal</v>
      </c>
      <c r="R604" s="76" t="str">
        <f t="shared" si="84"/>
        <v xml:space="preserve"> - Import Total</v>
      </c>
      <c r="S604" s="92">
        <f t="shared" si="91"/>
        <v>0</v>
      </c>
      <c r="T604" s="90">
        <f t="shared" si="89"/>
        <v>0</v>
      </c>
    </row>
    <row r="605" spans="2:20" x14ac:dyDescent="0.25">
      <c r="C605" s="143"/>
      <c r="D605" s="79"/>
      <c r="L605" s="87" t="str">
        <f t="shared" si="92"/>
        <v/>
      </c>
      <c r="M605" s="88" t="str">
        <f t="shared" si="90"/>
        <v/>
      </c>
      <c r="N605" s="76">
        <f t="shared" si="85"/>
        <v>0</v>
      </c>
      <c r="O605" s="89">
        <f t="shared" si="86"/>
        <v>0</v>
      </c>
      <c r="P605" s="76" t="str">
        <f t="shared" si="87"/>
        <v>Dins Periode Legal</v>
      </c>
      <c r="Q605" s="76" t="str">
        <f t="shared" si="88"/>
        <v xml:space="preserve"> - Dins Periode Legal</v>
      </c>
      <c r="R605" s="76" t="str">
        <f t="shared" si="84"/>
        <v xml:space="preserve"> - Import Total</v>
      </c>
      <c r="S605" s="92">
        <f t="shared" si="91"/>
        <v>0</v>
      </c>
      <c r="T605" s="90">
        <f t="shared" si="89"/>
        <v>0</v>
      </c>
    </row>
    <row r="606" spans="2:20" x14ac:dyDescent="0.25">
      <c r="C606" s="143"/>
      <c r="D606" s="79"/>
      <c r="L606" s="87" t="str">
        <f t="shared" si="92"/>
        <v/>
      </c>
      <c r="M606" s="88" t="str">
        <f t="shared" si="90"/>
        <v/>
      </c>
      <c r="N606" s="76">
        <f t="shared" si="85"/>
        <v>0</v>
      </c>
      <c r="O606" s="89">
        <f t="shared" si="86"/>
        <v>0</v>
      </c>
      <c r="P606" s="76" t="str">
        <f t="shared" si="87"/>
        <v>Dins Periode Legal</v>
      </c>
      <c r="Q606" s="76" t="str">
        <f t="shared" si="88"/>
        <v xml:space="preserve"> - Dins Periode Legal</v>
      </c>
      <c r="R606" s="76" t="str">
        <f t="shared" si="84"/>
        <v xml:space="preserve"> - Import Total</v>
      </c>
      <c r="S606" s="92">
        <f t="shared" si="91"/>
        <v>0</v>
      </c>
      <c r="T606" s="90">
        <f t="shared" si="89"/>
        <v>0</v>
      </c>
    </row>
    <row r="607" spans="2:20" x14ac:dyDescent="0.25">
      <c r="B607" s="143"/>
      <c r="C607" s="143"/>
      <c r="D607" s="79"/>
      <c r="L607" s="87" t="str">
        <f t="shared" si="92"/>
        <v/>
      </c>
      <c r="M607" s="88" t="str">
        <f t="shared" si="90"/>
        <v/>
      </c>
      <c r="N607" s="76">
        <f t="shared" si="85"/>
        <v>0</v>
      </c>
      <c r="O607" s="89">
        <f t="shared" si="86"/>
        <v>0</v>
      </c>
      <c r="P607" s="76" t="str">
        <f t="shared" si="87"/>
        <v>Dins Periode Legal</v>
      </c>
      <c r="Q607" s="76" t="str">
        <f t="shared" si="88"/>
        <v xml:space="preserve"> - Dins Periode Legal</v>
      </c>
      <c r="R607" s="76" t="str">
        <f t="shared" si="84"/>
        <v xml:space="preserve"> - Import Total</v>
      </c>
      <c r="S607" s="92">
        <f t="shared" si="91"/>
        <v>0</v>
      </c>
      <c r="T607" s="90">
        <f t="shared" si="89"/>
        <v>0</v>
      </c>
    </row>
    <row r="608" spans="2:20" x14ac:dyDescent="0.25">
      <c r="C608" s="143"/>
      <c r="D608" s="79"/>
      <c r="L608" s="87" t="str">
        <f t="shared" si="92"/>
        <v/>
      </c>
      <c r="M608" s="88" t="str">
        <f t="shared" si="90"/>
        <v/>
      </c>
      <c r="N608" s="76">
        <f t="shared" si="85"/>
        <v>0</v>
      </c>
      <c r="O608" s="89">
        <f t="shared" si="86"/>
        <v>0</v>
      </c>
      <c r="P608" s="76" t="str">
        <f t="shared" si="87"/>
        <v>Dins Periode Legal</v>
      </c>
      <c r="Q608" s="76" t="str">
        <f t="shared" si="88"/>
        <v xml:space="preserve"> - Dins Periode Legal</v>
      </c>
      <c r="R608" s="76" t="str">
        <f t="shared" si="84"/>
        <v xml:space="preserve"> - Import Total</v>
      </c>
      <c r="S608" s="92">
        <f t="shared" si="91"/>
        <v>0</v>
      </c>
      <c r="T608" s="90">
        <f t="shared" si="89"/>
        <v>0</v>
      </c>
    </row>
    <row r="609" spans="2:20" x14ac:dyDescent="0.25">
      <c r="C609" s="143"/>
      <c r="D609" s="79"/>
      <c r="L609" s="87" t="str">
        <f t="shared" si="92"/>
        <v/>
      </c>
      <c r="M609" s="88" t="str">
        <f t="shared" si="90"/>
        <v/>
      </c>
      <c r="N609" s="76">
        <f t="shared" si="85"/>
        <v>0</v>
      </c>
      <c r="O609" s="89">
        <f t="shared" si="86"/>
        <v>0</v>
      </c>
      <c r="P609" s="76" t="str">
        <f t="shared" si="87"/>
        <v>Dins Periode Legal</v>
      </c>
      <c r="Q609" s="76" t="str">
        <f t="shared" si="88"/>
        <v xml:space="preserve"> - Dins Periode Legal</v>
      </c>
      <c r="R609" s="76" t="str">
        <f t="shared" si="84"/>
        <v xml:space="preserve"> - Import Total</v>
      </c>
      <c r="S609" s="92">
        <f t="shared" si="91"/>
        <v>0</v>
      </c>
      <c r="T609" s="90">
        <f t="shared" si="89"/>
        <v>0</v>
      </c>
    </row>
    <row r="610" spans="2:20" x14ac:dyDescent="0.25">
      <c r="C610" s="143"/>
      <c r="D610" s="79"/>
      <c r="L610" s="87" t="str">
        <f t="shared" si="92"/>
        <v/>
      </c>
      <c r="M610" s="88" t="str">
        <f t="shared" si="90"/>
        <v/>
      </c>
      <c r="N610" s="76">
        <f t="shared" si="85"/>
        <v>0</v>
      </c>
      <c r="O610" s="89">
        <f t="shared" si="86"/>
        <v>0</v>
      </c>
      <c r="P610" s="76" t="str">
        <f t="shared" si="87"/>
        <v>Dins Periode Legal</v>
      </c>
      <c r="Q610" s="76" t="str">
        <f t="shared" si="88"/>
        <v xml:space="preserve"> - Dins Periode Legal</v>
      </c>
      <c r="R610" s="76" t="str">
        <f t="shared" si="84"/>
        <v xml:space="preserve"> - Import Total</v>
      </c>
      <c r="S610" s="92">
        <f t="shared" si="91"/>
        <v>0</v>
      </c>
      <c r="T610" s="90">
        <f t="shared" si="89"/>
        <v>0</v>
      </c>
    </row>
    <row r="611" spans="2:20" x14ac:dyDescent="0.25">
      <c r="B611" s="143"/>
      <c r="C611" s="143"/>
      <c r="D611" s="79"/>
      <c r="L611" s="87" t="str">
        <f t="shared" si="92"/>
        <v/>
      </c>
      <c r="M611" s="88" t="str">
        <f t="shared" si="90"/>
        <v/>
      </c>
      <c r="N611" s="76">
        <f t="shared" si="85"/>
        <v>0</v>
      </c>
      <c r="O611" s="89">
        <f t="shared" si="86"/>
        <v>0</v>
      </c>
      <c r="P611" s="76" t="str">
        <f t="shared" si="87"/>
        <v>Dins Periode Legal</v>
      </c>
      <c r="Q611" s="76" t="str">
        <f t="shared" si="88"/>
        <v xml:space="preserve"> - Dins Periode Legal</v>
      </c>
      <c r="R611" s="76" t="str">
        <f t="shared" si="84"/>
        <v xml:space="preserve"> - Import Total</v>
      </c>
      <c r="S611" s="92">
        <f t="shared" si="91"/>
        <v>0</v>
      </c>
      <c r="T611" s="90">
        <f t="shared" si="89"/>
        <v>0</v>
      </c>
    </row>
    <row r="612" spans="2:20" x14ac:dyDescent="0.25">
      <c r="C612" s="143"/>
      <c r="D612" s="79"/>
      <c r="L612" s="87" t="str">
        <f t="shared" si="92"/>
        <v/>
      </c>
      <c r="M612" s="88" t="str">
        <f t="shared" si="90"/>
        <v/>
      </c>
      <c r="N612" s="76">
        <f t="shared" si="85"/>
        <v>0</v>
      </c>
      <c r="O612" s="89">
        <f t="shared" si="86"/>
        <v>0</v>
      </c>
      <c r="P612" s="76" t="str">
        <f t="shared" si="87"/>
        <v>Dins Periode Legal</v>
      </c>
      <c r="Q612" s="76" t="str">
        <f t="shared" si="88"/>
        <v xml:space="preserve"> - Dins Periode Legal</v>
      </c>
      <c r="R612" s="76" t="str">
        <f t="shared" si="84"/>
        <v xml:space="preserve"> - Import Total</v>
      </c>
      <c r="S612" s="92">
        <f t="shared" si="91"/>
        <v>0</v>
      </c>
      <c r="T612" s="90">
        <f t="shared" si="89"/>
        <v>0</v>
      </c>
    </row>
    <row r="613" spans="2:20" x14ac:dyDescent="0.25">
      <c r="C613" s="143"/>
      <c r="D613" s="79"/>
      <c r="L613" s="87" t="str">
        <f t="shared" si="92"/>
        <v/>
      </c>
      <c r="M613" s="88" t="str">
        <f t="shared" si="90"/>
        <v/>
      </c>
      <c r="N613" s="76">
        <f t="shared" si="85"/>
        <v>0</v>
      </c>
      <c r="O613" s="89">
        <f t="shared" si="86"/>
        <v>0</v>
      </c>
      <c r="P613" s="76" t="str">
        <f t="shared" si="87"/>
        <v>Dins Periode Legal</v>
      </c>
      <c r="Q613" s="76" t="str">
        <f t="shared" si="88"/>
        <v xml:space="preserve"> - Dins Periode Legal</v>
      </c>
      <c r="R613" s="76" t="str">
        <f t="shared" si="84"/>
        <v xml:space="preserve"> - Import Total</v>
      </c>
      <c r="S613" s="92">
        <f t="shared" si="91"/>
        <v>0</v>
      </c>
      <c r="T613" s="90">
        <f t="shared" si="89"/>
        <v>0</v>
      </c>
    </row>
    <row r="614" spans="2:20" x14ac:dyDescent="0.25">
      <c r="C614" s="143"/>
      <c r="D614" s="79"/>
      <c r="L614" s="87" t="str">
        <f t="shared" si="92"/>
        <v/>
      </c>
      <c r="M614" s="88" t="str">
        <f t="shared" si="90"/>
        <v/>
      </c>
      <c r="N614" s="76">
        <f t="shared" si="85"/>
        <v>0</v>
      </c>
      <c r="O614" s="89">
        <f t="shared" si="86"/>
        <v>0</v>
      </c>
      <c r="P614" s="76" t="str">
        <f t="shared" si="87"/>
        <v>Dins Periode Legal</v>
      </c>
      <c r="Q614" s="76" t="str">
        <f t="shared" si="88"/>
        <v xml:space="preserve"> - Dins Periode Legal</v>
      </c>
      <c r="R614" s="76" t="str">
        <f t="shared" si="84"/>
        <v xml:space="preserve"> - Import Total</v>
      </c>
      <c r="S614" s="92">
        <f t="shared" si="91"/>
        <v>0</v>
      </c>
      <c r="T614" s="90">
        <f t="shared" si="89"/>
        <v>0</v>
      </c>
    </row>
    <row r="615" spans="2:20" x14ac:dyDescent="0.25">
      <c r="C615" s="143"/>
      <c r="D615" s="79"/>
      <c r="L615" s="87" t="str">
        <f t="shared" si="92"/>
        <v/>
      </c>
      <c r="M615" s="88" t="str">
        <f t="shared" si="90"/>
        <v/>
      </c>
      <c r="N615" s="76">
        <f t="shared" si="85"/>
        <v>0</v>
      </c>
      <c r="O615" s="89">
        <f t="shared" si="86"/>
        <v>0</v>
      </c>
      <c r="P615" s="76" t="str">
        <f t="shared" si="87"/>
        <v>Dins Periode Legal</v>
      </c>
      <c r="Q615" s="76" t="str">
        <f t="shared" si="88"/>
        <v xml:space="preserve"> - Dins Periode Legal</v>
      </c>
      <c r="R615" s="76" t="str">
        <f t="shared" si="84"/>
        <v xml:space="preserve"> - Import Total</v>
      </c>
      <c r="S615" s="92">
        <f t="shared" si="91"/>
        <v>0</v>
      </c>
      <c r="T615" s="90">
        <f t="shared" si="89"/>
        <v>0</v>
      </c>
    </row>
    <row r="616" spans="2:20" x14ac:dyDescent="0.25">
      <c r="C616" s="143"/>
      <c r="D616" s="79"/>
      <c r="L616" s="87" t="str">
        <f t="shared" si="92"/>
        <v/>
      </c>
      <c r="M616" s="88" t="str">
        <f t="shared" si="90"/>
        <v/>
      </c>
      <c r="N616" s="76">
        <f t="shared" si="85"/>
        <v>0</v>
      </c>
      <c r="O616" s="89">
        <f t="shared" si="86"/>
        <v>0</v>
      </c>
      <c r="P616" s="76" t="str">
        <f t="shared" si="87"/>
        <v>Dins Periode Legal</v>
      </c>
      <c r="Q616" s="76" t="str">
        <f t="shared" si="88"/>
        <v xml:space="preserve"> - Dins Periode Legal</v>
      </c>
      <c r="R616" s="76" t="str">
        <f t="shared" si="84"/>
        <v xml:space="preserve"> - Import Total</v>
      </c>
      <c r="S616" s="92">
        <f t="shared" si="91"/>
        <v>0</v>
      </c>
      <c r="T616" s="90">
        <f t="shared" si="89"/>
        <v>0</v>
      </c>
    </row>
    <row r="617" spans="2:20" x14ac:dyDescent="0.25">
      <c r="C617" s="143"/>
      <c r="D617" s="79"/>
      <c r="L617" s="87" t="str">
        <f t="shared" si="92"/>
        <v/>
      </c>
      <c r="M617" s="88" t="str">
        <f t="shared" si="90"/>
        <v/>
      </c>
      <c r="N617" s="76">
        <f t="shared" si="85"/>
        <v>0</v>
      </c>
      <c r="O617" s="89">
        <f t="shared" si="86"/>
        <v>0</v>
      </c>
      <c r="P617" s="76" t="str">
        <f t="shared" si="87"/>
        <v>Dins Periode Legal</v>
      </c>
      <c r="Q617" s="76" t="str">
        <f t="shared" si="88"/>
        <v xml:space="preserve"> - Dins Periode Legal</v>
      </c>
      <c r="R617" s="76" t="str">
        <f t="shared" si="84"/>
        <v xml:space="preserve"> - Import Total</v>
      </c>
      <c r="S617" s="92">
        <f t="shared" si="91"/>
        <v>0</v>
      </c>
      <c r="T617" s="90">
        <f t="shared" si="89"/>
        <v>0</v>
      </c>
    </row>
    <row r="618" spans="2:20" x14ac:dyDescent="0.25">
      <c r="C618" s="143"/>
      <c r="D618" s="79"/>
      <c r="L618" s="87" t="str">
        <f t="shared" si="92"/>
        <v/>
      </c>
      <c r="M618" s="88" t="str">
        <f t="shared" si="90"/>
        <v/>
      </c>
      <c r="N618" s="76">
        <f t="shared" si="85"/>
        <v>0</v>
      </c>
      <c r="O618" s="89">
        <f t="shared" si="86"/>
        <v>0</v>
      </c>
      <c r="P618" s="76" t="str">
        <f t="shared" si="87"/>
        <v>Dins Periode Legal</v>
      </c>
      <c r="Q618" s="76" t="str">
        <f t="shared" si="88"/>
        <v xml:space="preserve"> - Dins Periode Legal</v>
      </c>
      <c r="R618" s="76" t="str">
        <f t="shared" si="84"/>
        <v xml:space="preserve"> - Import Total</v>
      </c>
      <c r="S618" s="92">
        <f t="shared" si="91"/>
        <v>0</v>
      </c>
      <c r="T618" s="90">
        <f t="shared" si="89"/>
        <v>0</v>
      </c>
    </row>
    <row r="619" spans="2:20" x14ac:dyDescent="0.25">
      <c r="C619" s="79"/>
      <c r="D619" s="79"/>
      <c r="L619" s="87" t="str">
        <f t="shared" si="92"/>
        <v/>
      </c>
      <c r="M619" s="88" t="str">
        <f t="shared" si="90"/>
        <v/>
      </c>
      <c r="N619" s="76">
        <f t="shared" si="85"/>
        <v>0</v>
      </c>
      <c r="O619" s="89">
        <f t="shared" si="86"/>
        <v>0</v>
      </c>
      <c r="P619" s="76" t="str">
        <f t="shared" si="87"/>
        <v>Dins Periode Legal</v>
      </c>
      <c r="Q619" s="76" t="str">
        <f t="shared" si="88"/>
        <v xml:space="preserve"> - Dins Periode Legal</v>
      </c>
      <c r="R619" s="76" t="str">
        <f t="shared" si="84"/>
        <v xml:space="preserve"> - Import Total</v>
      </c>
      <c r="S619" s="92">
        <f t="shared" si="91"/>
        <v>0</v>
      </c>
      <c r="T619" s="90">
        <f t="shared" si="89"/>
        <v>0</v>
      </c>
    </row>
    <row r="620" spans="2:20" x14ac:dyDescent="0.25">
      <c r="C620" s="143"/>
      <c r="D620" s="79"/>
      <c r="L620" s="87" t="str">
        <f t="shared" si="92"/>
        <v/>
      </c>
      <c r="M620" s="88" t="str">
        <f t="shared" si="90"/>
        <v/>
      </c>
      <c r="N620" s="76">
        <f t="shared" si="85"/>
        <v>0</v>
      </c>
      <c r="O620" s="89">
        <f t="shared" si="86"/>
        <v>0</v>
      </c>
      <c r="P620" s="76" t="str">
        <f t="shared" si="87"/>
        <v>Dins Periode Legal</v>
      </c>
      <c r="Q620" s="76" t="str">
        <f t="shared" si="88"/>
        <v xml:space="preserve"> - Dins Periode Legal</v>
      </c>
      <c r="R620" s="76" t="str">
        <f t="shared" si="84"/>
        <v xml:space="preserve"> - Import Total</v>
      </c>
      <c r="S620" s="92">
        <f t="shared" si="91"/>
        <v>0</v>
      </c>
      <c r="T620" s="90">
        <f t="shared" si="89"/>
        <v>0</v>
      </c>
    </row>
    <row r="621" spans="2:20" x14ac:dyDescent="0.25">
      <c r="C621" s="143"/>
      <c r="D621" s="79"/>
      <c r="L621" s="87" t="str">
        <f t="shared" si="92"/>
        <v/>
      </c>
      <c r="M621" s="88" t="str">
        <f t="shared" si="90"/>
        <v/>
      </c>
      <c r="N621" s="76">
        <f t="shared" si="85"/>
        <v>0</v>
      </c>
      <c r="O621" s="89">
        <f t="shared" si="86"/>
        <v>0</v>
      </c>
      <c r="P621" s="76" t="str">
        <f t="shared" si="87"/>
        <v>Dins Periode Legal</v>
      </c>
      <c r="Q621" s="76" t="str">
        <f t="shared" si="88"/>
        <v xml:space="preserve"> - Dins Periode Legal</v>
      </c>
      <c r="R621" s="76" t="str">
        <f t="shared" si="84"/>
        <v xml:space="preserve"> - Import Total</v>
      </c>
      <c r="S621" s="92">
        <f t="shared" si="91"/>
        <v>0</v>
      </c>
      <c r="T621" s="90">
        <f t="shared" si="89"/>
        <v>0</v>
      </c>
    </row>
    <row r="622" spans="2:20" x14ac:dyDescent="0.25">
      <c r="C622" s="143"/>
      <c r="D622" s="79"/>
      <c r="L622" s="87" t="str">
        <f t="shared" si="92"/>
        <v/>
      </c>
      <c r="M622" s="88" t="str">
        <f t="shared" si="90"/>
        <v/>
      </c>
      <c r="N622" s="76">
        <f t="shared" si="85"/>
        <v>0</v>
      </c>
      <c r="O622" s="89">
        <f t="shared" si="86"/>
        <v>0</v>
      </c>
      <c r="P622" s="76" t="str">
        <f t="shared" si="87"/>
        <v>Dins Periode Legal</v>
      </c>
      <c r="Q622" s="76" t="str">
        <f t="shared" si="88"/>
        <v xml:space="preserve"> - Dins Periode Legal</v>
      </c>
      <c r="R622" s="76" t="str">
        <f t="shared" si="84"/>
        <v xml:space="preserve"> - Import Total</v>
      </c>
      <c r="S622" s="92">
        <f t="shared" si="91"/>
        <v>0</v>
      </c>
      <c r="T622" s="90">
        <f t="shared" si="89"/>
        <v>0</v>
      </c>
    </row>
    <row r="623" spans="2:20" x14ac:dyDescent="0.25">
      <c r="C623" s="143"/>
      <c r="D623" s="79"/>
      <c r="L623" s="87" t="str">
        <f t="shared" si="92"/>
        <v/>
      </c>
      <c r="M623" s="88" t="str">
        <f t="shared" si="90"/>
        <v/>
      </c>
      <c r="N623" s="76">
        <f t="shared" si="85"/>
        <v>0</v>
      </c>
      <c r="O623" s="89">
        <f t="shared" si="86"/>
        <v>0</v>
      </c>
      <c r="P623" s="76" t="str">
        <f t="shared" si="87"/>
        <v>Dins Periode Legal</v>
      </c>
      <c r="Q623" s="76" t="str">
        <f t="shared" si="88"/>
        <v xml:space="preserve"> - Dins Periode Legal</v>
      </c>
      <c r="R623" s="76" t="str">
        <f t="shared" si="84"/>
        <v xml:space="preserve"> - Import Total</v>
      </c>
      <c r="S623" s="92">
        <f t="shared" si="91"/>
        <v>0</v>
      </c>
      <c r="T623" s="90">
        <f t="shared" si="89"/>
        <v>0</v>
      </c>
    </row>
    <row r="624" spans="2:20" x14ac:dyDescent="0.25">
      <c r="C624" s="143"/>
      <c r="D624" s="79"/>
      <c r="L624" s="87" t="str">
        <f t="shared" si="92"/>
        <v/>
      </c>
      <c r="M624" s="88" t="str">
        <f t="shared" si="90"/>
        <v/>
      </c>
      <c r="N624" s="76">
        <f t="shared" si="85"/>
        <v>0</v>
      </c>
      <c r="O624" s="89">
        <f t="shared" si="86"/>
        <v>0</v>
      </c>
      <c r="P624" s="76" t="str">
        <f t="shared" si="87"/>
        <v>Dins Periode Legal</v>
      </c>
      <c r="Q624" s="76" t="str">
        <f t="shared" si="88"/>
        <v xml:space="preserve"> - Dins Periode Legal</v>
      </c>
      <c r="R624" s="76" t="str">
        <f t="shared" si="84"/>
        <v xml:space="preserve"> - Import Total</v>
      </c>
      <c r="S624" s="92">
        <f t="shared" si="91"/>
        <v>0</v>
      </c>
      <c r="T624" s="90">
        <f t="shared" si="89"/>
        <v>0</v>
      </c>
    </row>
    <row r="625" spans="3:20" x14ac:dyDescent="0.25">
      <c r="C625" s="143"/>
      <c r="D625" s="79"/>
      <c r="L625" s="87" t="str">
        <f t="shared" si="92"/>
        <v/>
      </c>
      <c r="M625" s="88" t="str">
        <f t="shared" si="90"/>
        <v/>
      </c>
      <c r="N625" s="76">
        <f t="shared" si="85"/>
        <v>0</v>
      </c>
      <c r="O625" s="89">
        <f t="shared" si="86"/>
        <v>0</v>
      </c>
      <c r="P625" s="76" t="str">
        <f t="shared" si="87"/>
        <v>Dins Periode Legal</v>
      </c>
      <c r="Q625" s="76" t="str">
        <f t="shared" si="88"/>
        <v xml:space="preserve"> - Dins Periode Legal</v>
      </c>
      <c r="R625" s="76" t="str">
        <f t="shared" si="84"/>
        <v xml:space="preserve"> - Import Total</v>
      </c>
      <c r="S625" s="92">
        <f t="shared" si="91"/>
        <v>0</v>
      </c>
      <c r="T625" s="90">
        <f t="shared" si="89"/>
        <v>0</v>
      </c>
    </row>
    <row r="626" spans="3:20" x14ac:dyDescent="0.25">
      <c r="C626" s="143"/>
      <c r="D626" s="79"/>
      <c r="L626" s="87" t="str">
        <f t="shared" si="92"/>
        <v/>
      </c>
      <c r="M626" s="88" t="str">
        <f t="shared" si="90"/>
        <v/>
      </c>
      <c r="N626" s="76">
        <f t="shared" si="85"/>
        <v>0</v>
      </c>
      <c r="O626" s="89">
        <f t="shared" si="86"/>
        <v>0</v>
      </c>
      <c r="P626" s="76" t="str">
        <f t="shared" si="87"/>
        <v>Dins Periode Legal</v>
      </c>
      <c r="Q626" s="76" t="str">
        <f t="shared" si="88"/>
        <v xml:space="preserve"> - Dins Periode Legal</v>
      </c>
      <c r="R626" s="76" t="str">
        <f t="shared" si="84"/>
        <v xml:space="preserve"> - Import Total</v>
      </c>
      <c r="S626" s="92">
        <f t="shared" si="91"/>
        <v>0</v>
      </c>
      <c r="T626" s="90">
        <f t="shared" si="89"/>
        <v>0</v>
      </c>
    </row>
    <row r="627" spans="3:20" x14ac:dyDescent="0.25">
      <c r="C627" s="143"/>
      <c r="D627" s="79"/>
      <c r="L627" s="87" t="str">
        <f t="shared" si="92"/>
        <v/>
      </c>
      <c r="M627" s="88" t="str">
        <f t="shared" si="90"/>
        <v/>
      </c>
      <c r="N627" s="76">
        <f t="shared" si="85"/>
        <v>0</v>
      </c>
      <c r="O627" s="89">
        <f t="shared" si="86"/>
        <v>0</v>
      </c>
      <c r="P627" s="76" t="str">
        <f t="shared" si="87"/>
        <v>Dins Periode Legal</v>
      </c>
      <c r="Q627" s="76" t="str">
        <f t="shared" si="88"/>
        <v xml:space="preserve"> - Dins Periode Legal</v>
      </c>
      <c r="R627" s="76" t="str">
        <f t="shared" si="84"/>
        <v xml:space="preserve"> - Import Total</v>
      </c>
      <c r="S627" s="92">
        <f t="shared" si="91"/>
        <v>0</v>
      </c>
      <c r="T627" s="90">
        <f t="shared" si="89"/>
        <v>0</v>
      </c>
    </row>
    <row r="628" spans="3:20" x14ac:dyDescent="0.25">
      <c r="C628" s="143"/>
      <c r="D628" s="79"/>
      <c r="L628" s="87" t="str">
        <f t="shared" si="92"/>
        <v/>
      </c>
      <c r="M628" s="88" t="str">
        <f t="shared" si="90"/>
        <v/>
      </c>
      <c r="N628" s="76">
        <f t="shared" si="85"/>
        <v>0</v>
      </c>
      <c r="O628" s="89">
        <f t="shared" si="86"/>
        <v>0</v>
      </c>
      <c r="P628" s="76" t="str">
        <f t="shared" si="87"/>
        <v>Dins Periode Legal</v>
      </c>
      <c r="Q628" s="76" t="str">
        <f t="shared" si="88"/>
        <v xml:space="preserve"> - Dins Periode Legal</v>
      </c>
      <c r="R628" s="76" t="str">
        <f t="shared" si="84"/>
        <v xml:space="preserve"> - Import Total</v>
      </c>
      <c r="S628" s="92">
        <f t="shared" si="91"/>
        <v>0</v>
      </c>
      <c r="T628" s="90">
        <f t="shared" si="89"/>
        <v>0</v>
      </c>
    </row>
    <row r="629" spans="3:20" x14ac:dyDescent="0.25">
      <c r="C629" s="143"/>
      <c r="D629" s="79"/>
      <c r="L629" s="87" t="str">
        <f t="shared" si="92"/>
        <v/>
      </c>
      <c r="M629" s="88" t="str">
        <f t="shared" si="90"/>
        <v/>
      </c>
      <c r="N629" s="76">
        <f t="shared" si="85"/>
        <v>0</v>
      </c>
      <c r="O629" s="89">
        <f t="shared" si="86"/>
        <v>0</v>
      </c>
      <c r="P629" s="76" t="str">
        <f t="shared" si="87"/>
        <v>Dins Periode Legal</v>
      </c>
      <c r="Q629" s="76" t="str">
        <f t="shared" si="88"/>
        <v xml:space="preserve"> - Dins Periode Legal</v>
      </c>
      <c r="R629" s="76" t="str">
        <f t="shared" si="84"/>
        <v xml:space="preserve"> - Import Total</v>
      </c>
      <c r="S629" s="92">
        <f t="shared" si="91"/>
        <v>0</v>
      </c>
      <c r="T629" s="90">
        <f t="shared" si="89"/>
        <v>0</v>
      </c>
    </row>
    <row r="630" spans="3:20" x14ac:dyDescent="0.25">
      <c r="C630" s="143"/>
      <c r="D630" s="79"/>
      <c r="L630" s="87" t="str">
        <f t="shared" si="92"/>
        <v/>
      </c>
      <c r="M630" s="88" t="str">
        <f t="shared" si="90"/>
        <v/>
      </c>
      <c r="N630" s="76">
        <f t="shared" si="85"/>
        <v>0</v>
      </c>
      <c r="O630" s="89">
        <f t="shared" si="86"/>
        <v>0</v>
      </c>
      <c r="P630" s="76" t="str">
        <f t="shared" si="87"/>
        <v>Dins Periode Legal</v>
      </c>
      <c r="Q630" s="76" t="str">
        <f t="shared" si="88"/>
        <v xml:space="preserve"> - Dins Periode Legal</v>
      </c>
      <c r="R630" s="76" t="str">
        <f t="shared" si="84"/>
        <v xml:space="preserve"> - Import Total</v>
      </c>
      <c r="S630" s="92">
        <f t="shared" si="91"/>
        <v>0</v>
      </c>
      <c r="T630" s="90">
        <f t="shared" si="89"/>
        <v>0</v>
      </c>
    </row>
    <row r="631" spans="3:20" x14ac:dyDescent="0.25">
      <c r="C631" s="143"/>
      <c r="D631" s="79"/>
      <c r="L631" s="87" t="str">
        <f t="shared" si="92"/>
        <v/>
      </c>
      <c r="M631" s="88" t="str">
        <f t="shared" si="90"/>
        <v/>
      </c>
      <c r="N631" s="76">
        <f t="shared" si="85"/>
        <v>0</v>
      </c>
      <c r="O631" s="89">
        <f t="shared" si="86"/>
        <v>0</v>
      </c>
      <c r="P631" s="76" t="str">
        <f t="shared" si="87"/>
        <v>Dins Periode Legal</v>
      </c>
      <c r="Q631" s="76" t="str">
        <f t="shared" si="88"/>
        <v xml:space="preserve"> - Dins Periode Legal</v>
      </c>
      <c r="R631" s="76" t="str">
        <f t="shared" si="84"/>
        <v xml:space="preserve"> - Import Total</v>
      </c>
      <c r="S631" s="92">
        <f t="shared" si="91"/>
        <v>0</v>
      </c>
      <c r="T631" s="90">
        <f t="shared" si="89"/>
        <v>0</v>
      </c>
    </row>
    <row r="632" spans="3:20" x14ac:dyDescent="0.25">
      <c r="C632" s="143"/>
      <c r="D632" s="79"/>
      <c r="L632" s="87" t="str">
        <f t="shared" si="92"/>
        <v/>
      </c>
      <c r="M632" s="88" t="str">
        <f t="shared" si="90"/>
        <v/>
      </c>
      <c r="N632" s="76">
        <f t="shared" si="85"/>
        <v>0</v>
      </c>
      <c r="O632" s="89">
        <f t="shared" si="86"/>
        <v>0</v>
      </c>
      <c r="P632" s="76" t="str">
        <f t="shared" si="87"/>
        <v>Dins Periode Legal</v>
      </c>
      <c r="Q632" s="76" t="str">
        <f t="shared" si="88"/>
        <v xml:space="preserve"> - Dins Periode Legal</v>
      </c>
      <c r="R632" s="76" t="str">
        <f t="shared" si="84"/>
        <v xml:space="preserve"> - Import Total</v>
      </c>
      <c r="S632" s="92">
        <f t="shared" si="91"/>
        <v>0</v>
      </c>
      <c r="T632" s="90">
        <f t="shared" si="89"/>
        <v>0</v>
      </c>
    </row>
    <row r="633" spans="3:20" x14ac:dyDescent="0.25">
      <c r="C633" s="143"/>
      <c r="D633" s="79"/>
      <c r="L633" s="87" t="str">
        <f t="shared" si="92"/>
        <v/>
      </c>
      <c r="M633" s="88" t="str">
        <f t="shared" si="90"/>
        <v/>
      </c>
      <c r="N633" s="76">
        <f t="shared" si="85"/>
        <v>0</v>
      </c>
      <c r="O633" s="89">
        <f t="shared" si="86"/>
        <v>0</v>
      </c>
      <c r="P633" s="76" t="str">
        <f t="shared" si="87"/>
        <v>Dins Periode Legal</v>
      </c>
      <c r="Q633" s="76" t="str">
        <f t="shared" si="88"/>
        <v xml:space="preserve"> - Dins Periode Legal</v>
      </c>
      <c r="R633" s="76" t="str">
        <f t="shared" si="84"/>
        <v xml:space="preserve"> - Import Total</v>
      </c>
      <c r="S633" s="92">
        <f t="shared" si="91"/>
        <v>0</v>
      </c>
      <c r="T633" s="90">
        <f t="shared" si="89"/>
        <v>0</v>
      </c>
    </row>
    <row r="634" spans="3:20" x14ac:dyDescent="0.25">
      <c r="C634" s="143"/>
      <c r="D634" s="79"/>
      <c r="L634" s="87" t="str">
        <f t="shared" si="92"/>
        <v/>
      </c>
      <c r="M634" s="88" t="str">
        <f t="shared" si="90"/>
        <v/>
      </c>
      <c r="N634" s="76">
        <f t="shared" si="85"/>
        <v>0</v>
      </c>
      <c r="O634" s="89">
        <f t="shared" si="86"/>
        <v>0</v>
      </c>
      <c r="P634" s="76" t="str">
        <f t="shared" si="87"/>
        <v>Dins Periode Legal</v>
      </c>
      <c r="Q634" s="76" t="str">
        <f t="shared" si="88"/>
        <v xml:space="preserve"> - Dins Periode Legal</v>
      </c>
      <c r="R634" s="76" t="str">
        <f t="shared" si="84"/>
        <v xml:space="preserve"> - Import Total</v>
      </c>
      <c r="S634" s="92">
        <f t="shared" si="91"/>
        <v>0</v>
      </c>
      <c r="T634" s="90">
        <f t="shared" si="89"/>
        <v>0</v>
      </c>
    </row>
    <row r="635" spans="3:20" x14ac:dyDescent="0.25">
      <c r="C635" s="143"/>
      <c r="D635" s="79"/>
      <c r="L635" s="87" t="str">
        <f t="shared" si="92"/>
        <v/>
      </c>
      <c r="M635" s="88" t="str">
        <f t="shared" si="90"/>
        <v/>
      </c>
      <c r="N635" s="76">
        <f t="shared" si="85"/>
        <v>0</v>
      </c>
      <c r="O635" s="89">
        <f t="shared" si="86"/>
        <v>0</v>
      </c>
      <c r="P635" s="76" t="str">
        <f t="shared" si="87"/>
        <v>Dins Periode Legal</v>
      </c>
      <c r="Q635" s="76" t="str">
        <f t="shared" si="88"/>
        <v xml:space="preserve"> - Dins Periode Legal</v>
      </c>
      <c r="R635" s="76" t="str">
        <f t="shared" si="84"/>
        <v xml:space="preserve"> - Import Total</v>
      </c>
      <c r="S635" s="92">
        <f t="shared" si="91"/>
        <v>0</v>
      </c>
      <c r="T635" s="90">
        <f t="shared" si="89"/>
        <v>0</v>
      </c>
    </row>
    <row r="636" spans="3:20" x14ac:dyDescent="0.25">
      <c r="C636" s="79"/>
      <c r="D636" s="79"/>
      <c r="L636" s="87" t="str">
        <f t="shared" si="92"/>
        <v/>
      </c>
      <c r="M636" s="88" t="str">
        <f t="shared" si="90"/>
        <v/>
      </c>
      <c r="N636" s="76">
        <f t="shared" si="85"/>
        <v>0</v>
      </c>
      <c r="O636" s="89">
        <f t="shared" si="86"/>
        <v>0</v>
      </c>
      <c r="P636" s="76" t="str">
        <f t="shared" si="87"/>
        <v>Dins Periode Legal</v>
      </c>
      <c r="Q636" s="76" t="str">
        <f t="shared" si="88"/>
        <v xml:space="preserve"> - Dins Periode Legal</v>
      </c>
      <c r="R636" s="76" t="str">
        <f t="shared" si="84"/>
        <v xml:space="preserve"> - Import Total</v>
      </c>
      <c r="S636" s="92">
        <f t="shared" si="91"/>
        <v>0</v>
      </c>
      <c r="T636" s="90">
        <f t="shared" si="89"/>
        <v>0</v>
      </c>
    </row>
    <row r="637" spans="3:20" x14ac:dyDescent="0.25">
      <c r="C637" s="143"/>
      <c r="D637" s="79"/>
      <c r="L637" s="87" t="str">
        <f t="shared" si="92"/>
        <v/>
      </c>
      <c r="M637" s="88" t="str">
        <f t="shared" si="90"/>
        <v/>
      </c>
      <c r="N637" s="76">
        <f t="shared" si="85"/>
        <v>0</v>
      </c>
      <c r="O637" s="89">
        <f t="shared" si="86"/>
        <v>0</v>
      </c>
      <c r="P637" s="76" t="str">
        <f t="shared" si="87"/>
        <v>Dins Periode Legal</v>
      </c>
      <c r="Q637" s="76" t="str">
        <f t="shared" si="88"/>
        <v xml:space="preserve"> - Dins Periode Legal</v>
      </c>
      <c r="R637" s="76" t="str">
        <f t="shared" si="84"/>
        <v xml:space="preserve"> - Import Total</v>
      </c>
      <c r="S637" s="92">
        <f t="shared" si="91"/>
        <v>0</v>
      </c>
      <c r="T637" s="90">
        <f t="shared" si="89"/>
        <v>0</v>
      </c>
    </row>
    <row r="638" spans="3:20" x14ac:dyDescent="0.25">
      <c r="C638" s="143"/>
      <c r="D638" s="79"/>
      <c r="L638" s="87" t="str">
        <f t="shared" si="92"/>
        <v/>
      </c>
      <c r="M638" s="88" t="str">
        <f t="shared" si="90"/>
        <v/>
      </c>
      <c r="N638" s="76">
        <f t="shared" si="85"/>
        <v>0</v>
      </c>
      <c r="O638" s="89">
        <f t="shared" si="86"/>
        <v>0</v>
      </c>
      <c r="P638" s="76" t="str">
        <f t="shared" si="87"/>
        <v>Dins Periode Legal</v>
      </c>
      <c r="Q638" s="76" t="str">
        <f t="shared" si="88"/>
        <v xml:space="preserve"> - Dins Periode Legal</v>
      </c>
      <c r="R638" s="76" t="str">
        <f t="shared" si="84"/>
        <v xml:space="preserve"> - Import Total</v>
      </c>
      <c r="S638" s="92">
        <f t="shared" si="91"/>
        <v>0</v>
      </c>
      <c r="T638" s="90">
        <f t="shared" si="89"/>
        <v>0</v>
      </c>
    </row>
    <row r="639" spans="3:20" x14ac:dyDescent="0.25">
      <c r="C639" s="79"/>
      <c r="D639" s="79"/>
      <c r="L639" s="87" t="str">
        <f t="shared" si="92"/>
        <v/>
      </c>
      <c r="M639" s="88" t="str">
        <f t="shared" si="90"/>
        <v/>
      </c>
      <c r="N639" s="76">
        <f t="shared" si="85"/>
        <v>0</v>
      </c>
      <c r="O639" s="89">
        <f t="shared" si="86"/>
        <v>0</v>
      </c>
      <c r="P639" s="76" t="str">
        <f t="shared" si="87"/>
        <v>Dins Periode Legal</v>
      </c>
      <c r="Q639" s="76" t="str">
        <f t="shared" si="88"/>
        <v xml:space="preserve"> - Dins Periode Legal</v>
      </c>
      <c r="R639" s="76" t="str">
        <f t="shared" si="84"/>
        <v xml:space="preserve"> - Import Total</v>
      </c>
      <c r="S639" s="92">
        <f t="shared" si="91"/>
        <v>0</v>
      </c>
      <c r="T639" s="90">
        <f t="shared" si="89"/>
        <v>0</v>
      </c>
    </row>
    <row r="640" spans="3:20" x14ac:dyDescent="0.25">
      <c r="C640" s="143"/>
      <c r="D640" s="79"/>
      <c r="L640" s="87" t="str">
        <f t="shared" si="92"/>
        <v/>
      </c>
      <c r="M640" s="88" t="str">
        <f t="shared" si="90"/>
        <v/>
      </c>
      <c r="N640" s="76">
        <f t="shared" si="85"/>
        <v>0</v>
      </c>
      <c r="O640" s="89">
        <f t="shared" si="86"/>
        <v>0</v>
      </c>
      <c r="P640" s="76" t="str">
        <f t="shared" si="87"/>
        <v>Dins Periode Legal</v>
      </c>
      <c r="Q640" s="76" t="str">
        <f t="shared" si="88"/>
        <v xml:space="preserve"> - Dins Periode Legal</v>
      </c>
      <c r="R640" s="76" t="str">
        <f t="shared" si="84"/>
        <v xml:space="preserve"> - Import Total</v>
      </c>
      <c r="S640" s="92">
        <f t="shared" si="91"/>
        <v>0</v>
      </c>
      <c r="T640" s="90">
        <f t="shared" si="89"/>
        <v>0</v>
      </c>
    </row>
    <row r="641" spans="3:20" x14ac:dyDescent="0.25">
      <c r="C641" s="143"/>
      <c r="D641" s="79"/>
      <c r="L641" s="87" t="str">
        <f t="shared" si="92"/>
        <v/>
      </c>
      <c r="M641" s="88" t="str">
        <f t="shared" si="90"/>
        <v/>
      </c>
      <c r="N641" s="76">
        <f t="shared" si="85"/>
        <v>0</v>
      </c>
      <c r="O641" s="89">
        <f t="shared" si="86"/>
        <v>0</v>
      </c>
      <c r="P641" s="76" t="str">
        <f t="shared" si="87"/>
        <v>Dins Periode Legal</v>
      </c>
      <c r="Q641" s="76" t="str">
        <f t="shared" si="88"/>
        <v xml:space="preserve"> - Dins Periode Legal</v>
      </c>
      <c r="R641" s="76" t="str">
        <f t="shared" si="84"/>
        <v xml:space="preserve"> - Import Total</v>
      </c>
      <c r="S641" s="92">
        <f t="shared" si="91"/>
        <v>0</v>
      </c>
      <c r="T641" s="90">
        <f t="shared" si="89"/>
        <v>0</v>
      </c>
    </row>
    <row r="642" spans="3:20" x14ac:dyDescent="0.25">
      <c r="C642" s="79"/>
      <c r="D642" s="79"/>
      <c r="L642" s="87" t="str">
        <f t="shared" si="92"/>
        <v/>
      </c>
      <c r="M642" s="88" t="str">
        <f t="shared" si="90"/>
        <v/>
      </c>
      <c r="N642" s="76">
        <f t="shared" si="85"/>
        <v>0</v>
      </c>
      <c r="O642" s="89">
        <f t="shared" si="86"/>
        <v>0</v>
      </c>
      <c r="P642" s="76" t="str">
        <f t="shared" si="87"/>
        <v>Dins Periode Legal</v>
      </c>
      <c r="Q642" s="76" t="str">
        <f t="shared" si="88"/>
        <v xml:space="preserve"> - Dins Periode Legal</v>
      </c>
      <c r="R642" s="76" t="str">
        <f t="shared" si="84"/>
        <v xml:space="preserve"> - Import Total</v>
      </c>
      <c r="S642" s="92">
        <f t="shared" si="91"/>
        <v>0</v>
      </c>
      <c r="T642" s="90">
        <f t="shared" si="89"/>
        <v>0</v>
      </c>
    </row>
    <row r="643" spans="3:20" x14ac:dyDescent="0.25">
      <c r="C643" s="143"/>
      <c r="D643" s="79"/>
      <c r="L643" s="87" t="str">
        <f t="shared" si="92"/>
        <v/>
      </c>
      <c r="M643" s="88" t="str">
        <f t="shared" si="90"/>
        <v/>
      </c>
      <c r="N643" s="76">
        <f t="shared" si="85"/>
        <v>0</v>
      </c>
      <c r="O643" s="89">
        <f t="shared" si="86"/>
        <v>0</v>
      </c>
      <c r="P643" s="76" t="str">
        <f t="shared" si="87"/>
        <v>Dins Periode Legal</v>
      </c>
      <c r="Q643" s="76" t="str">
        <f t="shared" si="88"/>
        <v xml:space="preserve"> - Dins Periode Legal</v>
      </c>
      <c r="R643" s="76" t="str">
        <f t="shared" ref="R643:R706" si="93">CONCATENATE($M643," - Import Total")</f>
        <v xml:space="preserve"> - Import Total</v>
      </c>
      <c r="S643" s="92">
        <f t="shared" si="91"/>
        <v>0</v>
      </c>
      <c r="T643" s="90">
        <f t="shared" si="89"/>
        <v>0</v>
      </c>
    </row>
    <row r="644" spans="3:20" x14ac:dyDescent="0.25">
      <c r="C644" s="143"/>
      <c r="D644" s="79"/>
      <c r="L644" s="87" t="str">
        <f t="shared" si="92"/>
        <v/>
      </c>
      <c r="M644" s="88" t="str">
        <f t="shared" si="90"/>
        <v/>
      </c>
      <c r="N644" s="76">
        <f t="shared" ref="N644:N707" si="94">IF(D644="",0,D644-C644)</f>
        <v>0</v>
      </c>
      <c r="O644" s="89">
        <f t="shared" ref="O644:O707" si="95">K644*N644</f>
        <v>0</v>
      </c>
      <c r="P644" s="76" t="str">
        <f t="shared" ref="P644:P707" si="96">IF(N644&lt;=30,"Dins Periode Legal","Fora Periode Legal")</f>
        <v>Dins Periode Legal</v>
      </c>
      <c r="Q644" s="76" t="str">
        <f t="shared" ref="Q644:Q707" si="97">CONCATENATE($M644," - ",P644)</f>
        <v xml:space="preserve"> - Dins Periode Legal</v>
      </c>
      <c r="R644" s="76" t="str">
        <f t="shared" si="93"/>
        <v xml:space="preserve"> - Import Total</v>
      </c>
      <c r="S644" s="92">
        <f t="shared" si="91"/>
        <v>0</v>
      </c>
      <c r="T644" s="90">
        <f t="shared" ref="T644:T707" si="98">IF(L644="",0,1)</f>
        <v>0</v>
      </c>
    </row>
    <row r="645" spans="3:20" x14ac:dyDescent="0.25">
      <c r="C645" s="143"/>
      <c r="D645" s="79"/>
      <c r="L645" s="87" t="str">
        <f t="shared" si="92"/>
        <v/>
      </c>
      <c r="M645" s="88" t="str">
        <f t="shared" si="90"/>
        <v/>
      </c>
      <c r="N645" s="76">
        <f t="shared" si="94"/>
        <v>0</v>
      </c>
      <c r="O645" s="89">
        <f t="shared" si="95"/>
        <v>0</v>
      </c>
      <c r="P645" s="76" t="str">
        <f t="shared" si="96"/>
        <v>Dins Periode Legal</v>
      </c>
      <c r="Q645" s="76" t="str">
        <f t="shared" si="97"/>
        <v xml:space="preserve"> - Dins Periode Legal</v>
      </c>
      <c r="R645" s="76" t="str">
        <f t="shared" si="93"/>
        <v xml:space="preserve"> - Import Total</v>
      </c>
      <c r="S645" s="92">
        <f t="shared" si="91"/>
        <v>0</v>
      </c>
      <c r="T645" s="90">
        <f t="shared" si="98"/>
        <v>0</v>
      </c>
    </row>
    <row r="646" spans="3:20" x14ac:dyDescent="0.25">
      <c r="C646" s="143"/>
      <c r="D646" s="79"/>
      <c r="L646" s="87" t="str">
        <f t="shared" si="92"/>
        <v/>
      </c>
      <c r="M646" s="88" t="str">
        <f t="shared" si="90"/>
        <v/>
      </c>
      <c r="N646" s="76">
        <f t="shared" si="94"/>
        <v>0</v>
      </c>
      <c r="O646" s="89">
        <f t="shared" si="95"/>
        <v>0</v>
      </c>
      <c r="P646" s="76" t="str">
        <f t="shared" si="96"/>
        <v>Dins Periode Legal</v>
      </c>
      <c r="Q646" s="76" t="str">
        <f t="shared" si="97"/>
        <v xml:space="preserve"> - Dins Periode Legal</v>
      </c>
      <c r="R646" s="76" t="str">
        <f t="shared" si="93"/>
        <v xml:space="preserve"> - Import Total</v>
      </c>
      <c r="S646" s="92">
        <f t="shared" si="91"/>
        <v>0</v>
      </c>
      <c r="T646" s="90">
        <f t="shared" si="98"/>
        <v>0</v>
      </c>
    </row>
    <row r="647" spans="3:20" x14ac:dyDescent="0.25">
      <c r="C647" s="143"/>
      <c r="D647" s="79"/>
      <c r="L647" s="87" t="str">
        <f t="shared" si="92"/>
        <v/>
      </c>
      <c r="M647" s="88" t="str">
        <f t="shared" ref="M647:M710" si="99">IF(L647="","",VLOOKUP(L647,$AJ$8:$AK$19,2,FALSE))</f>
        <v/>
      </c>
      <c r="N647" s="76">
        <f t="shared" si="94"/>
        <v>0</v>
      </c>
      <c r="O647" s="89">
        <f t="shared" si="95"/>
        <v>0</v>
      </c>
      <c r="P647" s="76" t="str">
        <f t="shared" si="96"/>
        <v>Dins Periode Legal</v>
      </c>
      <c r="Q647" s="76" t="str">
        <f t="shared" si="97"/>
        <v xml:space="preserve"> - Dins Periode Legal</v>
      </c>
      <c r="R647" s="76" t="str">
        <f t="shared" si="93"/>
        <v xml:space="preserve"> - Import Total</v>
      </c>
      <c r="S647" s="92">
        <f t="shared" ref="S647:S710" si="100">IF(M647="",0,K647/(VLOOKUP(R647,$X$9:$Y$27,2,FALSE))*N647)</f>
        <v>0</v>
      </c>
      <c r="T647" s="90">
        <f t="shared" si="98"/>
        <v>0</v>
      </c>
    </row>
    <row r="648" spans="3:20" x14ac:dyDescent="0.25">
      <c r="C648" s="143"/>
      <c r="D648" s="79"/>
      <c r="L648" s="87" t="str">
        <f t="shared" ref="L648:L711" si="101">IF(D648="","",MONTH(D648))</f>
        <v/>
      </c>
      <c r="M648" s="88" t="str">
        <f t="shared" si="99"/>
        <v/>
      </c>
      <c r="N648" s="76">
        <f t="shared" si="94"/>
        <v>0</v>
      </c>
      <c r="O648" s="89">
        <f t="shared" si="95"/>
        <v>0</v>
      </c>
      <c r="P648" s="76" t="str">
        <f t="shared" si="96"/>
        <v>Dins Periode Legal</v>
      </c>
      <c r="Q648" s="76" t="str">
        <f t="shared" si="97"/>
        <v xml:space="preserve"> - Dins Periode Legal</v>
      </c>
      <c r="R648" s="76" t="str">
        <f t="shared" si="93"/>
        <v xml:space="preserve"> - Import Total</v>
      </c>
      <c r="S648" s="92">
        <f t="shared" si="100"/>
        <v>0</v>
      </c>
      <c r="T648" s="90">
        <f t="shared" si="98"/>
        <v>0</v>
      </c>
    </row>
    <row r="649" spans="3:20" x14ac:dyDescent="0.25">
      <c r="C649" s="79"/>
      <c r="D649" s="79"/>
      <c r="L649" s="87" t="str">
        <f t="shared" si="101"/>
        <v/>
      </c>
      <c r="M649" s="88" t="str">
        <f t="shared" si="99"/>
        <v/>
      </c>
      <c r="N649" s="76">
        <f t="shared" si="94"/>
        <v>0</v>
      </c>
      <c r="O649" s="89">
        <f t="shared" si="95"/>
        <v>0</v>
      </c>
      <c r="P649" s="76" t="str">
        <f t="shared" si="96"/>
        <v>Dins Periode Legal</v>
      </c>
      <c r="Q649" s="76" t="str">
        <f t="shared" si="97"/>
        <v xml:space="preserve"> - Dins Periode Legal</v>
      </c>
      <c r="R649" s="76" t="str">
        <f t="shared" si="93"/>
        <v xml:space="preserve"> - Import Total</v>
      </c>
      <c r="S649" s="92">
        <f t="shared" si="100"/>
        <v>0</v>
      </c>
      <c r="T649" s="90">
        <f t="shared" si="98"/>
        <v>0</v>
      </c>
    </row>
    <row r="650" spans="3:20" x14ac:dyDescent="0.25">
      <c r="C650" s="79"/>
      <c r="D650" s="79"/>
      <c r="L650" s="87" t="str">
        <f t="shared" si="101"/>
        <v/>
      </c>
      <c r="M650" s="88" t="str">
        <f t="shared" si="99"/>
        <v/>
      </c>
      <c r="N650" s="76">
        <f t="shared" si="94"/>
        <v>0</v>
      </c>
      <c r="O650" s="89">
        <f t="shared" si="95"/>
        <v>0</v>
      </c>
      <c r="P650" s="76" t="str">
        <f t="shared" si="96"/>
        <v>Dins Periode Legal</v>
      </c>
      <c r="Q650" s="76" t="str">
        <f t="shared" si="97"/>
        <v xml:space="preserve"> - Dins Periode Legal</v>
      </c>
      <c r="R650" s="76" t="str">
        <f t="shared" si="93"/>
        <v xml:space="preserve"> - Import Total</v>
      </c>
      <c r="S650" s="92">
        <f t="shared" si="100"/>
        <v>0</v>
      </c>
      <c r="T650" s="90">
        <f t="shared" si="98"/>
        <v>0</v>
      </c>
    </row>
    <row r="651" spans="3:20" x14ac:dyDescent="0.25">
      <c r="C651" s="79"/>
      <c r="D651" s="79"/>
      <c r="L651" s="87" t="str">
        <f t="shared" si="101"/>
        <v/>
      </c>
      <c r="M651" s="88" t="str">
        <f t="shared" si="99"/>
        <v/>
      </c>
      <c r="N651" s="76">
        <f t="shared" si="94"/>
        <v>0</v>
      </c>
      <c r="O651" s="89">
        <f t="shared" si="95"/>
        <v>0</v>
      </c>
      <c r="P651" s="76" t="str">
        <f t="shared" si="96"/>
        <v>Dins Periode Legal</v>
      </c>
      <c r="Q651" s="76" t="str">
        <f t="shared" si="97"/>
        <v xml:space="preserve"> - Dins Periode Legal</v>
      </c>
      <c r="R651" s="76" t="str">
        <f t="shared" si="93"/>
        <v xml:space="preserve"> - Import Total</v>
      </c>
      <c r="S651" s="92">
        <f t="shared" si="100"/>
        <v>0</v>
      </c>
      <c r="T651" s="90">
        <f t="shared" si="98"/>
        <v>0</v>
      </c>
    </row>
    <row r="652" spans="3:20" x14ac:dyDescent="0.25">
      <c r="C652" s="79"/>
      <c r="D652" s="79"/>
      <c r="L652" s="87" t="str">
        <f t="shared" si="101"/>
        <v/>
      </c>
      <c r="M652" s="88" t="str">
        <f t="shared" si="99"/>
        <v/>
      </c>
      <c r="N652" s="76">
        <f t="shared" si="94"/>
        <v>0</v>
      </c>
      <c r="O652" s="89">
        <f t="shared" si="95"/>
        <v>0</v>
      </c>
      <c r="P652" s="76" t="str">
        <f t="shared" si="96"/>
        <v>Dins Periode Legal</v>
      </c>
      <c r="Q652" s="76" t="str">
        <f t="shared" si="97"/>
        <v xml:space="preserve"> - Dins Periode Legal</v>
      </c>
      <c r="R652" s="76" t="str">
        <f t="shared" si="93"/>
        <v xml:space="preserve"> - Import Total</v>
      </c>
      <c r="S652" s="92">
        <f t="shared" si="100"/>
        <v>0</v>
      </c>
      <c r="T652" s="90">
        <f t="shared" si="98"/>
        <v>0</v>
      </c>
    </row>
    <row r="653" spans="3:20" x14ac:dyDescent="0.25">
      <c r="C653" s="143"/>
      <c r="D653" s="79"/>
      <c r="L653" s="87" t="str">
        <f t="shared" si="101"/>
        <v/>
      </c>
      <c r="M653" s="88" t="str">
        <f t="shared" si="99"/>
        <v/>
      </c>
      <c r="N653" s="76">
        <f t="shared" si="94"/>
        <v>0</v>
      </c>
      <c r="O653" s="89">
        <f t="shared" si="95"/>
        <v>0</v>
      </c>
      <c r="P653" s="76" t="str">
        <f t="shared" si="96"/>
        <v>Dins Periode Legal</v>
      </c>
      <c r="Q653" s="76" t="str">
        <f t="shared" si="97"/>
        <v xml:space="preserve"> - Dins Periode Legal</v>
      </c>
      <c r="R653" s="76" t="str">
        <f t="shared" si="93"/>
        <v xml:space="preserve"> - Import Total</v>
      </c>
      <c r="S653" s="92">
        <f t="shared" si="100"/>
        <v>0</v>
      </c>
      <c r="T653" s="90">
        <f t="shared" si="98"/>
        <v>0</v>
      </c>
    </row>
    <row r="654" spans="3:20" x14ac:dyDescent="0.25">
      <c r="C654" s="143"/>
      <c r="D654" s="79"/>
      <c r="L654" s="87" t="str">
        <f t="shared" si="101"/>
        <v/>
      </c>
      <c r="M654" s="88" t="str">
        <f t="shared" si="99"/>
        <v/>
      </c>
      <c r="N654" s="76">
        <f t="shared" si="94"/>
        <v>0</v>
      </c>
      <c r="O654" s="89">
        <f t="shared" si="95"/>
        <v>0</v>
      </c>
      <c r="P654" s="76" t="str">
        <f t="shared" si="96"/>
        <v>Dins Periode Legal</v>
      </c>
      <c r="Q654" s="76" t="str">
        <f t="shared" si="97"/>
        <v xml:space="preserve"> - Dins Periode Legal</v>
      </c>
      <c r="R654" s="76" t="str">
        <f t="shared" si="93"/>
        <v xml:space="preserve"> - Import Total</v>
      </c>
      <c r="S654" s="92">
        <f t="shared" si="100"/>
        <v>0</v>
      </c>
      <c r="T654" s="90">
        <f t="shared" si="98"/>
        <v>0</v>
      </c>
    </row>
    <row r="655" spans="3:20" x14ac:dyDescent="0.25">
      <c r="C655" s="79"/>
      <c r="D655" s="79"/>
      <c r="L655" s="87" t="str">
        <f t="shared" si="101"/>
        <v/>
      </c>
      <c r="M655" s="88" t="str">
        <f t="shared" si="99"/>
        <v/>
      </c>
      <c r="N655" s="76">
        <f t="shared" si="94"/>
        <v>0</v>
      </c>
      <c r="O655" s="89">
        <f t="shared" si="95"/>
        <v>0</v>
      </c>
      <c r="P655" s="76" t="str">
        <f t="shared" si="96"/>
        <v>Dins Periode Legal</v>
      </c>
      <c r="Q655" s="76" t="str">
        <f t="shared" si="97"/>
        <v xml:space="preserve"> - Dins Periode Legal</v>
      </c>
      <c r="R655" s="76" t="str">
        <f t="shared" si="93"/>
        <v xml:space="preserve"> - Import Total</v>
      </c>
      <c r="S655" s="92">
        <f t="shared" si="100"/>
        <v>0</v>
      </c>
      <c r="T655" s="90">
        <f t="shared" si="98"/>
        <v>0</v>
      </c>
    </row>
    <row r="656" spans="3:20" x14ac:dyDescent="0.25">
      <c r="C656" s="143"/>
      <c r="D656" s="79"/>
      <c r="L656" s="87" t="str">
        <f t="shared" si="101"/>
        <v/>
      </c>
      <c r="M656" s="88" t="str">
        <f t="shared" si="99"/>
        <v/>
      </c>
      <c r="N656" s="76">
        <f t="shared" si="94"/>
        <v>0</v>
      </c>
      <c r="O656" s="89">
        <f t="shared" si="95"/>
        <v>0</v>
      </c>
      <c r="P656" s="76" t="str">
        <f t="shared" si="96"/>
        <v>Dins Periode Legal</v>
      </c>
      <c r="Q656" s="76" t="str">
        <f t="shared" si="97"/>
        <v xml:space="preserve"> - Dins Periode Legal</v>
      </c>
      <c r="R656" s="76" t="str">
        <f t="shared" si="93"/>
        <v xml:space="preserve"> - Import Total</v>
      </c>
      <c r="S656" s="92">
        <f t="shared" si="100"/>
        <v>0</v>
      </c>
      <c r="T656" s="90">
        <f t="shared" si="98"/>
        <v>0</v>
      </c>
    </row>
    <row r="657" spans="3:20" x14ac:dyDescent="0.25">
      <c r="C657" s="79"/>
      <c r="D657" s="79"/>
      <c r="L657" s="87" t="str">
        <f t="shared" si="101"/>
        <v/>
      </c>
      <c r="M657" s="88" t="str">
        <f t="shared" si="99"/>
        <v/>
      </c>
      <c r="N657" s="76">
        <f t="shared" si="94"/>
        <v>0</v>
      </c>
      <c r="O657" s="89">
        <f t="shared" si="95"/>
        <v>0</v>
      </c>
      <c r="P657" s="76" t="str">
        <f t="shared" si="96"/>
        <v>Dins Periode Legal</v>
      </c>
      <c r="Q657" s="76" t="str">
        <f t="shared" si="97"/>
        <v xml:space="preserve"> - Dins Periode Legal</v>
      </c>
      <c r="R657" s="76" t="str">
        <f t="shared" si="93"/>
        <v xml:space="preserve"> - Import Total</v>
      </c>
      <c r="S657" s="92">
        <f t="shared" si="100"/>
        <v>0</v>
      </c>
      <c r="T657" s="90">
        <f t="shared" si="98"/>
        <v>0</v>
      </c>
    </row>
    <row r="658" spans="3:20" x14ac:dyDescent="0.25">
      <c r="C658" s="143"/>
      <c r="D658" s="79"/>
      <c r="L658" s="87" t="str">
        <f t="shared" si="101"/>
        <v/>
      </c>
      <c r="M658" s="88" t="str">
        <f t="shared" si="99"/>
        <v/>
      </c>
      <c r="N658" s="76">
        <f t="shared" si="94"/>
        <v>0</v>
      </c>
      <c r="O658" s="89">
        <f t="shared" si="95"/>
        <v>0</v>
      </c>
      <c r="P658" s="76" t="str">
        <f t="shared" si="96"/>
        <v>Dins Periode Legal</v>
      </c>
      <c r="Q658" s="76" t="str">
        <f t="shared" si="97"/>
        <v xml:space="preserve"> - Dins Periode Legal</v>
      </c>
      <c r="R658" s="76" t="str">
        <f t="shared" si="93"/>
        <v xml:space="preserve"> - Import Total</v>
      </c>
      <c r="S658" s="92">
        <f t="shared" si="100"/>
        <v>0</v>
      </c>
      <c r="T658" s="90">
        <f t="shared" si="98"/>
        <v>0</v>
      </c>
    </row>
    <row r="659" spans="3:20" x14ac:dyDescent="0.25">
      <c r="C659" s="143"/>
      <c r="D659" s="79"/>
      <c r="L659" s="87" t="str">
        <f t="shared" si="101"/>
        <v/>
      </c>
      <c r="M659" s="88" t="str">
        <f t="shared" si="99"/>
        <v/>
      </c>
      <c r="N659" s="76">
        <f t="shared" si="94"/>
        <v>0</v>
      </c>
      <c r="O659" s="89">
        <f t="shared" si="95"/>
        <v>0</v>
      </c>
      <c r="P659" s="76" t="str">
        <f t="shared" si="96"/>
        <v>Dins Periode Legal</v>
      </c>
      <c r="Q659" s="76" t="str">
        <f t="shared" si="97"/>
        <v xml:space="preserve"> - Dins Periode Legal</v>
      </c>
      <c r="R659" s="76" t="str">
        <f t="shared" si="93"/>
        <v xml:space="preserve"> - Import Total</v>
      </c>
      <c r="S659" s="92">
        <f t="shared" si="100"/>
        <v>0</v>
      </c>
      <c r="T659" s="90">
        <f t="shared" si="98"/>
        <v>0</v>
      </c>
    </row>
    <row r="660" spans="3:20" x14ac:dyDescent="0.25">
      <c r="C660" s="143"/>
      <c r="D660" s="79"/>
      <c r="L660" s="87" t="str">
        <f t="shared" si="101"/>
        <v/>
      </c>
      <c r="M660" s="88" t="str">
        <f t="shared" si="99"/>
        <v/>
      </c>
      <c r="N660" s="76">
        <f t="shared" si="94"/>
        <v>0</v>
      </c>
      <c r="O660" s="89">
        <f t="shared" si="95"/>
        <v>0</v>
      </c>
      <c r="P660" s="76" t="str">
        <f t="shared" si="96"/>
        <v>Dins Periode Legal</v>
      </c>
      <c r="Q660" s="76" t="str">
        <f t="shared" si="97"/>
        <v xml:space="preserve"> - Dins Periode Legal</v>
      </c>
      <c r="R660" s="76" t="str">
        <f t="shared" si="93"/>
        <v xml:space="preserve"> - Import Total</v>
      </c>
      <c r="S660" s="92">
        <f t="shared" si="100"/>
        <v>0</v>
      </c>
      <c r="T660" s="90">
        <f t="shared" si="98"/>
        <v>0</v>
      </c>
    </row>
    <row r="661" spans="3:20" x14ac:dyDescent="0.25">
      <c r="C661" s="143"/>
      <c r="D661" s="79"/>
      <c r="L661" s="87" t="str">
        <f t="shared" si="101"/>
        <v/>
      </c>
      <c r="M661" s="88" t="str">
        <f t="shared" si="99"/>
        <v/>
      </c>
      <c r="N661" s="76">
        <f t="shared" si="94"/>
        <v>0</v>
      </c>
      <c r="O661" s="89">
        <f t="shared" si="95"/>
        <v>0</v>
      </c>
      <c r="P661" s="76" t="str">
        <f t="shared" si="96"/>
        <v>Dins Periode Legal</v>
      </c>
      <c r="Q661" s="76" t="str">
        <f t="shared" si="97"/>
        <v xml:space="preserve"> - Dins Periode Legal</v>
      </c>
      <c r="R661" s="76" t="str">
        <f t="shared" si="93"/>
        <v xml:space="preserve"> - Import Total</v>
      </c>
      <c r="S661" s="92">
        <f t="shared" si="100"/>
        <v>0</v>
      </c>
      <c r="T661" s="90">
        <f t="shared" si="98"/>
        <v>0</v>
      </c>
    </row>
    <row r="662" spans="3:20" x14ac:dyDescent="0.25">
      <c r="C662" s="143"/>
      <c r="D662" s="79"/>
      <c r="L662" s="87" t="str">
        <f t="shared" si="101"/>
        <v/>
      </c>
      <c r="M662" s="88" t="str">
        <f t="shared" si="99"/>
        <v/>
      </c>
      <c r="N662" s="76">
        <f t="shared" si="94"/>
        <v>0</v>
      </c>
      <c r="O662" s="89">
        <f t="shared" si="95"/>
        <v>0</v>
      </c>
      <c r="P662" s="76" t="str">
        <f t="shared" si="96"/>
        <v>Dins Periode Legal</v>
      </c>
      <c r="Q662" s="76" t="str">
        <f t="shared" si="97"/>
        <v xml:space="preserve"> - Dins Periode Legal</v>
      </c>
      <c r="R662" s="76" t="str">
        <f t="shared" si="93"/>
        <v xml:space="preserve"> - Import Total</v>
      </c>
      <c r="S662" s="92">
        <f t="shared" si="100"/>
        <v>0</v>
      </c>
      <c r="T662" s="90">
        <f t="shared" si="98"/>
        <v>0</v>
      </c>
    </row>
    <row r="663" spans="3:20" x14ac:dyDescent="0.25">
      <c r="C663" s="143"/>
      <c r="D663" s="79"/>
      <c r="L663" s="87" t="str">
        <f t="shared" si="101"/>
        <v/>
      </c>
      <c r="M663" s="88" t="str">
        <f t="shared" si="99"/>
        <v/>
      </c>
      <c r="N663" s="76">
        <f t="shared" si="94"/>
        <v>0</v>
      </c>
      <c r="O663" s="89">
        <f t="shared" si="95"/>
        <v>0</v>
      </c>
      <c r="P663" s="76" t="str">
        <f t="shared" si="96"/>
        <v>Dins Periode Legal</v>
      </c>
      <c r="Q663" s="76" t="str">
        <f t="shared" si="97"/>
        <v xml:space="preserve"> - Dins Periode Legal</v>
      </c>
      <c r="R663" s="76" t="str">
        <f t="shared" si="93"/>
        <v xml:space="preserve"> - Import Total</v>
      </c>
      <c r="S663" s="92">
        <f t="shared" si="100"/>
        <v>0</v>
      </c>
      <c r="T663" s="90">
        <f t="shared" si="98"/>
        <v>0</v>
      </c>
    </row>
    <row r="664" spans="3:20" x14ac:dyDescent="0.25">
      <c r="C664" s="143"/>
      <c r="D664" s="79"/>
      <c r="L664" s="87" t="str">
        <f t="shared" si="101"/>
        <v/>
      </c>
      <c r="M664" s="88" t="str">
        <f t="shared" si="99"/>
        <v/>
      </c>
      <c r="N664" s="76">
        <f t="shared" si="94"/>
        <v>0</v>
      </c>
      <c r="O664" s="89">
        <f t="shared" si="95"/>
        <v>0</v>
      </c>
      <c r="P664" s="76" t="str">
        <f t="shared" si="96"/>
        <v>Dins Periode Legal</v>
      </c>
      <c r="Q664" s="76" t="str">
        <f t="shared" si="97"/>
        <v xml:space="preserve"> - Dins Periode Legal</v>
      </c>
      <c r="R664" s="76" t="str">
        <f t="shared" si="93"/>
        <v xml:space="preserve"> - Import Total</v>
      </c>
      <c r="S664" s="92">
        <f t="shared" si="100"/>
        <v>0</v>
      </c>
      <c r="T664" s="90">
        <f t="shared" si="98"/>
        <v>0</v>
      </c>
    </row>
    <row r="665" spans="3:20" x14ac:dyDescent="0.25">
      <c r="C665" s="143"/>
      <c r="D665" s="79"/>
      <c r="L665" s="87" t="str">
        <f t="shared" si="101"/>
        <v/>
      </c>
      <c r="M665" s="88" t="str">
        <f t="shared" si="99"/>
        <v/>
      </c>
      <c r="N665" s="76">
        <f t="shared" si="94"/>
        <v>0</v>
      </c>
      <c r="O665" s="89">
        <f t="shared" si="95"/>
        <v>0</v>
      </c>
      <c r="P665" s="76" t="str">
        <f t="shared" si="96"/>
        <v>Dins Periode Legal</v>
      </c>
      <c r="Q665" s="76" t="str">
        <f t="shared" si="97"/>
        <v xml:space="preserve"> - Dins Periode Legal</v>
      </c>
      <c r="R665" s="76" t="str">
        <f t="shared" si="93"/>
        <v xml:space="preserve"> - Import Total</v>
      </c>
      <c r="S665" s="92">
        <f t="shared" si="100"/>
        <v>0</v>
      </c>
      <c r="T665" s="90">
        <f t="shared" si="98"/>
        <v>0</v>
      </c>
    </row>
    <row r="666" spans="3:20" x14ac:dyDescent="0.25">
      <c r="C666" s="143"/>
      <c r="D666" s="79"/>
      <c r="L666" s="87" t="str">
        <f t="shared" si="101"/>
        <v/>
      </c>
      <c r="M666" s="88" t="str">
        <f t="shared" si="99"/>
        <v/>
      </c>
      <c r="N666" s="76">
        <f t="shared" si="94"/>
        <v>0</v>
      </c>
      <c r="O666" s="89">
        <f t="shared" si="95"/>
        <v>0</v>
      </c>
      <c r="P666" s="76" t="str">
        <f t="shared" si="96"/>
        <v>Dins Periode Legal</v>
      </c>
      <c r="Q666" s="76" t="str">
        <f t="shared" si="97"/>
        <v xml:space="preserve"> - Dins Periode Legal</v>
      </c>
      <c r="R666" s="76" t="str">
        <f t="shared" si="93"/>
        <v xml:space="preserve"> - Import Total</v>
      </c>
      <c r="S666" s="92">
        <f t="shared" si="100"/>
        <v>0</v>
      </c>
      <c r="T666" s="90">
        <f t="shared" si="98"/>
        <v>0</v>
      </c>
    </row>
    <row r="667" spans="3:20" x14ac:dyDescent="0.25">
      <c r="C667" s="143"/>
      <c r="D667" s="79"/>
      <c r="L667" s="87" t="str">
        <f t="shared" si="101"/>
        <v/>
      </c>
      <c r="M667" s="88" t="str">
        <f t="shared" si="99"/>
        <v/>
      </c>
      <c r="N667" s="76">
        <f t="shared" si="94"/>
        <v>0</v>
      </c>
      <c r="O667" s="89">
        <f t="shared" si="95"/>
        <v>0</v>
      </c>
      <c r="P667" s="76" t="str">
        <f t="shared" si="96"/>
        <v>Dins Periode Legal</v>
      </c>
      <c r="Q667" s="76" t="str">
        <f t="shared" si="97"/>
        <v xml:space="preserve"> - Dins Periode Legal</v>
      </c>
      <c r="R667" s="76" t="str">
        <f t="shared" si="93"/>
        <v xml:space="preserve"> - Import Total</v>
      </c>
      <c r="S667" s="92">
        <f t="shared" si="100"/>
        <v>0</v>
      </c>
      <c r="T667" s="90">
        <f t="shared" si="98"/>
        <v>0</v>
      </c>
    </row>
    <row r="668" spans="3:20" x14ac:dyDescent="0.25">
      <c r="C668" s="143"/>
      <c r="D668" s="79"/>
      <c r="L668" s="87" t="str">
        <f t="shared" si="101"/>
        <v/>
      </c>
      <c r="M668" s="88" t="str">
        <f t="shared" si="99"/>
        <v/>
      </c>
      <c r="N668" s="76">
        <f t="shared" si="94"/>
        <v>0</v>
      </c>
      <c r="O668" s="89">
        <f t="shared" si="95"/>
        <v>0</v>
      </c>
      <c r="P668" s="76" t="str">
        <f t="shared" si="96"/>
        <v>Dins Periode Legal</v>
      </c>
      <c r="Q668" s="76" t="str">
        <f t="shared" si="97"/>
        <v xml:space="preserve"> - Dins Periode Legal</v>
      </c>
      <c r="R668" s="76" t="str">
        <f t="shared" si="93"/>
        <v xml:space="preserve"> - Import Total</v>
      </c>
      <c r="S668" s="92">
        <f t="shared" si="100"/>
        <v>0</v>
      </c>
      <c r="T668" s="90">
        <f t="shared" si="98"/>
        <v>0</v>
      </c>
    </row>
    <row r="669" spans="3:20" x14ac:dyDescent="0.25">
      <c r="C669" s="79"/>
      <c r="D669" s="79"/>
      <c r="E669"/>
      <c r="F669"/>
      <c r="G669"/>
      <c r="H669" s="140"/>
      <c r="I669" s="36"/>
      <c r="J669"/>
      <c r="K669" s="8"/>
      <c r="L669" s="87" t="str">
        <f t="shared" si="101"/>
        <v/>
      </c>
      <c r="M669" s="88" t="str">
        <f t="shared" si="99"/>
        <v/>
      </c>
      <c r="N669" s="76">
        <f t="shared" si="94"/>
        <v>0</v>
      </c>
      <c r="O669" s="89">
        <f t="shared" si="95"/>
        <v>0</v>
      </c>
      <c r="P669" s="76" t="str">
        <f t="shared" si="96"/>
        <v>Dins Periode Legal</v>
      </c>
      <c r="Q669" s="76" t="str">
        <f t="shared" si="97"/>
        <v xml:space="preserve"> - Dins Periode Legal</v>
      </c>
      <c r="R669" s="76" t="str">
        <f t="shared" si="93"/>
        <v xml:space="preserve"> - Import Total</v>
      </c>
      <c r="S669" s="92">
        <f t="shared" si="100"/>
        <v>0</v>
      </c>
      <c r="T669" s="90">
        <f t="shared" si="98"/>
        <v>0</v>
      </c>
    </row>
    <row r="670" spans="3:20" x14ac:dyDescent="0.25">
      <c r="C670" s="79"/>
      <c r="D670" s="79"/>
      <c r="E670"/>
      <c r="F670"/>
      <c r="G670"/>
      <c r="H670" s="140"/>
      <c r="I670" s="36"/>
      <c r="J670"/>
      <c r="K670" s="8"/>
      <c r="L670" s="87" t="str">
        <f t="shared" si="101"/>
        <v/>
      </c>
      <c r="M670" s="88" t="str">
        <f t="shared" si="99"/>
        <v/>
      </c>
      <c r="N670" s="76">
        <f t="shared" si="94"/>
        <v>0</v>
      </c>
      <c r="O670" s="89">
        <f t="shared" si="95"/>
        <v>0</v>
      </c>
      <c r="P670" s="76" t="str">
        <f t="shared" si="96"/>
        <v>Dins Periode Legal</v>
      </c>
      <c r="Q670" s="76" t="str">
        <f t="shared" si="97"/>
        <v xml:space="preserve"> - Dins Periode Legal</v>
      </c>
      <c r="R670" s="76" t="str">
        <f t="shared" si="93"/>
        <v xml:space="preserve"> - Import Total</v>
      </c>
      <c r="S670" s="92">
        <f t="shared" si="100"/>
        <v>0</v>
      </c>
      <c r="T670" s="90">
        <f t="shared" si="98"/>
        <v>0</v>
      </c>
    </row>
    <row r="671" spans="3:20" x14ac:dyDescent="0.25">
      <c r="C671" s="79"/>
      <c r="D671" s="79"/>
      <c r="E671"/>
      <c r="F671"/>
      <c r="G671"/>
      <c r="H671" s="140"/>
      <c r="I671" s="36"/>
      <c r="J671"/>
      <c r="K671" s="8"/>
      <c r="L671" s="87" t="str">
        <f t="shared" si="101"/>
        <v/>
      </c>
      <c r="M671" s="88" t="str">
        <f t="shared" si="99"/>
        <v/>
      </c>
      <c r="N671" s="76">
        <f t="shared" si="94"/>
        <v>0</v>
      </c>
      <c r="O671" s="89">
        <f t="shared" si="95"/>
        <v>0</v>
      </c>
      <c r="P671" s="76" t="str">
        <f t="shared" si="96"/>
        <v>Dins Periode Legal</v>
      </c>
      <c r="Q671" s="76" t="str">
        <f t="shared" si="97"/>
        <v xml:space="preserve"> - Dins Periode Legal</v>
      </c>
      <c r="R671" s="76" t="str">
        <f t="shared" si="93"/>
        <v xml:space="preserve"> - Import Total</v>
      </c>
      <c r="S671" s="92">
        <f t="shared" si="100"/>
        <v>0</v>
      </c>
      <c r="T671" s="90">
        <f t="shared" si="98"/>
        <v>0</v>
      </c>
    </row>
    <row r="672" spans="3:20" x14ac:dyDescent="0.25">
      <c r="C672" s="79"/>
      <c r="D672" s="79"/>
      <c r="E672"/>
      <c r="F672"/>
      <c r="G672"/>
      <c r="H672" s="140"/>
      <c r="I672" s="36"/>
      <c r="J672"/>
      <c r="K672" s="8"/>
      <c r="L672" s="87" t="str">
        <f t="shared" si="101"/>
        <v/>
      </c>
      <c r="M672" s="88" t="str">
        <f t="shared" si="99"/>
        <v/>
      </c>
      <c r="N672" s="76">
        <f t="shared" si="94"/>
        <v>0</v>
      </c>
      <c r="O672" s="89">
        <f t="shared" si="95"/>
        <v>0</v>
      </c>
      <c r="P672" s="76" t="str">
        <f t="shared" si="96"/>
        <v>Dins Periode Legal</v>
      </c>
      <c r="Q672" s="76" t="str">
        <f t="shared" si="97"/>
        <v xml:space="preserve"> - Dins Periode Legal</v>
      </c>
      <c r="R672" s="76" t="str">
        <f t="shared" si="93"/>
        <v xml:space="preserve"> - Import Total</v>
      </c>
      <c r="S672" s="92">
        <f t="shared" si="100"/>
        <v>0</v>
      </c>
      <c r="T672" s="90">
        <f t="shared" si="98"/>
        <v>0</v>
      </c>
    </row>
    <row r="673" spans="3:20" x14ac:dyDescent="0.25">
      <c r="C673" s="79"/>
      <c r="D673" s="79"/>
      <c r="E673"/>
      <c r="F673"/>
      <c r="G673"/>
      <c r="H673" s="140"/>
      <c r="I673" s="36"/>
      <c r="J673"/>
      <c r="K673" s="8"/>
      <c r="L673" s="87" t="str">
        <f t="shared" si="101"/>
        <v/>
      </c>
      <c r="M673" s="88" t="str">
        <f t="shared" si="99"/>
        <v/>
      </c>
      <c r="N673" s="76">
        <f t="shared" si="94"/>
        <v>0</v>
      </c>
      <c r="O673" s="89">
        <f t="shared" si="95"/>
        <v>0</v>
      </c>
      <c r="P673" s="76" t="str">
        <f t="shared" si="96"/>
        <v>Dins Periode Legal</v>
      </c>
      <c r="Q673" s="76" t="str">
        <f t="shared" si="97"/>
        <v xml:space="preserve"> - Dins Periode Legal</v>
      </c>
      <c r="R673" s="76" t="str">
        <f t="shared" si="93"/>
        <v xml:space="preserve"> - Import Total</v>
      </c>
      <c r="S673" s="92">
        <f t="shared" si="100"/>
        <v>0</v>
      </c>
      <c r="T673" s="90">
        <f t="shared" si="98"/>
        <v>0</v>
      </c>
    </row>
    <row r="674" spans="3:20" x14ac:dyDescent="0.25">
      <c r="C674" s="79"/>
      <c r="D674" s="79"/>
      <c r="E674"/>
      <c r="F674"/>
      <c r="G674"/>
      <c r="H674" s="140"/>
      <c r="I674" s="36"/>
      <c r="J674"/>
      <c r="K674" s="8"/>
      <c r="L674" s="87" t="str">
        <f t="shared" si="101"/>
        <v/>
      </c>
      <c r="M674" s="88" t="str">
        <f t="shared" si="99"/>
        <v/>
      </c>
      <c r="N674" s="76">
        <f t="shared" si="94"/>
        <v>0</v>
      </c>
      <c r="O674" s="89">
        <f t="shared" si="95"/>
        <v>0</v>
      </c>
      <c r="P674" s="76" t="str">
        <f t="shared" si="96"/>
        <v>Dins Periode Legal</v>
      </c>
      <c r="Q674" s="76" t="str">
        <f t="shared" si="97"/>
        <v xml:space="preserve"> - Dins Periode Legal</v>
      </c>
      <c r="R674" s="76" t="str">
        <f t="shared" si="93"/>
        <v xml:space="preserve"> - Import Total</v>
      </c>
      <c r="S674" s="92">
        <f t="shared" si="100"/>
        <v>0</v>
      </c>
      <c r="T674" s="90">
        <f t="shared" si="98"/>
        <v>0</v>
      </c>
    </row>
    <row r="675" spans="3:20" x14ac:dyDescent="0.25">
      <c r="C675" s="79"/>
      <c r="D675" s="79"/>
      <c r="E675"/>
      <c r="F675"/>
      <c r="G675"/>
      <c r="H675" s="140"/>
      <c r="I675" s="36"/>
      <c r="J675"/>
      <c r="K675" s="8"/>
      <c r="L675" s="87" t="str">
        <f t="shared" si="101"/>
        <v/>
      </c>
      <c r="M675" s="88" t="str">
        <f t="shared" si="99"/>
        <v/>
      </c>
      <c r="N675" s="76">
        <f t="shared" si="94"/>
        <v>0</v>
      </c>
      <c r="O675" s="89">
        <f t="shared" si="95"/>
        <v>0</v>
      </c>
      <c r="P675" s="76" t="str">
        <f t="shared" si="96"/>
        <v>Dins Periode Legal</v>
      </c>
      <c r="Q675" s="76" t="str">
        <f t="shared" si="97"/>
        <v xml:space="preserve"> - Dins Periode Legal</v>
      </c>
      <c r="R675" s="76" t="str">
        <f t="shared" si="93"/>
        <v xml:space="preserve"> - Import Total</v>
      </c>
      <c r="S675" s="92">
        <f t="shared" si="100"/>
        <v>0</v>
      </c>
      <c r="T675" s="90">
        <f t="shared" si="98"/>
        <v>0</v>
      </c>
    </row>
    <row r="676" spans="3:20" x14ac:dyDescent="0.25">
      <c r="C676" s="79"/>
      <c r="D676" s="79"/>
      <c r="E676"/>
      <c r="F676"/>
      <c r="G676"/>
      <c r="H676" s="140"/>
      <c r="I676" s="36"/>
      <c r="J676"/>
      <c r="K676" s="8"/>
      <c r="L676" s="87" t="str">
        <f t="shared" si="101"/>
        <v/>
      </c>
      <c r="M676" s="88" t="str">
        <f t="shared" si="99"/>
        <v/>
      </c>
      <c r="N676" s="76">
        <f t="shared" si="94"/>
        <v>0</v>
      </c>
      <c r="O676" s="89">
        <f t="shared" si="95"/>
        <v>0</v>
      </c>
      <c r="P676" s="76" t="str">
        <f t="shared" si="96"/>
        <v>Dins Periode Legal</v>
      </c>
      <c r="Q676" s="76" t="str">
        <f t="shared" si="97"/>
        <v xml:space="preserve"> - Dins Periode Legal</v>
      </c>
      <c r="R676" s="76" t="str">
        <f t="shared" si="93"/>
        <v xml:space="preserve"> - Import Total</v>
      </c>
      <c r="S676" s="92">
        <f t="shared" si="100"/>
        <v>0</v>
      </c>
      <c r="T676" s="90">
        <f t="shared" si="98"/>
        <v>0</v>
      </c>
    </row>
    <row r="677" spans="3:20" x14ac:dyDescent="0.25">
      <c r="C677" s="79"/>
      <c r="D677" s="79"/>
      <c r="E677"/>
      <c r="F677"/>
      <c r="G677"/>
      <c r="H677" s="140"/>
      <c r="I677" s="36"/>
      <c r="J677"/>
      <c r="K677" s="8"/>
      <c r="L677" s="87" t="str">
        <f t="shared" si="101"/>
        <v/>
      </c>
      <c r="M677" s="88" t="str">
        <f t="shared" si="99"/>
        <v/>
      </c>
      <c r="N677" s="76">
        <f t="shared" si="94"/>
        <v>0</v>
      </c>
      <c r="O677" s="89">
        <f t="shared" si="95"/>
        <v>0</v>
      </c>
      <c r="P677" s="76" t="str">
        <f t="shared" si="96"/>
        <v>Dins Periode Legal</v>
      </c>
      <c r="Q677" s="76" t="str">
        <f t="shared" si="97"/>
        <v xml:space="preserve"> - Dins Periode Legal</v>
      </c>
      <c r="R677" s="76" t="str">
        <f t="shared" si="93"/>
        <v xml:space="preserve"> - Import Total</v>
      </c>
      <c r="S677" s="92">
        <f t="shared" si="100"/>
        <v>0</v>
      </c>
      <c r="T677" s="90">
        <f t="shared" si="98"/>
        <v>0</v>
      </c>
    </row>
    <row r="678" spans="3:20" x14ac:dyDescent="0.25">
      <c r="C678" s="79"/>
      <c r="D678" s="79"/>
      <c r="H678" s="140"/>
      <c r="L678" s="87" t="str">
        <f t="shared" si="101"/>
        <v/>
      </c>
      <c r="M678" s="88" t="str">
        <f t="shared" si="99"/>
        <v/>
      </c>
      <c r="N678" s="76">
        <f t="shared" si="94"/>
        <v>0</v>
      </c>
      <c r="O678" s="89">
        <f t="shared" si="95"/>
        <v>0</v>
      </c>
      <c r="P678" s="76" t="str">
        <f t="shared" si="96"/>
        <v>Dins Periode Legal</v>
      </c>
      <c r="Q678" s="76" t="str">
        <f t="shared" si="97"/>
        <v xml:space="preserve"> - Dins Periode Legal</v>
      </c>
      <c r="R678" s="76" t="str">
        <f t="shared" si="93"/>
        <v xml:space="preserve"> - Import Total</v>
      </c>
      <c r="S678" s="92">
        <f t="shared" si="100"/>
        <v>0</v>
      </c>
      <c r="T678" s="90">
        <f t="shared" si="98"/>
        <v>0</v>
      </c>
    </row>
    <row r="679" spans="3:20" x14ac:dyDescent="0.25">
      <c r="C679" s="143"/>
      <c r="D679" s="79"/>
      <c r="L679" s="87" t="str">
        <f t="shared" si="101"/>
        <v/>
      </c>
      <c r="M679" s="88" t="str">
        <f t="shared" si="99"/>
        <v/>
      </c>
      <c r="N679" s="76">
        <f t="shared" si="94"/>
        <v>0</v>
      </c>
      <c r="O679" s="89">
        <f t="shared" si="95"/>
        <v>0</v>
      </c>
      <c r="P679" s="76" t="str">
        <f t="shared" si="96"/>
        <v>Dins Periode Legal</v>
      </c>
      <c r="Q679" s="76" t="str">
        <f t="shared" si="97"/>
        <v xml:space="preserve"> - Dins Periode Legal</v>
      </c>
      <c r="R679" s="76" t="str">
        <f t="shared" si="93"/>
        <v xml:space="preserve"> - Import Total</v>
      </c>
      <c r="S679" s="92">
        <f t="shared" si="100"/>
        <v>0</v>
      </c>
      <c r="T679" s="90">
        <f t="shared" si="98"/>
        <v>0</v>
      </c>
    </row>
    <row r="680" spans="3:20" x14ac:dyDescent="0.25">
      <c r="C680" s="143"/>
      <c r="D680" s="79"/>
      <c r="L680" s="87" t="str">
        <f t="shared" si="101"/>
        <v/>
      </c>
      <c r="M680" s="88" t="str">
        <f t="shared" si="99"/>
        <v/>
      </c>
      <c r="N680" s="76">
        <f t="shared" si="94"/>
        <v>0</v>
      </c>
      <c r="O680" s="89">
        <f t="shared" si="95"/>
        <v>0</v>
      </c>
      <c r="P680" s="76" t="str">
        <f t="shared" si="96"/>
        <v>Dins Periode Legal</v>
      </c>
      <c r="Q680" s="76" t="str">
        <f t="shared" si="97"/>
        <v xml:space="preserve"> - Dins Periode Legal</v>
      </c>
      <c r="R680" s="76" t="str">
        <f t="shared" si="93"/>
        <v xml:space="preserve"> - Import Total</v>
      </c>
      <c r="S680" s="92">
        <f t="shared" si="100"/>
        <v>0</v>
      </c>
      <c r="T680" s="90">
        <f t="shared" si="98"/>
        <v>0</v>
      </c>
    </row>
    <row r="681" spans="3:20" x14ac:dyDescent="0.25">
      <c r="C681" s="143"/>
      <c r="D681" s="79"/>
      <c r="L681" s="87" t="str">
        <f t="shared" si="101"/>
        <v/>
      </c>
      <c r="M681" s="88" t="str">
        <f t="shared" si="99"/>
        <v/>
      </c>
      <c r="N681" s="76">
        <f t="shared" si="94"/>
        <v>0</v>
      </c>
      <c r="O681" s="89">
        <f t="shared" si="95"/>
        <v>0</v>
      </c>
      <c r="P681" s="76" t="str">
        <f t="shared" si="96"/>
        <v>Dins Periode Legal</v>
      </c>
      <c r="Q681" s="76" t="str">
        <f t="shared" si="97"/>
        <v xml:space="preserve"> - Dins Periode Legal</v>
      </c>
      <c r="R681" s="76" t="str">
        <f t="shared" si="93"/>
        <v xml:space="preserve"> - Import Total</v>
      </c>
      <c r="S681" s="92">
        <f t="shared" si="100"/>
        <v>0</v>
      </c>
      <c r="T681" s="90">
        <f t="shared" si="98"/>
        <v>0</v>
      </c>
    </row>
    <row r="682" spans="3:20" x14ac:dyDescent="0.25">
      <c r="C682" s="143"/>
      <c r="D682" s="79"/>
      <c r="L682" s="87" t="str">
        <f t="shared" si="101"/>
        <v/>
      </c>
      <c r="M682" s="88" t="str">
        <f t="shared" si="99"/>
        <v/>
      </c>
      <c r="N682" s="76">
        <f t="shared" si="94"/>
        <v>0</v>
      </c>
      <c r="O682" s="89">
        <f t="shared" si="95"/>
        <v>0</v>
      </c>
      <c r="P682" s="76" t="str">
        <f t="shared" si="96"/>
        <v>Dins Periode Legal</v>
      </c>
      <c r="Q682" s="76" t="str">
        <f t="shared" si="97"/>
        <v xml:space="preserve"> - Dins Periode Legal</v>
      </c>
      <c r="R682" s="76" t="str">
        <f t="shared" si="93"/>
        <v xml:space="preserve"> - Import Total</v>
      </c>
      <c r="S682" s="92">
        <f t="shared" si="100"/>
        <v>0</v>
      </c>
      <c r="T682" s="90">
        <f t="shared" si="98"/>
        <v>0</v>
      </c>
    </row>
    <row r="683" spans="3:20" x14ac:dyDescent="0.25">
      <c r="C683" s="143"/>
      <c r="D683" s="79"/>
      <c r="L683" s="87" t="str">
        <f t="shared" si="101"/>
        <v/>
      </c>
      <c r="M683" s="88" t="str">
        <f t="shared" si="99"/>
        <v/>
      </c>
      <c r="N683" s="76">
        <f t="shared" si="94"/>
        <v>0</v>
      </c>
      <c r="O683" s="89">
        <f t="shared" si="95"/>
        <v>0</v>
      </c>
      <c r="P683" s="76" t="str">
        <f t="shared" si="96"/>
        <v>Dins Periode Legal</v>
      </c>
      <c r="Q683" s="76" t="str">
        <f t="shared" si="97"/>
        <v xml:space="preserve"> - Dins Periode Legal</v>
      </c>
      <c r="R683" s="76" t="str">
        <f t="shared" si="93"/>
        <v xml:space="preserve"> - Import Total</v>
      </c>
      <c r="S683" s="92">
        <f t="shared" si="100"/>
        <v>0</v>
      </c>
      <c r="T683" s="90">
        <f t="shared" si="98"/>
        <v>0</v>
      </c>
    </row>
    <row r="684" spans="3:20" x14ac:dyDescent="0.25">
      <c r="C684" s="143"/>
      <c r="D684" s="79"/>
      <c r="L684" s="87" t="str">
        <f t="shared" si="101"/>
        <v/>
      </c>
      <c r="M684" s="88" t="str">
        <f t="shared" si="99"/>
        <v/>
      </c>
      <c r="N684" s="76">
        <f t="shared" si="94"/>
        <v>0</v>
      </c>
      <c r="O684" s="89">
        <f t="shared" si="95"/>
        <v>0</v>
      </c>
      <c r="P684" s="76" t="str">
        <f t="shared" si="96"/>
        <v>Dins Periode Legal</v>
      </c>
      <c r="Q684" s="76" t="str">
        <f t="shared" si="97"/>
        <v xml:space="preserve"> - Dins Periode Legal</v>
      </c>
      <c r="R684" s="76" t="str">
        <f t="shared" si="93"/>
        <v xml:space="preserve"> - Import Total</v>
      </c>
      <c r="S684" s="92">
        <f t="shared" si="100"/>
        <v>0</v>
      </c>
      <c r="T684" s="90">
        <f t="shared" si="98"/>
        <v>0</v>
      </c>
    </row>
    <row r="685" spans="3:20" x14ac:dyDescent="0.25">
      <c r="C685" s="143"/>
      <c r="D685" s="79"/>
      <c r="L685" s="87" t="str">
        <f t="shared" si="101"/>
        <v/>
      </c>
      <c r="M685" s="88" t="str">
        <f t="shared" si="99"/>
        <v/>
      </c>
      <c r="N685" s="76">
        <f t="shared" si="94"/>
        <v>0</v>
      </c>
      <c r="O685" s="89">
        <f t="shared" si="95"/>
        <v>0</v>
      </c>
      <c r="P685" s="76" t="str">
        <f t="shared" si="96"/>
        <v>Dins Periode Legal</v>
      </c>
      <c r="Q685" s="76" t="str">
        <f t="shared" si="97"/>
        <v xml:space="preserve"> - Dins Periode Legal</v>
      </c>
      <c r="R685" s="76" t="str">
        <f t="shared" si="93"/>
        <v xml:space="preserve"> - Import Total</v>
      </c>
      <c r="S685" s="92">
        <f t="shared" si="100"/>
        <v>0</v>
      </c>
      <c r="T685" s="90">
        <f t="shared" si="98"/>
        <v>0</v>
      </c>
    </row>
    <row r="686" spans="3:20" x14ac:dyDescent="0.25">
      <c r="C686" s="143"/>
      <c r="D686" s="79"/>
      <c r="L686" s="87" t="str">
        <f t="shared" si="101"/>
        <v/>
      </c>
      <c r="M686" s="88" t="str">
        <f t="shared" si="99"/>
        <v/>
      </c>
      <c r="N686" s="76">
        <f t="shared" si="94"/>
        <v>0</v>
      </c>
      <c r="O686" s="89">
        <f t="shared" si="95"/>
        <v>0</v>
      </c>
      <c r="P686" s="76" t="str">
        <f t="shared" si="96"/>
        <v>Dins Periode Legal</v>
      </c>
      <c r="Q686" s="76" t="str">
        <f t="shared" si="97"/>
        <v xml:space="preserve"> - Dins Periode Legal</v>
      </c>
      <c r="R686" s="76" t="str">
        <f t="shared" si="93"/>
        <v xml:space="preserve"> - Import Total</v>
      </c>
      <c r="S686" s="92">
        <f t="shared" si="100"/>
        <v>0</v>
      </c>
      <c r="T686" s="90">
        <f t="shared" si="98"/>
        <v>0</v>
      </c>
    </row>
    <row r="687" spans="3:20" x14ac:dyDescent="0.25">
      <c r="C687" s="143"/>
      <c r="D687" s="79"/>
      <c r="L687" s="87" t="str">
        <f t="shared" si="101"/>
        <v/>
      </c>
      <c r="M687" s="88" t="str">
        <f t="shared" si="99"/>
        <v/>
      </c>
      <c r="N687" s="76">
        <f t="shared" si="94"/>
        <v>0</v>
      </c>
      <c r="O687" s="89">
        <f t="shared" si="95"/>
        <v>0</v>
      </c>
      <c r="P687" s="76" t="str">
        <f t="shared" si="96"/>
        <v>Dins Periode Legal</v>
      </c>
      <c r="Q687" s="76" t="str">
        <f t="shared" si="97"/>
        <v xml:space="preserve"> - Dins Periode Legal</v>
      </c>
      <c r="R687" s="76" t="str">
        <f t="shared" si="93"/>
        <v xml:space="preserve"> - Import Total</v>
      </c>
      <c r="S687" s="92">
        <f t="shared" si="100"/>
        <v>0</v>
      </c>
      <c r="T687" s="90">
        <f t="shared" si="98"/>
        <v>0</v>
      </c>
    </row>
    <row r="688" spans="3:20" x14ac:dyDescent="0.25">
      <c r="C688" s="143"/>
      <c r="D688" s="79"/>
      <c r="L688" s="87" t="str">
        <f t="shared" si="101"/>
        <v/>
      </c>
      <c r="M688" s="88" t="str">
        <f t="shared" si="99"/>
        <v/>
      </c>
      <c r="N688" s="76">
        <f t="shared" si="94"/>
        <v>0</v>
      </c>
      <c r="O688" s="89">
        <f t="shared" si="95"/>
        <v>0</v>
      </c>
      <c r="P688" s="76" t="str">
        <f t="shared" si="96"/>
        <v>Dins Periode Legal</v>
      </c>
      <c r="Q688" s="76" t="str">
        <f t="shared" si="97"/>
        <v xml:space="preserve"> - Dins Periode Legal</v>
      </c>
      <c r="R688" s="76" t="str">
        <f t="shared" si="93"/>
        <v xml:space="preserve"> - Import Total</v>
      </c>
      <c r="S688" s="92">
        <f t="shared" si="100"/>
        <v>0</v>
      </c>
      <c r="T688" s="90">
        <f t="shared" si="98"/>
        <v>0</v>
      </c>
    </row>
    <row r="689" spans="3:20" x14ac:dyDescent="0.25">
      <c r="C689" s="143"/>
      <c r="D689" s="79"/>
      <c r="L689" s="87" t="str">
        <f t="shared" si="101"/>
        <v/>
      </c>
      <c r="M689" s="88" t="str">
        <f t="shared" si="99"/>
        <v/>
      </c>
      <c r="N689" s="76">
        <f t="shared" si="94"/>
        <v>0</v>
      </c>
      <c r="O689" s="89">
        <f t="shared" si="95"/>
        <v>0</v>
      </c>
      <c r="P689" s="76" t="str">
        <f t="shared" si="96"/>
        <v>Dins Periode Legal</v>
      </c>
      <c r="Q689" s="76" t="str">
        <f t="shared" si="97"/>
        <v xml:space="preserve"> - Dins Periode Legal</v>
      </c>
      <c r="R689" s="76" t="str">
        <f t="shared" si="93"/>
        <v xml:space="preserve"> - Import Total</v>
      </c>
      <c r="S689" s="92">
        <f t="shared" si="100"/>
        <v>0</v>
      </c>
      <c r="T689" s="90">
        <f t="shared" si="98"/>
        <v>0</v>
      </c>
    </row>
    <row r="690" spans="3:20" x14ac:dyDescent="0.25">
      <c r="C690" s="143"/>
      <c r="D690" s="79"/>
      <c r="L690" s="87" t="str">
        <f t="shared" si="101"/>
        <v/>
      </c>
      <c r="M690" s="88" t="str">
        <f t="shared" si="99"/>
        <v/>
      </c>
      <c r="N690" s="76">
        <f t="shared" si="94"/>
        <v>0</v>
      </c>
      <c r="O690" s="89">
        <f t="shared" si="95"/>
        <v>0</v>
      </c>
      <c r="P690" s="76" t="str">
        <f t="shared" si="96"/>
        <v>Dins Periode Legal</v>
      </c>
      <c r="Q690" s="76" t="str">
        <f t="shared" si="97"/>
        <v xml:space="preserve"> - Dins Periode Legal</v>
      </c>
      <c r="R690" s="76" t="str">
        <f t="shared" si="93"/>
        <v xml:space="preserve"> - Import Total</v>
      </c>
      <c r="S690" s="92">
        <f t="shared" si="100"/>
        <v>0</v>
      </c>
      <c r="T690" s="90">
        <f t="shared" si="98"/>
        <v>0</v>
      </c>
    </row>
    <row r="691" spans="3:20" x14ac:dyDescent="0.25">
      <c r="C691" s="143"/>
      <c r="D691" s="79"/>
      <c r="L691" s="87" t="str">
        <f t="shared" si="101"/>
        <v/>
      </c>
      <c r="M691" s="88" t="str">
        <f t="shared" si="99"/>
        <v/>
      </c>
      <c r="N691" s="76">
        <f t="shared" ref="N691" si="102">IF(D691="",0,D691-C691)</f>
        <v>0</v>
      </c>
      <c r="O691" s="89">
        <f t="shared" ref="O691" si="103">K691*N691</f>
        <v>0</v>
      </c>
      <c r="P691" s="76" t="str">
        <f t="shared" ref="P691" si="104">IF(N691&lt;=30,"Dins Periode Legal","Fora Periode Legal")</f>
        <v>Dins Periode Legal</v>
      </c>
      <c r="Q691" s="76" t="str">
        <f t="shared" ref="Q691" si="105">CONCATENATE($M691," - ",P691)</f>
        <v xml:space="preserve"> - Dins Periode Legal</v>
      </c>
      <c r="R691" s="76" t="str">
        <f t="shared" si="93"/>
        <v xml:space="preserve"> - Import Total</v>
      </c>
      <c r="S691" s="92">
        <f t="shared" ref="S691" si="106">IF(M691="",0,K691/(VLOOKUP(R691,$X$9:$Y$27,2,FALSE))*N691)</f>
        <v>0</v>
      </c>
      <c r="T691" s="90">
        <f t="shared" ref="T691" si="107">IF(L691="",0,1)</f>
        <v>0</v>
      </c>
    </row>
    <row r="692" spans="3:20" x14ac:dyDescent="0.25">
      <c r="C692" s="143"/>
      <c r="D692" s="79"/>
      <c r="L692" s="87" t="str">
        <f t="shared" si="101"/>
        <v/>
      </c>
      <c r="M692" s="88" t="str">
        <f t="shared" si="99"/>
        <v/>
      </c>
      <c r="N692" s="76">
        <f t="shared" si="94"/>
        <v>0</v>
      </c>
      <c r="O692" s="89">
        <f t="shared" si="95"/>
        <v>0</v>
      </c>
      <c r="P692" s="76" t="str">
        <f t="shared" si="96"/>
        <v>Dins Periode Legal</v>
      </c>
      <c r="Q692" s="76" t="str">
        <f t="shared" si="97"/>
        <v xml:space="preserve"> - Dins Periode Legal</v>
      </c>
      <c r="R692" s="76" t="str">
        <f t="shared" si="93"/>
        <v xml:space="preserve"> - Import Total</v>
      </c>
      <c r="S692" s="92">
        <f t="shared" si="100"/>
        <v>0</v>
      </c>
      <c r="T692" s="90">
        <f t="shared" si="98"/>
        <v>0</v>
      </c>
    </row>
    <row r="693" spans="3:20" x14ac:dyDescent="0.25">
      <c r="C693" s="143"/>
      <c r="D693" s="79"/>
      <c r="L693" s="87" t="str">
        <f t="shared" si="101"/>
        <v/>
      </c>
      <c r="M693" s="88" t="str">
        <f t="shared" si="99"/>
        <v/>
      </c>
      <c r="N693" s="76">
        <f t="shared" si="94"/>
        <v>0</v>
      </c>
      <c r="O693" s="89">
        <f t="shared" si="95"/>
        <v>0</v>
      </c>
      <c r="P693" s="76" t="str">
        <f t="shared" si="96"/>
        <v>Dins Periode Legal</v>
      </c>
      <c r="Q693" s="76" t="str">
        <f t="shared" si="97"/>
        <v xml:space="preserve"> - Dins Periode Legal</v>
      </c>
      <c r="R693" s="76" t="str">
        <f t="shared" si="93"/>
        <v xml:space="preserve"> - Import Total</v>
      </c>
      <c r="S693" s="92">
        <f t="shared" si="100"/>
        <v>0</v>
      </c>
      <c r="T693" s="90">
        <f t="shared" si="98"/>
        <v>0</v>
      </c>
    </row>
    <row r="694" spans="3:20" x14ac:dyDescent="0.25">
      <c r="C694" s="143"/>
      <c r="D694" s="79"/>
      <c r="L694" s="87" t="str">
        <f t="shared" si="101"/>
        <v/>
      </c>
      <c r="M694" s="88" t="str">
        <f t="shared" si="99"/>
        <v/>
      </c>
      <c r="N694" s="76">
        <f t="shared" si="94"/>
        <v>0</v>
      </c>
      <c r="O694" s="89">
        <f t="shared" si="95"/>
        <v>0</v>
      </c>
      <c r="P694" s="76" t="str">
        <f t="shared" si="96"/>
        <v>Dins Periode Legal</v>
      </c>
      <c r="Q694" s="76" t="str">
        <f t="shared" si="97"/>
        <v xml:space="preserve"> - Dins Periode Legal</v>
      </c>
      <c r="R694" s="76" t="str">
        <f t="shared" si="93"/>
        <v xml:space="preserve"> - Import Total</v>
      </c>
      <c r="S694" s="92">
        <f t="shared" si="100"/>
        <v>0</v>
      </c>
      <c r="T694" s="90">
        <f t="shared" si="98"/>
        <v>0</v>
      </c>
    </row>
    <row r="695" spans="3:20" x14ac:dyDescent="0.25">
      <c r="C695" s="143"/>
      <c r="D695" s="79"/>
      <c r="L695" s="87" t="str">
        <f t="shared" si="101"/>
        <v/>
      </c>
      <c r="M695" s="88" t="str">
        <f t="shared" si="99"/>
        <v/>
      </c>
      <c r="N695" s="76">
        <f t="shared" si="94"/>
        <v>0</v>
      </c>
      <c r="O695" s="89">
        <f t="shared" si="95"/>
        <v>0</v>
      </c>
      <c r="P695" s="76" t="str">
        <f t="shared" si="96"/>
        <v>Dins Periode Legal</v>
      </c>
      <c r="Q695" s="76" t="str">
        <f t="shared" si="97"/>
        <v xml:space="preserve"> - Dins Periode Legal</v>
      </c>
      <c r="R695" s="76" t="str">
        <f t="shared" si="93"/>
        <v xml:space="preserve"> - Import Total</v>
      </c>
      <c r="S695" s="92">
        <f t="shared" si="100"/>
        <v>0</v>
      </c>
      <c r="T695" s="90">
        <f t="shared" si="98"/>
        <v>0</v>
      </c>
    </row>
    <row r="696" spans="3:20" x14ac:dyDescent="0.25">
      <c r="C696" s="143"/>
      <c r="D696" s="79"/>
      <c r="L696" s="87" t="str">
        <f t="shared" si="101"/>
        <v/>
      </c>
      <c r="M696" s="88" t="str">
        <f t="shared" si="99"/>
        <v/>
      </c>
      <c r="N696" s="76">
        <f t="shared" si="94"/>
        <v>0</v>
      </c>
      <c r="O696" s="89">
        <f t="shared" si="95"/>
        <v>0</v>
      </c>
      <c r="P696" s="76" t="str">
        <f t="shared" si="96"/>
        <v>Dins Periode Legal</v>
      </c>
      <c r="Q696" s="76" t="str">
        <f t="shared" si="97"/>
        <v xml:space="preserve"> - Dins Periode Legal</v>
      </c>
      <c r="R696" s="76" t="str">
        <f t="shared" si="93"/>
        <v xml:space="preserve"> - Import Total</v>
      </c>
      <c r="S696" s="92">
        <f t="shared" si="100"/>
        <v>0</v>
      </c>
      <c r="T696" s="90">
        <f t="shared" si="98"/>
        <v>0</v>
      </c>
    </row>
    <row r="697" spans="3:20" x14ac:dyDescent="0.25">
      <c r="C697" s="143"/>
      <c r="D697" s="79"/>
      <c r="L697" s="87" t="str">
        <f t="shared" si="101"/>
        <v/>
      </c>
      <c r="M697" s="88" t="str">
        <f t="shared" si="99"/>
        <v/>
      </c>
      <c r="N697" s="76">
        <f t="shared" si="94"/>
        <v>0</v>
      </c>
      <c r="O697" s="89">
        <f t="shared" si="95"/>
        <v>0</v>
      </c>
      <c r="P697" s="76" t="str">
        <f t="shared" si="96"/>
        <v>Dins Periode Legal</v>
      </c>
      <c r="Q697" s="76" t="str">
        <f t="shared" si="97"/>
        <v xml:space="preserve"> - Dins Periode Legal</v>
      </c>
      <c r="R697" s="76" t="str">
        <f t="shared" si="93"/>
        <v xml:space="preserve"> - Import Total</v>
      </c>
      <c r="S697" s="92">
        <f t="shared" si="100"/>
        <v>0</v>
      </c>
      <c r="T697" s="90">
        <f t="shared" si="98"/>
        <v>0</v>
      </c>
    </row>
    <row r="698" spans="3:20" x14ac:dyDescent="0.25">
      <c r="C698" s="143"/>
      <c r="D698" s="79"/>
      <c r="L698" s="87" t="str">
        <f t="shared" si="101"/>
        <v/>
      </c>
      <c r="M698" s="88" t="str">
        <f t="shared" si="99"/>
        <v/>
      </c>
      <c r="N698" s="76">
        <f t="shared" si="94"/>
        <v>0</v>
      </c>
      <c r="O698" s="89">
        <f t="shared" si="95"/>
        <v>0</v>
      </c>
      <c r="P698" s="76" t="str">
        <f t="shared" si="96"/>
        <v>Dins Periode Legal</v>
      </c>
      <c r="Q698" s="76" t="str">
        <f t="shared" si="97"/>
        <v xml:space="preserve"> - Dins Periode Legal</v>
      </c>
      <c r="R698" s="76" t="str">
        <f t="shared" si="93"/>
        <v xml:space="preserve"> - Import Total</v>
      </c>
      <c r="S698" s="92">
        <f t="shared" si="100"/>
        <v>0</v>
      </c>
      <c r="T698" s="90">
        <f t="shared" si="98"/>
        <v>0</v>
      </c>
    </row>
    <row r="699" spans="3:20" x14ac:dyDescent="0.25">
      <c r="C699" s="143"/>
      <c r="D699" s="79"/>
      <c r="L699" s="87" t="str">
        <f t="shared" si="101"/>
        <v/>
      </c>
      <c r="M699" s="88" t="str">
        <f t="shared" si="99"/>
        <v/>
      </c>
      <c r="N699" s="76">
        <f t="shared" si="94"/>
        <v>0</v>
      </c>
      <c r="O699" s="89">
        <f t="shared" si="95"/>
        <v>0</v>
      </c>
      <c r="P699" s="76" t="str">
        <f t="shared" si="96"/>
        <v>Dins Periode Legal</v>
      </c>
      <c r="Q699" s="76" t="str">
        <f t="shared" si="97"/>
        <v xml:space="preserve"> - Dins Periode Legal</v>
      </c>
      <c r="R699" s="76" t="str">
        <f t="shared" si="93"/>
        <v xml:space="preserve"> - Import Total</v>
      </c>
      <c r="S699" s="92">
        <f t="shared" si="100"/>
        <v>0</v>
      </c>
      <c r="T699" s="90">
        <f t="shared" si="98"/>
        <v>0</v>
      </c>
    </row>
    <row r="700" spans="3:20" x14ac:dyDescent="0.25">
      <c r="C700" s="143"/>
      <c r="D700" s="79"/>
      <c r="L700" s="87" t="str">
        <f t="shared" si="101"/>
        <v/>
      </c>
      <c r="M700" s="88" t="str">
        <f t="shared" si="99"/>
        <v/>
      </c>
      <c r="N700" s="76">
        <f t="shared" si="94"/>
        <v>0</v>
      </c>
      <c r="O700" s="89">
        <f t="shared" si="95"/>
        <v>0</v>
      </c>
      <c r="P700" s="76" t="str">
        <f t="shared" si="96"/>
        <v>Dins Periode Legal</v>
      </c>
      <c r="Q700" s="76" t="str">
        <f t="shared" si="97"/>
        <v xml:space="preserve"> - Dins Periode Legal</v>
      </c>
      <c r="R700" s="76" t="str">
        <f t="shared" si="93"/>
        <v xml:space="preserve"> - Import Total</v>
      </c>
      <c r="S700" s="92">
        <f t="shared" si="100"/>
        <v>0</v>
      </c>
      <c r="T700" s="90">
        <f t="shared" si="98"/>
        <v>0</v>
      </c>
    </row>
    <row r="701" spans="3:20" x14ac:dyDescent="0.25">
      <c r="C701" s="143"/>
      <c r="D701" s="79"/>
      <c r="L701" s="87" t="str">
        <f t="shared" si="101"/>
        <v/>
      </c>
      <c r="M701" s="88" t="str">
        <f t="shared" si="99"/>
        <v/>
      </c>
      <c r="N701" s="76">
        <f t="shared" si="94"/>
        <v>0</v>
      </c>
      <c r="O701" s="89">
        <f t="shared" si="95"/>
        <v>0</v>
      </c>
      <c r="P701" s="76" t="str">
        <f t="shared" si="96"/>
        <v>Dins Periode Legal</v>
      </c>
      <c r="Q701" s="76" t="str">
        <f t="shared" si="97"/>
        <v xml:space="preserve"> - Dins Periode Legal</v>
      </c>
      <c r="R701" s="76" t="str">
        <f t="shared" si="93"/>
        <v xml:space="preserve"> - Import Total</v>
      </c>
      <c r="S701" s="92">
        <f t="shared" si="100"/>
        <v>0</v>
      </c>
      <c r="T701" s="90">
        <f t="shared" si="98"/>
        <v>0</v>
      </c>
    </row>
    <row r="702" spans="3:20" x14ac:dyDescent="0.25">
      <c r="C702" s="143"/>
      <c r="D702" s="79"/>
      <c r="L702" s="87" t="str">
        <f t="shared" si="101"/>
        <v/>
      </c>
      <c r="M702" s="88" t="str">
        <f t="shared" si="99"/>
        <v/>
      </c>
      <c r="N702" s="76">
        <f t="shared" si="94"/>
        <v>0</v>
      </c>
      <c r="O702" s="89">
        <f t="shared" si="95"/>
        <v>0</v>
      </c>
      <c r="P702" s="76" t="str">
        <f t="shared" si="96"/>
        <v>Dins Periode Legal</v>
      </c>
      <c r="Q702" s="76" t="str">
        <f t="shared" si="97"/>
        <v xml:space="preserve"> - Dins Periode Legal</v>
      </c>
      <c r="R702" s="76" t="str">
        <f t="shared" si="93"/>
        <v xml:space="preserve"> - Import Total</v>
      </c>
      <c r="S702" s="92">
        <f t="shared" si="100"/>
        <v>0</v>
      </c>
      <c r="T702" s="90">
        <f t="shared" si="98"/>
        <v>0</v>
      </c>
    </row>
    <row r="703" spans="3:20" x14ac:dyDescent="0.25">
      <c r="C703" s="143"/>
      <c r="D703" s="79"/>
      <c r="L703" s="87" t="str">
        <f t="shared" si="101"/>
        <v/>
      </c>
      <c r="M703" s="88" t="str">
        <f t="shared" si="99"/>
        <v/>
      </c>
      <c r="N703" s="76">
        <f t="shared" si="94"/>
        <v>0</v>
      </c>
      <c r="O703" s="89">
        <f t="shared" si="95"/>
        <v>0</v>
      </c>
      <c r="P703" s="76" t="str">
        <f t="shared" si="96"/>
        <v>Dins Periode Legal</v>
      </c>
      <c r="Q703" s="76" t="str">
        <f t="shared" si="97"/>
        <v xml:space="preserve"> - Dins Periode Legal</v>
      </c>
      <c r="R703" s="76" t="str">
        <f t="shared" si="93"/>
        <v xml:space="preserve"> - Import Total</v>
      </c>
      <c r="S703" s="92">
        <f t="shared" si="100"/>
        <v>0</v>
      </c>
      <c r="T703" s="90">
        <f t="shared" si="98"/>
        <v>0</v>
      </c>
    </row>
    <row r="704" spans="3:20" x14ac:dyDescent="0.25">
      <c r="C704" s="79"/>
      <c r="D704" s="79"/>
      <c r="L704" s="87" t="str">
        <f t="shared" si="101"/>
        <v/>
      </c>
      <c r="M704" s="88" t="str">
        <f t="shared" si="99"/>
        <v/>
      </c>
      <c r="N704" s="76">
        <f t="shared" si="94"/>
        <v>0</v>
      </c>
      <c r="O704" s="89">
        <f t="shared" si="95"/>
        <v>0</v>
      </c>
      <c r="P704" s="76" t="str">
        <f t="shared" si="96"/>
        <v>Dins Periode Legal</v>
      </c>
      <c r="Q704" s="76" t="str">
        <f t="shared" si="97"/>
        <v xml:space="preserve"> - Dins Periode Legal</v>
      </c>
      <c r="R704" s="76" t="str">
        <f t="shared" si="93"/>
        <v xml:space="preserve"> - Import Total</v>
      </c>
      <c r="S704" s="92">
        <f t="shared" si="100"/>
        <v>0</v>
      </c>
      <c r="T704" s="90">
        <f t="shared" si="98"/>
        <v>0</v>
      </c>
    </row>
    <row r="705" spans="2:20" x14ac:dyDescent="0.25">
      <c r="C705" s="143"/>
      <c r="D705" s="79"/>
      <c r="L705" s="87" t="str">
        <f t="shared" si="101"/>
        <v/>
      </c>
      <c r="M705" s="88" t="str">
        <f t="shared" si="99"/>
        <v/>
      </c>
      <c r="N705" s="76">
        <f t="shared" si="94"/>
        <v>0</v>
      </c>
      <c r="O705" s="89">
        <f t="shared" si="95"/>
        <v>0</v>
      </c>
      <c r="P705" s="76" t="str">
        <f t="shared" si="96"/>
        <v>Dins Periode Legal</v>
      </c>
      <c r="Q705" s="76" t="str">
        <f t="shared" si="97"/>
        <v xml:space="preserve"> - Dins Periode Legal</v>
      </c>
      <c r="R705" s="76" t="str">
        <f t="shared" si="93"/>
        <v xml:space="preserve"> - Import Total</v>
      </c>
      <c r="S705" s="92">
        <f t="shared" si="100"/>
        <v>0</v>
      </c>
      <c r="T705" s="90">
        <f t="shared" si="98"/>
        <v>0</v>
      </c>
    </row>
    <row r="706" spans="2:20" x14ac:dyDescent="0.25">
      <c r="C706" s="143"/>
      <c r="D706" s="79"/>
      <c r="L706" s="87" t="str">
        <f t="shared" si="101"/>
        <v/>
      </c>
      <c r="M706" s="88" t="str">
        <f t="shared" si="99"/>
        <v/>
      </c>
      <c r="N706" s="76">
        <f t="shared" si="94"/>
        <v>0</v>
      </c>
      <c r="O706" s="89">
        <f t="shared" si="95"/>
        <v>0</v>
      </c>
      <c r="P706" s="76" t="str">
        <f t="shared" si="96"/>
        <v>Dins Periode Legal</v>
      </c>
      <c r="Q706" s="76" t="str">
        <f t="shared" si="97"/>
        <v xml:space="preserve"> - Dins Periode Legal</v>
      </c>
      <c r="R706" s="76" t="str">
        <f t="shared" si="93"/>
        <v xml:space="preserve"> - Import Total</v>
      </c>
      <c r="S706" s="92">
        <f t="shared" si="100"/>
        <v>0</v>
      </c>
      <c r="T706" s="90">
        <f t="shared" si="98"/>
        <v>0</v>
      </c>
    </row>
    <row r="707" spans="2:20" x14ac:dyDescent="0.25">
      <c r="C707" s="143"/>
      <c r="D707" s="79"/>
      <c r="L707" s="87" t="str">
        <f t="shared" si="101"/>
        <v/>
      </c>
      <c r="M707" s="88" t="str">
        <f t="shared" si="99"/>
        <v/>
      </c>
      <c r="N707" s="76">
        <f t="shared" si="94"/>
        <v>0</v>
      </c>
      <c r="O707" s="89">
        <f t="shared" si="95"/>
        <v>0</v>
      </c>
      <c r="P707" s="76" t="str">
        <f t="shared" si="96"/>
        <v>Dins Periode Legal</v>
      </c>
      <c r="Q707" s="76" t="str">
        <f t="shared" si="97"/>
        <v xml:space="preserve"> - Dins Periode Legal</v>
      </c>
      <c r="R707" s="76" t="str">
        <f t="shared" ref="R707:R766" si="108">CONCATENATE($M707," - Import Total")</f>
        <v xml:space="preserve"> - Import Total</v>
      </c>
      <c r="S707" s="92">
        <f t="shared" si="100"/>
        <v>0</v>
      </c>
      <c r="T707" s="90">
        <f t="shared" si="98"/>
        <v>0</v>
      </c>
    </row>
    <row r="708" spans="2:20" x14ac:dyDescent="0.25">
      <c r="C708" s="143"/>
      <c r="D708" s="79"/>
      <c r="L708" s="87" t="str">
        <f t="shared" si="101"/>
        <v/>
      </c>
      <c r="M708" s="88" t="str">
        <f t="shared" si="99"/>
        <v/>
      </c>
      <c r="N708" s="76">
        <f t="shared" ref="N708:N767" si="109">IF(D708="",0,D708-C708)</f>
        <v>0</v>
      </c>
      <c r="O708" s="89">
        <f t="shared" ref="O708:O767" si="110">K708*N708</f>
        <v>0</v>
      </c>
      <c r="P708" s="76" t="str">
        <f t="shared" ref="P708:P767" si="111">IF(N708&lt;=30,"Dins Periode Legal","Fora Periode Legal")</f>
        <v>Dins Periode Legal</v>
      </c>
      <c r="Q708" s="76" t="str">
        <f t="shared" ref="Q708:Q767" si="112">CONCATENATE($M708," - ",P708)</f>
        <v xml:space="preserve"> - Dins Periode Legal</v>
      </c>
      <c r="R708" s="76" t="str">
        <f t="shared" si="108"/>
        <v xml:space="preserve"> - Import Total</v>
      </c>
      <c r="S708" s="92">
        <f t="shared" si="100"/>
        <v>0</v>
      </c>
      <c r="T708" s="90">
        <f t="shared" ref="T708:T767" si="113">IF(L708="",0,1)</f>
        <v>0</v>
      </c>
    </row>
    <row r="709" spans="2:20" x14ac:dyDescent="0.25">
      <c r="C709" s="143"/>
      <c r="D709" s="79"/>
      <c r="L709" s="87" t="str">
        <f t="shared" si="101"/>
        <v/>
      </c>
      <c r="M709" s="88" t="str">
        <f t="shared" si="99"/>
        <v/>
      </c>
      <c r="N709" s="76">
        <f t="shared" si="109"/>
        <v>0</v>
      </c>
      <c r="O709" s="89">
        <f t="shared" si="110"/>
        <v>0</v>
      </c>
      <c r="P709" s="76" t="str">
        <f t="shared" si="111"/>
        <v>Dins Periode Legal</v>
      </c>
      <c r="Q709" s="76" t="str">
        <f t="shared" si="112"/>
        <v xml:space="preserve"> - Dins Periode Legal</v>
      </c>
      <c r="R709" s="76" t="str">
        <f t="shared" si="108"/>
        <v xml:space="preserve"> - Import Total</v>
      </c>
      <c r="S709" s="92">
        <f t="shared" si="100"/>
        <v>0</v>
      </c>
      <c r="T709" s="90">
        <f t="shared" si="113"/>
        <v>0</v>
      </c>
    </row>
    <row r="710" spans="2:20" x14ac:dyDescent="0.25">
      <c r="B710" s="143"/>
      <c r="C710" s="143"/>
      <c r="D710" s="79"/>
      <c r="L710" s="87" t="str">
        <f t="shared" si="101"/>
        <v/>
      </c>
      <c r="M710" s="88" t="str">
        <f t="shared" si="99"/>
        <v/>
      </c>
      <c r="N710" s="76">
        <f t="shared" si="109"/>
        <v>0</v>
      </c>
      <c r="O710" s="89">
        <f t="shared" si="110"/>
        <v>0</v>
      </c>
      <c r="P710" s="76" t="str">
        <f t="shared" si="111"/>
        <v>Dins Periode Legal</v>
      </c>
      <c r="Q710" s="76" t="str">
        <f t="shared" si="112"/>
        <v xml:space="preserve"> - Dins Periode Legal</v>
      </c>
      <c r="R710" s="76" t="str">
        <f t="shared" si="108"/>
        <v xml:space="preserve"> - Import Total</v>
      </c>
      <c r="S710" s="92">
        <f t="shared" si="100"/>
        <v>0</v>
      </c>
      <c r="T710" s="90">
        <f t="shared" si="113"/>
        <v>0</v>
      </c>
    </row>
    <row r="711" spans="2:20" x14ac:dyDescent="0.25">
      <c r="C711" s="143"/>
      <c r="D711" s="79"/>
      <c r="L711" s="87" t="str">
        <f t="shared" si="101"/>
        <v/>
      </c>
      <c r="M711" s="88" t="str">
        <f t="shared" ref="M711:M770" si="114">IF(L711="","",VLOOKUP(L711,$AJ$8:$AK$19,2,FALSE))</f>
        <v/>
      </c>
      <c r="N711" s="76">
        <f t="shared" si="109"/>
        <v>0</v>
      </c>
      <c r="O711" s="89">
        <f t="shared" si="110"/>
        <v>0</v>
      </c>
      <c r="P711" s="76" t="str">
        <f t="shared" si="111"/>
        <v>Dins Periode Legal</v>
      </c>
      <c r="Q711" s="76" t="str">
        <f t="shared" si="112"/>
        <v xml:space="preserve"> - Dins Periode Legal</v>
      </c>
      <c r="R711" s="76" t="str">
        <f t="shared" si="108"/>
        <v xml:space="preserve"> - Import Total</v>
      </c>
      <c r="S711" s="92">
        <f t="shared" ref="S711:S770" si="115">IF(M711="",0,K711/(VLOOKUP(R711,$X$9:$Y$27,2,FALSE))*N711)</f>
        <v>0</v>
      </c>
      <c r="T711" s="90">
        <f t="shared" si="113"/>
        <v>0</v>
      </c>
    </row>
    <row r="712" spans="2:20" x14ac:dyDescent="0.25">
      <c r="C712" s="143"/>
      <c r="D712" s="79"/>
      <c r="L712" s="87" t="str">
        <f t="shared" ref="L712:L775" si="116">IF(D712="","",MONTH(D712))</f>
        <v/>
      </c>
      <c r="M712" s="88" t="str">
        <f t="shared" si="114"/>
        <v/>
      </c>
      <c r="N712" s="76">
        <f t="shared" si="109"/>
        <v>0</v>
      </c>
      <c r="O712" s="89">
        <f t="shared" si="110"/>
        <v>0</v>
      </c>
      <c r="P712" s="76" t="str">
        <f t="shared" si="111"/>
        <v>Dins Periode Legal</v>
      </c>
      <c r="Q712" s="76" t="str">
        <f t="shared" si="112"/>
        <v xml:space="preserve"> - Dins Periode Legal</v>
      </c>
      <c r="R712" s="76" t="str">
        <f t="shared" si="108"/>
        <v xml:space="preserve"> - Import Total</v>
      </c>
      <c r="S712" s="92">
        <f t="shared" si="115"/>
        <v>0</v>
      </c>
      <c r="T712" s="90">
        <f t="shared" si="113"/>
        <v>0</v>
      </c>
    </row>
    <row r="713" spans="2:20" x14ac:dyDescent="0.25">
      <c r="C713" s="143"/>
      <c r="D713" s="79"/>
      <c r="L713" s="87" t="str">
        <f t="shared" si="116"/>
        <v/>
      </c>
      <c r="M713" s="88" t="str">
        <f t="shared" si="114"/>
        <v/>
      </c>
      <c r="N713" s="76">
        <f t="shared" si="109"/>
        <v>0</v>
      </c>
      <c r="O713" s="89">
        <f t="shared" si="110"/>
        <v>0</v>
      </c>
      <c r="P713" s="76" t="str">
        <f t="shared" si="111"/>
        <v>Dins Periode Legal</v>
      </c>
      <c r="Q713" s="76" t="str">
        <f t="shared" si="112"/>
        <v xml:space="preserve"> - Dins Periode Legal</v>
      </c>
      <c r="R713" s="76" t="str">
        <f t="shared" si="108"/>
        <v xml:space="preserve"> - Import Total</v>
      </c>
      <c r="S713" s="92">
        <f t="shared" si="115"/>
        <v>0</v>
      </c>
      <c r="T713" s="90">
        <f t="shared" si="113"/>
        <v>0</v>
      </c>
    </row>
    <row r="714" spans="2:20" x14ac:dyDescent="0.25">
      <c r="C714" s="143"/>
      <c r="D714" s="79"/>
      <c r="L714" s="87" t="str">
        <f t="shared" si="116"/>
        <v/>
      </c>
      <c r="M714" s="88" t="str">
        <f t="shared" si="114"/>
        <v/>
      </c>
      <c r="N714" s="76">
        <f t="shared" si="109"/>
        <v>0</v>
      </c>
      <c r="O714" s="89">
        <f t="shared" si="110"/>
        <v>0</v>
      </c>
      <c r="P714" s="76" t="str">
        <f t="shared" si="111"/>
        <v>Dins Periode Legal</v>
      </c>
      <c r="Q714" s="76" t="str">
        <f t="shared" si="112"/>
        <v xml:space="preserve"> - Dins Periode Legal</v>
      </c>
      <c r="R714" s="76" t="str">
        <f t="shared" si="108"/>
        <v xml:space="preserve"> - Import Total</v>
      </c>
      <c r="S714" s="92">
        <f t="shared" si="115"/>
        <v>0</v>
      </c>
      <c r="T714" s="90">
        <f t="shared" si="113"/>
        <v>0</v>
      </c>
    </row>
    <row r="715" spans="2:20" x14ac:dyDescent="0.25">
      <c r="C715" s="143"/>
      <c r="D715" s="79"/>
      <c r="L715" s="87" t="str">
        <f t="shared" si="116"/>
        <v/>
      </c>
      <c r="M715" s="88" t="str">
        <f t="shared" si="114"/>
        <v/>
      </c>
      <c r="N715" s="76">
        <f t="shared" si="109"/>
        <v>0</v>
      </c>
      <c r="O715" s="89">
        <f t="shared" si="110"/>
        <v>0</v>
      </c>
      <c r="P715" s="76" t="str">
        <f t="shared" si="111"/>
        <v>Dins Periode Legal</v>
      </c>
      <c r="Q715" s="76" t="str">
        <f t="shared" si="112"/>
        <v xml:space="preserve"> - Dins Periode Legal</v>
      </c>
      <c r="R715" s="76" t="str">
        <f t="shared" si="108"/>
        <v xml:space="preserve"> - Import Total</v>
      </c>
      <c r="S715" s="92">
        <f t="shared" si="115"/>
        <v>0</v>
      </c>
      <c r="T715" s="90">
        <f t="shared" si="113"/>
        <v>0</v>
      </c>
    </row>
    <row r="716" spans="2:20" x14ac:dyDescent="0.25">
      <c r="C716" s="143"/>
      <c r="D716" s="79"/>
      <c r="L716" s="87" t="str">
        <f t="shared" si="116"/>
        <v/>
      </c>
      <c r="M716" s="88" t="str">
        <f t="shared" si="114"/>
        <v/>
      </c>
      <c r="N716" s="76">
        <f t="shared" si="109"/>
        <v>0</v>
      </c>
      <c r="O716" s="89">
        <f t="shared" si="110"/>
        <v>0</v>
      </c>
      <c r="P716" s="76" t="str">
        <f t="shared" si="111"/>
        <v>Dins Periode Legal</v>
      </c>
      <c r="Q716" s="76" t="str">
        <f t="shared" si="112"/>
        <v xml:space="preserve"> - Dins Periode Legal</v>
      </c>
      <c r="R716" s="76" t="str">
        <f t="shared" si="108"/>
        <v xml:space="preserve"> - Import Total</v>
      </c>
      <c r="S716" s="92">
        <f t="shared" si="115"/>
        <v>0</v>
      </c>
      <c r="T716" s="90">
        <f t="shared" si="113"/>
        <v>0</v>
      </c>
    </row>
    <row r="717" spans="2:20" x14ac:dyDescent="0.25">
      <c r="B717" s="143"/>
      <c r="C717" s="143"/>
      <c r="D717" s="79"/>
      <c r="L717" s="87" t="str">
        <f t="shared" si="116"/>
        <v/>
      </c>
      <c r="M717" s="88" t="str">
        <f t="shared" si="114"/>
        <v/>
      </c>
      <c r="N717" s="76">
        <f t="shared" si="109"/>
        <v>0</v>
      </c>
      <c r="O717" s="89">
        <f t="shared" si="110"/>
        <v>0</v>
      </c>
      <c r="P717" s="76" t="str">
        <f t="shared" si="111"/>
        <v>Dins Periode Legal</v>
      </c>
      <c r="Q717" s="76" t="str">
        <f t="shared" si="112"/>
        <v xml:space="preserve"> - Dins Periode Legal</v>
      </c>
      <c r="R717" s="76" t="str">
        <f t="shared" si="108"/>
        <v xml:space="preserve"> - Import Total</v>
      </c>
      <c r="S717" s="92">
        <f t="shared" si="115"/>
        <v>0</v>
      </c>
      <c r="T717" s="90">
        <f t="shared" si="113"/>
        <v>0</v>
      </c>
    </row>
    <row r="718" spans="2:20" x14ac:dyDescent="0.25">
      <c r="C718" s="143"/>
      <c r="D718" s="79"/>
      <c r="L718" s="87" t="str">
        <f t="shared" si="116"/>
        <v/>
      </c>
      <c r="M718" s="88" t="str">
        <f t="shared" si="114"/>
        <v/>
      </c>
      <c r="N718" s="76">
        <f t="shared" si="109"/>
        <v>0</v>
      </c>
      <c r="O718" s="89">
        <f t="shared" si="110"/>
        <v>0</v>
      </c>
      <c r="P718" s="76" t="str">
        <f t="shared" si="111"/>
        <v>Dins Periode Legal</v>
      </c>
      <c r="Q718" s="76" t="str">
        <f t="shared" si="112"/>
        <v xml:space="preserve"> - Dins Periode Legal</v>
      </c>
      <c r="R718" s="76" t="str">
        <f t="shared" si="108"/>
        <v xml:space="preserve"> - Import Total</v>
      </c>
      <c r="S718" s="92">
        <f t="shared" si="115"/>
        <v>0</v>
      </c>
      <c r="T718" s="90">
        <f t="shared" si="113"/>
        <v>0</v>
      </c>
    </row>
    <row r="719" spans="2:20" x14ac:dyDescent="0.25">
      <c r="C719" s="143"/>
      <c r="D719" s="79"/>
      <c r="L719" s="87" t="str">
        <f t="shared" si="116"/>
        <v/>
      </c>
      <c r="M719" s="88" t="str">
        <f t="shared" si="114"/>
        <v/>
      </c>
      <c r="N719" s="76">
        <f t="shared" si="109"/>
        <v>0</v>
      </c>
      <c r="O719" s="89">
        <f t="shared" si="110"/>
        <v>0</v>
      </c>
      <c r="P719" s="76" t="str">
        <f t="shared" si="111"/>
        <v>Dins Periode Legal</v>
      </c>
      <c r="Q719" s="76" t="str">
        <f t="shared" si="112"/>
        <v xml:space="preserve"> - Dins Periode Legal</v>
      </c>
      <c r="R719" s="76" t="str">
        <f t="shared" si="108"/>
        <v xml:space="preserve"> - Import Total</v>
      </c>
      <c r="S719" s="92">
        <f t="shared" si="115"/>
        <v>0</v>
      </c>
      <c r="T719" s="90">
        <f t="shared" si="113"/>
        <v>0</v>
      </c>
    </row>
    <row r="720" spans="2:20" x14ac:dyDescent="0.25">
      <c r="C720" s="143"/>
      <c r="D720" s="79"/>
      <c r="L720" s="87" t="str">
        <f t="shared" si="116"/>
        <v/>
      </c>
      <c r="M720" s="88" t="str">
        <f t="shared" si="114"/>
        <v/>
      </c>
      <c r="N720" s="76">
        <f t="shared" si="109"/>
        <v>0</v>
      </c>
      <c r="O720" s="89">
        <f t="shared" si="110"/>
        <v>0</v>
      </c>
      <c r="P720" s="76" t="str">
        <f t="shared" si="111"/>
        <v>Dins Periode Legal</v>
      </c>
      <c r="Q720" s="76" t="str">
        <f t="shared" si="112"/>
        <v xml:space="preserve"> - Dins Periode Legal</v>
      </c>
      <c r="R720" s="76" t="str">
        <f t="shared" si="108"/>
        <v xml:space="preserve"> - Import Total</v>
      </c>
      <c r="S720" s="92">
        <f t="shared" si="115"/>
        <v>0</v>
      </c>
      <c r="T720" s="90">
        <f t="shared" si="113"/>
        <v>0</v>
      </c>
    </row>
    <row r="721" spans="3:20" x14ac:dyDescent="0.25">
      <c r="C721" s="143"/>
      <c r="D721" s="79"/>
      <c r="L721" s="87" t="str">
        <f t="shared" si="116"/>
        <v/>
      </c>
      <c r="M721" s="88" t="str">
        <f t="shared" si="114"/>
        <v/>
      </c>
      <c r="N721" s="76">
        <f t="shared" si="109"/>
        <v>0</v>
      </c>
      <c r="O721" s="89">
        <f t="shared" si="110"/>
        <v>0</v>
      </c>
      <c r="P721" s="76" t="str">
        <f t="shared" si="111"/>
        <v>Dins Periode Legal</v>
      </c>
      <c r="Q721" s="76" t="str">
        <f t="shared" si="112"/>
        <v xml:space="preserve"> - Dins Periode Legal</v>
      </c>
      <c r="R721" s="76" t="str">
        <f t="shared" si="108"/>
        <v xml:space="preserve"> - Import Total</v>
      </c>
      <c r="S721" s="92">
        <f t="shared" si="115"/>
        <v>0</v>
      </c>
      <c r="T721" s="90">
        <f t="shared" si="113"/>
        <v>0</v>
      </c>
    </row>
    <row r="722" spans="3:20" x14ac:dyDescent="0.25">
      <c r="C722" s="143"/>
      <c r="D722" s="79"/>
      <c r="L722" s="87" t="str">
        <f t="shared" si="116"/>
        <v/>
      </c>
      <c r="M722" s="88" t="str">
        <f t="shared" si="114"/>
        <v/>
      </c>
      <c r="N722" s="76">
        <f t="shared" si="109"/>
        <v>0</v>
      </c>
      <c r="O722" s="89">
        <f t="shared" si="110"/>
        <v>0</v>
      </c>
      <c r="P722" s="76" t="str">
        <f t="shared" si="111"/>
        <v>Dins Periode Legal</v>
      </c>
      <c r="Q722" s="76" t="str">
        <f t="shared" si="112"/>
        <v xml:space="preserve"> - Dins Periode Legal</v>
      </c>
      <c r="R722" s="76" t="str">
        <f t="shared" si="108"/>
        <v xml:space="preserve"> - Import Total</v>
      </c>
      <c r="S722" s="92">
        <f t="shared" si="115"/>
        <v>0</v>
      </c>
      <c r="T722" s="90">
        <f t="shared" si="113"/>
        <v>0</v>
      </c>
    </row>
    <row r="723" spans="3:20" x14ac:dyDescent="0.25">
      <c r="C723" s="143"/>
      <c r="D723" s="79"/>
      <c r="L723" s="87" t="str">
        <f t="shared" si="116"/>
        <v/>
      </c>
      <c r="M723" s="88" t="str">
        <f t="shared" si="114"/>
        <v/>
      </c>
      <c r="N723" s="76">
        <f t="shared" si="109"/>
        <v>0</v>
      </c>
      <c r="O723" s="89">
        <f t="shared" si="110"/>
        <v>0</v>
      </c>
      <c r="P723" s="76" t="str">
        <f t="shared" si="111"/>
        <v>Dins Periode Legal</v>
      </c>
      <c r="Q723" s="76" t="str">
        <f t="shared" si="112"/>
        <v xml:space="preserve"> - Dins Periode Legal</v>
      </c>
      <c r="R723" s="76" t="str">
        <f t="shared" si="108"/>
        <v xml:space="preserve"> - Import Total</v>
      </c>
      <c r="S723" s="92">
        <f t="shared" si="115"/>
        <v>0</v>
      </c>
      <c r="T723" s="90">
        <f t="shared" si="113"/>
        <v>0</v>
      </c>
    </row>
    <row r="724" spans="3:20" x14ac:dyDescent="0.25">
      <c r="C724" s="143"/>
      <c r="D724" s="79"/>
      <c r="L724" s="87" t="str">
        <f t="shared" si="116"/>
        <v/>
      </c>
      <c r="M724" s="88" t="str">
        <f t="shared" si="114"/>
        <v/>
      </c>
      <c r="N724" s="76">
        <f t="shared" si="109"/>
        <v>0</v>
      </c>
      <c r="O724" s="89">
        <f t="shared" si="110"/>
        <v>0</v>
      </c>
      <c r="P724" s="76" t="str">
        <f t="shared" si="111"/>
        <v>Dins Periode Legal</v>
      </c>
      <c r="Q724" s="76" t="str">
        <f t="shared" si="112"/>
        <v xml:space="preserve"> - Dins Periode Legal</v>
      </c>
      <c r="R724" s="76" t="str">
        <f t="shared" si="108"/>
        <v xml:space="preserve"> - Import Total</v>
      </c>
      <c r="S724" s="92">
        <f t="shared" si="115"/>
        <v>0</v>
      </c>
      <c r="T724" s="90">
        <f t="shared" si="113"/>
        <v>0</v>
      </c>
    </row>
    <row r="725" spans="3:20" x14ac:dyDescent="0.25">
      <c r="C725" s="143"/>
      <c r="D725" s="79"/>
      <c r="L725" s="87" t="str">
        <f t="shared" si="116"/>
        <v/>
      </c>
      <c r="M725" s="88" t="str">
        <f t="shared" si="114"/>
        <v/>
      </c>
      <c r="N725" s="76">
        <f t="shared" si="109"/>
        <v>0</v>
      </c>
      <c r="O725" s="89">
        <f t="shared" si="110"/>
        <v>0</v>
      </c>
      <c r="P725" s="76" t="str">
        <f t="shared" si="111"/>
        <v>Dins Periode Legal</v>
      </c>
      <c r="Q725" s="76" t="str">
        <f t="shared" si="112"/>
        <v xml:space="preserve"> - Dins Periode Legal</v>
      </c>
      <c r="R725" s="76" t="str">
        <f t="shared" si="108"/>
        <v xml:space="preserve"> - Import Total</v>
      </c>
      <c r="S725" s="92">
        <f t="shared" si="115"/>
        <v>0</v>
      </c>
      <c r="T725" s="90">
        <f t="shared" si="113"/>
        <v>0</v>
      </c>
    </row>
    <row r="726" spans="3:20" x14ac:dyDescent="0.25">
      <c r="C726" s="143"/>
      <c r="D726" s="79"/>
      <c r="L726" s="87" t="str">
        <f t="shared" si="116"/>
        <v/>
      </c>
      <c r="M726" s="88" t="str">
        <f t="shared" si="114"/>
        <v/>
      </c>
      <c r="N726" s="76">
        <f t="shared" si="109"/>
        <v>0</v>
      </c>
      <c r="O726" s="89">
        <f t="shared" si="110"/>
        <v>0</v>
      </c>
      <c r="P726" s="76" t="str">
        <f t="shared" si="111"/>
        <v>Dins Periode Legal</v>
      </c>
      <c r="Q726" s="76" t="str">
        <f t="shared" si="112"/>
        <v xml:space="preserve"> - Dins Periode Legal</v>
      </c>
      <c r="R726" s="76" t="str">
        <f t="shared" si="108"/>
        <v xml:space="preserve"> - Import Total</v>
      </c>
      <c r="S726" s="92">
        <f t="shared" si="115"/>
        <v>0</v>
      </c>
      <c r="T726" s="90">
        <f t="shared" si="113"/>
        <v>0</v>
      </c>
    </row>
    <row r="727" spans="3:20" x14ac:dyDescent="0.25">
      <c r="C727" s="143"/>
      <c r="D727" s="79"/>
      <c r="L727" s="87" t="str">
        <f t="shared" si="116"/>
        <v/>
      </c>
      <c r="M727" s="88" t="str">
        <f t="shared" si="114"/>
        <v/>
      </c>
      <c r="N727" s="76">
        <f t="shared" si="109"/>
        <v>0</v>
      </c>
      <c r="O727" s="89">
        <f t="shared" si="110"/>
        <v>0</v>
      </c>
      <c r="P727" s="76" t="str">
        <f t="shared" si="111"/>
        <v>Dins Periode Legal</v>
      </c>
      <c r="Q727" s="76" t="str">
        <f t="shared" si="112"/>
        <v xml:space="preserve"> - Dins Periode Legal</v>
      </c>
      <c r="R727" s="76" t="str">
        <f t="shared" si="108"/>
        <v xml:space="preserve"> - Import Total</v>
      </c>
      <c r="S727" s="92">
        <f t="shared" si="115"/>
        <v>0</v>
      </c>
      <c r="T727" s="90">
        <f t="shared" si="113"/>
        <v>0</v>
      </c>
    </row>
    <row r="728" spans="3:20" x14ac:dyDescent="0.25">
      <c r="C728" s="143"/>
      <c r="D728" s="79"/>
      <c r="L728" s="87" t="str">
        <f t="shared" si="116"/>
        <v/>
      </c>
      <c r="M728" s="88" t="str">
        <f t="shared" si="114"/>
        <v/>
      </c>
      <c r="N728" s="76">
        <f t="shared" si="109"/>
        <v>0</v>
      </c>
      <c r="O728" s="89">
        <f t="shared" si="110"/>
        <v>0</v>
      </c>
      <c r="P728" s="76" t="str">
        <f t="shared" si="111"/>
        <v>Dins Periode Legal</v>
      </c>
      <c r="Q728" s="76" t="str">
        <f t="shared" si="112"/>
        <v xml:space="preserve"> - Dins Periode Legal</v>
      </c>
      <c r="R728" s="76" t="str">
        <f t="shared" si="108"/>
        <v xml:space="preserve"> - Import Total</v>
      </c>
      <c r="S728" s="92">
        <f t="shared" si="115"/>
        <v>0</v>
      </c>
      <c r="T728" s="90">
        <f t="shared" si="113"/>
        <v>0</v>
      </c>
    </row>
    <row r="729" spans="3:20" x14ac:dyDescent="0.25">
      <c r="C729" s="143"/>
      <c r="D729" s="79"/>
      <c r="L729" s="87" t="str">
        <f t="shared" si="116"/>
        <v/>
      </c>
      <c r="M729" s="88" t="str">
        <f t="shared" si="114"/>
        <v/>
      </c>
      <c r="N729" s="76">
        <f t="shared" si="109"/>
        <v>0</v>
      </c>
      <c r="O729" s="89">
        <f t="shared" si="110"/>
        <v>0</v>
      </c>
      <c r="P729" s="76" t="str">
        <f t="shared" si="111"/>
        <v>Dins Periode Legal</v>
      </c>
      <c r="Q729" s="76" t="str">
        <f t="shared" si="112"/>
        <v xml:space="preserve"> - Dins Periode Legal</v>
      </c>
      <c r="R729" s="76" t="str">
        <f t="shared" si="108"/>
        <v xml:space="preserve"> - Import Total</v>
      </c>
      <c r="S729" s="92">
        <f t="shared" si="115"/>
        <v>0</v>
      </c>
      <c r="T729" s="90">
        <f t="shared" si="113"/>
        <v>0</v>
      </c>
    </row>
    <row r="730" spans="3:20" x14ac:dyDescent="0.25">
      <c r="C730" s="143"/>
      <c r="D730" s="79"/>
      <c r="L730" s="87" t="str">
        <f t="shared" si="116"/>
        <v/>
      </c>
      <c r="M730" s="88" t="str">
        <f t="shared" si="114"/>
        <v/>
      </c>
      <c r="N730" s="76">
        <f t="shared" si="109"/>
        <v>0</v>
      </c>
      <c r="O730" s="89">
        <f t="shared" si="110"/>
        <v>0</v>
      </c>
      <c r="P730" s="76" t="str">
        <f t="shared" si="111"/>
        <v>Dins Periode Legal</v>
      </c>
      <c r="Q730" s="76" t="str">
        <f t="shared" si="112"/>
        <v xml:space="preserve"> - Dins Periode Legal</v>
      </c>
      <c r="R730" s="76" t="str">
        <f t="shared" si="108"/>
        <v xml:space="preserve"> - Import Total</v>
      </c>
      <c r="S730" s="92">
        <f t="shared" si="115"/>
        <v>0</v>
      </c>
      <c r="T730" s="90">
        <f t="shared" si="113"/>
        <v>0</v>
      </c>
    </row>
    <row r="731" spans="3:20" x14ac:dyDescent="0.25">
      <c r="C731" s="143"/>
      <c r="D731" s="79"/>
      <c r="L731" s="87" t="str">
        <f t="shared" si="116"/>
        <v/>
      </c>
      <c r="M731" s="88" t="str">
        <f t="shared" si="114"/>
        <v/>
      </c>
      <c r="N731" s="76">
        <f t="shared" si="109"/>
        <v>0</v>
      </c>
      <c r="O731" s="89">
        <f t="shared" si="110"/>
        <v>0</v>
      </c>
      <c r="P731" s="76" t="str">
        <f t="shared" si="111"/>
        <v>Dins Periode Legal</v>
      </c>
      <c r="Q731" s="76" t="str">
        <f t="shared" si="112"/>
        <v xml:space="preserve"> - Dins Periode Legal</v>
      </c>
      <c r="R731" s="76" t="str">
        <f t="shared" si="108"/>
        <v xml:space="preserve"> - Import Total</v>
      </c>
      <c r="S731" s="92">
        <f t="shared" si="115"/>
        <v>0</v>
      </c>
      <c r="T731" s="90">
        <f t="shared" si="113"/>
        <v>0</v>
      </c>
    </row>
    <row r="732" spans="3:20" x14ac:dyDescent="0.25">
      <c r="C732" s="143"/>
      <c r="D732" s="79"/>
      <c r="L732" s="87" t="str">
        <f t="shared" si="116"/>
        <v/>
      </c>
      <c r="M732" s="88" t="str">
        <f t="shared" si="114"/>
        <v/>
      </c>
      <c r="N732" s="76">
        <f t="shared" si="109"/>
        <v>0</v>
      </c>
      <c r="O732" s="89">
        <f t="shared" si="110"/>
        <v>0</v>
      </c>
      <c r="P732" s="76" t="str">
        <f t="shared" si="111"/>
        <v>Dins Periode Legal</v>
      </c>
      <c r="Q732" s="76" t="str">
        <f t="shared" si="112"/>
        <v xml:space="preserve"> - Dins Periode Legal</v>
      </c>
      <c r="R732" s="76" t="str">
        <f t="shared" si="108"/>
        <v xml:space="preserve"> - Import Total</v>
      </c>
      <c r="S732" s="92">
        <f t="shared" si="115"/>
        <v>0</v>
      </c>
      <c r="T732" s="90">
        <f t="shared" si="113"/>
        <v>0</v>
      </c>
    </row>
    <row r="733" spans="3:20" x14ac:dyDescent="0.25">
      <c r="C733" s="79"/>
      <c r="D733" s="79"/>
      <c r="H733" s="140"/>
      <c r="L733" s="87" t="str">
        <f t="shared" si="116"/>
        <v/>
      </c>
      <c r="M733" s="88" t="str">
        <f t="shared" si="114"/>
        <v/>
      </c>
      <c r="N733" s="76">
        <f t="shared" si="109"/>
        <v>0</v>
      </c>
      <c r="O733" s="89">
        <f t="shared" si="110"/>
        <v>0</v>
      </c>
      <c r="P733" s="76" t="str">
        <f t="shared" si="111"/>
        <v>Dins Periode Legal</v>
      </c>
      <c r="Q733" s="76" t="str">
        <f t="shared" si="112"/>
        <v xml:space="preserve"> - Dins Periode Legal</v>
      </c>
      <c r="R733" s="76" t="str">
        <f t="shared" si="108"/>
        <v xml:space="preserve"> - Import Total</v>
      </c>
      <c r="S733" s="92">
        <f t="shared" si="115"/>
        <v>0</v>
      </c>
      <c r="T733" s="90">
        <f t="shared" si="113"/>
        <v>0</v>
      </c>
    </row>
    <row r="734" spans="3:20" x14ac:dyDescent="0.25">
      <c r="C734" s="143"/>
      <c r="D734" s="79"/>
      <c r="L734" s="87" t="str">
        <f t="shared" si="116"/>
        <v/>
      </c>
      <c r="M734" s="88" t="str">
        <f t="shared" si="114"/>
        <v/>
      </c>
      <c r="N734" s="76">
        <f t="shared" si="109"/>
        <v>0</v>
      </c>
      <c r="O734" s="89">
        <f t="shared" si="110"/>
        <v>0</v>
      </c>
      <c r="P734" s="76" t="str">
        <f t="shared" si="111"/>
        <v>Dins Periode Legal</v>
      </c>
      <c r="Q734" s="76" t="str">
        <f t="shared" si="112"/>
        <v xml:space="preserve"> - Dins Periode Legal</v>
      </c>
      <c r="R734" s="76" t="str">
        <f t="shared" si="108"/>
        <v xml:space="preserve"> - Import Total</v>
      </c>
      <c r="S734" s="92">
        <f t="shared" si="115"/>
        <v>0</v>
      </c>
      <c r="T734" s="90">
        <f t="shared" si="113"/>
        <v>0</v>
      </c>
    </row>
    <row r="735" spans="3:20" x14ac:dyDescent="0.25">
      <c r="C735" s="79"/>
      <c r="D735" s="79"/>
      <c r="H735" s="140"/>
      <c r="L735" s="87" t="str">
        <f t="shared" si="116"/>
        <v/>
      </c>
      <c r="M735" s="88" t="str">
        <f t="shared" si="114"/>
        <v/>
      </c>
      <c r="N735" s="76">
        <f t="shared" si="109"/>
        <v>0</v>
      </c>
      <c r="O735" s="89">
        <f t="shared" si="110"/>
        <v>0</v>
      </c>
      <c r="P735" s="76" t="str">
        <f t="shared" si="111"/>
        <v>Dins Periode Legal</v>
      </c>
      <c r="Q735" s="76" t="str">
        <f t="shared" si="112"/>
        <v xml:space="preserve"> - Dins Periode Legal</v>
      </c>
      <c r="R735" s="76" t="str">
        <f t="shared" si="108"/>
        <v xml:space="preserve"> - Import Total</v>
      </c>
      <c r="S735" s="92">
        <f t="shared" si="115"/>
        <v>0</v>
      </c>
      <c r="T735" s="90">
        <f t="shared" si="113"/>
        <v>0</v>
      </c>
    </row>
    <row r="736" spans="3:20" x14ac:dyDescent="0.25">
      <c r="C736" s="79"/>
      <c r="D736" s="79"/>
      <c r="H736" s="140"/>
      <c r="L736" s="87" t="str">
        <f t="shared" si="116"/>
        <v/>
      </c>
      <c r="M736" s="88" t="str">
        <f t="shared" si="114"/>
        <v/>
      </c>
      <c r="N736" s="76">
        <f t="shared" si="109"/>
        <v>0</v>
      </c>
      <c r="O736" s="89">
        <f t="shared" si="110"/>
        <v>0</v>
      </c>
      <c r="P736" s="76" t="str">
        <f t="shared" si="111"/>
        <v>Dins Periode Legal</v>
      </c>
      <c r="Q736" s="76" t="str">
        <f t="shared" si="112"/>
        <v xml:space="preserve"> - Dins Periode Legal</v>
      </c>
      <c r="R736" s="76" t="str">
        <f t="shared" si="108"/>
        <v xml:space="preserve"> - Import Total</v>
      </c>
      <c r="S736" s="92">
        <f t="shared" si="115"/>
        <v>0</v>
      </c>
      <c r="T736" s="90">
        <f t="shared" si="113"/>
        <v>0</v>
      </c>
    </row>
    <row r="737" spans="3:20" x14ac:dyDescent="0.25">
      <c r="C737" s="143"/>
      <c r="D737" s="79"/>
      <c r="L737" s="87" t="str">
        <f t="shared" si="116"/>
        <v/>
      </c>
      <c r="M737" s="88" t="str">
        <f t="shared" si="114"/>
        <v/>
      </c>
      <c r="N737" s="76">
        <f t="shared" si="109"/>
        <v>0</v>
      </c>
      <c r="O737" s="89">
        <f t="shared" si="110"/>
        <v>0</v>
      </c>
      <c r="P737" s="76" t="str">
        <f t="shared" si="111"/>
        <v>Dins Periode Legal</v>
      </c>
      <c r="Q737" s="76" t="str">
        <f t="shared" si="112"/>
        <v xml:space="preserve"> - Dins Periode Legal</v>
      </c>
      <c r="R737" s="76" t="str">
        <f t="shared" si="108"/>
        <v xml:space="preserve"> - Import Total</v>
      </c>
      <c r="S737" s="92">
        <f t="shared" si="115"/>
        <v>0</v>
      </c>
      <c r="T737" s="90">
        <f t="shared" si="113"/>
        <v>0</v>
      </c>
    </row>
    <row r="738" spans="3:20" x14ac:dyDescent="0.25">
      <c r="C738" s="143"/>
      <c r="D738" s="79"/>
      <c r="L738" s="87" t="str">
        <f t="shared" si="116"/>
        <v/>
      </c>
      <c r="M738" s="88" t="str">
        <f t="shared" si="114"/>
        <v/>
      </c>
      <c r="N738" s="76">
        <f t="shared" si="109"/>
        <v>0</v>
      </c>
      <c r="O738" s="89">
        <f t="shared" si="110"/>
        <v>0</v>
      </c>
      <c r="P738" s="76" t="str">
        <f t="shared" si="111"/>
        <v>Dins Periode Legal</v>
      </c>
      <c r="Q738" s="76" t="str">
        <f t="shared" si="112"/>
        <v xml:space="preserve"> - Dins Periode Legal</v>
      </c>
      <c r="R738" s="76" t="str">
        <f t="shared" si="108"/>
        <v xml:space="preserve"> - Import Total</v>
      </c>
      <c r="S738" s="92">
        <f t="shared" si="115"/>
        <v>0</v>
      </c>
      <c r="T738" s="90">
        <f t="shared" si="113"/>
        <v>0</v>
      </c>
    </row>
    <row r="739" spans="3:20" x14ac:dyDescent="0.25">
      <c r="C739" s="143"/>
      <c r="D739" s="79"/>
      <c r="L739" s="87" t="str">
        <f t="shared" si="116"/>
        <v/>
      </c>
      <c r="M739" s="88" t="str">
        <f t="shared" si="114"/>
        <v/>
      </c>
      <c r="N739" s="76">
        <f t="shared" si="109"/>
        <v>0</v>
      </c>
      <c r="O739" s="89">
        <f t="shared" si="110"/>
        <v>0</v>
      </c>
      <c r="P739" s="76" t="str">
        <f t="shared" si="111"/>
        <v>Dins Periode Legal</v>
      </c>
      <c r="Q739" s="76" t="str">
        <f t="shared" si="112"/>
        <v xml:space="preserve"> - Dins Periode Legal</v>
      </c>
      <c r="R739" s="76" t="str">
        <f t="shared" si="108"/>
        <v xml:space="preserve"> - Import Total</v>
      </c>
      <c r="S739" s="92">
        <f t="shared" si="115"/>
        <v>0</v>
      </c>
      <c r="T739" s="90">
        <f t="shared" si="113"/>
        <v>0</v>
      </c>
    </row>
    <row r="740" spans="3:20" x14ac:dyDescent="0.25">
      <c r="C740" s="143"/>
      <c r="D740" s="79"/>
      <c r="L740" s="87" t="str">
        <f t="shared" si="116"/>
        <v/>
      </c>
      <c r="M740" s="88" t="str">
        <f t="shared" si="114"/>
        <v/>
      </c>
      <c r="N740" s="76">
        <f t="shared" si="109"/>
        <v>0</v>
      </c>
      <c r="O740" s="89">
        <f t="shared" si="110"/>
        <v>0</v>
      </c>
      <c r="P740" s="76" t="str">
        <f t="shared" si="111"/>
        <v>Dins Periode Legal</v>
      </c>
      <c r="Q740" s="76" t="str">
        <f t="shared" si="112"/>
        <v xml:space="preserve"> - Dins Periode Legal</v>
      </c>
      <c r="R740" s="76" t="str">
        <f t="shared" si="108"/>
        <v xml:space="preserve"> - Import Total</v>
      </c>
      <c r="S740" s="92">
        <f t="shared" si="115"/>
        <v>0</v>
      </c>
      <c r="T740" s="90">
        <f t="shared" si="113"/>
        <v>0</v>
      </c>
    </row>
    <row r="741" spans="3:20" x14ac:dyDescent="0.25">
      <c r="C741" s="143"/>
      <c r="D741" s="79"/>
      <c r="L741" s="87" t="str">
        <f t="shared" si="116"/>
        <v/>
      </c>
      <c r="M741" s="88" t="str">
        <f t="shared" si="114"/>
        <v/>
      </c>
      <c r="N741" s="76">
        <f t="shared" si="109"/>
        <v>0</v>
      </c>
      <c r="O741" s="89">
        <f t="shared" si="110"/>
        <v>0</v>
      </c>
      <c r="P741" s="76" t="str">
        <f t="shared" si="111"/>
        <v>Dins Periode Legal</v>
      </c>
      <c r="Q741" s="76" t="str">
        <f t="shared" si="112"/>
        <v xml:space="preserve"> - Dins Periode Legal</v>
      </c>
      <c r="R741" s="76" t="str">
        <f t="shared" si="108"/>
        <v xml:space="preserve"> - Import Total</v>
      </c>
      <c r="S741" s="92">
        <f t="shared" si="115"/>
        <v>0</v>
      </c>
      <c r="T741" s="90">
        <f t="shared" si="113"/>
        <v>0</v>
      </c>
    </row>
    <row r="742" spans="3:20" x14ac:dyDescent="0.25">
      <c r="C742" s="143"/>
      <c r="D742" s="79"/>
      <c r="L742" s="87" t="str">
        <f t="shared" si="116"/>
        <v/>
      </c>
      <c r="M742" s="88" t="str">
        <f t="shared" si="114"/>
        <v/>
      </c>
      <c r="N742" s="76">
        <f t="shared" si="109"/>
        <v>0</v>
      </c>
      <c r="O742" s="89">
        <f t="shared" si="110"/>
        <v>0</v>
      </c>
      <c r="P742" s="76" t="str">
        <f t="shared" si="111"/>
        <v>Dins Periode Legal</v>
      </c>
      <c r="Q742" s="76" t="str">
        <f t="shared" si="112"/>
        <v xml:space="preserve"> - Dins Periode Legal</v>
      </c>
      <c r="R742" s="76" t="str">
        <f t="shared" si="108"/>
        <v xml:space="preserve"> - Import Total</v>
      </c>
      <c r="S742" s="92">
        <f t="shared" si="115"/>
        <v>0</v>
      </c>
      <c r="T742" s="90">
        <f t="shared" si="113"/>
        <v>0</v>
      </c>
    </row>
    <row r="743" spans="3:20" x14ac:dyDescent="0.25">
      <c r="C743" s="143"/>
      <c r="D743" s="79"/>
      <c r="L743" s="87" t="str">
        <f t="shared" si="116"/>
        <v/>
      </c>
      <c r="M743" s="88" t="str">
        <f t="shared" si="114"/>
        <v/>
      </c>
      <c r="N743" s="76">
        <f t="shared" si="109"/>
        <v>0</v>
      </c>
      <c r="O743" s="89">
        <f t="shared" si="110"/>
        <v>0</v>
      </c>
      <c r="P743" s="76" t="str">
        <f t="shared" si="111"/>
        <v>Dins Periode Legal</v>
      </c>
      <c r="Q743" s="76" t="str">
        <f t="shared" si="112"/>
        <v xml:space="preserve"> - Dins Periode Legal</v>
      </c>
      <c r="R743" s="76" t="str">
        <f t="shared" si="108"/>
        <v xml:space="preserve"> - Import Total</v>
      </c>
      <c r="S743" s="92">
        <f t="shared" si="115"/>
        <v>0</v>
      </c>
      <c r="T743" s="90">
        <f t="shared" si="113"/>
        <v>0</v>
      </c>
    </row>
    <row r="744" spans="3:20" x14ac:dyDescent="0.25">
      <c r="C744" s="143"/>
      <c r="D744" s="79"/>
      <c r="L744" s="87" t="str">
        <f t="shared" si="116"/>
        <v/>
      </c>
      <c r="M744" s="88" t="str">
        <f t="shared" si="114"/>
        <v/>
      </c>
      <c r="N744" s="76">
        <f t="shared" si="109"/>
        <v>0</v>
      </c>
      <c r="O744" s="89">
        <f t="shared" si="110"/>
        <v>0</v>
      </c>
      <c r="P744" s="76" t="str">
        <f t="shared" si="111"/>
        <v>Dins Periode Legal</v>
      </c>
      <c r="Q744" s="76" t="str">
        <f t="shared" si="112"/>
        <v xml:space="preserve"> - Dins Periode Legal</v>
      </c>
      <c r="R744" s="76" t="str">
        <f t="shared" si="108"/>
        <v xml:space="preserve"> - Import Total</v>
      </c>
      <c r="S744" s="92">
        <f t="shared" si="115"/>
        <v>0</v>
      </c>
      <c r="T744" s="90">
        <f t="shared" si="113"/>
        <v>0</v>
      </c>
    </row>
    <row r="745" spans="3:20" x14ac:dyDescent="0.25">
      <c r="C745" s="143"/>
      <c r="D745" s="79"/>
      <c r="L745" s="87" t="str">
        <f t="shared" si="116"/>
        <v/>
      </c>
      <c r="M745" s="88" t="str">
        <f t="shared" si="114"/>
        <v/>
      </c>
      <c r="N745" s="76">
        <f t="shared" si="109"/>
        <v>0</v>
      </c>
      <c r="O745" s="89">
        <f t="shared" si="110"/>
        <v>0</v>
      </c>
      <c r="P745" s="76" t="str">
        <f t="shared" si="111"/>
        <v>Dins Periode Legal</v>
      </c>
      <c r="Q745" s="76" t="str">
        <f t="shared" si="112"/>
        <v xml:space="preserve"> - Dins Periode Legal</v>
      </c>
      <c r="R745" s="76" t="str">
        <f t="shared" si="108"/>
        <v xml:space="preserve"> - Import Total</v>
      </c>
      <c r="S745" s="92">
        <f t="shared" si="115"/>
        <v>0</v>
      </c>
      <c r="T745" s="90">
        <f t="shared" si="113"/>
        <v>0</v>
      </c>
    </row>
    <row r="746" spans="3:20" x14ac:dyDescent="0.25">
      <c r="C746" s="143"/>
      <c r="D746" s="79"/>
      <c r="L746" s="87" t="str">
        <f t="shared" si="116"/>
        <v/>
      </c>
      <c r="M746" s="88" t="str">
        <f t="shared" si="114"/>
        <v/>
      </c>
      <c r="N746" s="76">
        <f t="shared" si="109"/>
        <v>0</v>
      </c>
      <c r="O746" s="89">
        <f t="shared" si="110"/>
        <v>0</v>
      </c>
      <c r="P746" s="76" t="str">
        <f t="shared" si="111"/>
        <v>Dins Periode Legal</v>
      </c>
      <c r="Q746" s="76" t="str">
        <f t="shared" si="112"/>
        <v xml:space="preserve"> - Dins Periode Legal</v>
      </c>
      <c r="R746" s="76" t="str">
        <f t="shared" si="108"/>
        <v xml:space="preserve"> - Import Total</v>
      </c>
      <c r="S746" s="92">
        <f t="shared" si="115"/>
        <v>0</v>
      </c>
      <c r="T746" s="90">
        <f t="shared" si="113"/>
        <v>0</v>
      </c>
    </row>
    <row r="747" spans="3:20" x14ac:dyDescent="0.25">
      <c r="C747" s="143"/>
      <c r="D747" s="79"/>
      <c r="L747" s="87" t="str">
        <f t="shared" si="116"/>
        <v/>
      </c>
      <c r="M747" s="88" t="str">
        <f t="shared" si="114"/>
        <v/>
      </c>
      <c r="N747" s="76">
        <f t="shared" si="109"/>
        <v>0</v>
      </c>
      <c r="O747" s="89">
        <f t="shared" si="110"/>
        <v>0</v>
      </c>
      <c r="P747" s="76" t="str">
        <f t="shared" si="111"/>
        <v>Dins Periode Legal</v>
      </c>
      <c r="Q747" s="76" t="str">
        <f t="shared" si="112"/>
        <v xml:space="preserve"> - Dins Periode Legal</v>
      </c>
      <c r="R747" s="76" t="str">
        <f t="shared" si="108"/>
        <v xml:space="preserve"> - Import Total</v>
      </c>
      <c r="S747" s="92">
        <f t="shared" si="115"/>
        <v>0</v>
      </c>
      <c r="T747" s="90">
        <f t="shared" si="113"/>
        <v>0</v>
      </c>
    </row>
    <row r="748" spans="3:20" x14ac:dyDescent="0.25">
      <c r="C748" s="143"/>
      <c r="D748" s="79"/>
      <c r="L748" s="87" t="str">
        <f t="shared" si="116"/>
        <v/>
      </c>
      <c r="M748" s="88" t="str">
        <f t="shared" si="114"/>
        <v/>
      </c>
      <c r="N748" s="76">
        <f t="shared" si="109"/>
        <v>0</v>
      </c>
      <c r="O748" s="89">
        <f t="shared" si="110"/>
        <v>0</v>
      </c>
      <c r="P748" s="76" t="str">
        <f t="shared" si="111"/>
        <v>Dins Periode Legal</v>
      </c>
      <c r="Q748" s="76" t="str">
        <f t="shared" si="112"/>
        <v xml:space="preserve"> - Dins Periode Legal</v>
      </c>
      <c r="R748" s="76" t="str">
        <f t="shared" si="108"/>
        <v xml:space="preserve"> - Import Total</v>
      </c>
      <c r="S748" s="92">
        <f t="shared" si="115"/>
        <v>0</v>
      </c>
      <c r="T748" s="90">
        <f t="shared" si="113"/>
        <v>0</v>
      </c>
    </row>
    <row r="749" spans="3:20" x14ac:dyDescent="0.25">
      <c r="C749" s="143"/>
      <c r="D749" s="79"/>
      <c r="L749" s="87" t="str">
        <f t="shared" si="116"/>
        <v/>
      </c>
      <c r="M749" s="88" t="str">
        <f t="shared" si="114"/>
        <v/>
      </c>
      <c r="N749" s="76">
        <f t="shared" si="109"/>
        <v>0</v>
      </c>
      <c r="O749" s="89">
        <f t="shared" si="110"/>
        <v>0</v>
      </c>
      <c r="P749" s="76" t="str">
        <f t="shared" si="111"/>
        <v>Dins Periode Legal</v>
      </c>
      <c r="Q749" s="76" t="str">
        <f t="shared" si="112"/>
        <v xml:space="preserve"> - Dins Periode Legal</v>
      </c>
      <c r="R749" s="76" t="str">
        <f t="shared" si="108"/>
        <v xml:space="preserve"> - Import Total</v>
      </c>
      <c r="S749" s="92">
        <f t="shared" si="115"/>
        <v>0</v>
      </c>
      <c r="T749" s="90">
        <f t="shared" si="113"/>
        <v>0</v>
      </c>
    </row>
    <row r="750" spans="3:20" x14ac:dyDescent="0.25">
      <c r="C750" s="143"/>
      <c r="D750" s="79"/>
      <c r="L750" s="87" t="str">
        <f t="shared" si="116"/>
        <v/>
      </c>
      <c r="M750" s="88" t="str">
        <f t="shared" si="114"/>
        <v/>
      </c>
      <c r="N750" s="76">
        <f t="shared" si="109"/>
        <v>0</v>
      </c>
      <c r="O750" s="89">
        <f t="shared" si="110"/>
        <v>0</v>
      </c>
      <c r="P750" s="76" t="str">
        <f t="shared" si="111"/>
        <v>Dins Periode Legal</v>
      </c>
      <c r="Q750" s="76" t="str">
        <f t="shared" si="112"/>
        <v xml:space="preserve"> - Dins Periode Legal</v>
      </c>
      <c r="R750" s="76" t="str">
        <f t="shared" si="108"/>
        <v xml:space="preserve"> - Import Total</v>
      </c>
      <c r="S750" s="92">
        <f t="shared" si="115"/>
        <v>0</v>
      </c>
      <c r="T750" s="90">
        <f t="shared" si="113"/>
        <v>0</v>
      </c>
    </row>
    <row r="751" spans="3:20" x14ac:dyDescent="0.25">
      <c r="C751" s="143"/>
      <c r="D751" s="79"/>
      <c r="L751" s="87" t="str">
        <f t="shared" si="116"/>
        <v/>
      </c>
      <c r="M751" s="88" t="str">
        <f t="shared" si="114"/>
        <v/>
      </c>
      <c r="N751" s="76">
        <f t="shared" si="109"/>
        <v>0</v>
      </c>
      <c r="O751" s="89">
        <f t="shared" si="110"/>
        <v>0</v>
      </c>
      <c r="P751" s="76" t="str">
        <f t="shared" si="111"/>
        <v>Dins Periode Legal</v>
      </c>
      <c r="Q751" s="76" t="str">
        <f t="shared" si="112"/>
        <v xml:space="preserve"> - Dins Periode Legal</v>
      </c>
      <c r="R751" s="76" t="str">
        <f t="shared" si="108"/>
        <v xml:space="preserve"> - Import Total</v>
      </c>
      <c r="S751" s="92">
        <f t="shared" si="115"/>
        <v>0</v>
      </c>
      <c r="T751" s="90">
        <f t="shared" si="113"/>
        <v>0</v>
      </c>
    </row>
    <row r="752" spans="3:20" x14ac:dyDescent="0.25">
      <c r="C752" s="143"/>
      <c r="D752" s="79"/>
      <c r="L752" s="87" t="str">
        <f t="shared" si="116"/>
        <v/>
      </c>
      <c r="M752" s="88" t="str">
        <f t="shared" si="114"/>
        <v/>
      </c>
      <c r="N752" s="76">
        <f t="shared" si="109"/>
        <v>0</v>
      </c>
      <c r="O752" s="89">
        <f t="shared" si="110"/>
        <v>0</v>
      </c>
      <c r="P752" s="76" t="str">
        <f t="shared" si="111"/>
        <v>Dins Periode Legal</v>
      </c>
      <c r="Q752" s="76" t="str">
        <f t="shared" si="112"/>
        <v xml:space="preserve"> - Dins Periode Legal</v>
      </c>
      <c r="R752" s="76" t="str">
        <f t="shared" si="108"/>
        <v xml:space="preserve"> - Import Total</v>
      </c>
      <c r="S752" s="92">
        <f t="shared" si="115"/>
        <v>0</v>
      </c>
      <c r="T752" s="90">
        <f t="shared" si="113"/>
        <v>0</v>
      </c>
    </row>
    <row r="753" spans="2:20" x14ac:dyDescent="0.25">
      <c r="C753" s="143"/>
      <c r="D753" s="79"/>
      <c r="L753" s="87" t="str">
        <f t="shared" si="116"/>
        <v/>
      </c>
      <c r="M753" s="88" t="str">
        <f t="shared" si="114"/>
        <v/>
      </c>
      <c r="N753" s="76">
        <f t="shared" si="109"/>
        <v>0</v>
      </c>
      <c r="O753" s="89">
        <f t="shared" si="110"/>
        <v>0</v>
      </c>
      <c r="P753" s="76" t="str">
        <f t="shared" si="111"/>
        <v>Dins Periode Legal</v>
      </c>
      <c r="Q753" s="76" t="str">
        <f t="shared" si="112"/>
        <v xml:space="preserve"> - Dins Periode Legal</v>
      </c>
      <c r="R753" s="76" t="str">
        <f t="shared" si="108"/>
        <v xml:space="preserve"> - Import Total</v>
      </c>
      <c r="S753" s="92">
        <f t="shared" si="115"/>
        <v>0</v>
      </c>
      <c r="T753" s="90">
        <f t="shared" si="113"/>
        <v>0</v>
      </c>
    </row>
    <row r="754" spans="2:20" x14ac:dyDescent="0.25">
      <c r="C754" s="143"/>
      <c r="D754" s="79"/>
      <c r="L754" s="87" t="str">
        <f t="shared" si="116"/>
        <v/>
      </c>
      <c r="M754" s="88" t="str">
        <f t="shared" si="114"/>
        <v/>
      </c>
      <c r="N754" s="76">
        <f t="shared" si="109"/>
        <v>0</v>
      </c>
      <c r="O754" s="89">
        <f t="shared" si="110"/>
        <v>0</v>
      </c>
      <c r="P754" s="76" t="str">
        <f t="shared" si="111"/>
        <v>Dins Periode Legal</v>
      </c>
      <c r="Q754" s="76" t="str">
        <f t="shared" si="112"/>
        <v xml:space="preserve"> - Dins Periode Legal</v>
      </c>
      <c r="R754" s="76" t="str">
        <f t="shared" si="108"/>
        <v xml:space="preserve"> - Import Total</v>
      </c>
      <c r="S754" s="92">
        <f t="shared" si="115"/>
        <v>0</v>
      </c>
      <c r="T754" s="90">
        <f t="shared" si="113"/>
        <v>0</v>
      </c>
    </row>
    <row r="755" spans="2:20" x14ac:dyDescent="0.25">
      <c r="C755" s="143"/>
      <c r="D755" s="79"/>
      <c r="L755" s="87" t="str">
        <f t="shared" si="116"/>
        <v/>
      </c>
      <c r="M755" s="88" t="str">
        <f t="shared" si="114"/>
        <v/>
      </c>
      <c r="N755" s="76">
        <f t="shared" si="109"/>
        <v>0</v>
      </c>
      <c r="O755" s="89">
        <f t="shared" si="110"/>
        <v>0</v>
      </c>
      <c r="P755" s="76" t="str">
        <f t="shared" si="111"/>
        <v>Dins Periode Legal</v>
      </c>
      <c r="Q755" s="76" t="str">
        <f t="shared" si="112"/>
        <v xml:space="preserve"> - Dins Periode Legal</v>
      </c>
      <c r="R755" s="76" t="str">
        <f t="shared" si="108"/>
        <v xml:space="preserve"> - Import Total</v>
      </c>
      <c r="S755" s="92">
        <f t="shared" si="115"/>
        <v>0</v>
      </c>
      <c r="T755" s="90">
        <f t="shared" si="113"/>
        <v>0</v>
      </c>
    </row>
    <row r="756" spans="2:20" x14ac:dyDescent="0.25">
      <c r="C756" s="143"/>
      <c r="D756" s="79"/>
      <c r="L756" s="87" t="str">
        <f t="shared" si="116"/>
        <v/>
      </c>
      <c r="M756" s="88" t="str">
        <f t="shared" si="114"/>
        <v/>
      </c>
      <c r="N756" s="76">
        <f t="shared" si="109"/>
        <v>0</v>
      </c>
      <c r="O756" s="89">
        <f t="shared" si="110"/>
        <v>0</v>
      </c>
      <c r="P756" s="76" t="str">
        <f t="shared" si="111"/>
        <v>Dins Periode Legal</v>
      </c>
      <c r="Q756" s="76" t="str">
        <f t="shared" si="112"/>
        <v xml:space="preserve"> - Dins Periode Legal</v>
      </c>
      <c r="R756" s="76" t="str">
        <f t="shared" si="108"/>
        <v xml:space="preserve"> - Import Total</v>
      </c>
      <c r="S756" s="92">
        <f t="shared" si="115"/>
        <v>0</v>
      </c>
      <c r="T756" s="90">
        <f t="shared" si="113"/>
        <v>0</v>
      </c>
    </row>
    <row r="757" spans="2:20" x14ac:dyDescent="0.25">
      <c r="C757" s="143"/>
      <c r="D757" s="79"/>
      <c r="L757" s="87" t="str">
        <f t="shared" si="116"/>
        <v/>
      </c>
      <c r="M757" s="88" t="str">
        <f t="shared" si="114"/>
        <v/>
      </c>
      <c r="N757" s="76">
        <f t="shared" si="109"/>
        <v>0</v>
      </c>
      <c r="O757" s="89">
        <f t="shared" si="110"/>
        <v>0</v>
      </c>
      <c r="P757" s="76" t="str">
        <f t="shared" si="111"/>
        <v>Dins Periode Legal</v>
      </c>
      <c r="Q757" s="76" t="str">
        <f t="shared" si="112"/>
        <v xml:space="preserve"> - Dins Periode Legal</v>
      </c>
      <c r="R757" s="76" t="str">
        <f t="shared" si="108"/>
        <v xml:space="preserve"> - Import Total</v>
      </c>
      <c r="S757" s="92">
        <f t="shared" si="115"/>
        <v>0</v>
      </c>
      <c r="T757" s="90">
        <f t="shared" si="113"/>
        <v>0</v>
      </c>
    </row>
    <row r="758" spans="2:20" x14ac:dyDescent="0.25">
      <c r="C758" s="143"/>
      <c r="D758" s="79"/>
      <c r="L758" s="87" t="str">
        <f t="shared" si="116"/>
        <v/>
      </c>
      <c r="M758" s="88" t="str">
        <f t="shared" si="114"/>
        <v/>
      </c>
      <c r="N758" s="76">
        <f t="shared" si="109"/>
        <v>0</v>
      </c>
      <c r="O758" s="89">
        <f t="shared" si="110"/>
        <v>0</v>
      </c>
      <c r="P758" s="76" t="str">
        <f t="shared" si="111"/>
        <v>Dins Periode Legal</v>
      </c>
      <c r="Q758" s="76" t="str">
        <f t="shared" si="112"/>
        <v xml:space="preserve"> - Dins Periode Legal</v>
      </c>
      <c r="R758" s="76" t="str">
        <f t="shared" si="108"/>
        <v xml:space="preserve"> - Import Total</v>
      </c>
      <c r="S758" s="92">
        <f t="shared" si="115"/>
        <v>0</v>
      </c>
      <c r="T758" s="90">
        <f t="shared" si="113"/>
        <v>0</v>
      </c>
    </row>
    <row r="759" spans="2:20" x14ac:dyDescent="0.25">
      <c r="C759" s="143"/>
      <c r="D759" s="79"/>
      <c r="L759" s="87" t="str">
        <f t="shared" si="116"/>
        <v/>
      </c>
      <c r="M759" s="88" t="str">
        <f t="shared" si="114"/>
        <v/>
      </c>
      <c r="N759" s="76">
        <f t="shared" si="109"/>
        <v>0</v>
      </c>
      <c r="O759" s="89">
        <f t="shared" si="110"/>
        <v>0</v>
      </c>
      <c r="P759" s="76" t="str">
        <f t="shared" si="111"/>
        <v>Dins Periode Legal</v>
      </c>
      <c r="Q759" s="76" t="str">
        <f t="shared" si="112"/>
        <v xml:space="preserve"> - Dins Periode Legal</v>
      </c>
      <c r="R759" s="76" t="str">
        <f t="shared" si="108"/>
        <v xml:space="preserve"> - Import Total</v>
      </c>
      <c r="S759" s="92">
        <f t="shared" si="115"/>
        <v>0</v>
      </c>
      <c r="T759" s="90">
        <f t="shared" si="113"/>
        <v>0</v>
      </c>
    </row>
    <row r="760" spans="2:20" x14ac:dyDescent="0.25">
      <c r="C760" s="143"/>
      <c r="D760" s="79"/>
      <c r="L760" s="87" t="str">
        <f t="shared" si="116"/>
        <v/>
      </c>
      <c r="M760" s="88" t="str">
        <f t="shared" si="114"/>
        <v/>
      </c>
      <c r="N760" s="76">
        <f t="shared" si="109"/>
        <v>0</v>
      </c>
      <c r="O760" s="89">
        <f t="shared" si="110"/>
        <v>0</v>
      </c>
      <c r="P760" s="76" t="str">
        <f t="shared" si="111"/>
        <v>Dins Periode Legal</v>
      </c>
      <c r="Q760" s="76" t="str">
        <f t="shared" si="112"/>
        <v xml:space="preserve"> - Dins Periode Legal</v>
      </c>
      <c r="R760" s="76" t="str">
        <f t="shared" si="108"/>
        <v xml:space="preserve"> - Import Total</v>
      </c>
      <c r="S760" s="92">
        <f t="shared" si="115"/>
        <v>0</v>
      </c>
      <c r="T760" s="90">
        <f t="shared" si="113"/>
        <v>0</v>
      </c>
    </row>
    <row r="761" spans="2:20" x14ac:dyDescent="0.25">
      <c r="C761" s="143"/>
      <c r="D761" s="79"/>
      <c r="L761" s="87" t="str">
        <f t="shared" si="116"/>
        <v/>
      </c>
      <c r="M761" s="88" t="str">
        <f t="shared" si="114"/>
        <v/>
      </c>
      <c r="N761" s="76">
        <f t="shared" si="109"/>
        <v>0</v>
      </c>
      <c r="O761" s="89">
        <f t="shared" si="110"/>
        <v>0</v>
      </c>
      <c r="P761" s="76" t="str">
        <f t="shared" si="111"/>
        <v>Dins Periode Legal</v>
      </c>
      <c r="Q761" s="76" t="str">
        <f t="shared" si="112"/>
        <v xml:space="preserve"> - Dins Periode Legal</v>
      </c>
      <c r="R761" s="76" t="str">
        <f t="shared" si="108"/>
        <v xml:space="preserve"> - Import Total</v>
      </c>
      <c r="S761" s="92">
        <f t="shared" si="115"/>
        <v>0</v>
      </c>
      <c r="T761" s="90">
        <f t="shared" si="113"/>
        <v>0</v>
      </c>
    </row>
    <row r="762" spans="2:20" x14ac:dyDescent="0.25">
      <c r="C762" s="143"/>
      <c r="D762" s="79"/>
      <c r="L762" s="87" t="str">
        <f t="shared" si="116"/>
        <v/>
      </c>
      <c r="M762" s="88" t="str">
        <f t="shared" si="114"/>
        <v/>
      </c>
      <c r="N762" s="76">
        <f t="shared" si="109"/>
        <v>0</v>
      </c>
      <c r="O762" s="89">
        <f t="shared" si="110"/>
        <v>0</v>
      </c>
      <c r="P762" s="76" t="str">
        <f t="shared" si="111"/>
        <v>Dins Periode Legal</v>
      </c>
      <c r="Q762" s="76" t="str">
        <f t="shared" si="112"/>
        <v xml:space="preserve"> - Dins Periode Legal</v>
      </c>
      <c r="R762" s="76" t="str">
        <f t="shared" si="108"/>
        <v xml:space="preserve"> - Import Total</v>
      </c>
      <c r="S762" s="92">
        <f t="shared" si="115"/>
        <v>0</v>
      </c>
      <c r="T762" s="90">
        <f t="shared" si="113"/>
        <v>0</v>
      </c>
    </row>
    <row r="763" spans="2:20" x14ac:dyDescent="0.25">
      <c r="C763" s="143"/>
      <c r="D763" s="79"/>
      <c r="L763" s="87" t="str">
        <f t="shared" si="116"/>
        <v/>
      </c>
      <c r="M763" s="88" t="str">
        <f t="shared" si="114"/>
        <v/>
      </c>
      <c r="N763" s="76">
        <f t="shared" si="109"/>
        <v>0</v>
      </c>
      <c r="O763" s="89">
        <f t="shared" si="110"/>
        <v>0</v>
      </c>
      <c r="P763" s="76" t="str">
        <f t="shared" si="111"/>
        <v>Dins Periode Legal</v>
      </c>
      <c r="Q763" s="76" t="str">
        <f t="shared" si="112"/>
        <v xml:space="preserve"> - Dins Periode Legal</v>
      </c>
      <c r="R763" s="76" t="str">
        <f t="shared" si="108"/>
        <v xml:space="preserve"> - Import Total</v>
      </c>
      <c r="S763" s="92">
        <f t="shared" si="115"/>
        <v>0</v>
      </c>
      <c r="T763" s="90">
        <f t="shared" si="113"/>
        <v>0</v>
      </c>
    </row>
    <row r="764" spans="2:20" x14ac:dyDescent="0.25">
      <c r="C764" s="143"/>
      <c r="D764" s="79"/>
      <c r="L764" s="87" t="str">
        <f t="shared" si="116"/>
        <v/>
      </c>
      <c r="M764" s="88" t="str">
        <f t="shared" si="114"/>
        <v/>
      </c>
      <c r="N764" s="76">
        <f t="shared" si="109"/>
        <v>0</v>
      </c>
      <c r="O764" s="89">
        <f t="shared" si="110"/>
        <v>0</v>
      </c>
      <c r="P764" s="76" t="str">
        <f t="shared" si="111"/>
        <v>Dins Periode Legal</v>
      </c>
      <c r="Q764" s="76" t="str">
        <f t="shared" si="112"/>
        <v xml:space="preserve"> - Dins Periode Legal</v>
      </c>
      <c r="R764" s="76" t="str">
        <f t="shared" si="108"/>
        <v xml:space="preserve"> - Import Total</v>
      </c>
      <c r="S764" s="92">
        <f t="shared" si="115"/>
        <v>0</v>
      </c>
      <c r="T764" s="90">
        <f t="shared" si="113"/>
        <v>0</v>
      </c>
    </row>
    <row r="765" spans="2:20" x14ac:dyDescent="0.25">
      <c r="C765" s="143"/>
      <c r="D765" s="79"/>
      <c r="L765" s="87" t="str">
        <f t="shared" si="116"/>
        <v/>
      </c>
      <c r="M765" s="88" t="str">
        <f t="shared" si="114"/>
        <v/>
      </c>
      <c r="N765" s="76">
        <f t="shared" si="109"/>
        <v>0</v>
      </c>
      <c r="O765" s="89">
        <f t="shared" si="110"/>
        <v>0</v>
      </c>
      <c r="P765" s="76" t="str">
        <f t="shared" si="111"/>
        <v>Dins Periode Legal</v>
      </c>
      <c r="Q765" s="76" t="str">
        <f t="shared" si="112"/>
        <v xml:space="preserve"> - Dins Periode Legal</v>
      </c>
      <c r="R765" s="76" t="str">
        <f t="shared" si="108"/>
        <v xml:space="preserve"> - Import Total</v>
      </c>
      <c r="S765" s="92">
        <f t="shared" si="115"/>
        <v>0</v>
      </c>
      <c r="T765" s="90">
        <f t="shared" si="113"/>
        <v>0</v>
      </c>
    </row>
    <row r="766" spans="2:20" x14ac:dyDescent="0.25">
      <c r="B766" s="143"/>
      <c r="C766" s="143"/>
      <c r="D766" s="79"/>
      <c r="L766" s="87" t="str">
        <f t="shared" si="116"/>
        <v/>
      </c>
      <c r="M766" s="88" t="str">
        <f t="shared" si="114"/>
        <v/>
      </c>
      <c r="N766" s="76">
        <f t="shared" si="109"/>
        <v>0</v>
      </c>
      <c r="O766" s="89">
        <f t="shared" si="110"/>
        <v>0</v>
      </c>
      <c r="P766" s="76" t="str">
        <f t="shared" si="111"/>
        <v>Dins Periode Legal</v>
      </c>
      <c r="Q766" s="76" t="str">
        <f t="shared" si="112"/>
        <v xml:space="preserve"> - Dins Periode Legal</v>
      </c>
      <c r="R766" s="76" t="str">
        <f t="shared" si="108"/>
        <v xml:space="preserve"> - Import Total</v>
      </c>
      <c r="S766" s="92">
        <f t="shared" si="115"/>
        <v>0</v>
      </c>
      <c r="T766" s="90">
        <f t="shared" si="113"/>
        <v>0</v>
      </c>
    </row>
    <row r="767" spans="2:20" x14ac:dyDescent="0.25">
      <c r="C767" s="79"/>
      <c r="D767" s="79"/>
      <c r="L767" s="87" t="str">
        <f t="shared" si="116"/>
        <v/>
      </c>
      <c r="M767" s="88" t="str">
        <f t="shared" si="114"/>
        <v/>
      </c>
      <c r="N767" s="76">
        <f t="shared" si="109"/>
        <v>0</v>
      </c>
      <c r="O767" s="89">
        <f t="shared" si="110"/>
        <v>0</v>
      </c>
      <c r="P767" s="76" t="str">
        <f t="shared" si="111"/>
        <v>Dins Periode Legal</v>
      </c>
      <c r="Q767" s="76" t="str">
        <f t="shared" si="112"/>
        <v xml:space="preserve"> - Dins Periode Legal</v>
      </c>
      <c r="R767" s="76" t="str">
        <f t="shared" ref="R767:R830" si="117">CONCATENATE($M767," - Import Total")</f>
        <v xml:space="preserve"> - Import Total</v>
      </c>
      <c r="S767" s="92">
        <f t="shared" si="115"/>
        <v>0</v>
      </c>
      <c r="T767" s="90">
        <f t="shared" si="113"/>
        <v>0</v>
      </c>
    </row>
    <row r="768" spans="2:20" x14ac:dyDescent="0.25">
      <c r="C768" s="143"/>
      <c r="D768" s="79"/>
      <c r="L768" s="87" t="str">
        <f t="shared" si="116"/>
        <v/>
      </c>
      <c r="M768" s="88" t="str">
        <f t="shared" si="114"/>
        <v/>
      </c>
      <c r="N768" s="76">
        <f t="shared" ref="N768:N831" si="118">IF(D768="",0,D768-C768)</f>
        <v>0</v>
      </c>
      <c r="O768" s="89">
        <f t="shared" ref="O768:O831" si="119">K768*N768</f>
        <v>0</v>
      </c>
      <c r="P768" s="76" t="str">
        <f t="shared" ref="P768:P831" si="120">IF(N768&lt;=30,"Dins Periode Legal","Fora Periode Legal")</f>
        <v>Dins Periode Legal</v>
      </c>
      <c r="Q768" s="76" t="str">
        <f t="shared" ref="Q768:Q831" si="121">CONCATENATE($M768," - ",P768)</f>
        <v xml:space="preserve"> - Dins Periode Legal</v>
      </c>
      <c r="R768" s="76" t="str">
        <f t="shared" si="117"/>
        <v xml:space="preserve"> - Import Total</v>
      </c>
      <c r="S768" s="92">
        <f t="shared" si="115"/>
        <v>0</v>
      </c>
      <c r="T768" s="90">
        <f t="shared" ref="T768:T831" si="122">IF(L768="",0,1)</f>
        <v>0</v>
      </c>
    </row>
    <row r="769" spans="3:20" x14ac:dyDescent="0.25">
      <c r="C769" s="143"/>
      <c r="D769" s="79"/>
      <c r="L769" s="87" t="str">
        <f t="shared" si="116"/>
        <v/>
      </c>
      <c r="M769" s="88" t="str">
        <f t="shared" si="114"/>
        <v/>
      </c>
      <c r="N769" s="76">
        <f t="shared" si="118"/>
        <v>0</v>
      </c>
      <c r="O769" s="89">
        <f t="shared" si="119"/>
        <v>0</v>
      </c>
      <c r="P769" s="76" t="str">
        <f t="shared" si="120"/>
        <v>Dins Periode Legal</v>
      </c>
      <c r="Q769" s="76" t="str">
        <f t="shared" si="121"/>
        <v xml:space="preserve"> - Dins Periode Legal</v>
      </c>
      <c r="R769" s="76" t="str">
        <f t="shared" si="117"/>
        <v xml:space="preserve"> - Import Total</v>
      </c>
      <c r="S769" s="92">
        <f t="shared" si="115"/>
        <v>0</v>
      </c>
      <c r="T769" s="90">
        <f t="shared" si="122"/>
        <v>0</v>
      </c>
    </row>
    <row r="770" spans="3:20" x14ac:dyDescent="0.25">
      <c r="C770" s="143"/>
      <c r="D770" s="79"/>
      <c r="L770" s="87" t="str">
        <f t="shared" si="116"/>
        <v/>
      </c>
      <c r="M770" s="88" t="str">
        <f t="shared" si="114"/>
        <v/>
      </c>
      <c r="N770" s="76">
        <f t="shared" si="118"/>
        <v>0</v>
      </c>
      <c r="O770" s="89">
        <f t="shared" si="119"/>
        <v>0</v>
      </c>
      <c r="P770" s="76" t="str">
        <f t="shared" si="120"/>
        <v>Dins Periode Legal</v>
      </c>
      <c r="Q770" s="76" t="str">
        <f t="shared" si="121"/>
        <v xml:space="preserve"> - Dins Periode Legal</v>
      </c>
      <c r="R770" s="76" t="str">
        <f t="shared" si="117"/>
        <v xml:space="preserve"> - Import Total</v>
      </c>
      <c r="S770" s="92">
        <f t="shared" si="115"/>
        <v>0</v>
      </c>
      <c r="T770" s="90">
        <f t="shared" si="122"/>
        <v>0</v>
      </c>
    </row>
    <row r="771" spans="3:20" x14ac:dyDescent="0.25">
      <c r="C771" s="143"/>
      <c r="D771" s="79"/>
      <c r="L771" s="87" t="str">
        <f t="shared" si="116"/>
        <v/>
      </c>
      <c r="M771" s="88" t="str">
        <f t="shared" ref="M771:M834" si="123">IF(L771="","",VLOOKUP(L771,$AJ$8:$AK$19,2,FALSE))</f>
        <v/>
      </c>
      <c r="N771" s="76">
        <f t="shared" si="118"/>
        <v>0</v>
      </c>
      <c r="O771" s="89">
        <f t="shared" si="119"/>
        <v>0</v>
      </c>
      <c r="P771" s="76" t="str">
        <f t="shared" si="120"/>
        <v>Dins Periode Legal</v>
      </c>
      <c r="Q771" s="76" t="str">
        <f t="shared" si="121"/>
        <v xml:space="preserve"> - Dins Periode Legal</v>
      </c>
      <c r="R771" s="76" t="str">
        <f t="shared" si="117"/>
        <v xml:space="preserve"> - Import Total</v>
      </c>
      <c r="S771" s="92">
        <f t="shared" ref="S771:S834" si="124">IF(M771="",0,K771/(VLOOKUP(R771,$X$9:$Y$27,2,FALSE))*N771)</f>
        <v>0</v>
      </c>
      <c r="T771" s="90">
        <f t="shared" si="122"/>
        <v>0</v>
      </c>
    </row>
    <row r="772" spans="3:20" x14ac:dyDescent="0.25">
      <c r="C772" s="143"/>
      <c r="D772" s="79"/>
      <c r="L772" s="87" t="str">
        <f t="shared" si="116"/>
        <v/>
      </c>
      <c r="M772" s="88" t="str">
        <f t="shared" si="123"/>
        <v/>
      </c>
      <c r="N772" s="76">
        <f t="shared" si="118"/>
        <v>0</v>
      </c>
      <c r="O772" s="89">
        <f t="shared" si="119"/>
        <v>0</v>
      </c>
      <c r="P772" s="76" t="str">
        <f t="shared" si="120"/>
        <v>Dins Periode Legal</v>
      </c>
      <c r="Q772" s="76" t="str">
        <f t="shared" si="121"/>
        <v xml:space="preserve"> - Dins Periode Legal</v>
      </c>
      <c r="R772" s="76" t="str">
        <f t="shared" si="117"/>
        <v xml:space="preserve"> - Import Total</v>
      </c>
      <c r="S772" s="92">
        <f t="shared" si="124"/>
        <v>0</v>
      </c>
      <c r="T772" s="90">
        <f t="shared" si="122"/>
        <v>0</v>
      </c>
    </row>
    <row r="773" spans="3:20" x14ac:dyDescent="0.25">
      <c r="C773" s="143"/>
      <c r="D773" s="79"/>
      <c r="L773" s="87" t="str">
        <f t="shared" si="116"/>
        <v/>
      </c>
      <c r="M773" s="88" t="str">
        <f t="shared" si="123"/>
        <v/>
      </c>
      <c r="N773" s="76">
        <f t="shared" si="118"/>
        <v>0</v>
      </c>
      <c r="O773" s="89">
        <f t="shared" si="119"/>
        <v>0</v>
      </c>
      <c r="P773" s="76" t="str">
        <f t="shared" si="120"/>
        <v>Dins Periode Legal</v>
      </c>
      <c r="Q773" s="76" t="str">
        <f t="shared" si="121"/>
        <v xml:space="preserve"> - Dins Periode Legal</v>
      </c>
      <c r="R773" s="76" t="str">
        <f t="shared" si="117"/>
        <v xml:space="preserve"> - Import Total</v>
      </c>
      <c r="S773" s="92">
        <f t="shared" si="124"/>
        <v>0</v>
      </c>
      <c r="T773" s="90">
        <f t="shared" si="122"/>
        <v>0</v>
      </c>
    </row>
    <row r="774" spans="3:20" x14ac:dyDescent="0.25">
      <c r="C774" s="143"/>
      <c r="D774" s="79"/>
      <c r="L774" s="87" t="str">
        <f t="shared" si="116"/>
        <v/>
      </c>
      <c r="M774" s="88" t="str">
        <f t="shared" si="123"/>
        <v/>
      </c>
      <c r="N774" s="76">
        <f t="shared" si="118"/>
        <v>0</v>
      </c>
      <c r="O774" s="89">
        <f t="shared" si="119"/>
        <v>0</v>
      </c>
      <c r="P774" s="76" t="str">
        <f t="shared" si="120"/>
        <v>Dins Periode Legal</v>
      </c>
      <c r="Q774" s="76" t="str">
        <f t="shared" si="121"/>
        <v xml:space="preserve"> - Dins Periode Legal</v>
      </c>
      <c r="R774" s="76" t="str">
        <f t="shared" si="117"/>
        <v xml:space="preserve"> - Import Total</v>
      </c>
      <c r="S774" s="92">
        <f t="shared" si="124"/>
        <v>0</v>
      </c>
      <c r="T774" s="90">
        <f t="shared" si="122"/>
        <v>0</v>
      </c>
    </row>
    <row r="775" spans="3:20" x14ac:dyDescent="0.25">
      <c r="C775" s="143"/>
      <c r="D775" s="79"/>
      <c r="L775" s="87" t="str">
        <f t="shared" si="116"/>
        <v/>
      </c>
      <c r="M775" s="88" t="str">
        <f t="shared" si="123"/>
        <v/>
      </c>
      <c r="N775" s="76">
        <f t="shared" si="118"/>
        <v>0</v>
      </c>
      <c r="O775" s="89">
        <f t="shared" si="119"/>
        <v>0</v>
      </c>
      <c r="P775" s="76" t="str">
        <f t="shared" si="120"/>
        <v>Dins Periode Legal</v>
      </c>
      <c r="Q775" s="76" t="str">
        <f t="shared" si="121"/>
        <v xml:space="preserve"> - Dins Periode Legal</v>
      </c>
      <c r="R775" s="76" t="str">
        <f t="shared" si="117"/>
        <v xml:space="preserve"> - Import Total</v>
      </c>
      <c r="S775" s="92">
        <f t="shared" si="124"/>
        <v>0</v>
      </c>
      <c r="T775" s="90">
        <f t="shared" si="122"/>
        <v>0</v>
      </c>
    </row>
    <row r="776" spans="3:20" x14ac:dyDescent="0.25">
      <c r="C776" s="143"/>
      <c r="D776" s="79"/>
      <c r="L776" s="87" t="str">
        <f t="shared" ref="L776:L839" si="125">IF(D776="","",MONTH(D776))</f>
        <v/>
      </c>
      <c r="M776" s="88" t="str">
        <f t="shared" si="123"/>
        <v/>
      </c>
      <c r="N776" s="76">
        <f t="shared" si="118"/>
        <v>0</v>
      </c>
      <c r="O776" s="89">
        <f t="shared" si="119"/>
        <v>0</v>
      </c>
      <c r="P776" s="76" t="str">
        <f t="shared" si="120"/>
        <v>Dins Periode Legal</v>
      </c>
      <c r="Q776" s="76" t="str">
        <f t="shared" si="121"/>
        <v xml:space="preserve"> - Dins Periode Legal</v>
      </c>
      <c r="R776" s="76" t="str">
        <f t="shared" si="117"/>
        <v xml:space="preserve"> - Import Total</v>
      </c>
      <c r="S776" s="92">
        <f t="shared" si="124"/>
        <v>0</v>
      </c>
      <c r="T776" s="90">
        <f t="shared" si="122"/>
        <v>0</v>
      </c>
    </row>
    <row r="777" spans="3:20" x14ac:dyDescent="0.25">
      <c r="C777" s="143"/>
      <c r="D777" s="79"/>
      <c r="L777" s="87" t="str">
        <f t="shared" si="125"/>
        <v/>
      </c>
      <c r="M777" s="88" t="str">
        <f t="shared" si="123"/>
        <v/>
      </c>
      <c r="N777" s="76">
        <f t="shared" si="118"/>
        <v>0</v>
      </c>
      <c r="O777" s="89">
        <f t="shared" si="119"/>
        <v>0</v>
      </c>
      <c r="P777" s="76" t="str">
        <f t="shared" si="120"/>
        <v>Dins Periode Legal</v>
      </c>
      <c r="Q777" s="76" t="str">
        <f t="shared" si="121"/>
        <v xml:space="preserve"> - Dins Periode Legal</v>
      </c>
      <c r="R777" s="76" t="str">
        <f t="shared" si="117"/>
        <v xml:space="preserve"> - Import Total</v>
      </c>
      <c r="S777" s="92">
        <f t="shared" si="124"/>
        <v>0</v>
      </c>
      <c r="T777" s="90">
        <f t="shared" si="122"/>
        <v>0</v>
      </c>
    </row>
    <row r="778" spans="3:20" x14ac:dyDescent="0.25">
      <c r="C778" s="143"/>
      <c r="D778" s="79"/>
      <c r="L778" s="87" t="str">
        <f t="shared" si="125"/>
        <v/>
      </c>
      <c r="M778" s="88" t="str">
        <f t="shared" si="123"/>
        <v/>
      </c>
      <c r="N778" s="76">
        <f t="shared" si="118"/>
        <v>0</v>
      </c>
      <c r="O778" s="89">
        <f t="shared" si="119"/>
        <v>0</v>
      </c>
      <c r="P778" s="76" t="str">
        <f t="shared" si="120"/>
        <v>Dins Periode Legal</v>
      </c>
      <c r="Q778" s="76" t="str">
        <f t="shared" si="121"/>
        <v xml:space="preserve"> - Dins Periode Legal</v>
      </c>
      <c r="R778" s="76" t="str">
        <f t="shared" si="117"/>
        <v xml:space="preserve"> - Import Total</v>
      </c>
      <c r="S778" s="92">
        <f t="shared" si="124"/>
        <v>0</v>
      </c>
      <c r="T778" s="90">
        <f t="shared" si="122"/>
        <v>0</v>
      </c>
    </row>
    <row r="779" spans="3:20" x14ac:dyDescent="0.25">
      <c r="C779" s="143"/>
      <c r="D779" s="79"/>
      <c r="L779" s="87" t="str">
        <f t="shared" si="125"/>
        <v/>
      </c>
      <c r="M779" s="88" t="str">
        <f t="shared" si="123"/>
        <v/>
      </c>
      <c r="N779" s="76">
        <f t="shared" si="118"/>
        <v>0</v>
      </c>
      <c r="O779" s="89">
        <f t="shared" si="119"/>
        <v>0</v>
      </c>
      <c r="P779" s="76" t="str">
        <f t="shared" si="120"/>
        <v>Dins Periode Legal</v>
      </c>
      <c r="Q779" s="76" t="str">
        <f t="shared" si="121"/>
        <v xml:space="preserve"> - Dins Periode Legal</v>
      </c>
      <c r="R779" s="76" t="str">
        <f t="shared" si="117"/>
        <v xml:space="preserve"> - Import Total</v>
      </c>
      <c r="S779" s="92">
        <f t="shared" si="124"/>
        <v>0</v>
      </c>
      <c r="T779" s="90">
        <f t="shared" si="122"/>
        <v>0</v>
      </c>
    </row>
    <row r="780" spans="3:20" x14ac:dyDescent="0.25">
      <c r="C780" s="143"/>
      <c r="D780" s="79"/>
      <c r="L780" s="87" t="str">
        <f t="shared" si="125"/>
        <v/>
      </c>
      <c r="M780" s="88" t="str">
        <f t="shared" si="123"/>
        <v/>
      </c>
      <c r="N780" s="76">
        <f t="shared" si="118"/>
        <v>0</v>
      </c>
      <c r="O780" s="89">
        <f t="shared" si="119"/>
        <v>0</v>
      </c>
      <c r="P780" s="76" t="str">
        <f t="shared" si="120"/>
        <v>Dins Periode Legal</v>
      </c>
      <c r="Q780" s="76" t="str">
        <f t="shared" si="121"/>
        <v xml:space="preserve"> - Dins Periode Legal</v>
      </c>
      <c r="R780" s="76" t="str">
        <f t="shared" si="117"/>
        <v xml:space="preserve"> - Import Total</v>
      </c>
      <c r="S780" s="92">
        <f t="shared" si="124"/>
        <v>0</v>
      </c>
      <c r="T780" s="90">
        <f t="shared" si="122"/>
        <v>0</v>
      </c>
    </row>
    <row r="781" spans="3:20" x14ac:dyDescent="0.25">
      <c r="C781" s="143"/>
      <c r="D781" s="79"/>
      <c r="L781" s="87" t="str">
        <f t="shared" si="125"/>
        <v/>
      </c>
      <c r="M781" s="88" t="str">
        <f t="shared" si="123"/>
        <v/>
      </c>
      <c r="N781" s="76">
        <f t="shared" si="118"/>
        <v>0</v>
      </c>
      <c r="O781" s="89">
        <f t="shared" si="119"/>
        <v>0</v>
      </c>
      <c r="P781" s="76" t="str">
        <f t="shared" si="120"/>
        <v>Dins Periode Legal</v>
      </c>
      <c r="Q781" s="76" t="str">
        <f t="shared" si="121"/>
        <v xml:space="preserve"> - Dins Periode Legal</v>
      </c>
      <c r="R781" s="76" t="str">
        <f t="shared" si="117"/>
        <v xml:space="preserve"> - Import Total</v>
      </c>
      <c r="S781" s="92">
        <f t="shared" si="124"/>
        <v>0</v>
      </c>
      <c r="T781" s="90">
        <f t="shared" si="122"/>
        <v>0</v>
      </c>
    </row>
    <row r="782" spans="3:20" x14ac:dyDescent="0.25">
      <c r="C782" s="143"/>
      <c r="D782" s="79"/>
      <c r="L782" s="87" t="str">
        <f t="shared" si="125"/>
        <v/>
      </c>
      <c r="M782" s="88" t="str">
        <f t="shared" si="123"/>
        <v/>
      </c>
      <c r="N782" s="76">
        <f t="shared" si="118"/>
        <v>0</v>
      </c>
      <c r="O782" s="89">
        <f t="shared" si="119"/>
        <v>0</v>
      </c>
      <c r="P782" s="76" t="str">
        <f t="shared" si="120"/>
        <v>Dins Periode Legal</v>
      </c>
      <c r="Q782" s="76" t="str">
        <f t="shared" si="121"/>
        <v xml:space="preserve"> - Dins Periode Legal</v>
      </c>
      <c r="R782" s="76" t="str">
        <f t="shared" si="117"/>
        <v xml:space="preserve"> - Import Total</v>
      </c>
      <c r="S782" s="92">
        <f t="shared" si="124"/>
        <v>0</v>
      </c>
      <c r="T782" s="90">
        <f t="shared" si="122"/>
        <v>0</v>
      </c>
    </row>
    <row r="783" spans="3:20" x14ac:dyDescent="0.25">
      <c r="C783" s="143"/>
      <c r="D783" s="79"/>
      <c r="L783" s="87" t="str">
        <f t="shared" si="125"/>
        <v/>
      </c>
      <c r="M783" s="88" t="str">
        <f t="shared" si="123"/>
        <v/>
      </c>
      <c r="N783" s="76">
        <f t="shared" si="118"/>
        <v>0</v>
      </c>
      <c r="O783" s="89">
        <f t="shared" si="119"/>
        <v>0</v>
      </c>
      <c r="P783" s="76" t="str">
        <f t="shared" si="120"/>
        <v>Dins Periode Legal</v>
      </c>
      <c r="Q783" s="76" t="str">
        <f t="shared" si="121"/>
        <v xml:space="preserve"> - Dins Periode Legal</v>
      </c>
      <c r="R783" s="76" t="str">
        <f t="shared" si="117"/>
        <v xml:space="preserve"> - Import Total</v>
      </c>
      <c r="S783" s="92">
        <f t="shared" si="124"/>
        <v>0</v>
      </c>
      <c r="T783" s="90">
        <f t="shared" si="122"/>
        <v>0</v>
      </c>
    </row>
    <row r="784" spans="3:20" x14ac:dyDescent="0.25">
      <c r="C784" s="143"/>
      <c r="D784" s="79"/>
      <c r="L784" s="87" t="str">
        <f t="shared" si="125"/>
        <v/>
      </c>
      <c r="M784" s="88" t="str">
        <f t="shared" si="123"/>
        <v/>
      </c>
      <c r="N784" s="76">
        <f t="shared" si="118"/>
        <v>0</v>
      </c>
      <c r="O784" s="89">
        <f t="shared" si="119"/>
        <v>0</v>
      </c>
      <c r="P784" s="76" t="str">
        <f t="shared" si="120"/>
        <v>Dins Periode Legal</v>
      </c>
      <c r="Q784" s="76" t="str">
        <f t="shared" si="121"/>
        <v xml:space="preserve"> - Dins Periode Legal</v>
      </c>
      <c r="R784" s="76" t="str">
        <f t="shared" si="117"/>
        <v xml:space="preserve"> - Import Total</v>
      </c>
      <c r="S784" s="92">
        <f t="shared" si="124"/>
        <v>0</v>
      </c>
      <c r="T784" s="90">
        <f t="shared" si="122"/>
        <v>0</v>
      </c>
    </row>
    <row r="785" spans="3:20" x14ac:dyDescent="0.25">
      <c r="C785" s="143"/>
      <c r="D785" s="79"/>
      <c r="L785" s="87" t="str">
        <f t="shared" si="125"/>
        <v/>
      </c>
      <c r="M785" s="88" t="str">
        <f t="shared" si="123"/>
        <v/>
      </c>
      <c r="N785" s="76">
        <f t="shared" si="118"/>
        <v>0</v>
      </c>
      <c r="O785" s="89">
        <f t="shared" si="119"/>
        <v>0</v>
      </c>
      <c r="P785" s="76" t="str">
        <f t="shared" si="120"/>
        <v>Dins Periode Legal</v>
      </c>
      <c r="Q785" s="76" t="str">
        <f t="shared" si="121"/>
        <v xml:space="preserve"> - Dins Periode Legal</v>
      </c>
      <c r="R785" s="76" t="str">
        <f t="shared" si="117"/>
        <v xml:space="preserve"> - Import Total</v>
      </c>
      <c r="S785" s="92">
        <f t="shared" si="124"/>
        <v>0</v>
      </c>
      <c r="T785" s="90">
        <f t="shared" si="122"/>
        <v>0</v>
      </c>
    </row>
    <row r="786" spans="3:20" x14ac:dyDescent="0.25">
      <c r="C786" s="143"/>
      <c r="D786" s="79"/>
      <c r="L786" s="87" t="str">
        <f t="shared" si="125"/>
        <v/>
      </c>
      <c r="M786" s="88" t="str">
        <f t="shared" si="123"/>
        <v/>
      </c>
      <c r="N786" s="76">
        <f t="shared" si="118"/>
        <v>0</v>
      </c>
      <c r="O786" s="89">
        <f t="shared" si="119"/>
        <v>0</v>
      </c>
      <c r="P786" s="76" t="str">
        <f t="shared" si="120"/>
        <v>Dins Periode Legal</v>
      </c>
      <c r="Q786" s="76" t="str">
        <f t="shared" si="121"/>
        <v xml:space="preserve"> - Dins Periode Legal</v>
      </c>
      <c r="R786" s="76" t="str">
        <f t="shared" si="117"/>
        <v xml:space="preserve"> - Import Total</v>
      </c>
      <c r="S786" s="92">
        <f t="shared" si="124"/>
        <v>0</v>
      </c>
      <c r="T786" s="90">
        <f t="shared" si="122"/>
        <v>0</v>
      </c>
    </row>
    <row r="787" spans="3:20" x14ac:dyDescent="0.25">
      <c r="C787" s="143"/>
      <c r="D787" s="79"/>
      <c r="L787" s="87" t="str">
        <f t="shared" si="125"/>
        <v/>
      </c>
      <c r="M787" s="88" t="str">
        <f t="shared" si="123"/>
        <v/>
      </c>
      <c r="N787" s="76">
        <f t="shared" si="118"/>
        <v>0</v>
      </c>
      <c r="O787" s="89">
        <f t="shared" si="119"/>
        <v>0</v>
      </c>
      <c r="P787" s="76" t="str">
        <f t="shared" si="120"/>
        <v>Dins Periode Legal</v>
      </c>
      <c r="Q787" s="76" t="str">
        <f t="shared" si="121"/>
        <v xml:space="preserve"> - Dins Periode Legal</v>
      </c>
      <c r="R787" s="76" t="str">
        <f t="shared" si="117"/>
        <v xml:space="preserve"> - Import Total</v>
      </c>
      <c r="S787" s="92">
        <f t="shared" si="124"/>
        <v>0</v>
      </c>
      <c r="T787" s="90">
        <f t="shared" si="122"/>
        <v>0</v>
      </c>
    </row>
    <row r="788" spans="3:20" x14ac:dyDescent="0.25">
      <c r="C788" s="143"/>
      <c r="D788" s="79"/>
      <c r="L788" s="87" t="str">
        <f t="shared" si="125"/>
        <v/>
      </c>
      <c r="M788" s="88" t="str">
        <f t="shared" si="123"/>
        <v/>
      </c>
      <c r="N788" s="76">
        <f t="shared" si="118"/>
        <v>0</v>
      </c>
      <c r="O788" s="89">
        <f t="shared" si="119"/>
        <v>0</v>
      </c>
      <c r="P788" s="76" t="str">
        <f t="shared" si="120"/>
        <v>Dins Periode Legal</v>
      </c>
      <c r="Q788" s="76" t="str">
        <f t="shared" si="121"/>
        <v xml:space="preserve"> - Dins Periode Legal</v>
      </c>
      <c r="R788" s="76" t="str">
        <f t="shared" si="117"/>
        <v xml:space="preserve"> - Import Total</v>
      </c>
      <c r="S788" s="92">
        <f t="shared" si="124"/>
        <v>0</v>
      </c>
      <c r="T788" s="90">
        <f t="shared" si="122"/>
        <v>0</v>
      </c>
    </row>
    <row r="789" spans="3:20" x14ac:dyDescent="0.25">
      <c r="C789" s="143"/>
      <c r="D789" s="79"/>
      <c r="L789" s="87" t="str">
        <f t="shared" si="125"/>
        <v/>
      </c>
      <c r="M789" s="88" t="str">
        <f t="shared" si="123"/>
        <v/>
      </c>
      <c r="N789" s="76">
        <f t="shared" si="118"/>
        <v>0</v>
      </c>
      <c r="O789" s="89">
        <f t="shared" si="119"/>
        <v>0</v>
      </c>
      <c r="P789" s="76" t="str">
        <f t="shared" si="120"/>
        <v>Dins Periode Legal</v>
      </c>
      <c r="Q789" s="76" t="str">
        <f t="shared" si="121"/>
        <v xml:space="preserve"> - Dins Periode Legal</v>
      </c>
      <c r="R789" s="76" t="str">
        <f t="shared" si="117"/>
        <v xml:space="preserve"> - Import Total</v>
      </c>
      <c r="S789" s="92">
        <f t="shared" si="124"/>
        <v>0</v>
      </c>
      <c r="T789" s="90">
        <f t="shared" si="122"/>
        <v>0</v>
      </c>
    </row>
    <row r="790" spans="3:20" x14ac:dyDescent="0.25">
      <c r="C790" s="143"/>
      <c r="D790" s="79"/>
      <c r="L790" s="87" t="str">
        <f t="shared" si="125"/>
        <v/>
      </c>
      <c r="M790" s="88" t="str">
        <f t="shared" si="123"/>
        <v/>
      </c>
      <c r="N790" s="76">
        <f t="shared" si="118"/>
        <v>0</v>
      </c>
      <c r="O790" s="89">
        <f t="shared" si="119"/>
        <v>0</v>
      </c>
      <c r="P790" s="76" t="str">
        <f t="shared" si="120"/>
        <v>Dins Periode Legal</v>
      </c>
      <c r="Q790" s="76" t="str">
        <f t="shared" si="121"/>
        <v xml:space="preserve"> - Dins Periode Legal</v>
      </c>
      <c r="R790" s="76" t="str">
        <f t="shared" si="117"/>
        <v xml:space="preserve"> - Import Total</v>
      </c>
      <c r="S790" s="92">
        <f t="shared" si="124"/>
        <v>0</v>
      </c>
      <c r="T790" s="90">
        <f t="shared" si="122"/>
        <v>0</v>
      </c>
    </row>
    <row r="791" spans="3:20" x14ac:dyDescent="0.25">
      <c r="C791" s="143"/>
      <c r="D791" s="79"/>
      <c r="L791" s="87" t="str">
        <f t="shared" si="125"/>
        <v/>
      </c>
      <c r="M791" s="88" t="str">
        <f t="shared" si="123"/>
        <v/>
      </c>
      <c r="N791" s="76">
        <f t="shared" si="118"/>
        <v>0</v>
      </c>
      <c r="O791" s="89">
        <f t="shared" si="119"/>
        <v>0</v>
      </c>
      <c r="P791" s="76" t="str">
        <f t="shared" si="120"/>
        <v>Dins Periode Legal</v>
      </c>
      <c r="Q791" s="76" t="str">
        <f t="shared" si="121"/>
        <v xml:space="preserve"> - Dins Periode Legal</v>
      </c>
      <c r="R791" s="76" t="str">
        <f t="shared" si="117"/>
        <v xml:space="preserve"> - Import Total</v>
      </c>
      <c r="S791" s="92">
        <f t="shared" si="124"/>
        <v>0</v>
      </c>
      <c r="T791" s="90">
        <f t="shared" si="122"/>
        <v>0</v>
      </c>
    </row>
    <row r="792" spans="3:20" x14ac:dyDescent="0.25">
      <c r="C792" s="143"/>
      <c r="D792" s="79"/>
      <c r="L792" s="87" t="str">
        <f t="shared" si="125"/>
        <v/>
      </c>
      <c r="M792" s="88" t="str">
        <f t="shared" si="123"/>
        <v/>
      </c>
      <c r="N792" s="76">
        <f t="shared" si="118"/>
        <v>0</v>
      </c>
      <c r="O792" s="89">
        <f t="shared" si="119"/>
        <v>0</v>
      </c>
      <c r="P792" s="76" t="str">
        <f t="shared" si="120"/>
        <v>Dins Periode Legal</v>
      </c>
      <c r="Q792" s="76" t="str">
        <f t="shared" si="121"/>
        <v xml:space="preserve"> - Dins Periode Legal</v>
      </c>
      <c r="R792" s="76" t="str">
        <f t="shared" si="117"/>
        <v xml:space="preserve"> - Import Total</v>
      </c>
      <c r="S792" s="92">
        <f t="shared" si="124"/>
        <v>0</v>
      </c>
      <c r="T792" s="90">
        <f t="shared" si="122"/>
        <v>0</v>
      </c>
    </row>
    <row r="793" spans="3:20" x14ac:dyDescent="0.25">
      <c r="C793" s="143"/>
      <c r="D793" s="79"/>
      <c r="L793" s="87" t="str">
        <f t="shared" si="125"/>
        <v/>
      </c>
      <c r="M793" s="88" t="str">
        <f t="shared" si="123"/>
        <v/>
      </c>
      <c r="N793" s="76">
        <f t="shared" si="118"/>
        <v>0</v>
      </c>
      <c r="O793" s="89">
        <f t="shared" si="119"/>
        <v>0</v>
      </c>
      <c r="P793" s="76" t="str">
        <f t="shared" si="120"/>
        <v>Dins Periode Legal</v>
      </c>
      <c r="Q793" s="76" t="str">
        <f t="shared" si="121"/>
        <v xml:space="preserve"> - Dins Periode Legal</v>
      </c>
      <c r="R793" s="76" t="str">
        <f t="shared" si="117"/>
        <v xml:space="preserve"> - Import Total</v>
      </c>
      <c r="S793" s="92">
        <f t="shared" si="124"/>
        <v>0</v>
      </c>
      <c r="T793" s="90">
        <f t="shared" si="122"/>
        <v>0</v>
      </c>
    </row>
    <row r="794" spans="3:20" x14ac:dyDescent="0.25">
      <c r="C794" s="143"/>
      <c r="D794" s="79"/>
      <c r="L794" s="87" t="str">
        <f t="shared" si="125"/>
        <v/>
      </c>
      <c r="M794" s="88" t="str">
        <f t="shared" si="123"/>
        <v/>
      </c>
      <c r="N794" s="76">
        <f t="shared" si="118"/>
        <v>0</v>
      </c>
      <c r="O794" s="89">
        <f t="shared" si="119"/>
        <v>0</v>
      </c>
      <c r="P794" s="76" t="str">
        <f t="shared" si="120"/>
        <v>Dins Periode Legal</v>
      </c>
      <c r="Q794" s="76" t="str">
        <f t="shared" si="121"/>
        <v xml:space="preserve"> - Dins Periode Legal</v>
      </c>
      <c r="R794" s="76" t="str">
        <f t="shared" si="117"/>
        <v xml:space="preserve"> - Import Total</v>
      </c>
      <c r="S794" s="92">
        <f t="shared" si="124"/>
        <v>0</v>
      </c>
      <c r="T794" s="90">
        <f t="shared" si="122"/>
        <v>0</v>
      </c>
    </row>
    <row r="795" spans="3:20" x14ac:dyDescent="0.25">
      <c r="C795" s="143"/>
      <c r="D795" s="79"/>
      <c r="L795" s="87" t="str">
        <f t="shared" si="125"/>
        <v/>
      </c>
      <c r="M795" s="88" t="str">
        <f t="shared" si="123"/>
        <v/>
      </c>
      <c r="N795" s="76">
        <f t="shared" si="118"/>
        <v>0</v>
      </c>
      <c r="O795" s="89">
        <f t="shared" si="119"/>
        <v>0</v>
      </c>
      <c r="P795" s="76" t="str">
        <f t="shared" si="120"/>
        <v>Dins Periode Legal</v>
      </c>
      <c r="Q795" s="76" t="str">
        <f t="shared" si="121"/>
        <v xml:space="preserve"> - Dins Periode Legal</v>
      </c>
      <c r="R795" s="76" t="str">
        <f t="shared" si="117"/>
        <v xml:space="preserve"> - Import Total</v>
      </c>
      <c r="S795" s="92">
        <f t="shared" si="124"/>
        <v>0</v>
      </c>
      <c r="T795" s="90">
        <f t="shared" si="122"/>
        <v>0</v>
      </c>
    </row>
    <row r="796" spans="3:20" x14ac:dyDescent="0.25">
      <c r="C796" s="143"/>
      <c r="D796" s="79"/>
      <c r="H796" s="140"/>
      <c r="L796" s="87" t="str">
        <f t="shared" si="125"/>
        <v/>
      </c>
      <c r="M796" s="88" t="str">
        <f t="shared" si="123"/>
        <v/>
      </c>
      <c r="N796" s="76">
        <f t="shared" si="118"/>
        <v>0</v>
      </c>
      <c r="O796" s="89">
        <f t="shared" si="119"/>
        <v>0</v>
      </c>
      <c r="P796" s="76" t="str">
        <f t="shared" si="120"/>
        <v>Dins Periode Legal</v>
      </c>
      <c r="Q796" s="76" t="str">
        <f t="shared" si="121"/>
        <v xml:space="preserve"> - Dins Periode Legal</v>
      </c>
      <c r="R796" s="76" t="str">
        <f t="shared" si="117"/>
        <v xml:space="preserve"> - Import Total</v>
      </c>
      <c r="S796" s="92">
        <f t="shared" si="124"/>
        <v>0</v>
      </c>
      <c r="T796" s="90">
        <f t="shared" si="122"/>
        <v>0</v>
      </c>
    </row>
    <row r="797" spans="3:20" x14ac:dyDescent="0.25">
      <c r="L797" s="87" t="str">
        <f t="shared" si="125"/>
        <v/>
      </c>
      <c r="M797" s="88" t="str">
        <f t="shared" si="123"/>
        <v/>
      </c>
      <c r="N797" s="76">
        <f t="shared" si="118"/>
        <v>0</v>
      </c>
      <c r="O797" s="89">
        <f t="shared" si="119"/>
        <v>0</v>
      </c>
      <c r="P797" s="76" t="str">
        <f t="shared" si="120"/>
        <v>Dins Periode Legal</v>
      </c>
      <c r="Q797" s="76" t="str">
        <f t="shared" si="121"/>
        <v xml:space="preserve"> - Dins Periode Legal</v>
      </c>
      <c r="R797" s="76" t="str">
        <f t="shared" si="117"/>
        <v xml:space="preserve"> - Import Total</v>
      </c>
      <c r="S797" s="92">
        <f t="shared" si="124"/>
        <v>0</v>
      </c>
      <c r="T797" s="90">
        <f t="shared" si="122"/>
        <v>0</v>
      </c>
    </row>
    <row r="798" spans="3:20" x14ac:dyDescent="0.25">
      <c r="L798" s="87" t="str">
        <f t="shared" si="125"/>
        <v/>
      </c>
      <c r="M798" s="88" t="str">
        <f t="shared" si="123"/>
        <v/>
      </c>
      <c r="N798" s="76">
        <f t="shared" si="118"/>
        <v>0</v>
      </c>
      <c r="O798" s="89">
        <f t="shared" si="119"/>
        <v>0</v>
      </c>
      <c r="P798" s="76" t="str">
        <f t="shared" si="120"/>
        <v>Dins Periode Legal</v>
      </c>
      <c r="Q798" s="76" t="str">
        <f t="shared" si="121"/>
        <v xml:space="preserve"> - Dins Periode Legal</v>
      </c>
      <c r="R798" s="76" t="str">
        <f t="shared" si="117"/>
        <v xml:space="preserve"> - Import Total</v>
      </c>
      <c r="S798" s="92">
        <f t="shared" si="124"/>
        <v>0</v>
      </c>
      <c r="T798" s="90">
        <f t="shared" si="122"/>
        <v>0</v>
      </c>
    </row>
    <row r="799" spans="3:20" x14ac:dyDescent="0.25">
      <c r="L799" s="87" t="str">
        <f t="shared" si="125"/>
        <v/>
      </c>
      <c r="M799" s="88" t="str">
        <f t="shared" si="123"/>
        <v/>
      </c>
      <c r="N799" s="76">
        <f t="shared" si="118"/>
        <v>0</v>
      </c>
      <c r="O799" s="89">
        <f t="shared" si="119"/>
        <v>0</v>
      </c>
      <c r="P799" s="76" t="str">
        <f t="shared" si="120"/>
        <v>Dins Periode Legal</v>
      </c>
      <c r="Q799" s="76" t="str">
        <f t="shared" si="121"/>
        <v xml:space="preserve"> - Dins Periode Legal</v>
      </c>
      <c r="R799" s="76" t="str">
        <f t="shared" si="117"/>
        <v xml:space="preserve"> - Import Total</v>
      </c>
      <c r="S799" s="92">
        <f t="shared" si="124"/>
        <v>0</v>
      </c>
      <c r="T799" s="90">
        <f t="shared" si="122"/>
        <v>0</v>
      </c>
    </row>
    <row r="800" spans="3:20" x14ac:dyDescent="0.25">
      <c r="L800" s="87" t="str">
        <f t="shared" si="125"/>
        <v/>
      </c>
      <c r="M800" s="88" t="str">
        <f t="shared" si="123"/>
        <v/>
      </c>
      <c r="N800" s="76">
        <f t="shared" si="118"/>
        <v>0</v>
      </c>
      <c r="O800" s="89">
        <f t="shared" si="119"/>
        <v>0</v>
      </c>
      <c r="P800" s="76" t="str">
        <f t="shared" si="120"/>
        <v>Dins Periode Legal</v>
      </c>
      <c r="Q800" s="76" t="str">
        <f t="shared" si="121"/>
        <v xml:space="preserve"> - Dins Periode Legal</v>
      </c>
      <c r="R800" s="76" t="str">
        <f t="shared" si="117"/>
        <v xml:space="preserve"> - Import Total</v>
      </c>
      <c r="S800" s="92">
        <f t="shared" si="124"/>
        <v>0</v>
      </c>
      <c r="T800" s="90">
        <f t="shared" si="122"/>
        <v>0</v>
      </c>
    </row>
    <row r="801" spans="12:20" x14ac:dyDescent="0.25">
      <c r="L801" s="87" t="str">
        <f t="shared" si="125"/>
        <v/>
      </c>
      <c r="M801" s="88" t="str">
        <f t="shared" si="123"/>
        <v/>
      </c>
      <c r="N801" s="76">
        <f t="shared" si="118"/>
        <v>0</v>
      </c>
      <c r="O801" s="89">
        <f t="shared" si="119"/>
        <v>0</v>
      </c>
      <c r="P801" s="76" t="str">
        <f t="shared" si="120"/>
        <v>Dins Periode Legal</v>
      </c>
      <c r="Q801" s="76" t="str">
        <f t="shared" si="121"/>
        <v xml:space="preserve"> - Dins Periode Legal</v>
      </c>
      <c r="R801" s="76" t="str">
        <f t="shared" si="117"/>
        <v xml:space="preserve"> - Import Total</v>
      </c>
      <c r="S801" s="92">
        <f t="shared" si="124"/>
        <v>0</v>
      </c>
      <c r="T801" s="90">
        <f t="shared" si="122"/>
        <v>0</v>
      </c>
    </row>
    <row r="802" spans="12:20" x14ac:dyDescent="0.25">
      <c r="L802" s="87" t="str">
        <f t="shared" si="125"/>
        <v/>
      </c>
      <c r="M802" s="88" t="str">
        <f t="shared" si="123"/>
        <v/>
      </c>
      <c r="N802" s="76">
        <f t="shared" si="118"/>
        <v>0</v>
      </c>
      <c r="O802" s="89">
        <f t="shared" si="119"/>
        <v>0</v>
      </c>
      <c r="P802" s="76" t="str">
        <f t="shared" si="120"/>
        <v>Dins Periode Legal</v>
      </c>
      <c r="Q802" s="76" t="str">
        <f t="shared" si="121"/>
        <v xml:space="preserve"> - Dins Periode Legal</v>
      </c>
      <c r="R802" s="76" t="str">
        <f t="shared" si="117"/>
        <v xml:space="preserve"> - Import Total</v>
      </c>
      <c r="S802" s="92">
        <f t="shared" si="124"/>
        <v>0</v>
      </c>
      <c r="T802" s="90">
        <f t="shared" si="122"/>
        <v>0</v>
      </c>
    </row>
    <row r="803" spans="12:20" x14ac:dyDescent="0.25">
      <c r="L803" s="87" t="str">
        <f t="shared" si="125"/>
        <v/>
      </c>
      <c r="M803" s="88" t="str">
        <f t="shared" si="123"/>
        <v/>
      </c>
      <c r="N803" s="76">
        <f t="shared" si="118"/>
        <v>0</v>
      </c>
      <c r="O803" s="89">
        <f t="shared" si="119"/>
        <v>0</v>
      </c>
      <c r="P803" s="76" t="str">
        <f t="shared" si="120"/>
        <v>Dins Periode Legal</v>
      </c>
      <c r="Q803" s="76" t="str">
        <f t="shared" si="121"/>
        <v xml:space="preserve"> - Dins Periode Legal</v>
      </c>
      <c r="R803" s="76" t="str">
        <f t="shared" si="117"/>
        <v xml:space="preserve"> - Import Total</v>
      </c>
      <c r="S803" s="92">
        <f t="shared" si="124"/>
        <v>0</v>
      </c>
      <c r="T803" s="90">
        <f t="shared" si="122"/>
        <v>0</v>
      </c>
    </row>
    <row r="804" spans="12:20" x14ac:dyDescent="0.25">
      <c r="L804" s="87" t="str">
        <f t="shared" si="125"/>
        <v/>
      </c>
      <c r="M804" s="88" t="str">
        <f t="shared" si="123"/>
        <v/>
      </c>
      <c r="N804" s="76">
        <f t="shared" si="118"/>
        <v>0</v>
      </c>
      <c r="O804" s="89">
        <f t="shared" si="119"/>
        <v>0</v>
      </c>
      <c r="P804" s="76" t="str">
        <f t="shared" si="120"/>
        <v>Dins Periode Legal</v>
      </c>
      <c r="Q804" s="76" t="str">
        <f t="shared" si="121"/>
        <v xml:space="preserve"> - Dins Periode Legal</v>
      </c>
      <c r="R804" s="76" t="str">
        <f t="shared" si="117"/>
        <v xml:space="preserve"> - Import Total</v>
      </c>
      <c r="S804" s="92">
        <f t="shared" si="124"/>
        <v>0</v>
      </c>
      <c r="T804" s="90">
        <f t="shared" si="122"/>
        <v>0</v>
      </c>
    </row>
    <row r="805" spans="12:20" x14ac:dyDescent="0.25">
      <c r="L805" s="87" t="str">
        <f t="shared" si="125"/>
        <v/>
      </c>
      <c r="M805" s="88" t="str">
        <f t="shared" si="123"/>
        <v/>
      </c>
      <c r="N805" s="76">
        <f t="shared" si="118"/>
        <v>0</v>
      </c>
      <c r="O805" s="89">
        <f t="shared" si="119"/>
        <v>0</v>
      </c>
      <c r="P805" s="76" t="str">
        <f t="shared" si="120"/>
        <v>Dins Periode Legal</v>
      </c>
      <c r="Q805" s="76" t="str">
        <f t="shared" si="121"/>
        <v xml:space="preserve"> - Dins Periode Legal</v>
      </c>
      <c r="R805" s="76" t="str">
        <f t="shared" si="117"/>
        <v xml:space="preserve"> - Import Total</v>
      </c>
      <c r="S805" s="92">
        <f t="shared" si="124"/>
        <v>0</v>
      </c>
      <c r="T805" s="90">
        <f t="shared" si="122"/>
        <v>0</v>
      </c>
    </row>
    <row r="806" spans="12:20" x14ac:dyDescent="0.25">
      <c r="L806" s="87" t="str">
        <f t="shared" si="125"/>
        <v/>
      </c>
      <c r="M806" s="88" t="str">
        <f t="shared" si="123"/>
        <v/>
      </c>
      <c r="N806" s="76">
        <f t="shared" si="118"/>
        <v>0</v>
      </c>
      <c r="O806" s="89">
        <f t="shared" si="119"/>
        <v>0</v>
      </c>
      <c r="P806" s="76" t="str">
        <f t="shared" si="120"/>
        <v>Dins Periode Legal</v>
      </c>
      <c r="Q806" s="76" t="str">
        <f t="shared" si="121"/>
        <v xml:space="preserve"> - Dins Periode Legal</v>
      </c>
      <c r="R806" s="76" t="str">
        <f t="shared" si="117"/>
        <v xml:space="preserve"> - Import Total</v>
      </c>
      <c r="S806" s="92">
        <f t="shared" si="124"/>
        <v>0</v>
      </c>
      <c r="T806" s="90">
        <f t="shared" si="122"/>
        <v>0</v>
      </c>
    </row>
    <row r="807" spans="12:20" x14ac:dyDescent="0.25">
      <c r="L807" s="87" t="str">
        <f t="shared" si="125"/>
        <v/>
      </c>
      <c r="M807" s="88" t="str">
        <f t="shared" si="123"/>
        <v/>
      </c>
      <c r="N807" s="76">
        <f t="shared" si="118"/>
        <v>0</v>
      </c>
      <c r="O807" s="89">
        <f t="shared" si="119"/>
        <v>0</v>
      </c>
      <c r="P807" s="76" t="str">
        <f t="shared" si="120"/>
        <v>Dins Periode Legal</v>
      </c>
      <c r="Q807" s="76" t="str">
        <f t="shared" si="121"/>
        <v xml:space="preserve"> - Dins Periode Legal</v>
      </c>
      <c r="R807" s="76" t="str">
        <f t="shared" si="117"/>
        <v xml:space="preserve"> - Import Total</v>
      </c>
      <c r="S807" s="92">
        <f t="shared" si="124"/>
        <v>0</v>
      </c>
      <c r="T807" s="90">
        <f t="shared" si="122"/>
        <v>0</v>
      </c>
    </row>
    <row r="808" spans="12:20" x14ac:dyDescent="0.25">
      <c r="L808" s="87" t="str">
        <f t="shared" si="125"/>
        <v/>
      </c>
      <c r="M808" s="88" t="str">
        <f t="shared" si="123"/>
        <v/>
      </c>
      <c r="N808" s="76">
        <f t="shared" si="118"/>
        <v>0</v>
      </c>
      <c r="O808" s="89">
        <f t="shared" si="119"/>
        <v>0</v>
      </c>
      <c r="P808" s="76" t="str">
        <f t="shared" si="120"/>
        <v>Dins Periode Legal</v>
      </c>
      <c r="Q808" s="76" t="str">
        <f t="shared" si="121"/>
        <v xml:space="preserve"> - Dins Periode Legal</v>
      </c>
      <c r="R808" s="76" t="str">
        <f t="shared" si="117"/>
        <v xml:space="preserve"> - Import Total</v>
      </c>
      <c r="S808" s="92">
        <f t="shared" si="124"/>
        <v>0</v>
      </c>
      <c r="T808" s="90">
        <f t="shared" si="122"/>
        <v>0</v>
      </c>
    </row>
    <row r="809" spans="12:20" x14ac:dyDescent="0.25">
      <c r="L809" s="87" t="str">
        <f t="shared" si="125"/>
        <v/>
      </c>
      <c r="M809" s="88" t="str">
        <f t="shared" si="123"/>
        <v/>
      </c>
      <c r="N809" s="76">
        <f t="shared" si="118"/>
        <v>0</v>
      </c>
      <c r="O809" s="89">
        <f t="shared" si="119"/>
        <v>0</v>
      </c>
      <c r="P809" s="76" t="str">
        <f t="shared" si="120"/>
        <v>Dins Periode Legal</v>
      </c>
      <c r="Q809" s="76" t="str">
        <f t="shared" si="121"/>
        <v xml:space="preserve"> - Dins Periode Legal</v>
      </c>
      <c r="R809" s="76" t="str">
        <f t="shared" si="117"/>
        <v xml:space="preserve"> - Import Total</v>
      </c>
      <c r="S809" s="92">
        <f t="shared" si="124"/>
        <v>0</v>
      </c>
      <c r="T809" s="90">
        <f t="shared" si="122"/>
        <v>0</v>
      </c>
    </row>
    <row r="810" spans="12:20" x14ac:dyDescent="0.25">
      <c r="L810" s="87" t="str">
        <f t="shared" si="125"/>
        <v/>
      </c>
      <c r="M810" s="88" t="str">
        <f t="shared" si="123"/>
        <v/>
      </c>
      <c r="N810" s="76">
        <f t="shared" si="118"/>
        <v>0</v>
      </c>
      <c r="O810" s="89">
        <f t="shared" si="119"/>
        <v>0</v>
      </c>
      <c r="P810" s="76" t="str">
        <f t="shared" si="120"/>
        <v>Dins Periode Legal</v>
      </c>
      <c r="Q810" s="76" t="str">
        <f t="shared" si="121"/>
        <v xml:space="preserve"> - Dins Periode Legal</v>
      </c>
      <c r="R810" s="76" t="str">
        <f t="shared" si="117"/>
        <v xml:space="preserve"> - Import Total</v>
      </c>
      <c r="S810" s="92">
        <f t="shared" si="124"/>
        <v>0</v>
      </c>
      <c r="T810" s="90">
        <f t="shared" si="122"/>
        <v>0</v>
      </c>
    </row>
    <row r="811" spans="12:20" x14ac:dyDescent="0.25">
      <c r="L811" s="87" t="str">
        <f t="shared" si="125"/>
        <v/>
      </c>
      <c r="M811" s="88" t="str">
        <f t="shared" si="123"/>
        <v/>
      </c>
      <c r="N811" s="76">
        <f t="shared" si="118"/>
        <v>0</v>
      </c>
      <c r="O811" s="89">
        <f t="shared" si="119"/>
        <v>0</v>
      </c>
      <c r="P811" s="76" t="str">
        <f t="shared" si="120"/>
        <v>Dins Periode Legal</v>
      </c>
      <c r="Q811" s="76" t="str">
        <f t="shared" si="121"/>
        <v xml:space="preserve"> - Dins Periode Legal</v>
      </c>
      <c r="R811" s="76" t="str">
        <f t="shared" si="117"/>
        <v xml:space="preserve"> - Import Total</v>
      </c>
      <c r="S811" s="92">
        <f t="shared" si="124"/>
        <v>0</v>
      </c>
      <c r="T811" s="90">
        <f t="shared" si="122"/>
        <v>0</v>
      </c>
    </row>
    <row r="812" spans="12:20" x14ac:dyDescent="0.25">
      <c r="L812" s="87" t="str">
        <f t="shared" si="125"/>
        <v/>
      </c>
      <c r="M812" s="88" t="str">
        <f t="shared" si="123"/>
        <v/>
      </c>
      <c r="N812" s="76">
        <f t="shared" si="118"/>
        <v>0</v>
      </c>
      <c r="O812" s="89">
        <f t="shared" si="119"/>
        <v>0</v>
      </c>
      <c r="P812" s="76" t="str">
        <f t="shared" si="120"/>
        <v>Dins Periode Legal</v>
      </c>
      <c r="Q812" s="76" t="str">
        <f t="shared" si="121"/>
        <v xml:space="preserve"> - Dins Periode Legal</v>
      </c>
      <c r="R812" s="76" t="str">
        <f t="shared" si="117"/>
        <v xml:space="preserve"> - Import Total</v>
      </c>
      <c r="S812" s="92">
        <f t="shared" si="124"/>
        <v>0</v>
      </c>
      <c r="T812" s="90">
        <f t="shared" si="122"/>
        <v>0</v>
      </c>
    </row>
    <row r="813" spans="12:20" x14ac:dyDescent="0.25">
      <c r="L813" s="87" t="str">
        <f t="shared" si="125"/>
        <v/>
      </c>
      <c r="M813" s="88" t="str">
        <f t="shared" si="123"/>
        <v/>
      </c>
      <c r="N813" s="76">
        <f t="shared" si="118"/>
        <v>0</v>
      </c>
      <c r="O813" s="89">
        <f t="shared" si="119"/>
        <v>0</v>
      </c>
      <c r="P813" s="76" t="str">
        <f t="shared" si="120"/>
        <v>Dins Periode Legal</v>
      </c>
      <c r="Q813" s="76" t="str">
        <f t="shared" si="121"/>
        <v xml:space="preserve"> - Dins Periode Legal</v>
      </c>
      <c r="R813" s="76" t="str">
        <f t="shared" si="117"/>
        <v xml:space="preserve"> - Import Total</v>
      </c>
      <c r="S813" s="92">
        <f t="shared" si="124"/>
        <v>0</v>
      </c>
      <c r="T813" s="90">
        <f t="shared" si="122"/>
        <v>0</v>
      </c>
    </row>
    <row r="814" spans="12:20" x14ac:dyDescent="0.25">
      <c r="L814" s="87" t="str">
        <f t="shared" si="125"/>
        <v/>
      </c>
      <c r="M814" s="88" t="str">
        <f t="shared" si="123"/>
        <v/>
      </c>
      <c r="N814" s="76">
        <f t="shared" si="118"/>
        <v>0</v>
      </c>
      <c r="O814" s="89">
        <f t="shared" si="119"/>
        <v>0</v>
      </c>
      <c r="P814" s="76" t="str">
        <f t="shared" si="120"/>
        <v>Dins Periode Legal</v>
      </c>
      <c r="Q814" s="76" t="str">
        <f t="shared" si="121"/>
        <v xml:space="preserve"> - Dins Periode Legal</v>
      </c>
      <c r="R814" s="76" t="str">
        <f t="shared" si="117"/>
        <v xml:space="preserve"> - Import Total</v>
      </c>
      <c r="S814" s="92">
        <f t="shared" si="124"/>
        <v>0</v>
      </c>
      <c r="T814" s="90">
        <f t="shared" si="122"/>
        <v>0</v>
      </c>
    </row>
    <row r="815" spans="12:20" x14ac:dyDescent="0.25">
      <c r="L815" s="87" t="str">
        <f t="shared" si="125"/>
        <v/>
      </c>
      <c r="M815" s="88" t="str">
        <f t="shared" si="123"/>
        <v/>
      </c>
      <c r="N815" s="76">
        <f t="shared" si="118"/>
        <v>0</v>
      </c>
      <c r="O815" s="89">
        <f t="shared" si="119"/>
        <v>0</v>
      </c>
      <c r="P815" s="76" t="str">
        <f t="shared" si="120"/>
        <v>Dins Periode Legal</v>
      </c>
      <c r="Q815" s="76" t="str">
        <f t="shared" si="121"/>
        <v xml:space="preserve"> - Dins Periode Legal</v>
      </c>
      <c r="R815" s="76" t="str">
        <f t="shared" si="117"/>
        <v xml:space="preserve"> - Import Total</v>
      </c>
      <c r="S815" s="92">
        <f t="shared" si="124"/>
        <v>0</v>
      </c>
      <c r="T815" s="90">
        <f t="shared" si="122"/>
        <v>0</v>
      </c>
    </row>
    <row r="816" spans="12:20" x14ac:dyDescent="0.25">
      <c r="L816" s="87" t="str">
        <f t="shared" si="125"/>
        <v/>
      </c>
      <c r="M816" s="88" t="str">
        <f t="shared" si="123"/>
        <v/>
      </c>
      <c r="N816" s="76">
        <f t="shared" si="118"/>
        <v>0</v>
      </c>
      <c r="O816" s="89">
        <f t="shared" si="119"/>
        <v>0</v>
      </c>
      <c r="P816" s="76" t="str">
        <f t="shared" si="120"/>
        <v>Dins Periode Legal</v>
      </c>
      <c r="Q816" s="76" t="str">
        <f t="shared" si="121"/>
        <v xml:space="preserve"> - Dins Periode Legal</v>
      </c>
      <c r="R816" s="76" t="str">
        <f t="shared" si="117"/>
        <v xml:space="preserve"> - Import Total</v>
      </c>
      <c r="S816" s="92">
        <f t="shared" si="124"/>
        <v>0</v>
      </c>
      <c r="T816" s="90">
        <f t="shared" si="122"/>
        <v>0</v>
      </c>
    </row>
    <row r="817" spans="12:20" x14ac:dyDescent="0.25">
      <c r="L817" s="87" t="str">
        <f t="shared" si="125"/>
        <v/>
      </c>
      <c r="M817" s="88" t="str">
        <f t="shared" si="123"/>
        <v/>
      </c>
      <c r="N817" s="76">
        <f t="shared" si="118"/>
        <v>0</v>
      </c>
      <c r="O817" s="89">
        <f t="shared" si="119"/>
        <v>0</v>
      </c>
      <c r="P817" s="76" t="str">
        <f t="shared" si="120"/>
        <v>Dins Periode Legal</v>
      </c>
      <c r="Q817" s="76" t="str">
        <f t="shared" si="121"/>
        <v xml:space="preserve"> - Dins Periode Legal</v>
      </c>
      <c r="R817" s="76" t="str">
        <f t="shared" si="117"/>
        <v xml:space="preserve"> - Import Total</v>
      </c>
      <c r="S817" s="92">
        <f t="shared" si="124"/>
        <v>0</v>
      </c>
      <c r="T817" s="90">
        <f t="shared" si="122"/>
        <v>0</v>
      </c>
    </row>
    <row r="818" spans="12:20" x14ac:dyDescent="0.25">
      <c r="L818" s="87" t="str">
        <f t="shared" si="125"/>
        <v/>
      </c>
      <c r="M818" s="88" t="str">
        <f t="shared" si="123"/>
        <v/>
      </c>
      <c r="N818" s="76">
        <f t="shared" si="118"/>
        <v>0</v>
      </c>
      <c r="O818" s="89">
        <f t="shared" si="119"/>
        <v>0</v>
      </c>
      <c r="P818" s="76" t="str">
        <f t="shared" si="120"/>
        <v>Dins Periode Legal</v>
      </c>
      <c r="Q818" s="76" t="str">
        <f t="shared" si="121"/>
        <v xml:space="preserve"> - Dins Periode Legal</v>
      </c>
      <c r="R818" s="76" t="str">
        <f t="shared" si="117"/>
        <v xml:space="preserve"> - Import Total</v>
      </c>
      <c r="S818" s="92">
        <f t="shared" si="124"/>
        <v>0</v>
      </c>
      <c r="T818" s="90">
        <f t="shared" si="122"/>
        <v>0</v>
      </c>
    </row>
    <row r="819" spans="12:20" x14ac:dyDescent="0.25">
      <c r="L819" s="87" t="str">
        <f t="shared" si="125"/>
        <v/>
      </c>
      <c r="M819" s="88" t="str">
        <f t="shared" si="123"/>
        <v/>
      </c>
      <c r="N819" s="76">
        <f t="shared" si="118"/>
        <v>0</v>
      </c>
      <c r="O819" s="89">
        <f t="shared" si="119"/>
        <v>0</v>
      </c>
      <c r="P819" s="76" t="str">
        <f t="shared" si="120"/>
        <v>Dins Periode Legal</v>
      </c>
      <c r="Q819" s="76" t="str">
        <f t="shared" si="121"/>
        <v xml:space="preserve"> - Dins Periode Legal</v>
      </c>
      <c r="R819" s="76" t="str">
        <f t="shared" si="117"/>
        <v xml:space="preserve"> - Import Total</v>
      </c>
      <c r="S819" s="92">
        <f t="shared" si="124"/>
        <v>0</v>
      </c>
      <c r="T819" s="90">
        <f t="shared" si="122"/>
        <v>0</v>
      </c>
    </row>
    <row r="820" spans="12:20" x14ac:dyDescent="0.25">
      <c r="L820" s="87" t="str">
        <f t="shared" si="125"/>
        <v/>
      </c>
      <c r="M820" s="88" t="str">
        <f t="shared" si="123"/>
        <v/>
      </c>
      <c r="N820" s="76">
        <f t="shared" si="118"/>
        <v>0</v>
      </c>
      <c r="O820" s="89">
        <f t="shared" si="119"/>
        <v>0</v>
      </c>
      <c r="P820" s="76" t="str">
        <f t="shared" si="120"/>
        <v>Dins Periode Legal</v>
      </c>
      <c r="Q820" s="76" t="str">
        <f t="shared" si="121"/>
        <v xml:space="preserve"> - Dins Periode Legal</v>
      </c>
      <c r="R820" s="76" t="str">
        <f t="shared" si="117"/>
        <v xml:space="preserve"> - Import Total</v>
      </c>
      <c r="S820" s="92">
        <f t="shared" si="124"/>
        <v>0</v>
      </c>
      <c r="T820" s="90">
        <f t="shared" si="122"/>
        <v>0</v>
      </c>
    </row>
    <row r="821" spans="12:20" x14ac:dyDescent="0.25">
      <c r="L821" s="87" t="str">
        <f t="shared" si="125"/>
        <v/>
      </c>
      <c r="M821" s="88" t="str">
        <f t="shared" si="123"/>
        <v/>
      </c>
      <c r="N821" s="76">
        <f t="shared" si="118"/>
        <v>0</v>
      </c>
      <c r="O821" s="89">
        <f t="shared" si="119"/>
        <v>0</v>
      </c>
      <c r="P821" s="76" t="str">
        <f t="shared" si="120"/>
        <v>Dins Periode Legal</v>
      </c>
      <c r="Q821" s="76" t="str">
        <f t="shared" si="121"/>
        <v xml:space="preserve"> - Dins Periode Legal</v>
      </c>
      <c r="R821" s="76" t="str">
        <f t="shared" si="117"/>
        <v xml:space="preserve"> - Import Total</v>
      </c>
      <c r="S821" s="92">
        <f t="shared" si="124"/>
        <v>0</v>
      </c>
      <c r="T821" s="90">
        <f t="shared" si="122"/>
        <v>0</v>
      </c>
    </row>
    <row r="822" spans="12:20" x14ac:dyDescent="0.25">
      <c r="L822" s="87" t="str">
        <f t="shared" si="125"/>
        <v/>
      </c>
      <c r="M822" s="88" t="str">
        <f t="shared" si="123"/>
        <v/>
      </c>
      <c r="N822" s="76">
        <f t="shared" si="118"/>
        <v>0</v>
      </c>
      <c r="O822" s="89">
        <f t="shared" si="119"/>
        <v>0</v>
      </c>
      <c r="P822" s="76" t="str">
        <f t="shared" si="120"/>
        <v>Dins Periode Legal</v>
      </c>
      <c r="Q822" s="76" t="str">
        <f t="shared" si="121"/>
        <v xml:space="preserve"> - Dins Periode Legal</v>
      </c>
      <c r="R822" s="76" t="str">
        <f t="shared" si="117"/>
        <v xml:space="preserve"> - Import Total</v>
      </c>
      <c r="S822" s="92">
        <f t="shared" si="124"/>
        <v>0</v>
      </c>
      <c r="T822" s="90">
        <f t="shared" si="122"/>
        <v>0</v>
      </c>
    </row>
    <row r="823" spans="12:20" x14ac:dyDescent="0.25">
      <c r="L823" s="87" t="str">
        <f t="shared" si="125"/>
        <v/>
      </c>
      <c r="M823" s="88" t="str">
        <f t="shared" si="123"/>
        <v/>
      </c>
      <c r="N823" s="76">
        <f t="shared" si="118"/>
        <v>0</v>
      </c>
      <c r="O823" s="89">
        <f t="shared" si="119"/>
        <v>0</v>
      </c>
      <c r="P823" s="76" t="str">
        <f t="shared" si="120"/>
        <v>Dins Periode Legal</v>
      </c>
      <c r="Q823" s="76" t="str">
        <f t="shared" si="121"/>
        <v xml:space="preserve"> - Dins Periode Legal</v>
      </c>
      <c r="R823" s="76" t="str">
        <f t="shared" si="117"/>
        <v xml:space="preserve"> - Import Total</v>
      </c>
      <c r="S823" s="92">
        <f t="shared" si="124"/>
        <v>0</v>
      </c>
      <c r="T823" s="90">
        <f t="shared" si="122"/>
        <v>0</v>
      </c>
    </row>
    <row r="824" spans="12:20" x14ac:dyDescent="0.25">
      <c r="L824" s="87" t="str">
        <f t="shared" si="125"/>
        <v/>
      </c>
      <c r="M824" s="88" t="str">
        <f t="shared" si="123"/>
        <v/>
      </c>
      <c r="N824" s="76">
        <f t="shared" si="118"/>
        <v>0</v>
      </c>
      <c r="O824" s="89">
        <f t="shared" si="119"/>
        <v>0</v>
      </c>
      <c r="P824" s="76" t="str">
        <f t="shared" si="120"/>
        <v>Dins Periode Legal</v>
      </c>
      <c r="Q824" s="76" t="str">
        <f t="shared" si="121"/>
        <v xml:space="preserve"> - Dins Periode Legal</v>
      </c>
      <c r="R824" s="76" t="str">
        <f t="shared" si="117"/>
        <v xml:space="preserve"> - Import Total</v>
      </c>
      <c r="S824" s="92">
        <f t="shared" si="124"/>
        <v>0</v>
      </c>
      <c r="T824" s="90">
        <f t="shared" si="122"/>
        <v>0</v>
      </c>
    </row>
    <row r="825" spans="12:20" x14ac:dyDescent="0.25">
      <c r="L825" s="87" t="str">
        <f t="shared" si="125"/>
        <v/>
      </c>
      <c r="M825" s="88" t="str">
        <f t="shared" si="123"/>
        <v/>
      </c>
      <c r="N825" s="76">
        <f t="shared" si="118"/>
        <v>0</v>
      </c>
      <c r="O825" s="89">
        <f t="shared" si="119"/>
        <v>0</v>
      </c>
      <c r="P825" s="76" t="str">
        <f t="shared" si="120"/>
        <v>Dins Periode Legal</v>
      </c>
      <c r="Q825" s="76" t="str">
        <f t="shared" si="121"/>
        <v xml:space="preserve"> - Dins Periode Legal</v>
      </c>
      <c r="R825" s="76" t="str">
        <f t="shared" si="117"/>
        <v xml:space="preserve"> - Import Total</v>
      </c>
      <c r="S825" s="92">
        <f t="shared" si="124"/>
        <v>0</v>
      </c>
      <c r="T825" s="90">
        <f t="shared" si="122"/>
        <v>0</v>
      </c>
    </row>
    <row r="826" spans="12:20" x14ac:dyDescent="0.25">
      <c r="L826" s="87" t="str">
        <f t="shared" si="125"/>
        <v/>
      </c>
      <c r="M826" s="88" t="str">
        <f t="shared" si="123"/>
        <v/>
      </c>
      <c r="N826" s="76">
        <f t="shared" si="118"/>
        <v>0</v>
      </c>
      <c r="O826" s="89">
        <f t="shared" si="119"/>
        <v>0</v>
      </c>
      <c r="P826" s="76" t="str">
        <f t="shared" si="120"/>
        <v>Dins Periode Legal</v>
      </c>
      <c r="Q826" s="76" t="str">
        <f t="shared" si="121"/>
        <v xml:space="preserve"> - Dins Periode Legal</v>
      </c>
      <c r="R826" s="76" t="str">
        <f t="shared" si="117"/>
        <v xml:space="preserve"> - Import Total</v>
      </c>
      <c r="S826" s="92">
        <f t="shared" si="124"/>
        <v>0</v>
      </c>
      <c r="T826" s="90">
        <f t="shared" si="122"/>
        <v>0</v>
      </c>
    </row>
    <row r="827" spans="12:20" x14ac:dyDescent="0.25">
      <c r="L827" s="87" t="str">
        <f t="shared" si="125"/>
        <v/>
      </c>
      <c r="M827" s="88" t="str">
        <f t="shared" si="123"/>
        <v/>
      </c>
      <c r="N827" s="76">
        <f t="shared" si="118"/>
        <v>0</v>
      </c>
      <c r="O827" s="89">
        <f t="shared" si="119"/>
        <v>0</v>
      </c>
      <c r="P827" s="76" t="str">
        <f t="shared" si="120"/>
        <v>Dins Periode Legal</v>
      </c>
      <c r="Q827" s="76" t="str">
        <f t="shared" si="121"/>
        <v xml:space="preserve"> - Dins Periode Legal</v>
      </c>
      <c r="R827" s="76" t="str">
        <f t="shared" si="117"/>
        <v xml:space="preserve"> - Import Total</v>
      </c>
      <c r="S827" s="92">
        <f t="shared" si="124"/>
        <v>0</v>
      </c>
      <c r="T827" s="90">
        <f t="shared" si="122"/>
        <v>0</v>
      </c>
    </row>
    <row r="828" spans="12:20" x14ac:dyDescent="0.25">
      <c r="L828" s="87" t="str">
        <f t="shared" si="125"/>
        <v/>
      </c>
      <c r="M828" s="88" t="str">
        <f t="shared" si="123"/>
        <v/>
      </c>
      <c r="N828" s="76">
        <f t="shared" si="118"/>
        <v>0</v>
      </c>
      <c r="O828" s="89">
        <f t="shared" si="119"/>
        <v>0</v>
      </c>
      <c r="P828" s="76" t="str">
        <f t="shared" si="120"/>
        <v>Dins Periode Legal</v>
      </c>
      <c r="Q828" s="76" t="str">
        <f t="shared" si="121"/>
        <v xml:space="preserve"> - Dins Periode Legal</v>
      </c>
      <c r="R828" s="76" t="str">
        <f t="shared" si="117"/>
        <v xml:space="preserve"> - Import Total</v>
      </c>
      <c r="S828" s="92">
        <f t="shared" si="124"/>
        <v>0</v>
      </c>
      <c r="T828" s="90">
        <f t="shared" si="122"/>
        <v>0</v>
      </c>
    </row>
    <row r="829" spans="12:20" x14ac:dyDescent="0.25">
      <c r="L829" s="87" t="str">
        <f t="shared" si="125"/>
        <v/>
      </c>
      <c r="M829" s="88" t="str">
        <f t="shared" si="123"/>
        <v/>
      </c>
      <c r="N829" s="76">
        <f t="shared" si="118"/>
        <v>0</v>
      </c>
      <c r="O829" s="89">
        <f t="shared" si="119"/>
        <v>0</v>
      </c>
      <c r="P829" s="76" t="str">
        <f t="shared" si="120"/>
        <v>Dins Periode Legal</v>
      </c>
      <c r="Q829" s="76" t="str">
        <f t="shared" si="121"/>
        <v xml:space="preserve"> - Dins Periode Legal</v>
      </c>
      <c r="R829" s="76" t="str">
        <f t="shared" si="117"/>
        <v xml:space="preserve"> - Import Total</v>
      </c>
      <c r="S829" s="92">
        <f t="shared" si="124"/>
        <v>0</v>
      </c>
      <c r="T829" s="90">
        <f t="shared" si="122"/>
        <v>0</v>
      </c>
    </row>
    <row r="830" spans="12:20" x14ac:dyDescent="0.25">
      <c r="L830" s="87" t="str">
        <f t="shared" si="125"/>
        <v/>
      </c>
      <c r="M830" s="88" t="str">
        <f t="shared" si="123"/>
        <v/>
      </c>
      <c r="N830" s="76">
        <f t="shared" si="118"/>
        <v>0</v>
      </c>
      <c r="O830" s="89">
        <f t="shared" si="119"/>
        <v>0</v>
      </c>
      <c r="P830" s="76" t="str">
        <f t="shared" si="120"/>
        <v>Dins Periode Legal</v>
      </c>
      <c r="Q830" s="76" t="str">
        <f t="shared" si="121"/>
        <v xml:space="preserve"> - Dins Periode Legal</v>
      </c>
      <c r="R830" s="76" t="str">
        <f t="shared" si="117"/>
        <v xml:space="preserve"> - Import Total</v>
      </c>
      <c r="S830" s="92">
        <f t="shared" si="124"/>
        <v>0</v>
      </c>
      <c r="T830" s="90">
        <f t="shared" si="122"/>
        <v>0</v>
      </c>
    </row>
    <row r="831" spans="12:20" x14ac:dyDescent="0.25">
      <c r="L831" s="87" t="str">
        <f t="shared" si="125"/>
        <v/>
      </c>
      <c r="M831" s="88" t="str">
        <f t="shared" si="123"/>
        <v/>
      </c>
      <c r="N831" s="76">
        <f t="shared" si="118"/>
        <v>0</v>
      </c>
      <c r="O831" s="89">
        <f t="shared" si="119"/>
        <v>0</v>
      </c>
      <c r="P831" s="76" t="str">
        <f t="shared" si="120"/>
        <v>Dins Periode Legal</v>
      </c>
      <c r="Q831" s="76" t="str">
        <f t="shared" si="121"/>
        <v xml:space="preserve"> - Dins Periode Legal</v>
      </c>
      <c r="R831" s="76" t="str">
        <f t="shared" ref="R831:R881" si="126">CONCATENATE($M831," - Import Total")</f>
        <v xml:space="preserve"> - Import Total</v>
      </c>
      <c r="S831" s="92">
        <f t="shared" si="124"/>
        <v>0</v>
      </c>
      <c r="T831" s="90">
        <f t="shared" si="122"/>
        <v>0</v>
      </c>
    </row>
    <row r="832" spans="12:20" x14ac:dyDescent="0.25">
      <c r="L832" s="87" t="str">
        <f t="shared" si="125"/>
        <v/>
      </c>
      <c r="M832" s="88" t="str">
        <f t="shared" si="123"/>
        <v/>
      </c>
      <c r="N832" s="76">
        <f t="shared" ref="N832:N881" si="127">IF(D832="",0,D832-C832)</f>
        <v>0</v>
      </c>
      <c r="O832" s="89">
        <f t="shared" ref="O832:O881" si="128">K832*N832</f>
        <v>0</v>
      </c>
      <c r="P832" s="76" t="str">
        <f t="shared" ref="P832:P881" si="129">IF(N832&lt;=30,"Dins Periode Legal","Fora Periode Legal")</f>
        <v>Dins Periode Legal</v>
      </c>
      <c r="Q832" s="76" t="str">
        <f t="shared" ref="Q832:Q881" si="130">CONCATENATE($M832," - ",P832)</f>
        <v xml:space="preserve"> - Dins Periode Legal</v>
      </c>
      <c r="R832" s="76" t="str">
        <f t="shared" si="126"/>
        <v xml:space="preserve"> - Import Total</v>
      </c>
      <c r="S832" s="92">
        <f t="shared" si="124"/>
        <v>0</v>
      </c>
      <c r="T832" s="90">
        <f t="shared" ref="T832:T881" si="131">IF(L832="",0,1)</f>
        <v>0</v>
      </c>
    </row>
    <row r="833" spans="12:20" x14ac:dyDescent="0.25">
      <c r="L833" s="87" t="str">
        <f t="shared" si="125"/>
        <v/>
      </c>
      <c r="M833" s="88" t="str">
        <f t="shared" si="123"/>
        <v/>
      </c>
      <c r="N833" s="76">
        <f t="shared" si="127"/>
        <v>0</v>
      </c>
      <c r="O833" s="89">
        <f t="shared" si="128"/>
        <v>0</v>
      </c>
      <c r="P833" s="76" t="str">
        <f t="shared" si="129"/>
        <v>Dins Periode Legal</v>
      </c>
      <c r="Q833" s="76" t="str">
        <f t="shared" si="130"/>
        <v xml:space="preserve"> - Dins Periode Legal</v>
      </c>
      <c r="R833" s="76" t="str">
        <f t="shared" si="126"/>
        <v xml:space="preserve"> - Import Total</v>
      </c>
      <c r="S833" s="92">
        <f t="shared" si="124"/>
        <v>0</v>
      </c>
      <c r="T833" s="90">
        <f t="shared" si="131"/>
        <v>0</v>
      </c>
    </row>
    <row r="834" spans="12:20" x14ac:dyDescent="0.25">
      <c r="L834" s="87" t="str">
        <f t="shared" si="125"/>
        <v/>
      </c>
      <c r="M834" s="88" t="str">
        <f t="shared" si="123"/>
        <v/>
      </c>
      <c r="N834" s="76">
        <f t="shared" si="127"/>
        <v>0</v>
      </c>
      <c r="O834" s="89">
        <f t="shared" si="128"/>
        <v>0</v>
      </c>
      <c r="P834" s="76" t="str">
        <f t="shared" si="129"/>
        <v>Dins Periode Legal</v>
      </c>
      <c r="Q834" s="76" t="str">
        <f t="shared" si="130"/>
        <v xml:space="preserve"> - Dins Periode Legal</v>
      </c>
      <c r="R834" s="76" t="str">
        <f t="shared" si="126"/>
        <v xml:space="preserve"> - Import Total</v>
      </c>
      <c r="S834" s="92">
        <f t="shared" si="124"/>
        <v>0</v>
      </c>
      <c r="T834" s="90">
        <f t="shared" si="131"/>
        <v>0</v>
      </c>
    </row>
    <row r="835" spans="12:20" x14ac:dyDescent="0.25">
      <c r="L835" s="87" t="str">
        <f t="shared" si="125"/>
        <v/>
      </c>
      <c r="M835" s="88" t="str">
        <f t="shared" ref="M835:M882" si="132">IF(L835="","",VLOOKUP(L835,$AJ$8:$AK$19,2,FALSE))</f>
        <v/>
      </c>
      <c r="N835" s="76">
        <f t="shared" si="127"/>
        <v>0</v>
      </c>
      <c r="O835" s="89">
        <f t="shared" si="128"/>
        <v>0</v>
      </c>
      <c r="P835" s="76" t="str">
        <f t="shared" si="129"/>
        <v>Dins Periode Legal</v>
      </c>
      <c r="Q835" s="76" t="str">
        <f t="shared" si="130"/>
        <v xml:space="preserve"> - Dins Periode Legal</v>
      </c>
      <c r="R835" s="76" t="str">
        <f t="shared" si="126"/>
        <v xml:space="preserve"> - Import Total</v>
      </c>
      <c r="S835" s="92">
        <f t="shared" ref="S835:S881" si="133">IF(M835="",0,K835/(VLOOKUP(R835,$X$9:$Y$27,2,FALSE))*N835)</f>
        <v>0</v>
      </c>
      <c r="T835" s="90">
        <f t="shared" si="131"/>
        <v>0</v>
      </c>
    </row>
    <row r="836" spans="12:20" x14ac:dyDescent="0.25">
      <c r="L836" s="87" t="str">
        <f t="shared" si="125"/>
        <v/>
      </c>
      <c r="M836" s="88" t="str">
        <f t="shared" si="132"/>
        <v/>
      </c>
      <c r="N836" s="76">
        <f t="shared" si="127"/>
        <v>0</v>
      </c>
      <c r="O836" s="89">
        <f t="shared" si="128"/>
        <v>0</v>
      </c>
      <c r="P836" s="76" t="str">
        <f t="shared" si="129"/>
        <v>Dins Periode Legal</v>
      </c>
      <c r="Q836" s="76" t="str">
        <f t="shared" si="130"/>
        <v xml:space="preserve"> - Dins Periode Legal</v>
      </c>
      <c r="R836" s="76" t="str">
        <f t="shared" si="126"/>
        <v xml:space="preserve"> - Import Total</v>
      </c>
      <c r="S836" s="92">
        <f t="shared" si="133"/>
        <v>0</v>
      </c>
      <c r="T836" s="90">
        <f t="shared" si="131"/>
        <v>0</v>
      </c>
    </row>
    <row r="837" spans="12:20" x14ac:dyDescent="0.25">
      <c r="L837" s="87" t="str">
        <f t="shared" si="125"/>
        <v/>
      </c>
      <c r="M837" s="88" t="str">
        <f t="shared" si="132"/>
        <v/>
      </c>
      <c r="N837" s="76">
        <f t="shared" si="127"/>
        <v>0</v>
      </c>
      <c r="O837" s="89">
        <f t="shared" si="128"/>
        <v>0</v>
      </c>
      <c r="P837" s="76" t="str">
        <f t="shared" si="129"/>
        <v>Dins Periode Legal</v>
      </c>
      <c r="Q837" s="76" t="str">
        <f t="shared" si="130"/>
        <v xml:space="preserve"> - Dins Periode Legal</v>
      </c>
      <c r="R837" s="76" t="str">
        <f t="shared" si="126"/>
        <v xml:space="preserve"> - Import Total</v>
      </c>
      <c r="S837" s="92">
        <f t="shared" si="133"/>
        <v>0</v>
      </c>
      <c r="T837" s="90">
        <f t="shared" si="131"/>
        <v>0</v>
      </c>
    </row>
    <row r="838" spans="12:20" x14ac:dyDescent="0.25">
      <c r="L838" s="87" t="str">
        <f t="shared" si="125"/>
        <v/>
      </c>
      <c r="M838" s="88" t="str">
        <f t="shared" si="132"/>
        <v/>
      </c>
      <c r="N838" s="76">
        <f t="shared" si="127"/>
        <v>0</v>
      </c>
      <c r="O838" s="89">
        <f t="shared" si="128"/>
        <v>0</v>
      </c>
      <c r="P838" s="76" t="str">
        <f t="shared" si="129"/>
        <v>Dins Periode Legal</v>
      </c>
      <c r="Q838" s="76" t="str">
        <f t="shared" si="130"/>
        <v xml:space="preserve"> - Dins Periode Legal</v>
      </c>
      <c r="R838" s="76" t="str">
        <f t="shared" si="126"/>
        <v xml:space="preserve"> - Import Total</v>
      </c>
      <c r="S838" s="92">
        <f t="shared" si="133"/>
        <v>0</v>
      </c>
      <c r="T838" s="90">
        <f t="shared" si="131"/>
        <v>0</v>
      </c>
    </row>
    <row r="839" spans="12:20" x14ac:dyDescent="0.25">
      <c r="L839" s="87" t="str">
        <f t="shared" si="125"/>
        <v/>
      </c>
      <c r="M839" s="88" t="str">
        <f t="shared" si="132"/>
        <v/>
      </c>
      <c r="N839" s="76">
        <f t="shared" si="127"/>
        <v>0</v>
      </c>
      <c r="O839" s="89">
        <f t="shared" si="128"/>
        <v>0</v>
      </c>
      <c r="P839" s="76" t="str">
        <f t="shared" si="129"/>
        <v>Dins Periode Legal</v>
      </c>
      <c r="Q839" s="76" t="str">
        <f t="shared" si="130"/>
        <v xml:space="preserve"> - Dins Periode Legal</v>
      </c>
      <c r="R839" s="76" t="str">
        <f t="shared" si="126"/>
        <v xml:space="preserve"> - Import Total</v>
      </c>
      <c r="S839" s="92">
        <f t="shared" si="133"/>
        <v>0</v>
      </c>
      <c r="T839" s="90">
        <f t="shared" si="131"/>
        <v>0</v>
      </c>
    </row>
    <row r="840" spans="12:20" x14ac:dyDescent="0.25">
      <c r="L840" s="87" t="str">
        <f t="shared" ref="L840:L881" si="134">IF(D840="","",MONTH(D840))</f>
        <v/>
      </c>
      <c r="M840" s="88" t="str">
        <f t="shared" si="132"/>
        <v/>
      </c>
      <c r="N840" s="76">
        <f t="shared" si="127"/>
        <v>0</v>
      </c>
      <c r="O840" s="89">
        <f t="shared" si="128"/>
        <v>0</v>
      </c>
      <c r="P840" s="76" t="str">
        <f t="shared" si="129"/>
        <v>Dins Periode Legal</v>
      </c>
      <c r="Q840" s="76" t="str">
        <f t="shared" si="130"/>
        <v xml:space="preserve"> - Dins Periode Legal</v>
      </c>
      <c r="R840" s="76" t="str">
        <f t="shared" si="126"/>
        <v xml:space="preserve"> - Import Total</v>
      </c>
      <c r="S840" s="92">
        <f t="shared" si="133"/>
        <v>0</v>
      </c>
      <c r="T840" s="90">
        <f t="shared" si="131"/>
        <v>0</v>
      </c>
    </row>
    <row r="841" spans="12:20" x14ac:dyDescent="0.25">
      <c r="L841" s="87" t="str">
        <f t="shared" si="134"/>
        <v/>
      </c>
      <c r="M841" s="88" t="str">
        <f t="shared" si="132"/>
        <v/>
      </c>
      <c r="N841" s="76">
        <f t="shared" si="127"/>
        <v>0</v>
      </c>
      <c r="O841" s="89">
        <f t="shared" si="128"/>
        <v>0</v>
      </c>
      <c r="P841" s="76" t="str">
        <f t="shared" si="129"/>
        <v>Dins Periode Legal</v>
      </c>
      <c r="Q841" s="76" t="str">
        <f t="shared" si="130"/>
        <v xml:space="preserve"> - Dins Periode Legal</v>
      </c>
      <c r="R841" s="76" t="str">
        <f t="shared" si="126"/>
        <v xml:space="preserve"> - Import Total</v>
      </c>
      <c r="S841" s="92">
        <f t="shared" si="133"/>
        <v>0</v>
      </c>
      <c r="T841" s="90">
        <f t="shared" si="131"/>
        <v>0</v>
      </c>
    </row>
    <row r="842" spans="12:20" x14ac:dyDescent="0.25">
      <c r="L842" s="87" t="str">
        <f t="shared" si="134"/>
        <v/>
      </c>
      <c r="M842" s="88" t="str">
        <f t="shared" si="132"/>
        <v/>
      </c>
      <c r="N842" s="76">
        <f t="shared" si="127"/>
        <v>0</v>
      </c>
      <c r="O842" s="89">
        <f t="shared" si="128"/>
        <v>0</v>
      </c>
      <c r="P842" s="76" t="str">
        <f t="shared" si="129"/>
        <v>Dins Periode Legal</v>
      </c>
      <c r="Q842" s="76" t="str">
        <f t="shared" si="130"/>
        <v xml:space="preserve"> - Dins Periode Legal</v>
      </c>
      <c r="R842" s="76" t="str">
        <f t="shared" si="126"/>
        <v xml:space="preserve"> - Import Total</v>
      </c>
      <c r="S842" s="92">
        <f t="shared" si="133"/>
        <v>0</v>
      </c>
      <c r="T842" s="90">
        <f t="shared" si="131"/>
        <v>0</v>
      </c>
    </row>
    <row r="843" spans="12:20" x14ac:dyDescent="0.25">
      <c r="L843" s="87" t="str">
        <f t="shared" si="134"/>
        <v/>
      </c>
      <c r="M843" s="88" t="str">
        <f t="shared" si="132"/>
        <v/>
      </c>
      <c r="N843" s="76">
        <f t="shared" si="127"/>
        <v>0</v>
      </c>
      <c r="O843" s="89">
        <f t="shared" si="128"/>
        <v>0</v>
      </c>
      <c r="P843" s="76" t="str">
        <f t="shared" si="129"/>
        <v>Dins Periode Legal</v>
      </c>
      <c r="Q843" s="76" t="str">
        <f t="shared" si="130"/>
        <v xml:space="preserve"> - Dins Periode Legal</v>
      </c>
      <c r="R843" s="76" t="str">
        <f t="shared" si="126"/>
        <v xml:space="preserve"> - Import Total</v>
      </c>
      <c r="S843" s="92">
        <f t="shared" si="133"/>
        <v>0</v>
      </c>
      <c r="T843" s="90">
        <f t="shared" si="131"/>
        <v>0</v>
      </c>
    </row>
    <row r="844" spans="12:20" x14ac:dyDescent="0.25">
      <c r="L844" s="87" t="str">
        <f t="shared" si="134"/>
        <v/>
      </c>
      <c r="M844" s="88" t="str">
        <f t="shared" si="132"/>
        <v/>
      </c>
      <c r="N844" s="76">
        <f t="shared" si="127"/>
        <v>0</v>
      </c>
      <c r="O844" s="89">
        <f t="shared" si="128"/>
        <v>0</v>
      </c>
      <c r="P844" s="76" t="str">
        <f t="shared" si="129"/>
        <v>Dins Periode Legal</v>
      </c>
      <c r="Q844" s="76" t="str">
        <f t="shared" si="130"/>
        <v xml:space="preserve"> - Dins Periode Legal</v>
      </c>
      <c r="R844" s="76" t="str">
        <f t="shared" si="126"/>
        <v xml:space="preserve"> - Import Total</v>
      </c>
      <c r="S844" s="92">
        <f t="shared" si="133"/>
        <v>0</v>
      </c>
      <c r="T844" s="90">
        <f t="shared" si="131"/>
        <v>0</v>
      </c>
    </row>
    <row r="845" spans="12:20" x14ac:dyDescent="0.25">
      <c r="L845" s="87" t="str">
        <f t="shared" si="134"/>
        <v/>
      </c>
      <c r="M845" s="88" t="str">
        <f t="shared" si="132"/>
        <v/>
      </c>
      <c r="N845" s="76">
        <f t="shared" si="127"/>
        <v>0</v>
      </c>
      <c r="O845" s="89">
        <f t="shared" si="128"/>
        <v>0</v>
      </c>
      <c r="P845" s="76" t="str">
        <f t="shared" si="129"/>
        <v>Dins Periode Legal</v>
      </c>
      <c r="Q845" s="76" t="str">
        <f t="shared" si="130"/>
        <v xml:space="preserve"> - Dins Periode Legal</v>
      </c>
      <c r="R845" s="76" t="str">
        <f t="shared" si="126"/>
        <v xml:space="preserve"> - Import Total</v>
      </c>
      <c r="S845" s="92">
        <f t="shared" si="133"/>
        <v>0</v>
      </c>
      <c r="T845" s="90">
        <f t="shared" si="131"/>
        <v>0</v>
      </c>
    </row>
    <row r="846" spans="12:20" x14ac:dyDescent="0.25">
      <c r="L846" s="87" t="str">
        <f t="shared" si="134"/>
        <v/>
      </c>
      <c r="M846" s="88" t="str">
        <f t="shared" si="132"/>
        <v/>
      </c>
      <c r="N846" s="76">
        <f t="shared" si="127"/>
        <v>0</v>
      </c>
      <c r="O846" s="89">
        <f t="shared" si="128"/>
        <v>0</v>
      </c>
      <c r="P846" s="76" t="str">
        <f t="shared" si="129"/>
        <v>Dins Periode Legal</v>
      </c>
      <c r="Q846" s="76" t="str">
        <f t="shared" si="130"/>
        <v xml:space="preserve"> - Dins Periode Legal</v>
      </c>
      <c r="R846" s="76" t="str">
        <f t="shared" si="126"/>
        <v xml:space="preserve"> - Import Total</v>
      </c>
      <c r="S846" s="92">
        <f t="shared" si="133"/>
        <v>0</v>
      </c>
      <c r="T846" s="90">
        <f t="shared" si="131"/>
        <v>0</v>
      </c>
    </row>
    <row r="847" spans="12:20" x14ac:dyDescent="0.25">
      <c r="L847" s="87" t="str">
        <f t="shared" si="134"/>
        <v/>
      </c>
      <c r="M847" s="88" t="str">
        <f t="shared" si="132"/>
        <v/>
      </c>
      <c r="N847" s="76">
        <f t="shared" si="127"/>
        <v>0</v>
      </c>
      <c r="O847" s="89">
        <f t="shared" si="128"/>
        <v>0</v>
      </c>
      <c r="P847" s="76" t="str">
        <f t="shared" si="129"/>
        <v>Dins Periode Legal</v>
      </c>
      <c r="Q847" s="76" t="str">
        <f t="shared" si="130"/>
        <v xml:space="preserve"> - Dins Periode Legal</v>
      </c>
      <c r="R847" s="76" t="str">
        <f t="shared" si="126"/>
        <v xml:space="preserve"> - Import Total</v>
      </c>
      <c r="S847" s="92">
        <f t="shared" si="133"/>
        <v>0</v>
      </c>
      <c r="T847" s="90">
        <f t="shared" si="131"/>
        <v>0</v>
      </c>
    </row>
    <row r="848" spans="12:20" x14ac:dyDescent="0.25">
      <c r="L848" s="87" t="str">
        <f t="shared" si="134"/>
        <v/>
      </c>
      <c r="M848" s="88" t="str">
        <f t="shared" si="132"/>
        <v/>
      </c>
      <c r="N848" s="76">
        <f t="shared" si="127"/>
        <v>0</v>
      </c>
      <c r="O848" s="89">
        <f t="shared" si="128"/>
        <v>0</v>
      </c>
      <c r="P848" s="76" t="str">
        <f t="shared" si="129"/>
        <v>Dins Periode Legal</v>
      </c>
      <c r="Q848" s="76" t="str">
        <f t="shared" si="130"/>
        <v xml:space="preserve"> - Dins Periode Legal</v>
      </c>
      <c r="R848" s="76" t="str">
        <f t="shared" si="126"/>
        <v xml:space="preserve"> - Import Total</v>
      </c>
      <c r="S848" s="92">
        <f t="shared" si="133"/>
        <v>0</v>
      </c>
      <c r="T848" s="90">
        <f t="shared" si="131"/>
        <v>0</v>
      </c>
    </row>
    <row r="849" spans="12:20" x14ac:dyDescent="0.25">
      <c r="L849" s="87" t="str">
        <f t="shared" si="134"/>
        <v/>
      </c>
      <c r="M849" s="88" t="str">
        <f t="shared" si="132"/>
        <v/>
      </c>
      <c r="N849" s="76">
        <f t="shared" si="127"/>
        <v>0</v>
      </c>
      <c r="O849" s="89">
        <f t="shared" si="128"/>
        <v>0</v>
      </c>
      <c r="P849" s="76" t="str">
        <f t="shared" si="129"/>
        <v>Dins Periode Legal</v>
      </c>
      <c r="Q849" s="76" t="str">
        <f t="shared" si="130"/>
        <v xml:space="preserve"> - Dins Periode Legal</v>
      </c>
      <c r="R849" s="76" t="str">
        <f t="shared" si="126"/>
        <v xml:space="preserve"> - Import Total</v>
      </c>
      <c r="S849" s="92">
        <f t="shared" si="133"/>
        <v>0</v>
      </c>
      <c r="T849" s="90">
        <f t="shared" si="131"/>
        <v>0</v>
      </c>
    </row>
    <row r="850" spans="12:20" x14ac:dyDescent="0.25">
      <c r="L850" s="87" t="str">
        <f t="shared" si="134"/>
        <v/>
      </c>
      <c r="M850" s="88" t="str">
        <f t="shared" si="132"/>
        <v/>
      </c>
      <c r="N850" s="76">
        <f t="shared" si="127"/>
        <v>0</v>
      </c>
      <c r="O850" s="89">
        <f t="shared" si="128"/>
        <v>0</v>
      </c>
      <c r="P850" s="76" t="str">
        <f t="shared" si="129"/>
        <v>Dins Periode Legal</v>
      </c>
      <c r="Q850" s="76" t="str">
        <f t="shared" si="130"/>
        <v xml:space="preserve"> - Dins Periode Legal</v>
      </c>
      <c r="R850" s="76" t="str">
        <f t="shared" si="126"/>
        <v xml:space="preserve"> - Import Total</v>
      </c>
      <c r="S850" s="92">
        <f t="shared" si="133"/>
        <v>0</v>
      </c>
      <c r="T850" s="90">
        <f t="shared" si="131"/>
        <v>0</v>
      </c>
    </row>
    <row r="851" spans="12:20" x14ac:dyDescent="0.25">
      <c r="L851" s="87" t="str">
        <f t="shared" si="134"/>
        <v/>
      </c>
      <c r="M851" s="88" t="str">
        <f t="shared" si="132"/>
        <v/>
      </c>
      <c r="N851" s="76">
        <f t="shared" si="127"/>
        <v>0</v>
      </c>
      <c r="O851" s="89">
        <f t="shared" si="128"/>
        <v>0</v>
      </c>
      <c r="P851" s="76" t="str">
        <f t="shared" si="129"/>
        <v>Dins Periode Legal</v>
      </c>
      <c r="Q851" s="76" t="str">
        <f t="shared" si="130"/>
        <v xml:space="preserve"> - Dins Periode Legal</v>
      </c>
      <c r="R851" s="76" t="str">
        <f t="shared" si="126"/>
        <v xml:space="preserve"> - Import Total</v>
      </c>
      <c r="S851" s="92">
        <f t="shared" si="133"/>
        <v>0</v>
      </c>
      <c r="T851" s="90">
        <f t="shared" si="131"/>
        <v>0</v>
      </c>
    </row>
    <row r="852" spans="12:20" x14ac:dyDescent="0.25">
      <c r="L852" s="87" t="str">
        <f t="shared" si="134"/>
        <v/>
      </c>
      <c r="M852" s="88" t="str">
        <f t="shared" si="132"/>
        <v/>
      </c>
      <c r="N852" s="76">
        <f t="shared" si="127"/>
        <v>0</v>
      </c>
      <c r="O852" s="89">
        <f t="shared" si="128"/>
        <v>0</v>
      </c>
      <c r="P852" s="76" t="str">
        <f t="shared" si="129"/>
        <v>Dins Periode Legal</v>
      </c>
      <c r="Q852" s="76" t="str">
        <f t="shared" si="130"/>
        <v xml:space="preserve"> - Dins Periode Legal</v>
      </c>
      <c r="R852" s="76" t="str">
        <f t="shared" si="126"/>
        <v xml:space="preserve"> - Import Total</v>
      </c>
      <c r="S852" s="92">
        <f t="shared" si="133"/>
        <v>0</v>
      </c>
      <c r="T852" s="90">
        <f t="shared" si="131"/>
        <v>0</v>
      </c>
    </row>
    <row r="853" spans="12:20" x14ac:dyDescent="0.25">
      <c r="L853" s="87" t="str">
        <f t="shared" si="134"/>
        <v/>
      </c>
      <c r="M853" s="88" t="str">
        <f t="shared" si="132"/>
        <v/>
      </c>
      <c r="N853" s="76">
        <f t="shared" si="127"/>
        <v>0</v>
      </c>
      <c r="O853" s="89">
        <f t="shared" si="128"/>
        <v>0</v>
      </c>
      <c r="P853" s="76" t="str">
        <f t="shared" si="129"/>
        <v>Dins Periode Legal</v>
      </c>
      <c r="Q853" s="76" t="str">
        <f t="shared" si="130"/>
        <v xml:space="preserve"> - Dins Periode Legal</v>
      </c>
      <c r="R853" s="76" t="str">
        <f t="shared" si="126"/>
        <v xml:space="preserve"> - Import Total</v>
      </c>
      <c r="S853" s="92">
        <f t="shared" si="133"/>
        <v>0</v>
      </c>
      <c r="T853" s="90">
        <f t="shared" si="131"/>
        <v>0</v>
      </c>
    </row>
    <row r="854" spans="12:20" x14ac:dyDescent="0.25">
      <c r="L854" s="87" t="str">
        <f t="shared" si="134"/>
        <v/>
      </c>
      <c r="M854" s="88" t="str">
        <f t="shared" si="132"/>
        <v/>
      </c>
      <c r="N854" s="76">
        <f t="shared" si="127"/>
        <v>0</v>
      </c>
      <c r="O854" s="89">
        <f t="shared" si="128"/>
        <v>0</v>
      </c>
      <c r="P854" s="76" t="str">
        <f t="shared" si="129"/>
        <v>Dins Periode Legal</v>
      </c>
      <c r="Q854" s="76" t="str">
        <f t="shared" si="130"/>
        <v xml:space="preserve"> - Dins Periode Legal</v>
      </c>
      <c r="R854" s="76" t="str">
        <f t="shared" si="126"/>
        <v xml:space="preserve"> - Import Total</v>
      </c>
      <c r="S854" s="92">
        <f t="shared" si="133"/>
        <v>0</v>
      </c>
      <c r="T854" s="90">
        <f t="shared" si="131"/>
        <v>0</v>
      </c>
    </row>
    <row r="855" spans="12:20" x14ac:dyDescent="0.25">
      <c r="L855" s="87" t="str">
        <f t="shared" si="134"/>
        <v/>
      </c>
      <c r="M855" s="88" t="str">
        <f t="shared" si="132"/>
        <v/>
      </c>
      <c r="N855" s="76">
        <f t="shared" si="127"/>
        <v>0</v>
      </c>
      <c r="O855" s="89">
        <f t="shared" si="128"/>
        <v>0</v>
      </c>
      <c r="P855" s="76" t="str">
        <f t="shared" si="129"/>
        <v>Dins Periode Legal</v>
      </c>
      <c r="Q855" s="76" t="str">
        <f t="shared" si="130"/>
        <v xml:space="preserve"> - Dins Periode Legal</v>
      </c>
      <c r="R855" s="76" t="str">
        <f t="shared" si="126"/>
        <v xml:space="preserve"> - Import Total</v>
      </c>
      <c r="S855" s="92">
        <f t="shared" si="133"/>
        <v>0</v>
      </c>
      <c r="T855" s="90">
        <f t="shared" si="131"/>
        <v>0</v>
      </c>
    </row>
    <row r="856" spans="12:20" x14ac:dyDescent="0.25">
      <c r="L856" s="87" t="str">
        <f t="shared" si="134"/>
        <v/>
      </c>
      <c r="M856" s="88" t="str">
        <f t="shared" si="132"/>
        <v/>
      </c>
      <c r="N856" s="76">
        <f t="shared" si="127"/>
        <v>0</v>
      </c>
      <c r="O856" s="89">
        <f t="shared" si="128"/>
        <v>0</v>
      </c>
      <c r="P856" s="76" t="str">
        <f t="shared" si="129"/>
        <v>Dins Periode Legal</v>
      </c>
      <c r="Q856" s="76" t="str">
        <f t="shared" si="130"/>
        <v xml:space="preserve"> - Dins Periode Legal</v>
      </c>
      <c r="R856" s="76" t="str">
        <f t="shared" si="126"/>
        <v xml:space="preserve"> - Import Total</v>
      </c>
      <c r="S856" s="92">
        <f t="shared" si="133"/>
        <v>0</v>
      </c>
      <c r="T856" s="90">
        <f t="shared" si="131"/>
        <v>0</v>
      </c>
    </row>
    <row r="857" spans="12:20" x14ac:dyDescent="0.25">
      <c r="L857" s="87" t="str">
        <f t="shared" si="134"/>
        <v/>
      </c>
      <c r="M857" s="88" t="str">
        <f t="shared" si="132"/>
        <v/>
      </c>
      <c r="N857" s="76">
        <f t="shared" si="127"/>
        <v>0</v>
      </c>
      <c r="O857" s="89">
        <f t="shared" si="128"/>
        <v>0</v>
      </c>
      <c r="P857" s="76" t="str">
        <f t="shared" si="129"/>
        <v>Dins Periode Legal</v>
      </c>
      <c r="Q857" s="76" t="str">
        <f t="shared" si="130"/>
        <v xml:space="preserve"> - Dins Periode Legal</v>
      </c>
      <c r="R857" s="76" t="str">
        <f t="shared" si="126"/>
        <v xml:space="preserve"> - Import Total</v>
      </c>
      <c r="S857" s="92">
        <f t="shared" si="133"/>
        <v>0</v>
      </c>
      <c r="T857" s="90">
        <f t="shared" si="131"/>
        <v>0</v>
      </c>
    </row>
    <row r="858" spans="12:20" x14ac:dyDescent="0.25">
      <c r="L858" s="87" t="str">
        <f t="shared" si="134"/>
        <v/>
      </c>
      <c r="M858" s="88" t="str">
        <f t="shared" si="132"/>
        <v/>
      </c>
      <c r="N858" s="76">
        <f t="shared" si="127"/>
        <v>0</v>
      </c>
      <c r="O858" s="89">
        <f t="shared" si="128"/>
        <v>0</v>
      </c>
      <c r="P858" s="76" t="str">
        <f t="shared" si="129"/>
        <v>Dins Periode Legal</v>
      </c>
      <c r="Q858" s="76" t="str">
        <f t="shared" si="130"/>
        <v xml:space="preserve"> - Dins Periode Legal</v>
      </c>
      <c r="R858" s="76" t="str">
        <f t="shared" si="126"/>
        <v xml:space="preserve"> - Import Total</v>
      </c>
      <c r="S858" s="92">
        <f t="shared" si="133"/>
        <v>0</v>
      </c>
      <c r="T858" s="90">
        <f t="shared" si="131"/>
        <v>0</v>
      </c>
    </row>
    <row r="859" spans="12:20" x14ac:dyDescent="0.25">
      <c r="L859" s="87" t="str">
        <f t="shared" si="134"/>
        <v/>
      </c>
      <c r="M859" s="88" t="str">
        <f t="shared" si="132"/>
        <v/>
      </c>
      <c r="N859" s="76">
        <f t="shared" si="127"/>
        <v>0</v>
      </c>
      <c r="O859" s="89">
        <f t="shared" si="128"/>
        <v>0</v>
      </c>
      <c r="P859" s="76" t="str">
        <f t="shared" si="129"/>
        <v>Dins Periode Legal</v>
      </c>
      <c r="Q859" s="76" t="str">
        <f t="shared" si="130"/>
        <v xml:space="preserve"> - Dins Periode Legal</v>
      </c>
      <c r="R859" s="76" t="str">
        <f t="shared" si="126"/>
        <v xml:space="preserve"> - Import Total</v>
      </c>
      <c r="S859" s="92">
        <f t="shared" si="133"/>
        <v>0</v>
      </c>
      <c r="T859" s="90">
        <f t="shared" si="131"/>
        <v>0</v>
      </c>
    </row>
    <row r="860" spans="12:20" x14ac:dyDescent="0.25">
      <c r="L860" s="87" t="str">
        <f t="shared" si="134"/>
        <v/>
      </c>
      <c r="M860" s="88" t="str">
        <f t="shared" si="132"/>
        <v/>
      </c>
      <c r="N860" s="76">
        <f t="shared" si="127"/>
        <v>0</v>
      </c>
      <c r="O860" s="89">
        <f t="shared" si="128"/>
        <v>0</v>
      </c>
      <c r="P860" s="76" t="str">
        <f t="shared" si="129"/>
        <v>Dins Periode Legal</v>
      </c>
      <c r="Q860" s="76" t="str">
        <f t="shared" si="130"/>
        <v xml:space="preserve"> - Dins Periode Legal</v>
      </c>
      <c r="R860" s="76" t="str">
        <f t="shared" si="126"/>
        <v xml:space="preserve"> - Import Total</v>
      </c>
      <c r="S860" s="92">
        <f t="shared" si="133"/>
        <v>0</v>
      </c>
      <c r="T860" s="90">
        <f t="shared" si="131"/>
        <v>0</v>
      </c>
    </row>
    <row r="861" spans="12:20" x14ac:dyDescent="0.25">
      <c r="L861" s="87" t="str">
        <f t="shared" si="134"/>
        <v/>
      </c>
      <c r="M861" s="88" t="str">
        <f t="shared" si="132"/>
        <v/>
      </c>
      <c r="N861" s="76">
        <f t="shared" si="127"/>
        <v>0</v>
      </c>
      <c r="O861" s="89">
        <f t="shared" si="128"/>
        <v>0</v>
      </c>
      <c r="P861" s="76" t="str">
        <f t="shared" si="129"/>
        <v>Dins Periode Legal</v>
      </c>
      <c r="Q861" s="76" t="str">
        <f t="shared" si="130"/>
        <v xml:space="preserve"> - Dins Periode Legal</v>
      </c>
      <c r="R861" s="76" t="str">
        <f t="shared" si="126"/>
        <v xml:space="preserve"> - Import Total</v>
      </c>
      <c r="S861" s="92">
        <f t="shared" si="133"/>
        <v>0</v>
      </c>
      <c r="T861" s="90">
        <f t="shared" si="131"/>
        <v>0</v>
      </c>
    </row>
    <row r="862" spans="12:20" x14ac:dyDescent="0.25">
      <c r="L862" s="87" t="str">
        <f t="shared" si="134"/>
        <v/>
      </c>
      <c r="M862" s="88" t="str">
        <f t="shared" si="132"/>
        <v/>
      </c>
      <c r="N862" s="76">
        <f t="shared" si="127"/>
        <v>0</v>
      </c>
      <c r="O862" s="89">
        <f t="shared" si="128"/>
        <v>0</v>
      </c>
      <c r="P862" s="76" t="str">
        <f t="shared" si="129"/>
        <v>Dins Periode Legal</v>
      </c>
      <c r="Q862" s="76" t="str">
        <f t="shared" si="130"/>
        <v xml:space="preserve"> - Dins Periode Legal</v>
      </c>
      <c r="R862" s="76" t="str">
        <f t="shared" si="126"/>
        <v xml:space="preserve"> - Import Total</v>
      </c>
      <c r="S862" s="92">
        <f t="shared" si="133"/>
        <v>0</v>
      </c>
      <c r="T862" s="90">
        <f t="shared" si="131"/>
        <v>0</v>
      </c>
    </row>
    <row r="863" spans="12:20" x14ac:dyDescent="0.25">
      <c r="L863" s="87" t="str">
        <f t="shared" si="134"/>
        <v/>
      </c>
      <c r="M863" s="88" t="str">
        <f t="shared" si="132"/>
        <v/>
      </c>
      <c r="N863" s="76">
        <f t="shared" si="127"/>
        <v>0</v>
      </c>
      <c r="O863" s="89">
        <f t="shared" si="128"/>
        <v>0</v>
      </c>
      <c r="P863" s="76" t="str">
        <f t="shared" si="129"/>
        <v>Dins Periode Legal</v>
      </c>
      <c r="Q863" s="76" t="str">
        <f t="shared" si="130"/>
        <v xml:space="preserve"> - Dins Periode Legal</v>
      </c>
      <c r="R863" s="76" t="str">
        <f t="shared" si="126"/>
        <v xml:space="preserve"> - Import Total</v>
      </c>
      <c r="S863" s="92">
        <f t="shared" si="133"/>
        <v>0</v>
      </c>
      <c r="T863" s="90">
        <f t="shared" si="131"/>
        <v>0</v>
      </c>
    </row>
    <row r="864" spans="12:20" x14ac:dyDescent="0.25">
      <c r="L864" s="87" t="str">
        <f t="shared" si="134"/>
        <v/>
      </c>
      <c r="M864" s="88" t="str">
        <f t="shared" si="132"/>
        <v/>
      </c>
      <c r="N864" s="76">
        <f t="shared" si="127"/>
        <v>0</v>
      </c>
      <c r="O864" s="89">
        <f t="shared" si="128"/>
        <v>0</v>
      </c>
      <c r="P864" s="76" t="str">
        <f t="shared" si="129"/>
        <v>Dins Periode Legal</v>
      </c>
      <c r="Q864" s="76" t="str">
        <f t="shared" si="130"/>
        <v xml:space="preserve"> - Dins Periode Legal</v>
      </c>
      <c r="R864" s="76" t="str">
        <f t="shared" si="126"/>
        <v xml:space="preserve"> - Import Total</v>
      </c>
      <c r="S864" s="92">
        <f t="shared" si="133"/>
        <v>0</v>
      </c>
      <c r="T864" s="90">
        <f t="shared" si="131"/>
        <v>0</v>
      </c>
    </row>
    <row r="865" spans="12:20" x14ac:dyDescent="0.25">
      <c r="L865" s="87" t="str">
        <f t="shared" si="134"/>
        <v/>
      </c>
      <c r="M865" s="88" t="str">
        <f t="shared" si="132"/>
        <v/>
      </c>
      <c r="N865" s="76">
        <f t="shared" si="127"/>
        <v>0</v>
      </c>
      <c r="O865" s="89">
        <f t="shared" si="128"/>
        <v>0</v>
      </c>
      <c r="P865" s="76" t="str">
        <f t="shared" si="129"/>
        <v>Dins Periode Legal</v>
      </c>
      <c r="Q865" s="76" t="str">
        <f t="shared" si="130"/>
        <v xml:space="preserve"> - Dins Periode Legal</v>
      </c>
      <c r="R865" s="76" t="str">
        <f t="shared" si="126"/>
        <v xml:space="preserve"> - Import Total</v>
      </c>
      <c r="S865" s="92">
        <f t="shared" si="133"/>
        <v>0</v>
      </c>
      <c r="T865" s="90">
        <f t="shared" si="131"/>
        <v>0</v>
      </c>
    </row>
    <row r="866" spans="12:20" x14ac:dyDescent="0.25">
      <c r="L866" s="87" t="str">
        <f t="shared" si="134"/>
        <v/>
      </c>
      <c r="M866" s="88" t="str">
        <f t="shared" si="132"/>
        <v/>
      </c>
      <c r="N866" s="76">
        <f t="shared" si="127"/>
        <v>0</v>
      </c>
      <c r="O866" s="89">
        <f t="shared" si="128"/>
        <v>0</v>
      </c>
      <c r="P866" s="76" t="str">
        <f t="shared" si="129"/>
        <v>Dins Periode Legal</v>
      </c>
      <c r="Q866" s="76" t="str">
        <f t="shared" si="130"/>
        <v xml:space="preserve"> - Dins Periode Legal</v>
      </c>
      <c r="R866" s="76" t="str">
        <f t="shared" si="126"/>
        <v xml:space="preserve"> - Import Total</v>
      </c>
      <c r="S866" s="92">
        <f t="shared" si="133"/>
        <v>0</v>
      </c>
      <c r="T866" s="90">
        <f t="shared" si="131"/>
        <v>0</v>
      </c>
    </row>
    <row r="867" spans="12:20" x14ac:dyDescent="0.25">
      <c r="L867" s="87" t="str">
        <f t="shared" si="134"/>
        <v/>
      </c>
      <c r="M867" s="88" t="str">
        <f t="shared" si="132"/>
        <v/>
      </c>
      <c r="N867" s="76">
        <f t="shared" si="127"/>
        <v>0</v>
      </c>
      <c r="O867" s="89">
        <f t="shared" si="128"/>
        <v>0</v>
      </c>
      <c r="P867" s="76" t="str">
        <f t="shared" si="129"/>
        <v>Dins Periode Legal</v>
      </c>
      <c r="Q867" s="76" t="str">
        <f t="shared" si="130"/>
        <v xml:space="preserve"> - Dins Periode Legal</v>
      </c>
      <c r="R867" s="76" t="str">
        <f t="shared" si="126"/>
        <v xml:space="preserve"> - Import Total</v>
      </c>
      <c r="S867" s="92">
        <f t="shared" si="133"/>
        <v>0</v>
      </c>
      <c r="T867" s="90">
        <f t="shared" si="131"/>
        <v>0</v>
      </c>
    </row>
    <row r="868" spans="12:20" x14ac:dyDescent="0.25">
      <c r="L868" s="87" t="str">
        <f t="shared" si="134"/>
        <v/>
      </c>
      <c r="M868" s="88" t="str">
        <f t="shared" si="132"/>
        <v/>
      </c>
      <c r="N868" s="76">
        <f t="shared" si="127"/>
        <v>0</v>
      </c>
      <c r="O868" s="89">
        <f t="shared" si="128"/>
        <v>0</v>
      </c>
      <c r="P868" s="76" t="str">
        <f t="shared" si="129"/>
        <v>Dins Periode Legal</v>
      </c>
      <c r="Q868" s="76" t="str">
        <f t="shared" si="130"/>
        <v xml:space="preserve"> - Dins Periode Legal</v>
      </c>
      <c r="R868" s="76" t="str">
        <f t="shared" si="126"/>
        <v xml:space="preserve"> - Import Total</v>
      </c>
      <c r="S868" s="92">
        <f t="shared" si="133"/>
        <v>0</v>
      </c>
      <c r="T868" s="90">
        <f t="shared" si="131"/>
        <v>0</v>
      </c>
    </row>
    <row r="869" spans="12:20" x14ac:dyDescent="0.25">
      <c r="L869" s="87" t="str">
        <f t="shared" si="134"/>
        <v/>
      </c>
      <c r="M869" s="88" t="str">
        <f t="shared" si="132"/>
        <v/>
      </c>
      <c r="N869" s="76">
        <f t="shared" si="127"/>
        <v>0</v>
      </c>
      <c r="O869" s="89">
        <f t="shared" si="128"/>
        <v>0</v>
      </c>
      <c r="P869" s="76" t="str">
        <f t="shared" si="129"/>
        <v>Dins Periode Legal</v>
      </c>
      <c r="Q869" s="76" t="str">
        <f t="shared" si="130"/>
        <v xml:space="preserve"> - Dins Periode Legal</v>
      </c>
      <c r="R869" s="76" t="str">
        <f t="shared" si="126"/>
        <v xml:space="preserve"> - Import Total</v>
      </c>
      <c r="S869" s="92">
        <f t="shared" si="133"/>
        <v>0</v>
      </c>
      <c r="T869" s="90">
        <f t="shared" si="131"/>
        <v>0</v>
      </c>
    </row>
    <row r="870" spans="12:20" x14ac:dyDescent="0.25">
      <c r="L870" s="87" t="str">
        <f t="shared" si="134"/>
        <v/>
      </c>
      <c r="M870" s="88" t="str">
        <f t="shared" si="132"/>
        <v/>
      </c>
      <c r="N870" s="76">
        <f t="shared" si="127"/>
        <v>0</v>
      </c>
      <c r="O870" s="89">
        <f t="shared" si="128"/>
        <v>0</v>
      </c>
      <c r="P870" s="76" t="str">
        <f t="shared" si="129"/>
        <v>Dins Periode Legal</v>
      </c>
      <c r="Q870" s="76" t="str">
        <f t="shared" si="130"/>
        <v xml:space="preserve"> - Dins Periode Legal</v>
      </c>
      <c r="R870" s="76" t="str">
        <f t="shared" si="126"/>
        <v xml:space="preserve"> - Import Total</v>
      </c>
      <c r="S870" s="92">
        <f t="shared" si="133"/>
        <v>0</v>
      </c>
      <c r="T870" s="90">
        <f t="shared" si="131"/>
        <v>0</v>
      </c>
    </row>
    <row r="871" spans="12:20" x14ac:dyDescent="0.25">
      <c r="L871" s="87" t="str">
        <f t="shared" si="134"/>
        <v/>
      </c>
      <c r="M871" s="88" t="str">
        <f t="shared" si="132"/>
        <v/>
      </c>
      <c r="N871" s="76">
        <f t="shared" si="127"/>
        <v>0</v>
      </c>
      <c r="O871" s="89">
        <f t="shared" si="128"/>
        <v>0</v>
      </c>
      <c r="P871" s="76" t="str">
        <f t="shared" si="129"/>
        <v>Dins Periode Legal</v>
      </c>
      <c r="Q871" s="76" t="str">
        <f t="shared" si="130"/>
        <v xml:space="preserve"> - Dins Periode Legal</v>
      </c>
      <c r="R871" s="76" t="str">
        <f t="shared" si="126"/>
        <v xml:space="preserve"> - Import Total</v>
      </c>
      <c r="S871" s="92">
        <f t="shared" si="133"/>
        <v>0</v>
      </c>
      <c r="T871" s="90">
        <f t="shared" si="131"/>
        <v>0</v>
      </c>
    </row>
    <row r="872" spans="12:20" x14ac:dyDescent="0.25">
      <c r="L872" s="87" t="str">
        <f t="shared" si="134"/>
        <v/>
      </c>
      <c r="M872" s="88" t="str">
        <f t="shared" si="132"/>
        <v/>
      </c>
      <c r="N872" s="76">
        <f t="shared" si="127"/>
        <v>0</v>
      </c>
      <c r="O872" s="89">
        <f t="shared" si="128"/>
        <v>0</v>
      </c>
      <c r="P872" s="76" t="str">
        <f t="shared" si="129"/>
        <v>Dins Periode Legal</v>
      </c>
      <c r="Q872" s="76" t="str">
        <f t="shared" si="130"/>
        <v xml:space="preserve"> - Dins Periode Legal</v>
      </c>
      <c r="R872" s="76" t="str">
        <f t="shared" si="126"/>
        <v xml:space="preserve"> - Import Total</v>
      </c>
      <c r="S872" s="92">
        <f t="shared" si="133"/>
        <v>0</v>
      </c>
      <c r="T872" s="90">
        <f t="shared" si="131"/>
        <v>0</v>
      </c>
    </row>
    <row r="873" spans="12:20" x14ac:dyDescent="0.25">
      <c r="L873" s="87" t="str">
        <f t="shared" si="134"/>
        <v/>
      </c>
      <c r="M873" s="88" t="str">
        <f t="shared" si="132"/>
        <v/>
      </c>
      <c r="N873" s="76">
        <f t="shared" si="127"/>
        <v>0</v>
      </c>
      <c r="O873" s="89">
        <f t="shared" si="128"/>
        <v>0</v>
      </c>
      <c r="P873" s="76" t="str">
        <f t="shared" si="129"/>
        <v>Dins Periode Legal</v>
      </c>
      <c r="Q873" s="76" t="str">
        <f t="shared" si="130"/>
        <v xml:space="preserve"> - Dins Periode Legal</v>
      </c>
      <c r="R873" s="76" t="str">
        <f t="shared" si="126"/>
        <v xml:space="preserve"> - Import Total</v>
      </c>
      <c r="S873" s="92">
        <f t="shared" si="133"/>
        <v>0</v>
      </c>
      <c r="T873" s="90">
        <f t="shared" si="131"/>
        <v>0</v>
      </c>
    </row>
    <row r="874" spans="12:20" x14ac:dyDescent="0.25">
      <c r="L874" s="87" t="str">
        <f t="shared" si="134"/>
        <v/>
      </c>
      <c r="M874" s="88" t="str">
        <f t="shared" si="132"/>
        <v/>
      </c>
      <c r="N874" s="76">
        <f t="shared" si="127"/>
        <v>0</v>
      </c>
      <c r="O874" s="89">
        <f t="shared" si="128"/>
        <v>0</v>
      </c>
      <c r="P874" s="76" t="str">
        <f t="shared" si="129"/>
        <v>Dins Periode Legal</v>
      </c>
      <c r="Q874" s="76" t="str">
        <f t="shared" si="130"/>
        <v xml:space="preserve"> - Dins Periode Legal</v>
      </c>
      <c r="R874" s="76" t="str">
        <f t="shared" si="126"/>
        <v xml:space="preserve"> - Import Total</v>
      </c>
      <c r="S874" s="92">
        <f t="shared" si="133"/>
        <v>0</v>
      </c>
      <c r="T874" s="90">
        <f t="shared" si="131"/>
        <v>0</v>
      </c>
    </row>
    <row r="875" spans="12:20" x14ac:dyDescent="0.25">
      <c r="L875" s="87" t="str">
        <f t="shared" si="134"/>
        <v/>
      </c>
      <c r="M875" s="88" t="str">
        <f t="shared" si="132"/>
        <v/>
      </c>
      <c r="N875" s="76">
        <f t="shared" si="127"/>
        <v>0</v>
      </c>
      <c r="O875" s="89">
        <f t="shared" si="128"/>
        <v>0</v>
      </c>
      <c r="P875" s="76" t="str">
        <f t="shared" si="129"/>
        <v>Dins Periode Legal</v>
      </c>
      <c r="Q875" s="76" t="str">
        <f t="shared" si="130"/>
        <v xml:space="preserve"> - Dins Periode Legal</v>
      </c>
      <c r="R875" s="76" t="str">
        <f t="shared" si="126"/>
        <v xml:space="preserve"> - Import Total</v>
      </c>
      <c r="S875" s="92">
        <f t="shared" si="133"/>
        <v>0</v>
      </c>
      <c r="T875" s="90">
        <f t="shared" si="131"/>
        <v>0</v>
      </c>
    </row>
    <row r="876" spans="12:20" x14ac:dyDescent="0.25">
      <c r="L876" s="87" t="str">
        <f t="shared" si="134"/>
        <v/>
      </c>
      <c r="M876" s="88" t="str">
        <f t="shared" si="132"/>
        <v/>
      </c>
      <c r="N876" s="76">
        <f t="shared" si="127"/>
        <v>0</v>
      </c>
      <c r="O876" s="89">
        <f t="shared" si="128"/>
        <v>0</v>
      </c>
      <c r="P876" s="76" t="str">
        <f t="shared" si="129"/>
        <v>Dins Periode Legal</v>
      </c>
      <c r="Q876" s="76" t="str">
        <f t="shared" si="130"/>
        <v xml:space="preserve"> - Dins Periode Legal</v>
      </c>
      <c r="R876" s="76" t="str">
        <f t="shared" si="126"/>
        <v xml:space="preserve"> - Import Total</v>
      </c>
      <c r="S876" s="92">
        <f t="shared" si="133"/>
        <v>0</v>
      </c>
      <c r="T876" s="90">
        <f t="shared" si="131"/>
        <v>0</v>
      </c>
    </row>
    <row r="877" spans="12:20" x14ac:dyDescent="0.25">
      <c r="L877" s="87" t="str">
        <f t="shared" si="134"/>
        <v/>
      </c>
      <c r="M877" s="88" t="str">
        <f t="shared" si="132"/>
        <v/>
      </c>
      <c r="N877" s="76">
        <f t="shared" si="127"/>
        <v>0</v>
      </c>
      <c r="O877" s="89">
        <f t="shared" si="128"/>
        <v>0</v>
      </c>
      <c r="P877" s="76" t="str">
        <f t="shared" si="129"/>
        <v>Dins Periode Legal</v>
      </c>
      <c r="Q877" s="76" t="str">
        <f t="shared" si="130"/>
        <v xml:space="preserve"> - Dins Periode Legal</v>
      </c>
      <c r="R877" s="76" t="str">
        <f t="shared" si="126"/>
        <v xml:space="preserve"> - Import Total</v>
      </c>
      <c r="S877" s="92">
        <f t="shared" si="133"/>
        <v>0</v>
      </c>
      <c r="T877" s="90">
        <f t="shared" si="131"/>
        <v>0</v>
      </c>
    </row>
    <row r="878" spans="12:20" x14ac:dyDescent="0.25">
      <c r="L878" s="87" t="str">
        <f t="shared" si="134"/>
        <v/>
      </c>
      <c r="M878" s="88" t="str">
        <f t="shared" si="132"/>
        <v/>
      </c>
      <c r="N878" s="76">
        <f t="shared" si="127"/>
        <v>0</v>
      </c>
      <c r="O878" s="89">
        <f t="shared" si="128"/>
        <v>0</v>
      </c>
      <c r="P878" s="76" t="str">
        <f t="shared" si="129"/>
        <v>Dins Periode Legal</v>
      </c>
      <c r="Q878" s="76" t="str">
        <f t="shared" si="130"/>
        <v xml:space="preserve"> - Dins Periode Legal</v>
      </c>
      <c r="R878" s="76" t="str">
        <f t="shared" si="126"/>
        <v xml:space="preserve"> - Import Total</v>
      </c>
      <c r="S878" s="92">
        <f t="shared" si="133"/>
        <v>0</v>
      </c>
      <c r="T878" s="90">
        <f t="shared" si="131"/>
        <v>0</v>
      </c>
    </row>
    <row r="879" spans="12:20" x14ac:dyDescent="0.25">
      <c r="L879" s="87" t="str">
        <f t="shared" si="134"/>
        <v/>
      </c>
      <c r="M879" s="88" t="str">
        <f t="shared" si="132"/>
        <v/>
      </c>
      <c r="N879" s="76">
        <f t="shared" si="127"/>
        <v>0</v>
      </c>
      <c r="O879" s="89">
        <f t="shared" si="128"/>
        <v>0</v>
      </c>
      <c r="P879" s="76" t="str">
        <f t="shared" si="129"/>
        <v>Dins Periode Legal</v>
      </c>
      <c r="Q879" s="76" t="str">
        <f t="shared" si="130"/>
        <v xml:space="preserve"> - Dins Periode Legal</v>
      </c>
      <c r="R879" s="76" t="str">
        <f t="shared" si="126"/>
        <v xml:space="preserve"> - Import Total</v>
      </c>
      <c r="S879" s="92">
        <f t="shared" si="133"/>
        <v>0</v>
      </c>
      <c r="T879" s="90">
        <f t="shared" si="131"/>
        <v>0</v>
      </c>
    </row>
    <row r="880" spans="12:20" x14ac:dyDescent="0.25">
      <c r="L880" s="87" t="str">
        <f t="shared" si="134"/>
        <v/>
      </c>
      <c r="M880" s="88" t="str">
        <f t="shared" si="132"/>
        <v/>
      </c>
      <c r="N880" s="76">
        <f t="shared" si="127"/>
        <v>0</v>
      </c>
      <c r="O880" s="89">
        <f t="shared" si="128"/>
        <v>0</v>
      </c>
      <c r="P880" s="76" t="str">
        <f t="shared" si="129"/>
        <v>Dins Periode Legal</v>
      </c>
      <c r="Q880" s="76" t="str">
        <f t="shared" si="130"/>
        <v xml:space="preserve"> - Dins Periode Legal</v>
      </c>
      <c r="R880" s="76" t="str">
        <f t="shared" si="126"/>
        <v xml:space="preserve"> - Import Total</v>
      </c>
      <c r="S880" s="92">
        <f t="shared" si="133"/>
        <v>0</v>
      </c>
      <c r="T880" s="90">
        <f t="shared" si="131"/>
        <v>0</v>
      </c>
    </row>
    <row r="881" spans="12:20" x14ac:dyDescent="0.25">
      <c r="L881" s="87" t="str">
        <f t="shared" si="134"/>
        <v/>
      </c>
      <c r="M881" s="88" t="str">
        <f t="shared" si="132"/>
        <v/>
      </c>
      <c r="N881" s="76">
        <f t="shared" si="127"/>
        <v>0</v>
      </c>
      <c r="O881" s="89">
        <f t="shared" si="128"/>
        <v>0</v>
      </c>
      <c r="P881" s="76" t="str">
        <f t="shared" si="129"/>
        <v>Dins Periode Legal</v>
      </c>
      <c r="Q881" s="76" t="str">
        <f t="shared" si="130"/>
        <v xml:space="preserve"> - Dins Periode Legal</v>
      </c>
      <c r="R881" s="76" t="str">
        <f t="shared" si="126"/>
        <v xml:space="preserve"> - Import Total</v>
      </c>
      <c r="S881" s="92">
        <f t="shared" si="133"/>
        <v>0</v>
      </c>
      <c r="T881" s="90">
        <f t="shared" si="131"/>
        <v>0</v>
      </c>
    </row>
    <row r="882" spans="12:20" x14ac:dyDescent="0.25">
      <c r="L882" s="87" t="str">
        <f t="shared" ref="L882" si="135">IF(D686="","",MONTH(D686))</f>
        <v/>
      </c>
      <c r="M882" s="88" t="str">
        <f t="shared" si="132"/>
        <v/>
      </c>
      <c r="O882" s="89"/>
      <c r="S882" s="92"/>
      <c r="T882" s="90"/>
    </row>
    <row r="1048294" spans="3:3" x14ac:dyDescent="0.25">
      <c r="C1048294" s="79"/>
    </row>
    <row r="1048350" spans="3:3" x14ac:dyDescent="0.25">
      <c r="C1048350" s="79"/>
    </row>
    <row r="1048359" spans="3:3" x14ac:dyDescent="0.25">
      <c r="C1048359" s="79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54"/>
  <sheetViews>
    <sheetView zoomScale="70" zoomScaleNormal="70" workbookViewId="0"/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10.710937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3.8554687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122" t="s">
        <v>511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143">
        <v>45107</v>
      </c>
      <c r="D7" s="79" t="s">
        <v>907</v>
      </c>
      <c r="E7" s="8">
        <v>58.31</v>
      </c>
      <c r="F7" t="s">
        <v>1206</v>
      </c>
      <c r="G7">
        <f t="shared" ref="G7" si="0">IF(C7="","",MONTH(C7))</f>
        <v>6</v>
      </c>
      <c r="H7" s="88" t="str">
        <f>IF($G7="","",VLOOKUP($G7,APR.FP!$AJ$8:$AL$19,2,FALSE))</f>
        <v>T2</v>
      </c>
      <c r="I7" s="116">
        <f>IF($G7="","",VLOOKUP($G7,APR.FP!$AJ$8:$AL$19,3,FALSE))</f>
        <v>45107</v>
      </c>
      <c r="J7" s="119">
        <f t="shared" ref="J7" si="1">IF(C7="",0,DAYS360(C7,I7))</f>
        <v>0</v>
      </c>
      <c r="K7" s="8">
        <f t="shared" ref="K7" si="2">+E7*J7</f>
        <v>0</v>
      </c>
      <c r="L7" s="76" t="str">
        <f t="shared" ref="L7" si="3">IF(J7&lt;=30,"Dins Periode Legal","Fora Periode Legal")</f>
        <v>Dins Periode Legal</v>
      </c>
      <c r="M7" s="76" t="str">
        <f t="shared" ref="M7" si="4">CONCATENATE($H7," - ",L7)</f>
        <v>T2 - Dins Periode Legal</v>
      </c>
      <c r="N7" s="76" t="str">
        <f t="shared" ref="N7:N70" si="5">CONCATENATE($H7," - Import Total")</f>
        <v>T2 - Import Total</v>
      </c>
      <c r="O7" s="92">
        <f t="shared" ref="O7" si="6">IF(H7="",0,E7/(VLOOKUP(N7,$T$10:$U$28,2,FALSE))*J7)</f>
        <v>0</v>
      </c>
      <c r="P7" s="90">
        <f t="shared" ref="P7" si="7">IF(G7="",0,1)</f>
        <v>1</v>
      </c>
      <c r="Q7" s="8"/>
      <c r="S7" s="8"/>
    </row>
    <row r="8" spans="2:23" x14ac:dyDescent="0.25">
      <c r="C8" s="143">
        <v>45107</v>
      </c>
      <c r="D8" s="79" t="s">
        <v>1207</v>
      </c>
      <c r="E8" s="8">
        <v>1988.33</v>
      </c>
      <c r="F8" t="s">
        <v>1208</v>
      </c>
      <c r="G8">
        <f t="shared" ref="G8:G49" si="8">IF(C8="","",MONTH(C8))</f>
        <v>6</v>
      </c>
      <c r="H8" s="88" t="str">
        <f>IF($G8="","",VLOOKUP($G8,APR.FP!$AJ$8:$AL$19,2,FALSE))</f>
        <v>T2</v>
      </c>
      <c r="I8" s="116">
        <f>IF($G8="","",VLOOKUP($G8,APR.FP!$AJ$8:$AL$19,3,FALSE))</f>
        <v>45107</v>
      </c>
      <c r="J8" s="119">
        <f t="shared" ref="J8:J49" si="9">IF(C8="",0,DAYS360(C8,I8))</f>
        <v>0</v>
      </c>
      <c r="K8" s="8">
        <f t="shared" ref="K8:K49" si="10">+E8*J8</f>
        <v>0</v>
      </c>
      <c r="L8" s="76" t="str">
        <f t="shared" ref="L8:L49" si="11">IF(J8&lt;=30,"Dins Periode Legal","Fora Periode Legal")</f>
        <v>Dins Periode Legal</v>
      </c>
      <c r="M8" s="76" t="str">
        <f t="shared" ref="M8:M49" si="12">CONCATENATE($H8," - ",L8)</f>
        <v>T2 - Dins Periode Legal</v>
      </c>
      <c r="N8" s="76" t="str">
        <f t="shared" si="5"/>
        <v>T2 - Import Total</v>
      </c>
      <c r="O8" s="92">
        <f t="shared" ref="O8:O49" si="13">IF(H8="",0,E8/(VLOOKUP(N8,$T$10:$U$28,2,FALSE))*J8)</f>
        <v>0</v>
      </c>
      <c r="P8" s="90">
        <f t="shared" ref="P8:P49" si="14">IF(G8="",0,1)</f>
        <v>1</v>
      </c>
      <c r="Q8" s="8"/>
      <c r="T8" s="76" t="s">
        <v>500</v>
      </c>
      <c r="U8" s="82" t="s">
        <v>509</v>
      </c>
      <c r="V8" s="82" t="s">
        <v>82</v>
      </c>
      <c r="W8" s="82" t="s">
        <v>510</v>
      </c>
    </row>
    <row r="9" spans="2:23" x14ac:dyDescent="0.25">
      <c r="C9" s="143">
        <v>45107</v>
      </c>
      <c r="D9" s="79" t="s">
        <v>630</v>
      </c>
      <c r="E9" s="8">
        <v>489.92</v>
      </c>
      <c r="F9" t="s">
        <v>1209</v>
      </c>
      <c r="G9">
        <f t="shared" si="8"/>
        <v>6</v>
      </c>
      <c r="H9" s="88" t="str">
        <f>IF($G9="","",VLOOKUP($G9,APR.FP!$AJ$8:$AL$19,2,FALSE))</f>
        <v>T2</v>
      </c>
      <c r="I9" s="116">
        <f>IF($G9="","",VLOOKUP($G9,APR.FP!$AJ$8:$AL$19,3,FALSE))</f>
        <v>45107</v>
      </c>
      <c r="J9" s="119">
        <f t="shared" si="9"/>
        <v>0</v>
      </c>
      <c r="K9" s="8">
        <f t="shared" si="10"/>
        <v>0</v>
      </c>
      <c r="L9" s="76" t="str">
        <f t="shared" si="11"/>
        <v>Dins Periode Legal</v>
      </c>
      <c r="M9" s="76" t="str">
        <f t="shared" si="12"/>
        <v>T2 - Dins Periode Legal</v>
      </c>
      <c r="N9" s="76" t="str">
        <f t="shared" si="5"/>
        <v>T2 - Import Total</v>
      </c>
      <c r="O9" s="92">
        <f t="shared" si="13"/>
        <v>0</v>
      </c>
      <c r="P9" s="90">
        <f t="shared" si="14"/>
        <v>1</v>
      </c>
      <c r="Q9" s="8"/>
      <c r="T9" s="76"/>
      <c r="U9" s="76"/>
      <c r="V9" s="76"/>
      <c r="W9" s="76"/>
    </row>
    <row r="10" spans="2:23" x14ac:dyDescent="0.25">
      <c r="C10" s="143">
        <v>45107</v>
      </c>
      <c r="D10" s="79" t="s">
        <v>137</v>
      </c>
      <c r="E10" s="8">
        <v>3701.92</v>
      </c>
      <c r="F10" t="s">
        <v>1210</v>
      </c>
      <c r="G10">
        <f t="shared" si="8"/>
        <v>6</v>
      </c>
      <c r="H10" s="88" t="str">
        <f>IF($G10="","",VLOOKUP($G10,APR.FP!$AJ$8:$AL$19,2,FALSE))</f>
        <v>T2</v>
      </c>
      <c r="I10" s="116">
        <f>IF($G10="","",VLOOKUP($G10,APR.FP!$AJ$8:$AL$19,3,FALSE))</f>
        <v>45107</v>
      </c>
      <c r="J10" s="119">
        <f t="shared" si="9"/>
        <v>0</v>
      </c>
      <c r="K10" s="8">
        <f t="shared" si="10"/>
        <v>0</v>
      </c>
      <c r="L10" s="76" t="str">
        <f t="shared" si="11"/>
        <v>Dins Periode Legal</v>
      </c>
      <c r="M10" s="76" t="str">
        <f t="shared" si="12"/>
        <v>T2 - Dins Periode Legal</v>
      </c>
      <c r="N10" s="76" t="str">
        <f t="shared" si="5"/>
        <v>T2 - Import Total</v>
      </c>
      <c r="O10" s="92">
        <f t="shared" si="13"/>
        <v>0</v>
      </c>
      <c r="P10" s="90">
        <f t="shared" si="14"/>
        <v>1</v>
      </c>
      <c r="Q10" s="8"/>
      <c r="T10" s="83" t="s">
        <v>508</v>
      </c>
      <c r="U10" s="89">
        <f>SUMIF($N:$N,$T10,$E:$E)</f>
        <v>0</v>
      </c>
      <c r="V10" s="89">
        <f>SUMIF(N:N,T10,O:O)</f>
        <v>0</v>
      </c>
      <c r="W10" s="89">
        <f>SUMIF(N:N,T10,P:P)</f>
        <v>0</v>
      </c>
    </row>
    <row r="11" spans="2:23" x14ac:dyDescent="0.25">
      <c r="C11" s="143">
        <v>45107</v>
      </c>
      <c r="D11" s="79" t="s">
        <v>909</v>
      </c>
      <c r="E11" s="8">
        <v>162.13999999999999</v>
      </c>
      <c r="F11" t="s">
        <v>1211</v>
      </c>
      <c r="G11">
        <f t="shared" si="8"/>
        <v>6</v>
      </c>
      <c r="H11" s="88" t="str">
        <f>IF($G11="","",VLOOKUP($G11,APR.FP!$AJ$8:$AL$19,2,FALSE))</f>
        <v>T2</v>
      </c>
      <c r="I11" s="116">
        <f>IF($G11="","",VLOOKUP($G11,APR.FP!$AJ$8:$AL$19,3,FALSE))</f>
        <v>45107</v>
      </c>
      <c r="J11" s="119">
        <f t="shared" si="9"/>
        <v>0</v>
      </c>
      <c r="K11" s="8">
        <f t="shared" si="10"/>
        <v>0</v>
      </c>
      <c r="L11" s="76" t="str">
        <f t="shared" si="11"/>
        <v>Dins Periode Legal</v>
      </c>
      <c r="M11" s="76" t="str">
        <f t="shared" si="12"/>
        <v>T2 - Dins Periode Legal</v>
      </c>
      <c r="N11" s="76" t="str">
        <f t="shared" si="5"/>
        <v>T2 - Import Total</v>
      </c>
      <c r="O11" s="92">
        <f t="shared" si="13"/>
        <v>0</v>
      </c>
      <c r="P11" s="90">
        <f t="shared" si="14"/>
        <v>1</v>
      </c>
      <c r="Q11" s="8"/>
      <c r="T11" s="83" t="s">
        <v>506</v>
      </c>
      <c r="U11" s="89">
        <f>SUMIF($M:$M,$T11,$E:$E)</f>
        <v>0</v>
      </c>
      <c r="V11" s="89">
        <f>SUMIF(M:M,T11,O:O)</f>
        <v>0</v>
      </c>
      <c r="W11" s="89">
        <f>SUMIF(M:M,T11,P:P)</f>
        <v>0</v>
      </c>
    </row>
    <row r="12" spans="2:23" x14ac:dyDescent="0.25">
      <c r="C12" s="143">
        <v>45107</v>
      </c>
      <c r="D12" s="79" t="s">
        <v>909</v>
      </c>
      <c r="E12" s="8">
        <v>334.88</v>
      </c>
      <c r="F12" t="s">
        <v>1212</v>
      </c>
      <c r="G12">
        <f t="shared" si="8"/>
        <v>6</v>
      </c>
      <c r="H12" s="88" t="str">
        <f>IF($G12="","",VLOOKUP($G12,APR.FP!$AJ$8:$AL$19,2,FALSE))</f>
        <v>T2</v>
      </c>
      <c r="I12" s="116">
        <f>IF($G12="","",VLOOKUP($G12,APR.FP!$AJ$8:$AL$19,3,FALSE))</f>
        <v>45107</v>
      </c>
      <c r="J12" s="119">
        <f t="shared" si="9"/>
        <v>0</v>
      </c>
      <c r="K12" s="8">
        <f t="shared" si="10"/>
        <v>0</v>
      </c>
      <c r="L12" s="76" t="str">
        <f t="shared" si="11"/>
        <v>Dins Periode Legal</v>
      </c>
      <c r="M12" s="76" t="str">
        <f t="shared" si="12"/>
        <v>T2 - Dins Periode Legal</v>
      </c>
      <c r="N12" s="76" t="str">
        <f t="shared" si="5"/>
        <v>T2 - Import Total</v>
      </c>
      <c r="O12" s="92">
        <f t="shared" si="13"/>
        <v>0</v>
      </c>
      <c r="P12" s="90">
        <f t="shared" si="14"/>
        <v>1</v>
      </c>
      <c r="Q12" s="8"/>
      <c r="T12" s="83" t="s">
        <v>507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C13" s="143">
        <v>45106</v>
      </c>
      <c r="D13" s="79" t="s">
        <v>910</v>
      </c>
      <c r="E13" s="8">
        <v>2574.88</v>
      </c>
      <c r="F13" t="s">
        <v>1213</v>
      </c>
      <c r="G13">
        <f t="shared" si="8"/>
        <v>6</v>
      </c>
      <c r="H13" s="88" t="str">
        <f>IF($G13="","",VLOOKUP($G13,APR.FP!$AJ$8:$AL$19,2,FALSE))</f>
        <v>T2</v>
      </c>
      <c r="I13" s="116">
        <f>IF($G13="","",VLOOKUP($G13,APR.FP!$AJ$8:$AL$19,3,FALSE))</f>
        <v>45107</v>
      </c>
      <c r="J13" s="119">
        <f t="shared" si="9"/>
        <v>1</v>
      </c>
      <c r="K13" s="8">
        <f t="shared" si="10"/>
        <v>2574.88</v>
      </c>
      <c r="L13" s="76" t="str">
        <f t="shared" si="11"/>
        <v>Dins Periode Legal</v>
      </c>
      <c r="M13" s="76" t="str">
        <f t="shared" si="12"/>
        <v>T2 - Dins Periode Legal</v>
      </c>
      <c r="N13" s="76" t="str">
        <f t="shared" si="5"/>
        <v>T2 - Import Total</v>
      </c>
      <c r="O13" s="92">
        <f t="shared" si="13"/>
        <v>4.8810984822204119E-2</v>
      </c>
      <c r="P13" s="90">
        <f t="shared" si="14"/>
        <v>1</v>
      </c>
      <c r="Q13" s="8"/>
      <c r="T13" s="83" t="s">
        <v>538</v>
      </c>
      <c r="U13" s="89">
        <f>SUMIF($N:$N,T10,$K:$K)</f>
        <v>0</v>
      </c>
      <c r="V13" s="89"/>
      <c r="W13" s="89"/>
    </row>
    <row r="14" spans="2:23" x14ac:dyDescent="0.25">
      <c r="C14" s="143">
        <v>45107</v>
      </c>
      <c r="D14" s="79" t="s">
        <v>911</v>
      </c>
      <c r="E14" s="8">
        <v>39.08</v>
      </c>
      <c r="F14" t="s">
        <v>1214</v>
      </c>
      <c r="G14">
        <f t="shared" si="8"/>
        <v>6</v>
      </c>
      <c r="H14" s="88" t="str">
        <f>IF($G14="","",VLOOKUP($G14,APR.FP!$AJ$8:$AL$19,2,FALSE))</f>
        <v>T2</v>
      </c>
      <c r="I14" s="116">
        <f>IF($G14="","",VLOOKUP($G14,APR.FP!$AJ$8:$AL$19,3,FALSE))</f>
        <v>45107</v>
      </c>
      <c r="J14" s="119">
        <f t="shared" si="9"/>
        <v>0</v>
      </c>
      <c r="K14" s="8">
        <f t="shared" si="10"/>
        <v>0</v>
      </c>
      <c r="L14" s="76" t="str">
        <f t="shared" si="11"/>
        <v>Dins Periode Legal</v>
      </c>
      <c r="M14" s="76" t="str">
        <f t="shared" si="12"/>
        <v>T2 - Dins Periode Legal</v>
      </c>
      <c r="N14" s="76" t="str">
        <f t="shared" si="5"/>
        <v>T2 - Import Total</v>
      </c>
      <c r="O14" s="92">
        <f t="shared" si="13"/>
        <v>0</v>
      </c>
      <c r="P14" s="90">
        <f t="shared" si="14"/>
        <v>1</v>
      </c>
      <c r="Q14" s="8"/>
      <c r="T14" s="76"/>
    </row>
    <row r="15" spans="2:23" x14ac:dyDescent="0.25">
      <c r="C15" s="143">
        <v>45107</v>
      </c>
      <c r="D15" s="79" t="s">
        <v>138</v>
      </c>
      <c r="E15" s="8">
        <v>739.44</v>
      </c>
      <c r="F15" t="s">
        <v>1215</v>
      </c>
      <c r="G15">
        <f t="shared" si="8"/>
        <v>6</v>
      </c>
      <c r="H15" s="88" t="str">
        <f>IF($G15="","",VLOOKUP($G15,APR.FP!$AJ$8:$AL$19,2,FALSE))</f>
        <v>T2</v>
      </c>
      <c r="I15" s="116">
        <f>IF($G15="","",VLOOKUP($G15,APR.FP!$AJ$8:$AL$19,3,FALSE))</f>
        <v>45107</v>
      </c>
      <c r="J15" s="119">
        <f t="shared" si="9"/>
        <v>0</v>
      </c>
      <c r="K15" s="8">
        <f t="shared" si="10"/>
        <v>0</v>
      </c>
      <c r="L15" s="76" t="str">
        <f t="shared" si="11"/>
        <v>Dins Periode Legal</v>
      </c>
      <c r="M15" s="76" t="str">
        <f t="shared" si="12"/>
        <v>T2 - Dins Periode Legal</v>
      </c>
      <c r="N15" s="76" t="str">
        <f t="shared" si="5"/>
        <v>T2 - Import Total</v>
      </c>
      <c r="O15" s="92">
        <f t="shared" si="13"/>
        <v>0</v>
      </c>
      <c r="P15" s="90">
        <f t="shared" si="14"/>
        <v>1</v>
      </c>
      <c r="Q15" s="8"/>
      <c r="T15" s="83" t="s">
        <v>513</v>
      </c>
      <c r="U15" s="89">
        <f>SUMIF($N:$N,$T15,$E:$E)</f>
        <v>52752.059999999983</v>
      </c>
      <c r="V15" s="89">
        <f>SUMIF(N:N,T15,O:O)</f>
        <v>1.3840731527830386</v>
      </c>
      <c r="W15" s="89">
        <f>SUMIF(N:N,T15,P:P)</f>
        <v>35</v>
      </c>
    </row>
    <row r="16" spans="2:23" x14ac:dyDescent="0.25">
      <c r="C16" s="143">
        <v>45107</v>
      </c>
      <c r="D16" s="79" t="s">
        <v>912</v>
      </c>
      <c r="E16" s="8">
        <v>60.02</v>
      </c>
      <c r="F16" t="s">
        <v>1216</v>
      </c>
      <c r="G16">
        <f t="shared" si="8"/>
        <v>6</v>
      </c>
      <c r="H16" s="88" t="str">
        <f>IF($G16="","",VLOOKUP($G16,APR.FP!$AJ$8:$AL$19,2,FALSE))</f>
        <v>T2</v>
      </c>
      <c r="I16" s="116">
        <f>IF($G16="","",VLOOKUP($G16,APR.FP!$AJ$8:$AL$19,3,FALSE))</f>
        <v>45107</v>
      </c>
      <c r="J16" s="119">
        <f t="shared" si="9"/>
        <v>0</v>
      </c>
      <c r="K16" s="8">
        <f t="shared" si="10"/>
        <v>0</v>
      </c>
      <c r="L16" s="76" t="str">
        <f t="shared" si="11"/>
        <v>Dins Periode Legal</v>
      </c>
      <c r="M16" s="76" t="str">
        <f t="shared" si="12"/>
        <v>T2 - Dins Periode Legal</v>
      </c>
      <c r="N16" s="76" t="str">
        <f t="shared" si="5"/>
        <v>T2 - Import Total</v>
      </c>
      <c r="O16" s="92">
        <f t="shared" si="13"/>
        <v>0</v>
      </c>
      <c r="P16" s="90">
        <f t="shared" si="14"/>
        <v>1</v>
      </c>
      <c r="Q16" s="8"/>
      <c r="T16" s="83" t="s">
        <v>514</v>
      </c>
      <c r="U16" s="89">
        <f>SUMIF($M:$M,$T16,$E:$E)</f>
        <v>52752.059999999983</v>
      </c>
      <c r="V16" s="89">
        <f>SUMIF(M:M,T16,O:O)</f>
        <v>1.3840731527830386</v>
      </c>
      <c r="W16" s="89">
        <f>SUMIF(M:M,T16,P:P)</f>
        <v>35</v>
      </c>
    </row>
    <row r="17" spans="3:23" x14ac:dyDescent="0.25">
      <c r="C17" s="143">
        <v>45107</v>
      </c>
      <c r="D17" s="79" t="s">
        <v>912</v>
      </c>
      <c r="E17" s="8">
        <v>60.02</v>
      </c>
      <c r="F17" t="s">
        <v>1217</v>
      </c>
      <c r="G17">
        <f t="shared" si="8"/>
        <v>6</v>
      </c>
      <c r="H17" s="88" t="str">
        <f>IF($G17="","",VLOOKUP($G17,APR.FP!$AJ$8:$AL$19,2,FALSE))</f>
        <v>T2</v>
      </c>
      <c r="I17" s="116">
        <f>IF($G17="","",VLOOKUP($G17,APR.FP!$AJ$8:$AL$19,3,FALSE))</f>
        <v>45107</v>
      </c>
      <c r="J17" s="119">
        <f t="shared" si="9"/>
        <v>0</v>
      </c>
      <c r="K17" s="8">
        <f t="shared" si="10"/>
        <v>0</v>
      </c>
      <c r="L17" s="76" t="str">
        <f t="shared" si="11"/>
        <v>Dins Periode Legal</v>
      </c>
      <c r="M17" s="76" t="str">
        <f t="shared" si="12"/>
        <v>T2 - Dins Periode Legal</v>
      </c>
      <c r="N17" s="76" t="str">
        <f t="shared" si="5"/>
        <v>T2 - Import Total</v>
      </c>
      <c r="O17" s="92">
        <f t="shared" si="13"/>
        <v>0</v>
      </c>
      <c r="P17" s="90">
        <f t="shared" si="14"/>
        <v>1</v>
      </c>
      <c r="Q17" s="8"/>
      <c r="T17" s="83" t="s">
        <v>515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3:23" x14ac:dyDescent="0.25">
      <c r="C18" s="143">
        <v>45107</v>
      </c>
      <c r="D18" s="79" t="s">
        <v>648</v>
      </c>
      <c r="E18" s="8">
        <v>471.9</v>
      </c>
      <c r="F18" t="s">
        <v>1218</v>
      </c>
      <c r="G18">
        <f t="shared" si="8"/>
        <v>6</v>
      </c>
      <c r="H18" s="88" t="str">
        <f>IF($G18="","",VLOOKUP($G18,APR.FP!$AJ$8:$AL$19,2,FALSE))</f>
        <v>T2</v>
      </c>
      <c r="I18" s="116">
        <f>IF($G18="","",VLOOKUP($G18,APR.FP!$AJ$8:$AL$19,3,FALSE))</f>
        <v>45107</v>
      </c>
      <c r="J18" s="119">
        <f t="shared" si="9"/>
        <v>0</v>
      </c>
      <c r="K18" s="8">
        <f t="shared" si="10"/>
        <v>0</v>
      </c>
      <c r="L18" s="76" t="str">
        <f t="shared" si="11"/>
        <v>Dins Periode Legal</v>
      </c>
      <c r="M18" s="76" t="str">
        <f t="shared" si="12"/>
        <v>T2 - Dins Periode Legal</v>
      </c>
      <c r="N18" s="76" t="str">
        <f t="shared" si="5"/>
        <v>T2 - Import Total</v>
      </c>
      <c r="O18" s="92">
        <f t="shared" si="13"/>
        <v>0</v>
      </c>
      <c r="P18" s="90">
        <f t="shared" si="14"/>
        <v>1</v>
      </c>
      <c r="Q18" s="8"/>
      <c r="T18" s="83" t="s">
        <v>539</v>
      </c>
      <c r="U18" s="89">
        <f>SUMIF($N:$N,T15,$K:$K)</f>
        <v>73012.709999999992</v>
      </c>
      <c r="V18" s="76"/>
      <c r="W18" s="76"/>
    </row>
    <row r="19" spans="3:23" x14ac:dyDescent="0.25">
      <c r="C19" s="143">
        <v>45097</v>
      </c>
      <c r="D19" s="79" t="s">
        <v>17</v>
      </c>
      <c r="E19" s="8">
        <v>584.07000000000005</v>
      </c>
      <c r="F19" t="s">
        <v>1219</v>
      </c>
      <c r="G19">
        <f t="shared" si="8"/>
        <v>6</v>
      </c>
      <c r="H19" s="88" t="str">
        <f>IF($G19="","",VLOOKUP($G19,APR.FP!$AJ$8:$AL$19,2,FALSE))</f>
        <v>T2</v>
      </c>
      <c r="I19" s="116">
        <f>IF($G19="","",VLOOKUP($G19,APR.FP!$AJ$8:$AL$19,3,FALSE))</f>
        <v>45107</v>
      </c>
      <c r="J19" s="119">
        <f t="shared" si="9"/>
        <v>10</v>
      </c>
      <c r="K19" s="8">
        <f t="shared" si="10"/>
        <v>5840.7000000000007</v>
      </c>
      <c r="L19" s="76" t="str">
        <f t="shared" si="11"/>
        <v>Dins Periode Legal</v>
      </c>
      <c r="M19" s="76" t="str">
        <f t="shared" si="12"/>
        <v>T2 - Dins Periode Legal</v>
      </c>
      <c r="N19" s="76" t="str">
        <f t="shared" si="5"/>
        <v>T2 - Import Total</v>
      </c>
      <c r="O19" s="92">
        <f t="shared" si="13"/>
        <v>0.11071984676996505</v>
      </c>
      <c r="P19" s="90">
        <f t="shared" si="14"/>
        <v>1</v>
      </c>
      <c r="Q19" s="8"/>
      <c r="T19" s="76"/>
    </row>
    <row r="20" spans="3:23" x14ac:dyDescent="0.25">
      <c r="C20" s="143">
        <v>45107</v>
      </c>
      <c r="D20" s="79" t="s">
        <v>17</v>
      </c>
      <c r="E20" s="8">
        <v>437.18</v>
      </c>
      <c r="F20" t="s">
        <v>1220</v>
      </c>
      <c r="G20">
        <f t="shared" si="8"/>
        <v>6</v>
      </c>
      <c r="H20" s="88" t="str">
        <f>IF($G20="","",VLOOKUP($G20,APR.FP!$AJ$8:$AL$19,2,FALSE))</f>
        <v>T2</v>
      </c>
      <c r="I20" s="116">
        <f>IF($G20="","",VLOOKUP($G20,APR.FP!$AJ$8:$AL$19,3,FALSE))</f>
        <v>45107</v>
      </c>
      <c r="J20" s="119">
        <f t="shared" si="9"/>
        <v>0</v>
      </c>
      <c r="K20" s="8">
        <f t="shared" si="10"/>
        <v>0</v>
      </c>
      <c r="L20" s="76" t="str">
        <f t="shared" si="11"/>
        <v>Dins Periode Legal</v>
      </c>
      <c r="M20" s="76" t="str">
        <f t="shared" si="12"/>
        <v>T2 - Dins Periode Legal</v>
      </c>
      <c r="N20" s="76" t="str">
        <f t="shared" si="5"/>
        <v>T2 - Import Total</v>
      </c>
      <c r="O20" s="92">
        <f t="shared" si="13"/>
        <v>0</v>
      </c>
      <c r="P20" s="90">
        <f t="shared" si="14"/>
        <v>1</v>
      </c>
      <c r="Q20" s="8"/>
      <c r="T20" s="83" t="s">
        <v>516</v>
      </c>
      <c r="U20" s="89">
        <f>SUMIF($N:$N,$T20,$E:$E)</f>
        <v>0</v>
      </c>
      <c r="V20" s="89">
        <f>SUMIF(N:N,T20,O:O)</f>
        <v>0</v>
      </c>
      <c r="W20" s="89">
        <f>SUMIF(N:N,T20,P:P)</f>
        <v>0</v>
      </c>
    </row>
    <row r="21" spans="3:23" x14ac:dyDescent="0.25">
      <c r="C21" s="143">
        <v>45107</v>
      </c>
      <c r="D21" s="79" t="s">
        <v>1222</v>
      </c>
      <c r="E21" s="8">
        <v>2234.59</v>
      </c>
      <c r="F21" t="s">
        <v>1221</v>
      </c>
      <c r="G21">
        <f t="shared" si="8"/>
        <v>6</v>
      </c>
      <c r="H21" s="88" t="str">
        <f>IF($G21="","",VLOOKUP($G21,APR.FP!$AJ$8:$AL$19,2,FALSE))</f>
        <v>T2</v>
      </c>
      <c r="I21" s="116">
        <f>IF($G21="","",VLOOKUP($G21,APR.FP!$AJ$8:$AL$19,3,FALSE))</f>
        <v>45107</v>
      </c>
      <c r="J21" s="119">
        <f t="shared" si="9"/>
        <v>0</v>
      </c>
      <c r="K21" s="8">
        <f t="shared" si="10"/>
        <v>0</v>
      </c>
      <c r="L21" s="76" t="str">
        <f t="shared" si="11"/>
        <v>Dins Periode Legal</v>
      </c>
      <c r="M21" s="76" t="str">
        <f t="shared" si="12"/>
        <v>T2 - Dins Periode Legal</v>
      </c>
      <c r="N21" s="76" t="str">
        <f t="shared" si="5"/>
        <v>T2 - Import Total</v>
      </c>
      <c r="O21" s="92">
        <f t="shared" si="13"/>
        <v>0</v>
      </c>
      <c r="P21" s="90">
        <f t="shared" si="14"/>
        <v>1</v>
      </c>
      <c r="Q21" s="8"/>
      <c r="T21" s="83" t="s">
        <v>517</v>
      </c>
      <c r="U21" s="89">
        <f>SUMIF($M:$M,$T21,$E:$E)</f>
        <v>0</v>
      </c>
      <c r="V21" s="89">
        <f>SUMIF(M:M,T21,O:O)</f>
        <v>0</v>
      </c>
      <c r="W21" s="89">
        <f>SUMIF(M:M,T21,P:P)</f>
        <v>0</v>
      </c>
    </row>
    <row r="22" spans="3:23" x14ac:dyDescent="0.25">
      <c r="C22" s="143">
        <v>45078</v>
      </c>
      <c r="D22" s="79" t="s">
        <v>32</v>
      </c>
      <c r="E22" s="8">
        <v>3.15</v>
      </c>
      <c r="F22" t="s">
        <v>1223</v>
      </c>
      <c r="G22">
        <f t="shared" si="8"/>
        <v>6</v>
      </c>
      <c r="H22" s="88" t="str">
        <f>IF($G22="","",VLOOKUP($G22,APR.FP!$AJ$8:$AL$19,2,FALSE))</f>
        <v>T2</v>
      </c>
      <c r="I22" s="116">
        <f>IF($G22="","",VLOOKUP($G22,APR.FP!$AJ$8:$AL$19,3,FALSE))</f>
        <v>45107</v>
      </c>
      <c r="J22" s="119">
        <f t="shared" si="9"/>
        <v>29</v>
      </c>
      <c r="K22" s="8">
        <f t="shared" si="10"/>
        <v>91.35</v>
      </c>
      <c r="L22" s="76" t="str">
        <f t="shared" si="11"/>
        <v>Dins Periode Legal</v>
      </c>
      <c r="M22" s="76" t="str">
        <f t="shared" si="12"/>
        <v>T2 - Dins Periode Legal</v>
      </c>
      <c r="N22" s="76" t="str">
        <f t="shared" si="5"/>
        <v>T2 - Import Total</v>
      </c>
      <c r="O22" s="92">
        <f t="shared" si="13"/>
        <v>1.7316859284736941E-3</v>
      </c>
      <c r="P22" s="90">
        <f t="shared" si="14"/>
        <v>1</v>
      </c>
      <c r="Q22" s="8"/>
      <c r="T22" s="83" t="s">
        <v>518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3:23" x14ac:dyDescent="0.25">
      <c r="C23" s="143">
        <v>45107</v>
      </c>
      <c r="D23" s="79" t="s">
        <v>554</v>
      </c>
      <c r="E23" s="8">
        <v>1024.1199999999999</v>
      </c>
      <c r="F23" t="s">
        <v>1224</v>
      </c>
      <c r="G23">
        <f t="shared" si="8"/>
        <v>6</v>
      </c>
      <c r="H23" s="88" t="str">
        <f>IF($G23="","",VLOOKUP($G23,APR.FP!$AJ$8:$AL$19,2,FALSE))</f>
        <v>T2</v>
      </c>
      <c r="I23" s="116">
        <f>IF($G23="","",VLOOKUP($G23,APR.FP!$AJ$8:$AL$19,3,FALSE))</f>
        <v>45107</v>
      </c>
      <c r="J23" s="119">
        <f t="shared" si="9"/>
        <v>0</v>
      </c>
      <c r="K23" s="8">
        <f t="shared" si="10"/>
        <v>0</v>
      </c>
      <c r="L23" s="76" t="str">
        <f t="shared" si="11"/>
        <v>Dins Periode Legal</v>
      </c>
      <c r="M23" s="76" t="str">
        <f t="shared" si="12"/>
        <v>T2 - Dins Periode Legal</v>
      </c>
      <c r="N23" s="76" t="str">
        <f t="shared" si="5"/>
        <v>T2 - Import Total</v>
      </c>
      <c r="O23" s="92">
        <f t="shared" si="13"/>
        <v>0</v>
      </c>
      <c r="P23" s="90">
        <f t="shared" si="14"/>
        <v>1</v>
      </c>
      <c r="Q23" s="8"/>
      <c r="T23" s="83" t="s">
        <v>540</v>
      </c>
      <c r="U23" s="89">
        <f>SUMIF($N:$N,T20,$K:$K)</f>
        <v>0</v>
      </c>
      <c r="V23" s="76"/>
      <c r="W23" s="76"/>
    </row>
    <row r="24" spans="3:23" x14ac:dyDescent="0.25">
      <c r="C24" s="143">
        <v>45099</v>
      </c>
      <c r="D24" s="79" t="s">
        <v>109</v>
      </c>
      <c r="E24" s="8">
        <v>461.31</v>
      </c>
      <c r="F24" t="s">
        <v>1225</v>
      </c>
      <c r="G24">
        <f t="shared" si="8"/>
        <v>6</v>
      </c>
      <c r="H24" s="88" t="str">
        <f>IF($G24="","",VLOOKUP($G24,APR.FP!$AJ$8:$AL$19,2,FALSE))</f>
        <v>T2</v>
      </c>
      <c r="I24" s="116">
        <f>IF($G24="","",VLOOKUP($G24,APR.FP!$AJ$8:$AL$19,3,FALSE))</f>
        <v>45107</v>
      </c>
      <c r="J24" s="119">
        <f t="shared" si="9"/>
        <v>8</v>
      </c>
      <c r="K24" s="8">
        <f t="shared" si="10"/>
        <v>3690.48</v>
      </c>
      <c r="L24" s="76" t="str">
        <f t="shared" si="11"/>
        <v>Dins Periode Legal</v>
      </c>
      <c r="M24" s="76" t="str">
        <f t="shared" si="12"/>
        <v>T2 - Dins Periode Legal</v>
      </c>
      <c r="N24" s="76" t="str">
        <f t="shared" si="5"/>
        <v>T2 - Import Total</v>
      </c>
      <c r="O24" s="92">
        <f t="shared" si="13"/>
        <v>6.9958974113996708E-2</v>
      </c>
      <c r="P24" s="90">
        <f t="shared" si="14"/>
        <v>1</v>
      </c>
      <c r="Q24" s="8"/>
      <c r="T24" s="76"/>
    </row>
    <row r="25" spans="3:23" x14ac:dyDescent="0.25">
      <c r="C25" s="143">
        <v>45103</v>
      </c>
      <c r="D25" s="79" t="s">
        <v>28</v>
      </c>
      <c r="E25" s="8">
        <v>1445.43</v>
      </c>
      <c r="F25" t="s">
        <v>1226</v>
      </c>
      <c r="G25">
        <f t="shared" si="8"/>
        <v>6</v>
      </c>
      <c r="H25" s="88" t="str">
        <f>IF($G25="","",VLOOKUP($G25,APR.FP!$AJ$8:$AL$19,2,FALSE))</f>
        <v>T2</v>
      </c>
      <c r="I25" s="116">
        <f>IF($G25="","",VLOOKUP($G25,APR.FP!$AJ$8:$AL$19,3,FALSE))</f>
        <v>45107</v>
      </c>
      <c r="J25" s="119">
        <f t="shared" si="9"/>
        <v>4</v>
      </c>
      <c r="K25" s="8">
        <f t="shared" si="10"/>
        <v>5781.72</v>
      </c>
      <c r="L25" s="76" t="str">
        <f t="shared" si="11"/>
        <v>Dins Periode Legal</v>
      </c>
      <c r="M25" s="76" t="str">
        <f t="shared" si="12"/>
        <v>T2 - Dins Periode Legal</v>
      </c>
      <c r="N25" s="76" t="str">
        <f t="shared" si="5"/>
        <v>T2 - Import Total</v>
      </c>
      <c r="O25" s="92">
        <f t="shared" si="13"/>
        <v>0.10960178616721322</v>
      </c>
      <c r="P25" s="90">
        <f t="shared" si="14"/>
        <v>1</v>
      </c>
      <c r="Q25" s="8"/>
      <c r="T25" s="83" t="s">
        <v>519</v>
      </c>
      <c r="U25" s="89">
        <f>SUMIF($N:$N,$T25,$E:$E)</f>
        <v>0</v>
      </c>
      <c r="V25" s="89">
        <f>SUMIF(N:N,T25,O:O)</f>
        <v>0</v>
      </c>
      <c r="W25" s="89">
        <f>SUMIF(N:N,T25,P:P)</f>
        <v>0</v>
      </c>
    </row>
    <row r="26" spans="3:23" x14ac:dyDescent="0.25">
      <c r="C26" s="143">
        <v>45107</v>
      </c>
      <c r="D26" s="79" t="s">
        <v>22</v>
      </c>
      <c r="E26" s="8">
        <v>659.09</v>
      </c>
      <c r="F26" t="s">
        <v>1227</v>
      </c>
      <c r="G26">
        <f t="shared" si="8"/>
        <v>6</v>
      </c>
      <c r="H26" s="88" t="str">
        <f>IF($G26="","",VLOOKUP($G26,APR.FP!$AJ$8:$AL$19,2,FALSE))</f>
        <v>T2</v>
      </c>
      <c r="I26" s="116">
        <f>IF($G26="","",VLOOKUP($G26,APR.FP!$AJ$8:$AL$19,3,FALSE))</f>
        <v>45107</v>
      </c>
      <c r="J26" s="119">
        <f t="shared" si="9"/>
        <v>0</v>
      </c>
      <c r="K26" s="8">
        <f t="shared" si="10"/>
        <v>0</v>
      </c>
      <c r="L26" s="76" t="str">
        <f t="shared" si="11"/>
        <v>Dins Periode Legal</v>
      </c>
      <c r="M26" s="76" t="str">
        <f t="shared" si="12"/>
        <v>T2 - Dins Periode Legal</v>
      </c>
      <c r="N26" s="76" t="str">
        <f t="shared" si="5"/>
        <v>T2 - Import Total</v>
      </c>
      <c r="O26" s="92">
        <f t="shared" si="13"/>
        <v>0</v>
      </c>
      <c r="P26" s="90">
        <f t="shared" si="14"/>
        <v>1</v>
      </c>
      <c r="Q26" s="8"/>
      <c r="T26" s="83" t="s">
        <v>520</v>
      </c>
      <c r="U26" s="89">
        <f>SUMIF($M:$M,$T26,$E:$E)</f>
        <v>0</v>
      </c>
      <c r="V26" s="89">
        <f>SUMIF(M:M,T26,O:O)</f>
        <v>0</v>
      </c>
      <c r="W26" s="89">
        <f>SUMIF(M:M,T26,P:P)</f>
        <v>0</v>
      </c>
    </row>
    <row r="27" spans="3:23" x14ac:dyDescent="0.25">
      <c r="C27" s="143">
        <v>45107</v>
      </c>
      <c r="D27" s="79" t="s">
        <v>631</v>
      </c>
      <c r="E27" s="8">
        <v>998.25</v>
      </c>
      <c r="F27" t="s">
        <v>1228</v>
      </c>
      <c r="G27">
        <f t="shared" si="8"/>
        <v>6</v>
      </c>
      <c r="H27" s="88" t="str">
        <f>IF($G27="","",VLOOKUP($G27,APR.FP!$AJ$8:$AL$19,2,FALSE))</f>
        <v>T2</v>
      </c>
      <c r="I27" s="116">
        <f>IF($G27="","",VLOOKUP($G27,APR.FP!$AJ$8:$AL$19,3,FALSE))</f>
        <v>45107</v>
      </c>
      <c r="J27" s="119">
        <f t="shared" si="9"/>
        <v>0</v>
      </c>
      <c r="K27" s="8">
        <f t="shared" si="10"/>
        <v>0</v>
      </c>
      <c r="L27" s="76" t="str">
        <f t="shared" si="11"/>
        <v>Dins Periode Legal</v>
      </c>
      <c r="M27" s="76" t="str">
        <f t="shared" si="12"/>
        <v>T2 - Dins Periode Legal</v>
      </c>
      <c r="N27" s="76" t="str">
        <f t="shared" si="5"/>
        <v>T2 - Import Total</v>
      </c>
      <c r="O27" s="92">
        <f t="shared" si="13"/>
        <v>0</v>
      </c>
      <c r="P27" s="90">
        <f t="shared" si="14"/>
        <v>1</v>
      </c>
      <c r="Q27" s="8"/>
      <c r="T27" s="83" t="s">
        <v>521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3:23" x14ac:dyDescent="0.25">
      <c r="C28" s="143">
        <v>45107</v>
      </c>
      <c r="D28" s="79" t="s">
        <v>631</v>
      </c>
      <c r="E28" s="8">
        <v>12403.18</v>
      </c>
      <c r="F28" t="s">
        <v>1229</v>
      </c>
      <c r="G28">
        <f t="shared" si="8"/>
        <v>6</v>
      </c>
      <c r="H28" s="88" t="str">
        <f>IF($G28="","",VLOOKUP($G28,APR.FP!$AJ$8:$AL$19,2,FALSE))</f>
        <v>T2</v>
      </c>
      <c r="I28" s="116">
        <f>IF($G28="","",VLOOKUP($G28,APR.FP!$AJ$8:$AL$19,3,FALSE))</f>
        <v>45107</v>
      </c>
      <c r="J28" s="119">
        <f t="shared" si="9"/>
        <v>0</v>
      </c>
      <c r="K28" s="8">
        <f t="shared" si="10"/>
        <v>0</v>
      </c>
      <c r="L28" s="76" t="str">
        <f t="shared" si="11"/>
        <v>Dins Periode Legal</v>
      </c>
      <c r="M28" s="76" t="str">
        <f t="shared" si="12"/>
        <v>T2 - Dins Periode Legal</v>
      </c>
      <c r="N28" s="76" t="str">
        <f t="shared" si="5"/>
        <v>T2 - Import Total</v>
      </c>
      <c r="O28" s="92">
        <f t="shared" si="13"/>
        <v>0</v>
      </c>
      <c r="P28" s="90">
        <f t="shared" si="14"/>
        <v>1</v>
      </c>
      <c r="Q28" s="8"/>
      <c r="T28" s="83" t="s">
        <v>541</v>
      </c>
      <c r="U28" s="89">
        <f>SUMIF($N:$N,T25,$K:$K)</f>
        <v>0</v>
      </c>
      <c r="V28" s="112"/>
      <c r="W28" s="50"/>
    </row>
    <row r="29" spans="3:23" x14ac:dyDescent="0.25">
      <c r="C29" s="143">
        <v>45107</v>
      </c>
      <c r="D29" s="79" t="s">
        <v>631</v>
      </c>
      <c r="E29" s="8">
        <v>4049.7</v>
      </c>
      <c r="F29" t="s">
        <v>1230</v>
      </c>
      <c r="G29">
        <f t="shared" si="8"/>
        <v>6</v>
      </c>
      <c r="H29" s="88" t="str">
        <f>IF($G29="","",VLOOKUP($G29,APR.FP!$AJ$8:$AL$19,2,FALSE))</f>
        <v>T2</v>
      </c>
      <c r="I29" s="116">
        <f>IF($G29="","",VLOOKUP($G29,APR.FP!$AJ$8:$AL$19,3,FALSE))</f>
        <v>45107</v>
      </c>
      <c r="J29" s="119">
        <f t="shared" si="9"/>
        <v>0</v>
      </c>
      <c r="K29" s="8">
        <f t="shared" si="10"/>
        <v>0</v>
      </c>
      <c r="L29" s="76" t="str">
        <f t="shared" si="11"/>
        <v>Dins Periode Legal</v>
      </c>
      <c r="M29" s="76" t="str">
        <f t="shared" si="12"/>
        <v>T2 - Dins Periode Legal</v>
      </c>
      <c r="N29" s="76" t="str">
        <f t="shared" si="5"/>
        <v>T2 - Import Total</v>
      </c>
      <c r="O29" s="92">
        <f t="shared" si="13"/>
        <v>0</v>
      </c>
      <c r="P29" s="90">
        <f t="shared" si="14"/>
        <v>1</v>
      </c>
      <c r="Q29" s="8"/>
      <c r="U29" s="112"/>
      <c r="V29" s="112"/>
      <c r="W29" s="50"/>
    </row>
    <row r="30" spans="3:23" x14ac:dyDescent="0.25">
      <c r="C30" s="143">
        <v>45107</v>
      </c>
      <c r="D30" s="79" t="s">
        <v>631</v>
      </c>
      <c r="E30" s="8">
        <v>1419.6</v>
      </c>
      <c r="F30" t="s">
        <v>1231</v>
      </c>
      <c r="G30">
        <f t="shared" si="8"/>
        <v>6</v>
      </c>
      <c r="H30" s="88" t="str">
        <f>IF($G30="","",VLOOKUP($G30,APR.FP!$AJ$8:$AL$19,2,FALSE))</f>
        <v>T2</v>
      </c>
      <c r="I30" s="116">
        <f>IF($G30="","",VLOOKUP($G30,APR.FP!$AJ$8:$AL$19,3,FALSE))</f>
        <v>45107</v>
      </c>
      <c r="J30" s="119">
        <f t="shared" si="9"/>
        <v>0</v>
      </c>
      <c r="K30" s="8">
        <f t="shared" si="10"/>
        <v>0</v>
      </c>
      <c r="L30" s="76" t="str">
        <f t="shared" si="11"/>
        <v>Dins Periode Legal</v>
      </c>
      <c r="M30" s="76" t="str">
        <f t="shared" si="12"/>
        <v>T2 - Dins Periode Legal</v>
      </c>
      <c r="N30" s="76" t="str">
        <f t="shared" si="5"/>
        <v>T2 - Import Total</v>
      </c>
      <c r="O30" s="92">
        <f t="shared" si="13"/>
        <v>0</v>
      </c>
      <c r="P30" s="90">
        <f t="shared" si="14"/>
        <v>1</v>
      </c>
      <c r="Q30" s="8"/>
      <c r="U30" s="112"/>
      <c r="V30" s="112"/>
      <c r="W30" s="50"/>
    </row>
    <row r="31" spans="3:23" x14ac:dyDescent="0.25">
      <c r="C31" s="143">
        <v>45093</v>
      </c>
      <c r="D31" s="79" t="s">
        <v>25</v>
      </c>
      <c r="E31" s="8">
        <v>995.95</v>
      </c>
      <c r="F31" t="s">
        <v>1232</v>
      </c>
      <c r="G31">
        <f t="shared" si="8"/>
        <v>6</v>
      </c>
      <c r="H31" s="88" t="str">
        <f>IF($G31="","",VLOOKUP($G31,APR.FP!$AJ$8:$AL$19,2,FALSE))</f>
        <v>T2</v>
      </c>
      <c r="I31" s="116">
        <f>IF($G31="","",VLOOKUP($G31,APR.FP!$AJ$8:$AL$19,3,FALSE))</f>
        <v>45107</v>
      </c>
      <c r="J31" s="119">
        <f t="shared" si="9"/>
        <v>14</v>
      </c>
      <c r="K31" s="8">
        <f t="shared" si="10"/>
        <v>13943.300000000001</v>
      </c>
      <c r="L31" s="76" t="str">
        <f t="shared" si="11"/>
        <v>Dins Periode Legal</v>
      </c>
      <c r="M31" s="76" t="str">
        <f t="shared" si="12"/>
        <v>T2 - Dins Periode Legal</v>
      </c>
      <c r="N31" s="76" t="str">
        <f t="shared" si="5"/>
        <v>T2 - Import Total</v>
      </c>
      <c r="O31" s="92">
        <f t="shared" si="13"/>
        <v>0.26431763991775875</v>
      </c>
      <c r="P31" s="90">
        <f t="shared" si="14"/>
        <v>1</v>
      </c>
      <c r="Q31" s="8"/>
      <c r="U31" s="112"/>
      <c r="V31" s="112"/>
      <c r="W31" s="50"/>
    </row>
    <row r="32" spans="3:23" x14ac:dyDescent="0.25">
      <c r="C32" s="143">
        <v>45107</v>
      </c>
      <c r="D32" s="79" t="s">
        <v>558</v>
      </c>
      <c r="E32" s="8">
        <v>483.13</v>
      </c>
      <c r="F32" t="s">
        <v>1233</v>
      </c>
      <c r="G32">
        <f t="shared" si="8"/>
        <v>6</v>
      </c>
      <c r="H32" s="88" t="str">
        <f>IF($G32="","",VLOOKUP($G32,APR.FP!$AJ$8:$AL$19,2,FALSE))</f>
        <v>T2</v>
      </c>
      <c r="I32" s="116">
        <f>IF($G32="","",VLOOKUP($G32,APR.FP!$AJ$8:$AL$19,3,FALSE))</f>
        <v>45107</v>
      </c>
      <c r="J32" s="119">
        <f t="shared" si="9"/>
        <v>0</v>
      </c>
      <c r="K32" s="8">
        <f t="shared" si="10"/>
        <v>0</v>
      </c>
      <c r="L32" s="76" t="str">
        <f t="shared" si="11"/>
        <v>Dins Periode Legal</v>
      </c>
      <c r="M32" s="76" t="str">
        <f t="shared" si="12"/>
        <v>T2 - Dins Periode Legal</v>
      </c>
      <c r="N32" s="76" t="str">
        <f t="shared" si="5"/>
        <v>T2 - Import Total</v>
      </c>
      <c r="O32" s="92">
        <f t="shared" si="13"/>
        <v>0</v>
      </c>
      <c r="P32" s="90">
        <f t="shared" si="14"/>
        <v>1</v>
      </c>
      <c r="Q32" s="8"/>
      <c r="U32" s="112"/>
      <c r="V32" s="112"/>
      <c r="W32" s="50"/>
    </row>
    <row r="33" spans="3:23" x14ac:dyDescent="0.25">
      <c r="C33" s="143">
        <v>45097</v>
      </c>
      <c r="D33" s="79" t="s">
        <v>1234</v>
      </c>
      <c r="E33" s="8">
        <v>3599.75</v>
      </c>
      <c r="F33" t="s">
        <v>1235</v>
      </c>
      <c r="G33">
        <f t="shared" si="8"/>
        <v>6</v>
      </c>
      <c r="H33" s="88" t="str">
        <f>IF($G33="","",VLOOKUP($G33,APR.FP!$AJ$8:$AL$19,2,FALSE))</f>
        <v>T2</v>
      </c>
      <c r="I33" s="116">
        <f>IF($G33="","",VLOOKUP($G33,APR.FP!$AJ$8:$AL$19,3,FALSE))</f>
        <v>45107</v>
      </c>
      <c r="J33" s="119">
        <f t="shared" si="9"/>
        <v>10</v>
      </c>
      <c r="K33" s="8">
        <f t="shared" si="10"/>
        <v>35997.5</v>
      </c>
      <c r="L33" s="76" t="str">
        <f t="shared" si="11"/>
        <v>Dins Periode Legal</v>
      </c>
      <c r="M33" s="76" t="str">
        <f t="shared" si="12"/>
        <v>T2 - Dins Periode Legal</v>
      </c>
      <c r="N33" s="76" t="str">
        <f t="shared" si="5"/>
        <v>T2 - Import Total</v>
      </c>
      <c r="O33" s="92">
        <f t="shared" si="13"/>
        <v>0.68239041281041946</v>
      </c>
      <c r="P33" s="90">
        <f t="shared" si="14"/>
        <v>1</v>
      </c>
      <c r="Q33" s="8"/>
      <c r="U33" s="112"/>
      <c r="V33" s="112"/>
      <c r="W33" s="50"/>
    </row>
    <row r="34" spans="3:23" x14ac:dyDescent="0.25">
      <c r="C34" s="143">
        <v>45104</v>
      </c>
      <c r="D34" s="79" t="s">
        <v>914</v>
      </c>
      <c r="E34" s="8">
        <v>704.88</v>
      </c>
      <c r="F34" t="s">
        <v>1236</v>
      </c>
      <c r="G34">
        <f t="shared" si="8"/>
        <v>6</v>
      </c>
      <c r="H34" s="88" t="str">
        <f>IF($G34="","",VLOOKUP($G34,APR.FP!$AJ$8:$AL$19,2,FALSE))</f>
        <v>T2</v>
      </c>
      <c r="I34" s="116">
        <f>IF($G34="","",VLOOKUP($G34,APR.FP!$AJ$8:$AL$19,3,FALSE))</f>
        <v>45107</v>
      </c>
      <c r="J34" s="119">
        <f t="shared" si="9"/>
        <v>3</v>
      </c>
      <c r="K34" s="8">
        <f t="shared" si="10"/>
        <v>2114.64</v>
      </c>
      <c r="L34" s="76" t="str">
        <f t="shared" si="11"/>
        <v>Dins Periode Legal</v>
      </c>
      <c r="M34" s="76" t="str">
        <f t="shared" si="12"/>
        <v>T2 - Dins Periode Legal</v>
      </c>
      <c r="N34" s="76" t="str">
        <f t="shared" si="5"/>
        <v>T2 - Import Total</v>
      </c>
      <c r="O34" s="92">
        <f t="shared" si="13"/>
        <v>4.0086396626027504E-2</v>
      </c>
      <c r="P34" s="90">
        <f t="shared" si="14"/>
        <v>1</v>
      </c>
      <c r="Q34" s="8"/>
      <c r="U34" s="112"/>
      <c r="V34" s="112"/>
      <c r="W34" s="50"/>
    </row>
    <row r="35" spans="3:23" x14ac:dyDescent="0.25">
      <c r="C35" s="143">
        <v>45107</v>
      </c>
      <c r="D35" s="79" t="s">
        <v>928</v>
      </c>
      <c r="E35" s="8">
        <v>9075</v>
      </c>
      <c r="F35" t="s">
        <v>1237</v>
      </c>
      <c r="G35">
        <f t="shared" si="8"/>
        <v>6</v>
      </c>
      <c r="H35" s="88" t="str">
        <f>IF($G35="","",VLOOKUP($G35,APR.FP!$AJ$8:$AL$19,2,FALSE))</f>
        <v>T2</v>
      </c>
      <c r="I35" s="116">
        <f>IF($G35="","",VLOOKUP($G35,APR.FP!$AJ$8:$AL$19,3,FALSE))</f>
        <v>45107</v>
      </c>
      <c r="J35" s="119">
        <f t="shared" si="9"/>
        <v>0</v>
      </c>
      <c r="K35" s="8">
        <f t="shared" si="10"/>
        <v>0</v>
      </c>
      <c r="L35" s="76" t="str">
        <f t="shared" si="11"/>
        <v>Dins Periode Legal</v>
      </c>
      <c r="M35" s="76" t="str">
        <f t="shared" si="12"/>
        <v>T2 - Dins Periode Legal</v>
      </c>
      <c r="N35" s="76" t="str">
        <f t="shared" si="5"/>
        <v>T2 - Import Total</v>
      </c>
      <c r="O35" s="92">
        <f t="shared" si="13"/>
        <v>0</v>
      </c>
      <c r="P35" s="90">
        <f t="shared" si="14"/>
        <v>1</v>
      </c>
      <c r="Q35" s="8"/>
      <c r="U35" s="112"/>
      <c r="V35" s="112"/>
      <c r="W35" s="50"/>
    </row>
    <row r="36" spans="3:23" x14ac:dyDescent="0.25">
      <c r="C36" s="143">
        <v>45107</v>
      </c>
      <c r="D36" s="79" t="s">
        <v>1239</v>
      </c>
      <c r="E36" s="8">
        <v>629.20000000000005</v>
      </c>
      <c r="F36" t="s">
        <v>1238</v>
      </c>
      <c r="G36">
        <f t="shared" si="8"/>
        <v>6</v>
      </c>
      <c r="H36" s="88" t="str">
        <f>IF($G36="","",VLOOKUP($G36,APR.FP!$AJ$8:$AL$19,2,FALSE))</f>
        <v>T2</v>
      </c>
      <c r="I36" s="116">
        <f>IF($G36="","",VLOOKUP($G36,APR.FP!$AJ$8:$AL$19,3,FALSE))</f>
        <v>45107</v>
      </c>
      <c r="J36" s="119">
        <f t="shared" si="9"/>
        <v>0</v>
      </c>
      <c r="K36" s="8">
        <f t="shared" si="10"/>
        <v>0</v>
      </c>
      <c r="L36" s="76" t="str">
        <f t="shared" si="11"/>
        <v>Dins Periode Legal</v>
      </c>
      <c r="M36" s="76" t="str">
        <f t="shared" si="12"/>
        <v>T2 - Dins Periode Legal</v>
      </c>
      <c r="N36" s="76" t="str">
        <f t="shared" si="5"/>
        <v>T2 - Import Total</v>
      </c>
      <c r="O36" s="92">
        <f t="shared" si="13"/>
        <v>0</v>
      </c>
      <c r="P36" s="90">
        <f t="shared" si="14"/>
        <v>1</v>
      </c>
      <c r="Q36" s="8"/>
      <c r="U36" s="112"/>
      <c r="V36" s="112"/>
      <c r="W36" s="50"/>
    </row>
    <row r="37" spans="3:23" x14ac:dyDescent="0.25">
      <c r="C37" s="143">
        <v>45107</v>
      </c>
      <c r="D37" s="79" t="s">
        <v>916</v>
      </c>
      <c r="E37" s="8">
        <v>97.29</v>
      </c>
      <c r="F37" t="s">
        <v>1240</v>
      </c>
      <c r="G37">
        <f t="shared" si="8"/>
        <v>6</v>
      </c>
      <c r="H37" s="88" t="str">
        <f>IF($G37="","",VLOOKUP($G37,APR.FP!$AJ$8:$AL$19,2,FALSE))</f>
        <v>T2</v>
      </c>
      <c r="I37" s="116">
        <f>IF($G37="","",VLOOKUP($G37,APR.FP!$AJ$8:$AL$19,3,FALSE))</f>
        <v>45107</v>
      </c>
      <c r="J37" s="119">
        <f t="shared" si="9"/>
        <v>0</v>
      </c>
      <c r="K37" s="8">
        <f t="shared" si="10"/>
        <v>0</v>
      </c>
      <c r="L37" s="76" t="str">
        <f t="shared" si="11"/>
        <v>Dins Periode Legal</v>
      </c>
      <c r="M37" s="76" t="str">
        <f t="shared" si="12"/>
        <v>T2 - Dins Periode Legal</v>
      </c>
      <c r="N37" s="76" t="str">
        <f t="shared" si="5"/>
        <v>T2 - Import Total</v>
      </c>
      <c r="O37" s="92">
        <f t="shared" si="13"/>
        <v>0</v>
      </c>
      <c r="P37" s="90">
        <f t="shared" si="14"/>
        <v>1</v>
      </c>
      <c r="Q37" s="8"/>
      <c r="U37" s="112"/>
      <c r="V37" s="112"/>
      <c r="W37" s="50"/>
    </row>
    <row r="38" spans="3:23" x14ac:dyDescent="0.25">
      <c r="C38" s="143">
        <v>45107</v>
      </c>
      <c r="D38" s="79" t="s">
        <v>1004</v>
      </c>
      <c r="E38" s="8">
        <v>273.58</v>
      </c>
      <c r="F38" t="s">
        <v>1241</v>
      </c>
      <c r="G38">
        <f t="shared" si="8"/>
        <v>6</v>
      </c>
      <c r="H38" s="88" t="str">
        <f>IF($G38="","",VLOOKUP($G38,APR.FP!$AJ$8:$AL$19,2,FALSE))</f>
        <v>T2</v>
      </c>
      <c r="I38" s="116">
        <f>IF($G38="","",VLOOKUP($G38,APR.FP!$AJ$8:$AL$19,3,FALSE))</f>
        <v>45107</v>
      </c>
      <c r="J38" s="119">
        <f t="shared" si="9"/>
        <v>0</v>
      </c>
      <c r="K38" s="8">
        <f t="shared" si="10"/>
        <v>0</v>
      </c>
      <c r="L38" s="76" t="str">
        <f t="shared" si="11"/>
        <v>Dins Periode Legal</v>
      </c>
      <c r="M38" s="76" t="str">
        <f t="shared" si="12"/>
        <v>T2 - Dins Periode Legal</v>
      </c>
      <c r="N38" s="76" t="str">
        <f t="shared" si="5"/>
        <v>T2 - Import Total</v>
      </c>
      <c r="O38" s="92">
        <f t="shared" si="13"/>
        <v>0</v>
      </c>
      <c r="P38" s="90">
        <f t="shared" si="14"/>
        <v>1</v>
      </c>
      <c r="Q38" s="8"/>
      <c r="U38" s="112"/>
      <c r="V38" s="112"/>
      <c r="W38" s="50"/>
    </row>
    <row r="39" spans="3:23" x14ac:dyDescent="0.25">
      <c r="C39" s="143">
        <v>45096</v>
      </c>
      <c r="D39" s="79" t="s">
        <v>656</v>
      </c>
      <c r="E39" s="8">
        <v>270.74</v>
      </c>
      <c r="F39" t="s">
        <v>1242</v>
      </c>
      <c r="G39">
        <f t="shared" si="8"/>
        <v>6</v>
      </c>
      <c r="H39" s="88" t="str">
        <f>IF($G39="","",VLOOKUP($G39,APR.FP!$AJ$8:$AL$19,2,FALSE))</f>
        <v>T2</v>
      </c>
      <c r="I39" s="116">
        <f>IF($G39="","",VLOOKUP($G39,APR.FP!$AJ$8:$AL$19,3,FALSE))</f>
        <v>45107</v>
      </c>
      <c r="J39" s="119">
        <f t="shared" si="9"/>
        <v>11</v>
      </c>
      <c r="K39" s="8">
        <f t="shared" si="10"/>
        <v>2978.1400000000003</v>
      </c>
      <c r="L39" s="76" t="str">
        <f t="shared" si="11"/>
        <v>Dins Periode Legal</v>
      </c>
      <c r="M39" s="76" t="str">
        <f t="shared" si="12"/>
        <v>T2 - Dins Periode Legal</v>
      </c>
      <c r="N39" s="76" t="str">
        <f t="shared" si="5"/>
        <v>T2 - Import Total</v>
      </c>
      <c r="O39" s="92">
        <f t="shared" si="13"/>
        <v>5.645542562698027E-2</v>
      </c>
      <c r="P39" s="90">
        <f t="shared" si="14"/>
        <v>1</v>
      </c>
      <c r="Q39" s="8"/>
      <c r="U39" s="112"/>
      <c r="V39" s="112"/>
      <c r="W39" s="50"/>
    </row>
    <row r="40" spans="3:23" x14ac:dyDescent="0.25">
      <c r="C40" s="143">
        <v>45107</v>
      </c>
      <c r="D40" s="79" t="s">
        <v>917</v>
      </c>
      <c r="E40" s="8">
        <v>109.26</v>
      </c>
      <c r="F40" t="s">
        <v>1243</v>
      </c>
      <c r="G40">
        <f t="shared" si="8"/>
        <v>6</v>
      </c>
      <c r="H40" s="88" t="str">
        <f>IF($G40="","",VLOOKUP($G40,APR.FP!$AJ$8:$AL$19,2,FALSE))</f>
        <v>T2</v>
      </c>
      <c r="I40" s="116">
        <f>IF($G40="","",VLOOKUP($G40,APR.FP!$AJ$8:$AL$19,3,FALSE))</f>
        <v>45107</v>
      </c>
      <c r="J40" s="119">
        <f t="shared" si="9"/>
        <v>0</v>
      </c>
      <c r="K40" s="8">
        <f t="shared" si="10"/>
        <v>0</v>
      </c>
      <c r="L40" s="76" t="str">
        <f t="shared" si="11"/>
        <v>Dins Periode Legal</v>
      </c>
      <c r="M40" s="76" t="str">
        <f t="shared" si="12"/>
        <v>T2 - Dins Periode Legal</v>
      </c>
      <c r="N40" s="76" t="str">
        <f t="shared" si="5"/>
        <v>T2 - Import Total</v>
      </c>
      <c r="O40" s="92">
        <f t="shared" si="13"/>
        <v>0</v>
      </c>
      <c r="P40" s="90">
        <f t="shared" si="14"/>
        <v>1</v>
      </c>
    </row>
    <row r="41" spans="3:23" x14ac:dyDescent="0.25">
      <c r="C41" s="143">
        <v>45107</v>
      </c>
      <c r="D41" s="79" t="s">
        <v>917</v>
      </c>
      <c r="E41" s="8">
        <v>112.77</v>
      </c>
      <c r="F41" t="s">
        <v>1244</v>
      </c>
      <c r="G41">
        <f t="shared" si="8"/>
        <v>6</v>
      </c>
      <c r="H41" s="88" t="str">
        <f>IF($G41="","",VLOOKUP($G41,APR.FP!$AJ$8:$AL$19,2,FALSE))</f>
        <v>T2</v>
      </c>
      <c r="I41" s="116">
        <f>IF($G41="","",VLOOKUP($G41,APR.FP!$AJ$8:$AL$19,3,FALSE))</f>
        <v>45107</v>
      </c>
      <c r="J41" s="119">
        <f t="shared" si="9"/>
        <v>0</v>
      </c>
      <c r="K41" s="8">
        <f t="shared" si="10"/>
        <v>0</v>
      </c>
      <c r="L41" s="76" t="str">
        <f t="shared" si="11"/>
        <v>Dins Periode Legal</v>
      </c>
      <c r="M41" s="76" t="str">
        <f t="shared" si="12"/>
        <v>T2 - Dins Periode Legal</v>
      </c>
      <c r="N41" s="76" t="str">
        <f t="shared" si="5"/>
        <v>T2 - Import Total</v>
      </c>
      <c r="O41" s="92">
        <f t="shared" si="13"/>
        <v>0</v>
      </c>
      <c r="P41" s="90">
        <f t="shared" si="14"/>
        <v>1</v>
      </c>
      <c r="Q41" s="8"/>
      <c r="U41" s="112"/>
      <c r="V41" s="112"/>
      <c r="W41" s="50"/>
    </row>
    <row r="42" spans="3:23" x14ac:dyDescent="0.25">
      <c r="C42" s="143"/>
      <c r="D42" s="8"/>
      <c r="E42" s="8"/>
      <c r="G42" t="str">
        <f t="shared" si="8"/>
        <v/>
      </c>
      <c r="H42" s="88" t="str">
        <f>IF($G42="","",VLOOKUP($G42,APR.FP!$AJ$8:$AL$19,2,FALSE))</f>
        <v/>
      </c>
      <c r="I42" s="116" t="str">
        <f>IF($G42="","",VLOOKUP($G42,APR.FP!$AJ$8:$AL$19,3,FALSE))</f>
        <v/>
      </c>
      <c r="J42" s="119">
        <f t="shared" si="9"/>
        <v>0</v>
      </c>
      <c r="K42" s="8">
        <f t="shared" si="10"/>
        <v>0</v>
      </c>
      <c r="L42" s="76" t="str">
        <f t="shared" si="11"/>
        <v>Dins Periode Legal</v>
      </c>
      <c r="M42" s="76" t="str">
        <f t="shared" si="12"/>
        <v xml:space="preserve"> - Dins Periode Legal</v>
      </c>
      <c r="N42" s="76" t="str">
        <f t="shared" si="5"/>
        <v xml:space="preserve"> - Import Total</v>
      </c>
      <c r="O42" s="92">
        <f t="shared" si="13"/>
        <v>0</v>
      </c>
      <c r="P42" s="90">
        <f t="shared" si="14"/>
        <v>0</v>
      </c>
      <c r="Q42" s="8"/>
      <c r="U42" s="112"/>
      <c r="V42" s="112"/>
      <c r="W42" s="50"/>
    </row>
    <row r="43" spans="3:23" x14ac:dyDescent="0.25">
      <c r="C43" s="143"/>
      <c r="D43" s="8"/>
      <c r="E43" s="8"/>
      <c r="G43" t="str">
        <f t="shared" si="8"/>
        <v/>
      </c>
      <c r="H43" s="88" t="str">
        <f>IF($G43="","",VLOOKUP($G43,APR.FP!$AJ$8:$AL$19,2,FALSE))</f>
        <v/>
      </c>
      <c r="I43" s="116" t="str">
        <f>IF($G43="","",VLOOKUP($G43,APR.FP!$AJ$8:$AL$19,3,FALSE))</f>
        <v/>
      </c>
      <c r="J43" s="119">
        <f t="shared" si="9"/>
        <v>0</v>
      </c>
      <c r="K43" s="8">
        <f t="shared" si="10"/>
        <v>0</v>
      </c>
      <c r="L43" s="76" t="str">
        <f t="shared" si="11"/>
        <v>Dins Periode Legal</v>
      </c>
      <c r="M43" s="76" t="str">
        <f t="shared" si="12"/>
        <v xml:space="preserve"> - Dins Periode Legal</v>
      </c>
      <c r="N43" s="76" t="str">
        <f t="shared" si="5"/>
        <v xml:space="preserve"> - Import Total</v>
      </c>
      <c r="O43" s="92">
        <f t="shared" si="13"/>
        <v>0</v>
      </c>
      <c r="P43" s="90">
        <f t="shared" si="14"/>
        <v>0</v>
      </c>
      <c r="Q43" s="8"/>
      <c r="V43" s="112"/>
      <c r="W43" s="50"/>
    </row>
    <row r="44" spans="3:23" x14ac:dyDescent="0.25">
      <c r="C44" s="143"/>
      <c r="D44" s="8"/>
      <c r="E44" s="8"/>
      <c r="G44" t="str">
        <f t="shared" si="8"/>
        <v/>
      </c>
      <c r="H44" s="88" t="str">
        <f>IF($G44="","",VLOOKUP($G44,APR.FP!$AJ$8:$AL$19,2,FALSE))</f>
        <v/>
      </c>
      <c r="I44" s="116" t="str">
        <f>IF($G44="","",VLOOKUP($G44,APR.FP!$AJ$8:$AL$19,3,FALSE))</f>
        <v/>
      </c>
      <c r="J44" s="119">
        <f t="shared" si="9"/>
        <v>0</v>
      </c>
      <c r="K44" s="8">
        <f t="shared" si="10"/>
        <v>0</v>
      </c>
      <c r="L44" s="76" t="str">
        <f t="shared" si="11"/>
        <v>Dins Periode Legal</v>
      </c>
      <c r="M44" s="76" t="str">
        <f t="shared" si="12"/>
        <v xml:space="preserve"> - Dins Periode Legal</v>
      </c>
      <c r="N44" s="76" t="str">
        <f t="shared" si="5"/>
        <v xml:space="preserve"> - Import Total</v>
      </c>
      <c r="O44" s="92">
        <f t="shared" si="13"/>
        <v>0</v>
      </c>
      <c r="P44" s="90">
        <f t="shared" si="14"/>
        <v>0</v>
      </c>
      <c r="Q44" s="8"/>
      <c r="V44" s="112"/>
      <c r="W44" s="50"/>
    </row>
    <row r="45" spans="3:23" x14ac:dyDescent="0.25">
      <c r="C45" s="143"/>
      <c r="D45" s="8"/>
      <c r="E45" s="8"/>
      <c r="G45" t="str">
        <f t="shared" si="8"/>
        <v/>
      </c>
      <c r="H45" s="88" t="str">
        <f>IF($G45="","",VLOOKUP($G45,APR.FP!$AJ$8:$AL$19,2,FALSE))</f>
        <v/>
      </c>
      <c r="I45" s="116" t="str">
        <f>IF($G45="","",VLOOKUP($G45,APR.FP!$AJ$8:$AL$19,3,FALSE))</f>
        <v/>
      </c>
      <c r="J45" s="119">
        <f t="shared" si="9"/>
        <v>0</v>
      </c>
      <c r="K45" s="8">
        <f t="shared" si="10"/>
        <v>0</v>
      </c>
      <c r="L45" s="76" t="str">
        <f t="shared" si="11"/>
        <v>Dins Periode Legal</v>
      </c>
      <c r="M45" s="76" t="str">
        <f t="shared" si="12"/>
        <v xml:space="preserve"> - Dins Periode Legal</v>
      </c>
      <c r="N45" s="76" t="str">
        <f t="shared" si="5"/>
        <v xml:space="preserve"> - Import Total</v>
      </c>
      <c r="O45" s="92">
        <f t="shared" si="13"/>
        <v>0</v>
      </c>
      <c r="P45" s="90">
        <f t="shared" si="14"/>
        <v>0</v>
      </c>
      <c r="Q45" s="8"/>
      <c r="V45" s="112"/>
      <c r="W45" s="50"/>
    </row>
    <row r="46" spans="3:23" x14ac:dyDescent="0.25">
      <c r="C46" s="143"/>
      <c r="D46" s="8"/>
      <c r="E46" s="8"/>
      <c r="G46" t="str">
        <f t="shared" si="8"/>
        <v/>
      </c>
      <c r="H46" s="88" t="str">
        <f>IF($G46="","",VLOOKUP($G46,APR.FP!$AJ$8:$AL$19,2,FALSE))</f>
        <v/>
      </c>
      <c r="I46" s="116" t="str">
        <f>IF($G46="","",VLOOKUP($G46,APR.FP!$AJ$8:$AL$19,3,FALSE))</f>
        <v/>
      </c>
      <c r="J46" s="119">
        <f t="shared" si="9"/>
        <v>0</v>
      </c>
      <c r="K46" s="8">
        <f t="shared" si="10"/>
        <v>0</v>
      </c>
      <c r="L46" s="76" t="str">
        <f t="shared" si="11"/>
        <v>Dins Periode Legal</v>
      </c>
      <c r="M46" s="76" t="str">
        <f t="shared" si="12"/>
        <v xml:space="preserve"> - Dins Periode Legal</v>
      </c>
      <c r="N46" s="76" t="str">
        <f t="shared" si="5"/>
        <v xml:space="preserve"> - Import Total</v>
      </c>
      <c r="O46" s="92">
        <f t="shared" si="13"/>
        <v>0</v>
      </c>
      <c r="P46" s="90">
        <f t="shared" si="14"/>
        <v>0</v>
      </c>
      <c r="Q46" s="8"/>
      <c r="V46" s="112"/>
      <c r="W46" s="50"/>
    </row>
    <row r="47" spans="3:23" x14ac:dyDescent="0.25">
      <c r="C47" s="143"/>
      <c r="D47" s="8"/>
      <c r="E47" s="8"/>
      <c r="G47" t="str">
        <f t="shared" si="8"/>
        <v/>
      </c>
      <c r="H47" s="88" t="str">
        <f>IF($G47="","",VLOOKUP($G47,APR.FP!$AJ$8:$AL$19,2,FALSE))</f>
        <v/>
      </c>
      <c r="I47" s="116" t="str">
        <f>IF($G47="","",VLOOKUP($G47,APR.FP!$AJ$8:$AL$19,3,FALSE))</f>
        <v/>
      </c>
      <c r="J47" s="119">
        <f t="shared" si="9"/>
        <v>0</v>
      </c>
      <c r="K47" s="8">
        <f t="shared" si="10"/>
        <v>0</v>
      </c>
      <c r="L47" s="76" t="str">
        <f t="shared" si="11"/>
        <v>Dins Periode Legal</v>
      </c>
      <c r="M47" s="76" t="str">
        <f t="shared" si="12"/>
        <v xml:space="preserve"> - Dins Periode Legal</v>
      </c>
      <c r="N47" s="76" t="str">
        <f t="shared" si="5"/>
        <v xml:space="preserve"> - Import Total</v>
      </c>
      <c r="O47" s="92">
        <f t="shared" si="13"/>
        <v>0</v>
      </c>
      <c r="P47" s="90">
        <f t="shared" si="14"/>
        <v>0</v>
      </c>
      <c r="Q47" s="8"/>
      <c r="V47" s="112"/>
      <c r="W47" s="50"/>
    </row>
    <row r="48" spans="3:23" x14ac:dyDescent="0.25">
      <c r="C48" s="143"/>
      <c r="D48" s="8"/>
      <c r="E48" s="8"/>
      <c r="G48" t="str">
        <f t="shared" si="8"/>
        <v/>
      </c>
      <c r="H48" s="88" t="str">
        <f>IF($G48="","",VLOOKUP($G48,APR.FP!$AJ$8:$AL$19,2,FALSE))</f>
        <v/>
      </c>
      <c r="I48" s="116" t="str">
        <f>IF($G48="","",VLOOKUP($G48,APR.FP!$AJ$8:$AL$19,3,FALSE))</f>
        <v/>
      </c>
      <c r="J48" s="119">
        <f t="shared" si="9"/>
        <v>0</v>
      </c>
      <c r="K48" s="8">
        <f t="shared" si="10"/>
        <v>0</v>
      </c>
      <c r="L48" s="76" t="str">
        <f t="shared" si="11"/>
        <v>Dins Periode Legal</v>
      </c>
      <c r="M48" s="76" t="str">
        <f t="shared" si="12"/>
        <v xml:space="preserve"> - Dins Periode Legal</v>
      </c>
      <c r="N48" s="76" t="str">
        <f t="shared" si="5"/>
        <v xml:space="preserve"> - Import Total</v>
      </c>
      <c r="O48" s="92">
        <f t="shared" si="13"/>
        <v>0</v>
      </c>
      <c r="P48" s="90">
        <f t="shared" si="14"/>
        <v>0</v>
      </c>
      <c r="Q48" s="8"/>
      <c r="V48" s="112"/>
      <c r="W48" s="50"/>
    </row>
    <row r="49" spans="3:23" x14ac:dyDescent="0.25">
      <c r="C49" s="143"/>
      <c r="D49" s="8"/>
      <c r="E49" s="8"/>
      <c r="G49" t="str">
        <f t="shared" si="8"/>
        <v/>
      </c>
      <c r="H49" s="88" t="str">
        <f>IF($G49="","",VLOOKUP($G49,APR.FP!$AJ$8:$AL$19,2,FALSE))</f>
        <v/>
      </c>
      <c r="I49" s="116" t="str">
        <f>IF($G49="","",VLOOKUP($G49,APR.FP!$AJ$8:$AL$19,3,FALSE))</f>
        <v/>
      </c>
      <c r="J49" s="119">
        <f t="shared" si="9"/>
        <v>0</v>
      </c>
      <c r="K49" s="8">
        <f t="shared" si="10"/>
        <v>0</v>
      </c>
      <c r="L49" s="76" t="str">
        <f t="shared" si="11"/>
        <v>Dins Periode Legal</v>
      </c>
      <c r="M49" s="76" t="str">
        <f t="shared" si="12"/>
        <v xml:space="preserve"> - Dins Periode Legal</v>
      </c>
      <c r="N49" s="76" t="str">
        <f t="shared" si="5"/>
        <v xml:space="preserve"> - Import Total</v>
      </c>
      <c r="O49" s="92">
        <f t="shared" si="13"/>
        <v>0</v>
      </c>
      <c r="P49" s="90">
        <f t="shared" si="14"/>
        <v>0</v>
      </c>
      <c r="Q49" s="8"/>
      <c r="R49" s="8"/>
      <c r="V49" s="112"/>
      <c r="W49" s="50"/>
    </row>
    <row r="50" spans="3:23" x14ac:dyDescent="0.25">
      <c r="C50" s="143"/>
      <c r="D50" s="79"/>
      <c r="E50" s="8"/>
      <c r="G50" t="str">
        <f t="shared" ref="G50:G72" si="15">IF(C50="","",MONTH(C50))</f>
        <v/>
      </c>
      <c r="H50" s="88" t="str">
        <f>IF($G50="","",VLOOKUP($G50,APR.FP!$AJ$8:$AL$19,2,FALSE))</f>
        <v/>
      </c>
      <c r="I50" s="116" t="str">
        <f>IF($G50="","",VLOOKUP($G50,APR.FP!$AJ$8:$AL$19,3,FALSE))</f>
        <v/>
      </c>
      <c r="J50" s="119">
        <f t="shared" ref="J50:J72" si="16">IF(C50="",0,DAYS360(C50,I50))</f>
        <v>0</v>
      </c>
      <c r="K50" s="8">
        <f t="shared" ref="K50:K72" si="17">+E50*J50</f>
        <v>0</v>
      </c>
      <c r="L50" s="76" t="str">
        <f t="shared" ref="L50:L72" si="18">IF(J50&lt;=30,"Dins Periode Legal","Fora Periode Legal")</f>
        <v>Dins Periode Legal</v>
      </c>
      <c r="M50" s="76" t="str">
        <f t="shared" ref="M50:M72" si="19">CONCATENATE($H50," - ",L50)</f>
        <v xml:space="preserve"> - Dins Periode Legal</v>
      </c>
      <c r="N50" s="76" t="str">
        <f t="shared" si="5"/>
        <v xml:space="preserve"> - Import Total</v>
      </c>
      <c r="O50" s="92">
        <f t="shared" ref="O50:O72" si="20">IF(H50="",0,E50/(VLOOKUP(N50,$T$10:$U$28,2,FALSE))*J50)</f>
        <v>0</v>
      </c>
      <c r="P50" s="90">
        <f t="shared" ref="P50:P72" si="21">IF(G50="",0,1)</f>
        <v>0</v>
      </c>
      <c r="Q50" s="8"/>
      <c r="R50" s="8"/>
      <c r="V50" s="112"/>
      <c r="W50" s="50"/>
    </row>
    <row r="51" spans="3:23" x14ac:dyDescent="0.25">
      <c r="C51" s="143"/>
      <c r="D51" s="79"/>
      <c r="E51" s="8"/>
      <c r="G51" t="str">
        <f t="shared" si="15"/>
        <v/>
      </c>
      <c r="H51" s="88" t="str">
        <f>IF($G51="","",VLOOKUP($G51,APR.FP!$AJ$8:$AL$19,2,FALSE))</f>
        <v/>
      </c>
      <c r="I51" s="116" t="str">
        <f>IF($G51="","",VLOOKUP($G51,APR.FP!$AJ$8:$AL$19,3,FALSE))</f>
        <v/>
      </c>
      <c r="J51" s="119">
        <f t="shared" si="16"/>
        <v>0</v>
      </c>
      <c r="K51" s="8">
        <f t="shared" si="17"/>
        <v>0</v>
      </c>
      <c r="L51" s="76" t="str">
        <f t="shared" si="18"/>
        <v>Dins Periode Legal</v>
      </c>
      <c r="M51" s="76" t="str">
        <f t="shared" si="19"/>
        <v xml:space="preserve"> - Dins Periode Legal</v>
      </c>
      <c r="N51" s="76" t="str">
        <f t="shared" si="5"/>
        <v xml:space="preserve"> - Import Total</v>
      </c>
      <c r="O51" s="92">
        <f t="shared" si="20"/>
        <v>0</v>
      </c>
      <c r="P51" s="90">
        <f t="shared" si="21"/>
        <v>0</v>
      </c>
      <c r="Q51" s="8"/>
      <c r="R51" s="8"/>
      <c r="V51" s="112"/>
      <c r="W51" s="50"/>
    </row>
    <row r="52" spans="3:23" x14ac:dyDescent="0.25">
      <c r="C52" s="143"/>
      <c r="D52" s="79"/>
      <c r="E52" s="8"/>
      <c r="G52" t="str">
        <f t="shared" si="15"/>
        <v/>
      </c>
      <c r="H52" s="88" t="str">
        <f>IF($G52="","",VLOOKUP($G52,APR.FP!$AJ$8:$AL$19,2,FALSE))</f>
        <v/>
      </c>
      <c r="I52" s="116" t="str">
        <f>IF($G52="","",VLOOKUP($G52,APR.FP!$AJ$8:$AL$19,3,FALSE))</f>
        <v/>
      </c>
      <c r="J52" s="119">
        <f t="shared" si="16"/>
        <v>0</v>
      </c>
      <c r="K52" s="8">
        <f t="shared" si="17"/>
        <v>0</v>
      </c>
      <c r="L52" s="76" t="str">
        <f t="shared" si="18"/>
        <v>Dins Periode Legal</v>
      </c>
      <c r="M52" s="76" t="str">
        <f t="shared" si="19"/>
        <v xml:space="preserve"> - Dins Periode Legal</v>
      </c>
      <c r="N52" s="76" t="str">
        <f t="shared" si="5"/>
        <v xml:space="preserve"> - Import Total</v>
      </c>
      <c r="O52" s="92">
        <f t="shared" si="20"/>
        <v>0</v>
      </c>
      <c r="P52" s="90">
        <f t="shared" si="21"/>
        <v>0</v>
      </c>
      <c r="Q52" s="8"/>
      <c r="R52" s="8"/>
      <c r="V52" s="112"/>
      <c r="W52" s="50"/>
    </row>
    <row r="53" spans="3:23" x14ac:dyDescent="0.25">
      <c r="C53" s="143"/>
      <c r="D53" s="79"/>
      <c r="E53" s="8"/>
      <c r="G53" t="str">
        <f t="shared" si="15"/>
        <v/>
      </c>
      <c r="H53" s="88" t="str">
        <f>IF($G53="","",VLOOKUP($G53,APR.FP!$AJ$8:$AL$19,2,FALSE))</f>
        <v/>
      </c>
      <c r="I53" s="116" t="str">
        <f>IF($G53="","",VLOOKUP($G53,APR.FP!$AJ$8:$AL$19,3,FALSE))</f>
        <v/>
      </c>
      <c r="J53" s="119">
        <f t="shared" si="16"/>
        <v>0</v>
      </c>
      <c r="K53" s="8">
        <f t="shared" si="17"/>
        <v>0</v>
      </c>
      <c r="L53" s="76" t="str">
        <f t="shared" si="18"/>
        <v>Dins Periode Legal</v>
      </c>
      <c r="M53" s="76" t="str">
        <f t="shared" si="19"/>
        <v xml:space="preserve"> - Dins Periode Legal</v>
      </c>
      <c r="N53" s="76" t="str">
        <f t="shared" si="5"/>
        <v xml:space="preserve"> - Import Total</v>
      </c>
      <c r="O53" s="92">
        <f t="shared" si="20"/>
        <v>0</v>
      </c>
      <c r="P53" s="90">
        <f t="shared" si="21"/>
        <v>0</v>
      </c>
      <c r="Q53" s="8"/>
      <c r="R53" s="8"/>
      <c r="V53" s="112"/>
      <c r="W53" s="50"/>
    </row>
    <row r="54" spans="3:23" x14ac:dyDescent="0.25">
      <c r="C54" s="143"/>
      <c r="E54" s="8"/>
      <c r="G54" t="str">
        <f t="shared" si="15"/>
        <v/>
      </c>
      <c r="H54" s="88" t="str">
        <f>IF($G54="","",VLOOKUP($G54,APR.FP!$AJ$8:$AL$19,2,FALSE))</f>
        <v/>
      </c>
      <c r="I54" s="116" t="str">
        <f>IF($G54="","",VLOOKUP($G54,APR.FP!$AJ$8:$AL$19,3,FALSE))</f>
        <v/>
      </c>
      <c r="J54" s="119">
        <f t="shared" si="16"/>
        <v>0</v>
      </c>
      <c r="K54" s="8">
        <f t="shared" si="17"/>
        <v>0</v>
      </c>
      <c r="L54" s="76" t="str">
        <f t="shared" si="18"/>
        <v>Dins Periode Legal</v>
      </c>
      <c r="M54" s="76" t="str">
        <f t="shared" si="19"/>
        <v xml:space="preserve"> - Dins Periode Legal</v>
      </c>
      <c r="N54" s="76" t="str">
        <f t="shared" si="5"/>
        <v xml:space="preserve"> - Import Total</v>
      </c>
      <c r="O54" s="92">
        <f t="shared" si="20"/>
        <v>0</v>
      </c>
      <c r="P54" s="90">
        <f t="shared" si="21"/>
        <v>0</v>
      </c>
    </row>
    <row r="55" spans="3:23" x14ac:dyDescent="0.25">
      <c r="C55" s="143"/>
      <c r="E55" s="8"/>
      <c r="G55" t="str">
        <f t="shared" si="15"/>
        <v/>
      </c>
      <c r="H55" s="88" t="str">
        <f>IF($G55="","",VLOOKUP($G55,APR.FP!$AJ$8:$AL$19,2,FALSE))</f>
        <v/>
      </c>
      <c r="I55" s="116" t="str">
        <f>IF($G55="","",VLOOKUP($G55,APR.FP!$AJ$8:$AL$19,3,FALSE))</f>
        <v/>
      </c>
      <c r="J55" s="119">
        <f t="shared" si="16"/>
        <v>0</v>
      </c>
      <c r="K55" s="8">
        <f t="shared" si="17"/>
        <v>0</v>
      </c>
      <c r="L55" s="76" t="str">
        <f t="shared" si="18"/>
        <v>Dins Periode Legal</v>
      </c>
      <c r="M55" s="76" t="str">
        <f t="shared" si="19"/>
        <v xml:space="preserve"> - Dins Periode Legal</v>
      </c>
      <c r="N55" s="76" t="str">
        <f t="shared" si="5"/>
        <v xml:space="preserve"> - Import Total</v>
      </c>
      <c r="O55" s="92">
        <f t="shared" si="20"/>
        <v>0</v>
      </c>
      <c r="P55" s="90">
        <f t="shared" si="21"/>
        <v>0</v>
      </c>
    </row>
    <row r="56" spans="3:23" x14ac:dyDescent="0.25">
      <c r="C56" s="143"/>
      <c r="E56" s="8"/>
      <c r="G56" t="str">
        <f t="shared" si="15"/>
        <v/>
      </c>
      <c r="H56" s="88" t="str">
        <f>IF($G56="","",VLOOKUP($G56,APR.FP!$AJ$8:$AL$19,2,FALSE))</f>
        <v/>
      </c>
      <c r="I56" s="116" t="str">
        <f>IF($G56="","",VLOOKUP($G56,APR.FP!$AJ$8:$AL$19,3,FALSE))</f>
        <v/>
      </c>
      <c r="J56" s="119">
        <f t="shared" si="16"/>
        <v>0</v>
      </c>
      <c r="K56" s="8">
        <f t="shared" si="17"/>
        <v>0</v>
      </c>
      <c r="L56" s="76" t="str">
        <f t="shared" si="18"/>
        <v>Dins Periode Legal</v>
      </c>
      <c r="M56" s="76" t="str">
        <f t="shared" si="19"/>
        <v xml:space="preserve"> - Dins Periode Legal</v>
      </c>
      <c r="N56" s="76" t="str">
        <f t="shared" si="5"/>
        <v xml:space="preserve"> - Import Total</v>
      </c>
      <c r="O56" s="92">
        <f t="shared" si="20"/>
        <v>0</v>
      </c>
      <c r="P56" s="90">
        <f t="shared" si="21"/>
        <v>0</v>
      </c>
    </row>
    <row r="57" spans="3:23" x14ac:dyDescent="0.25">
      <c r="C57" s="143"/>
      <c r="E57" s="8"/>
      <c r="G57" t="str">
        <f t="shared" si="15"/>
        <v/>
      </c>
      <c r="H57" s="88" t="str">
        <f>IF($G57="","",VLOOKUP($G57,APR.FP!$AJ$8:$AL$19,2,FALSE))</f>
        <v/>
      </c>
      <c r="I57" s="116" t="str">
        <f>IF($G57="","",VLOOKUP($G57,APR.FP!$AJ$8:$AL$19,3,FALSE))</f>
        <v/>
      </c>
      <c r="J57" s="119">
        <f t="shared" si="16"/>
        <v>0</v>
      </c>
      <c r="K57" s="8">
        <f t="shared" si="17"/>
        <v>0</v>
      </c>
      <c r="L57" s="76" t="str">
        <f t="shared" si="18"/>
        <v>Dins Periode Legal</v>
      </c>
      <c r="M57" s="76" t="str">
        <f t="shared" si="19"/>
        <v xml:space="preserve"> - Dins Periode Legal</v>
      </c>
      <c r="N57" s="76" t="str">
        <f t="shared" si="5"/>
        <v xml:space="preserve"> - Import Total</v>
      </c>
      <c r="O57" s="92">
        <f t="shared" si="20"/>
        <v>0</v>
      </c>
      <c r="P57" s="90">
        <f t="shared" si="21"/>
        <v>0</v>
      </c>
    </row>
    <row r="58" spans="3:23" x14ac:dyDescent="0.25">
      <c r="C58" s="143"/>
      <c r="E58" s="8"/>
      <c r="G58" t="str">
        <f t="shared" si="15"/>
        <v/>
      </c>
      <c r="H58" s="88" t="str">
        <f>IF($G58="","",VLOOKUP($G58,APR.FP!$AJ$8:$AL$19,2,FALSE))</f>
        <v/>
      </c>
      <c r="I58" s="116" t="str">
        <f>IF($G58="","",VLOOKUP($G58,APR.FP!$AJ$8:$AL$19,3,FALSE))</f>
        <v/>
      </c>
      <c r="J58" s="119">
        <f t="shared" si="16"/>
        <v>0</v>
      </c>
      <c r="K58" s="8">
        <f t="shared" si="17"/>
        <v>0</v>
      </c>
      <c r="L58" s="76" t="str">
        <f t="shared" si="18"/>
        <v>Dins Periode Legal</v>
      </c>
      <c r="M58" s="76" t="str">
        <f t="shared" si="19"/>
        <v xml:space="preserve"> - Dins Periode Legal</v>
      </c>
      <c r="N58" s="76" t="str">
        <f t="shared" si="5"/>
        <v xml:space="preserve"> - Import Total</v>
      </c>
      <c r="O58" s="92">
        <f t="shared" si="20"/>
        <v>0</v>
      </c>
      <c r="P58" s="90">
        <f t="shared" si="21"/>
        <v>0</v>
      </c>
    </row>
    <row r="59" spans="3:23" x14ac:dyDescent="0.25">
      <c r="C59" s="143"/>
      <c r="E59" s="8"/>
      <c r="G59" t="str">
        <f t="shared" si="15"/>
        <v/>
      </c>
      <c r="H59" s="88" t="str">
        <f>IF($G59="","",VLOOKUP($G59,APR.FP!$AJ$8:$AL$19,2,FALSE))</f>
        <v/>
      </c>
      <c r="I59" s="116" t="str">
        <f>IF($G59="","",VLOOKUP($G59,APR.FP!$AJ$8:$AL$19,3,FALSE))</f>
        <v/>
      </c>
      <c r="J59" s="119">
        <f t="shared" si="16"/>
        <v>0</v>
      </c>
      <c r="K59" s="8">
        <f t="shared" si="17"/>
        <v>0</v>
      </c>
      <c r="L59" s="76" t="str">
        <f t="shared" si="18"/>
        <v>Dins Periode Legal</v>
      </c>
      <c r="M59" s="76" t="str">
        <f t="shared" si="19"/>
        <v xml:space="preserve"> - Dins Periode Legal</v>
      </c>
      <c r="N59" s="76" t="str">
        <f t="shared" si="5"/>
        <v xml:space="preserve"> - Import Total</v>
      </c>
      <c r="O59" s="92">
        <f t="shared" si="20"/>
        <v>0</v>
      </c>
      <c r="P59" s="90">
        <f t="shared" si="21"/>
        <v>0</v>
      </c>
    </row>
    <row r="60" spans="3:23" x14ac:dyDescent="0.25">
      <c r="C60" s="143"/>
      <c r="E60" s="8"/>
      <c r="G60" t="str">
        <f t="shared" si="15"/>
        <v/>
      </c>
      <c r="H60" s="88" t="str">
        <f>IF($G60="","",VLOOKUP($G60,APR.FP!$AJ$8:$AL$19,2,FALSE))</f>
        <v/>
      </c>
      <c r="I60" s="116" t="str">
        <f>IF($G60="","",VLOOKUP($G60,APR.FP!$AJ$8:$AL$19,3,FALSE))</f>
        <v/>
      </c>
      <c r="J60" s="119">
        <f t="shared" si="16"/>
        <v>0</v>
      </c>
      <c r="K60" s="8">
        <f t="shared" si="17"/>
        <v>0</v>
      </c>
      <c r="L60" s="76" t="str">
        <f t="shared" si="18"/>
        <v>Dins Periode Legal</v>
      </c>
      <c r="M60" s="76" t="str">
        <f t="shared" si="19"/>
        <v xml:space="preserve"> - Dins Periode Legal</v>
      </c>
      <c r="N60" s="76" t="str">
        <f t="shared" si="5"/>
        <v xml:space="preserve"> - Import Total</v>
      </c>
      <c r="O60" s="92">
        <f t="shared" si="20"/>
        <v>0</v>
      </c>
      <c r="P60" s="90">
        <f t="shared" si="21"/>
        <v>0</v>
      </c>
    </row>
    <row r="61" spans="3:23" x14ac:dyDescent="0.25">
      <c r="C61" s="143"/>
      <c r="E61" s="8"/>
      <c r="G61" t="str">
        <f t="shared" si="15"/>
        <v/>
      </c>
      <c r="H61" s="88" t="str">
        <f>IF($G61="","",VLOOKUP($G61,APR.FP!$AJ$8:$AL$19,2,FALSE))</f>
        <v/>
      </c>
      <c r="I61" s="116" t="str">
        <f>IF($G61="","",VLOOKUP($G61,APR.FP!$AJ$8:$AL$19,3,FALSE))</f>
        <v/>
      </c>
      <c r="J61" s="119">
        <f t="shared" si="16"/>
        <v>0</v>
      </c>
      <c r="K61" s="8">
        <f t="shared" si="17"/>
        <v>0</v>
      </c>
      <c r="L61" s="76" t="str">
        <f t="shared" si="18"/>
        <v>Dins Periode Legal</v>
      </c>
      <c r="M61" s="76" t="str">
        <f t="shared" si="19"/>
        <v xml:space="preserve"> - Dins Periode Legal</v>
      </c>
      <c r="N61" s="76" t="str">
        <f t="shared" si="5"/>
        <v xml:space="preserve"> - Import Total</v>
      </c>
      <c r="O61" s="92">
        <f t="shared" si="20"/>
        <v>0</v>
      </c>
      <c r="P61" s="90">
        <f t="shared" si="21"/>
        <v>0</v>
      </c>
    </row>
    <row r="62" spans="3:23" x14ac:dyDescent="0.25">
      <c r="C62" s="143"/>
      <c r="E62" s="8"/>
      <c r="G62" t="str">
        <f t="shared" si="15"/>
        <v/>
      </c>
      <c r="H62" s="88" t="str">
        <f>IF($G62="","",VLOOKUP($G62,APR.FP!$AJ$8:$AL$19,2,FALSE))</f>
        <v/>
      </c>
      <c r="I62" s="116" t="str">
        <f>IF($G62="","",VLOOKUP($G62,APR.FP!$AJ$8:$AL$19,3,FALSE))</f>
        <v/>
      </c>
      <c r="J62" s="119">
        <f t="shared" si="16"/>
        <v>0</v>
      </c>
      <c r="K62" s="8">
        <f t="shared" si="17"/>
        <v>0</v>
      </c>
      <c r="L62" s="76" t="str">
        <f t="shared" si="18"/>
        <v>Dins Periode Legal</v>
      </c>
      <c r="M62" s="76" t="str">
        <f t="shared" si="19"/>
        <v xml:space="preserve"> - Dins Periode Legal</v>
      </c>
      <c r="N62" s="76" t="str">
        <f t="shared" si="5"/>
        <v xml:space="preserve"> - Import Total</v>
      </c>
      <c r="O62" s="92">
        <f t="shared" si="20"/>
        <v>0</v>
      </c>
      <c r="P62" s="90">
        <f t="shared" si="21"/>
        <v>0</v>
      </c>
    </row>
    <row r="63" spans="3:23" x14ac:dyDescent="0.25">
      <c r="C63" s="143"/>
      <c r="E63" s="8"/>
      <c r="G63" t="str">
        <f t="shared" si="15"/>
        <v/>
      </c>
      <c r="H63" s="88" t="str">
        <f>IF($G63="","",VLOOKUP($G63,APR.FP!$AJ$8:$AL$19,2,FALSE))</f>
        <v/>
      </c>
      <c r="I63" s="116" t="str">
        <f>IF($G63="","",VLOOKUP($G63,APR.FP!$AJ$8:$AL$19,3,FALSE))</f>
        <v/>
      </c>
      <c r="J63" s="119">
        <f t="shared" si="16"/>
        <v>0</v>
      </c>
      <c r="K63" s="8">
        <f t="shared" si="17"/>
        <v>0</v>
      </c>
      <c r="L63" s="76" t="str">
        <f t="shared" si="18"/>
        <v>Dins Periode Legal</v>
      </c>
      <c r="M63" s="76" t="str">
        <f t="shared" si="19"/>
        <v xml:space="preserve"> - Dins Periode Legal</v>
      </c>
      <c r="N63" s="76" t="str">
        <f t="shared" si="5"/>
        <v xml:space="preserve"> - Import Total</v>
      </c>
      <c r="O63" s="92">
        <f t="shared" si="20"/>
        <v>0</v>
      </c>
      <c r="P63" s="90">
        <f t="shared" si="21"/>
        <v>0</v>
      </c>
    </row>
    <row r="64" spans="3:23" x14ac:dyDescent="0.25">
      <c r="C64" s="143"/>
      <c r="E64" s="8"/>
      <c r="G64" t="str">
        <f t="shared" si="15"/>
        <v/>
      </c>
      <c r="H64" s="88" t="str">
        <f>IF($G64="","",VLOOKUP($G64,APR.FP!$AJ$8:$AL$19,2,FALSE))</f>
        <v/>
      </c>
      <c r="I64" s="116" t="str">
        <f>IF($G64="","",VLOOKUP($G64,APR.FP!$AJ$8:$AL$19,3,FALSE))</f>
        <v/>
      </c>
      <c r="J64" s="119">
        <f t="shared" si="16"/>
        <v>0</v>
      </c>
      <c r="K64" s="8">
        <f t="shared" si="17"/>
        <v>0</v>
      </c>
      <c r="L64" s="76" t="str">
        <f t="shared" si="18"/>
        <v>Dins Periode Legal</v>
      </c>
      <c r="M64" s="76" t="str">
        <f t="shared" si="19"/>
        <v xml:space="preserve"> - Dins Periode Legal</v>
      </c>
      <c r="N64" s="76" t="str">
        <f t="shared" si="5"/>
        <v xml:space="preserve"> - Import Total</v>
      </c>
      <c r="O64" s="92">
        <f t="shared" si="20"/>
        <v>0</v>
      </c>
      <c r="P64" s="90">
        <f t="shared" si="21"/>
        <v>0</v>
      </c>
    </row>
    <row r="65" spans="3:16" x14ac:dyDescent="0.25">
      <c r="C65" s="143"/>
      <c r="E65" s="8"/>
      <c r="G65" t="str">
        <f t="shared" si="15"/>
        <v/>
      </c>
      <c r="H65" s="88" t="str">
        <f>IF($G65="","",VLOOKUP($G65,APR.FP!$AJ$8:$AL$19,2,FALSE))</f>
        <v/>
      </c>
      <c r="I65" s="116" t="str">
        <f>IF($G65="","",VLOOKUP($G65,APR.FP!$AJ$8:$AL$19,3,FALSE))</f>
        <v/>
      </c>
      <c r="J65" s="119">
        <f t="shared" si="16"/>
        <v>0</v>
      </c>
      <c r="K65" s="8">
        <f t="shared" si="17"/>
        <v>0</v>
      </c>
      <c r="L65" s="76" t="str">
        <f t="shared" si="18"/>
        <v>Dins Periode Legal</v>
      </c>
      <c r="M65" s="76" t="str">
        <f t="shared" si="19"/>
        <v xml:space="preserve"> - Dins Periode Legal</v>
      </c>
      <c r="N65" s="76" t="str">
        <f t="shared" si="5"/>
        <v xml:space="preserve"> - Import Total</v>
      </c>
      <c r="O65" s="92">
        <f t="shared" si="20"/>
        <v>0</v>
      </c>
      <c r="P65" s="90">
        <f t="shared" si="21"/>
        <v>0</v>
      </c>
    </row>
    <row r="66" spans="3:16" x14ac:dyDescent="0.25">
      <c r="C66" s="143"/>
      <c r="E66" s="8"/>
      <c r="G66" t="str">
        <f t="shared" si="15"/>
        <v/>
      </c>
      <c r="H66" s="88" t="str">
        <f>IF($G66="","",VLOOKUP($G66,APR.FP!$AJ$8:$AL$19,2,FALSE))</f>
        <v/>
      </c>
      <c r="I66" s="116" t="str">
        <f>IF($G66="","",VLOOKUP($G66,APR.FP!$AJ$8:$AL$19,3,FALSE))</f>
        <v/>
      </c>
      <c r="J66" s="119">
        <f t="shared" si="16"/>
        <v>0</v>
      </c>
      <c r="K66" s="8">
        <f t="shared" si="17"/>
        <v>0</v>
      </c>
      <c r="L66" s="76" t="str">
        <f t="shared" si="18"/>
        <v>Dins Periode Legal</v>
      </c>
      <c r="M66" s="76" t="str">
        <f t="shared" si="19"/>
        <v xml:space="preserve"> - Dins Periode Legal</v>
      </c>
      <c r="N66" s="76" t="str">
        <f t="shared" si="5"/>
        <v xml:space="preserve"> - Import Total</v>
      </c>
      <c r="O66" s="92">
        <f t="shared" si="20"/>
        <v>0</v>
      </c>
      <c r="P66" s="90">
        <f t="shared" si="21"/>
        <v>0</v>
      </c>
    </row>
    <row r="67" spans="3:16" x14ac:dyDescent="0.25">
      <c r="C67" s="143"/>
      <c r="E67" s="8"/>
      <c r="G67" t="str">
        <f t="shared" si="15"/>
        <v/>
      </c>
      <c r="H67" s="88" t="str">
        <f>IF($G67="","",VLOOKUP($G67,APR.FP!$AJ$8:$AL$19,2,FALSE))</f>
        <v/>
      </c>
      <c r="I67" s="116" t="str">
        <f>IF($G67="","",VLOOKUP($G67,APR.FP!$AJ$8:$AL$19,3,FALSE))</f>
        <v/>
      </c>
      <c r="J67" s="119">
        <f t="shared" si="16"/>
        <v>0</v>
      </c>
      <c r="K67" s="8">
        <f t="shared" si="17"/>
        <v>0</v>
      </c>
      <c r="L67" s="76" t="str">
        <f t="shared" si="18"/>
        <v>Dins Periode Legal</v>
      </c>
      <c r="M67" s="76" t="str">
        <f t="shared" si="19"/>
        <v xml:space="preserve"> - Dins Periode Legal</v>
      </c>
      <c r="N67" s="76" t="str">
        <f t="shared" si="5"/>
        <v xml:space="preserve"> - Import Total</v>
      </c>
      <c r="O67" s="92">
        <f t="shared" si="20"/>
        <v>0</v>
      </c>
      <c r="P67" s="90">
        <f t="shared" si="21"/>
        <v>0</v>
      </c>
    </row>
    <row r="68" spans="3:16" x14ac:dyDescent="0.25">
      <c r="C68" s="143"/>
      <c r="E68" s="8"/>
      <c r="G68" t="str">
        <f t="shared" si="15"/>
        <v/>
      </c>
      <c r="H68" s="88" t="str">
        <f>IF($G68="","",VLOOKUP($G68,APR.FP!$AJ$8:$AL$19,2,FALSE))</f>
        <v/>
      </c>
      <c r="I68" s="116" t="str">
        <f>IF($G68="","",VLOOKUP($G68,APR.FP!$AJ$8:$AL$19,3,FALSE))</f>
        <v/>
      </c>
      <c r="J68" s="119">
        <f t="shared" si="16"/>
        <v>0</v>
      </c>
      <c r="K68" s="8">
        <f t="shared" si="17"/>
        <v>0</v>
      </c>
      <c r="L68" s="76" t="str">
        <f t="shared" si="18"/>
        <v>Dins Periode Legal</v>
      </c>
      <c r="M68" s="76" t="str">
        <f t="shared" si="19"/>
        <v xml:space="preserve"> - Dins Periode Legal</v>
      </c>
      <c r="N68" s="76" t="str">
        <f t="shared" si="5"/>
        <v xml:space="preserve"> - Import Total</v>
      </c>
      <c r="O68" s="92">
        <f t="shared" si="20"/>
        <v>0</v>
      </c>
      <c r="P68" s="90">
        <f t="shared" si="21"/>
        <v>0</v>
      </c>
    </row>
    <row r="69" spans="3:16" x14ac:dyDescent="0.25">
      <c r="C69" s="143"/>
      <c r="E69" s="8"/>
      <c r="G69" t="str">
        <f t="shared" si="15"/>
        <v/>
      </c>
      <c r="H69" s="88" t="str">
        <f>IF($G69="","",VLOOKUP($G69,APR.FP!$AJ$8:$AL$19,2,FALSE))</f>
        <v/>
      </c>
      <c r="I69" s="116" t="str">
        <f>IF($G69="","",VLOOKUP($G69,APR.FP!$AJ$8:$AL$19,3,FALSE))</f>
        <v/>
      </c>
      <c r="J69" s="119">
        <f t="shared" si="16"/>
        <v>0</v>
      </c>
      <c r="K69" s="8">
        <f t="shared" si="17"/>
        <v>0</v>
      </c>
      <c r="L69" s="76" t="str">
        <f t="shared" si="18"/>
        <v>Dins Periode Legal</v>
      </c>
      <c r="M69" s="76" t="str">
        <f t="shared" si="19"/>
        <v xml:space="preserve"> - Dins Periode Legal</v>
      </c>
      <c r="N69" s="76" t="str">
        <f t="shared" si="5"/>
        <v xml:space="preserve"> - Import Total</v>
      </c>
      <c r="O69" s="92">
        <f t="shared" si="20"/>
        <v>0</v>
      </c>
      <c r="P69" s="90">
        <f t="shared" si="21"/>
        <v>0</v>
      </c>
    </row>
    <row r="70" spans="3:16" x14ac:dyDescent="0.25">
      <c r="C70" s="143"/>
      <c r="E70" s="8"/>
      <c r="G70" t="str">
        <f t="shared" si="15"/>
        <v/>
      </c>
      <c r="H70" s="88" t="str">
        <f>IF($G70="","",VLOOKUP($G70,APR.FP!$AJ$8:$AL$19,2,FALSE))</f>
        <v/>
      </c>
      <c r="I70" s="116" t="str">
        <f>IF($G70="","",VLOOKUP($G70,APR.FP!$AJ$8:$AL$19,3,FALSE))</f>
        <v/>
      </c>
      <c r="J70" s="119">
        <f t="shared" si="16"/>
        <v>0</v>
      </c>
      <c r="K70" s="8">
        <f t="shared" si="17"/>
        <v>0</v>
      </c>
      <c r="L70" s="76" t="str">
        <f t="shared" si="18"/>
        <v>Dins Periode Legal</v>
      </c>
      <c r="M70" s="76" t="str">
        <f t="shared" si="19"/>
        <v xml:space="preserve"> - Dins Periode Legal</v>
      </c>
      <c r="N70" s="76" t="str">
        <f t="shared" si="5"/>
        <v xml:space="preserve"> - Import Total</v>
      </c>
      <c r="O70" s="92">
        <f t="shared" si="20"/>
        <v>0</v>
      </c>
      <c r="P70" s="90">
        <f t="shared" si="21"/>
        <v>0</v>
      </c>
    </row>
    <row r="71" spans="3:16" x14ac:dyDescent="0.25">
      <c r="C71" s="143"/>
      <c r="E71" s="8"/>
      <c r="G71" t="str">
        <f t="shared" si="15"/>
        <v/>
      </c>
      <c r="H71" s="88" t="str">
        <f>IF($G71="","",VLOOKUP($G71,APR.FP!$AJ$8:$AL$19,2,FALSE))</f>
        <v/>
      </c>
      <c r="I71" s="116" t="str">
        <f>IF($G71="","",VLOOKUP($G71,APR.FP!$AJ$8:$AL$19,3,FALSE))</f>
        <v/>
      </c>
      <c r="J71" s="119">
        <f t="shared" si="16"/>
        <v>0</v>
      </c>
      <c r="K71" s="8">
        <f t="shared" si="17"/>
        <v>0</v>
      </c>
      <c r="L71" s="76" t="str">
        <f t="shared" si="18"/>
        <v>Dins Periode Legal</v>
      </c>
      <c r="M71" s="76" t="str">
        <f t="shared" si="19"/>
        <v xml:space="preserve"> - Dins Periode Legal</v>
      </c>
      <c r="N71" s="76" t="str">
        <f t="shared" ref="N71:N72" si="22">CONCATENATE($H71," - Import Total")</f>
        <v xml:space="preserve"> - Import Total</v>
      </c>
      <c r="O71" s="92">
        <f t="shared" si="20"/>
        <v>0</v>
      </c>
      <c r="P71" s="90">
        <f t="shared" si="21"/>
        <v>0</v>
      </c>
    </row>
    <row r="72" spans="3:16" x14ac:dyDescent="0.25">
      <c r="E72" s="8"/>
      <c r="G72" t="str">
        <f t="shared" si="15"/>
        <v/>
      </c>
      <c r="H72" s="88" t="str">
        <f>IF($G72="","",VLOOKUP($G72,APR.FP!$AJ$8:$AL$19,2,FALSE))</f>
        <v/>
      </c>
      <c r="I72" s="116" t="str">
        <f>IF($G72="","",VLOOKUP($G72,APR.FP!$AJ$8:$AL$19,3,FALSE))</f>
        <v/>
      </c>
      <c r="J72" s="119">
        <f t="shared" si="16"/>
        <v>0</v>
      </c>
      <c r="K72" s="8">
        <f t="shared" si="17"/>
        <v>0</v>
      </c>
      <c r="L72" s="76" t="str">
        <f t="shared" si="18"/>
        <v>Dins Periode Legal</v>
      </c>
      <c r="M72" s="76" t="str">
        <f t="shared" si="19"/>
        <v xml:space="preserve"> - Dins Periode Legal</v>
      </c>
      <c r="N72" s="76" t="str">
        <f t="shared" si="22"/>
        <v xml:space="preserve"> - Import Total</v>
      </c>
      <c r="O72" s="92">
        <f t="shared" si="20"/>
        <v>0</v>
      </c>
      <c r="P72" s="90">
        <f t="shared" si="21"/>
        <v>0</v>
      </c>
    </row>
    <row r="73" spans="3:16" x14ac:dyDescent="0.25">
      <c r="E73" s="8"/>
      <c r="G73" t="str">
        <f t="shared" ref="G73:G117" si="23">IF(C73="","",MONTH(C73))</f>
        <v/>
      </c>
      <c r="H73" s="88" t="str">
        <f>IF($G73="","",VLOOKUP($G73,APR.FP!$AJ$8:$AL$19,2,FALSE))</f>
        <v/>
      </c>
      <c r="I73" s="116" t="str">
        <f>IF($G73="","",VLOOKUP($G73,APR.FP!$AJ$8:$AL$19,3,FALSE))</f>
        <v/>
      </c>
      <c r="J73" s="119"/>
      <c r="K73" s="8"/>
      <c r="L73" s="76"/>
      <c r="M73" s="76"/>
      <c r="N73" s="76"/>
      <c r="O73" s="92"/>
      <c r="P73" s="90"/>
    </row>
    <row r="74" spans="3:16" x14ac:dyDescent="0.25">
      <c r="E74" s="8"/>
      <c r="G74" t="str">
        <f t="shared" si="23"/>
        <v/>
      </c>
      <c r="H74" s="88" t="str">
        <f>IF($G74="","",VLOOKUP($G74,APR.FP!$AJ$8:$AL$19,2,FALSE))</f>
        <v/>
      </c>
      <c r="I74" s="116" t="str">
        <f>IF($G74="","",VLOOKUP($G74,APR.FP!$AJ$8:$AL$19,3,FALSE))</f>
        <v/>
      </c>
      <c r="J74" s="119"/>
      <c r="K74" s="8"/>
      <c r="L74" s="76"/>
      <c r="M74" s="76"/>
      <c r="N74" s="76"/>
      <c r="O74" s="92"/>
      <c r="P74" s="90"/>
    </row>
    <row r="75" spans="3:16" x14ac:dyDescent="0.25">
      <c r="C75" s="143"/>
      <c r="E75" s="8"/>
      <c r="G75" t="str">
        <f t="shared" si="23"/>
        <v/>
      </c>
      <c r="H75" s="88" t="str">
        <f>IF($G75="","",VLOOKUP($G75,APR.FP!$AJ$8:$AL$19,2,FALSE))</f>
        <v/>
      </c>
      <c r="I75" s="116" t="str">
        <f>IF($G75="","",VLOOKUP($G75,APR.FP!$AJ$8:$AL$19,3,FALSE))</f>
        <v/>
      </c>
      <c r="J75" s="119"/>
      <c r="K75" s="8"/>
      <c r="L75" s="76"/>
      <c r="M75" s="76"/>
      <c r="N75" s="76"/>
      <c r="O75" s="92"/>
      <c r="P75" s="90"/>
    </row>
    <row r="76" spans="3:16" x14ac:dyDescent="0.25">
      <c r="C76" s="143"/>
      <c r="E76" s="8"/>
      <c r="G76" t="str">
        <f t="shared" si="23"/>
        <v/>
      </c>
      <c r="H76" s="88" t="str">
        <f>IF($G76="","",VLOOKUP($G76,APR.FP!$AJ$8:$AL$19,2,FALSE))</f>
        <v/>
      </c>
      <c r="I76" s="116" t="str">
        <f>IF($G76="","",VLOOKUP($G76,APR.FP!$AJ$8:$AL$19,3,FALSE))</f>
        <v/>
      </c>
      <c r="J76" s="119"/>
      <c r="K76" s="8"/>
      <c r="L76" s="76"/>
      <c r="M76" s="76"/>
      <c r="N76" s="76"/>
      <c r="O76" s="92"/>
      <c r="P76" s="90"/>
    </row>
    <row r="77" spans="3:16" x14ac:dyDescent="0.25">
      <c r="C77" s="143"/>
      <c r="E77" s="8"/>
      <c r="G77" t="str">
        <f t="shared" si="23"/>
        <v/>
      </c>
      <c r="H77" s="88" t="str">
        <f>IF($G77="","",VLOOKUP($G77,APR.FP!$AJ$8:$AL$19,2,FALSE))</f>
        <v/>
      </c>
      <c r="I77" s="116" t="str">
        <f>IF($G77="","",VLOOKUP($G77,APR.FP!$AJ$8:$AL$19,3,FALSE))</f>
        <v/>
      </c>
      <c r="J77" s="119"/>
      <c r="K77" s="8"/>
      <c r="L77" s="76"/>
      <c r="M77" s="76"/>
      <c r="N77" s="76"/>
      <c r="O77" s="92"/>
      <c r="P77" s="90"/>
    </row>
    <row r="78" spans="3:16" x14ac:dyDescent="0.25">
      <c r="C78" s="143"/>
      <c r="E78" s="8"/>
      <c r="G78" t="str">
        <f t="shared" si="23"/>
        <v/>
      </c>
      <c r="H78" s="88" t="str">
        <f>IF($G78="","",VLOOKUP($G78,APR.FP!$AJ$8:$AL$19,2,FALSE))</f>
        <v/>
      </c>
      <c r="I78" s="116" t="str">
        <f>IF($G78="","",VLOOKUP($G78,APR.FP!$AJ$8:$AL$19,3,FALSE))</f>
        <v/>
      </c>
      <c r="J78" s="119"/>
      <c r="K78" s="8"/>
      <c r="L78" s="76"/>
      <c r="M78" s="76"/>
      <c r="N78" s="76"/>
      <c r="O78" s="92"/>
      <c r="P78" s="90"/>
    </row>
    <row r="79" spans="3:16" x14ac:dyDescent="0.25">
      <c r="E79" s="8"/>
      <c r="G79" t="str">
        <f t="shared" si="23"/>
        <v/>
      </c>
      <c r="H79" s="88" t="str">
        <f>IF($G79="","",VLOOKUP($G79,APR.FP!$AJ$8:$AL$19,2,FALSE))</f>
        <v/>
      </c>
      <c r="I79" s="116" t="str">
        <f>IF($G79="","",VLOOKUP($G79,APR.FP!$AJ$8:$AL$19,3,FALSE))</f>
        <v/>
      </c>
      <c r="J79" s="119"/>
      <c r="K79" s="8"/>
      <c r="L79" s="76"/>
      <c r="M79" s="76"/>
      <c r="N79" s="76"/>
      <c r="O79" s="92"/>
      <c r="P79" s="90"/>
    </row>
    <row r="80" spans="3:16" x14ac:dyDescent="0.25">
      <c r="E80" s="8"/>
      <c r="G80" t="str">
        <f t="shared" si="23"/>
        <v/>
      </c>
      <c r="H80" s="88" t="str">
        <f>IF($G80="","",VLOOKUP($G80,APR.FP!$AJ$8:$AL$19,2,FALSE))</f>
        <v/>
      </c>
      <c r="I80" s="116" t="str">
        <f>IF($G80="","",VLOOKUP($G80,APR.FP!$AJ$8:$AL$19,3,FALSE))</f>
        <v/>
      </c>
      <c r="J80" s="119"/>
      <c r="K80" s="8"/>
      <c r="L80" s="76"/>
      <c r="M80" s="76"/>
      <c r="N80" s="76"/>
      <c r="O80" s="92"/>
      <c r="P80" s="90"/>
    </row>
    <row r="81" spans="3:16" x14ac:dyDescent="0.25">
      <c r="C81" s="143"/>
      <c r="E81" s="8"/>
      <c r="G81" t="str">
        <f t="shared" si="23"/>
        <v/>
      </c>
      <c r="H81" s="88" t="str">
        <f>IF($G81="","",VLOOKUP($G81,APR.FP!$AJ$8:$AL$19,2,FALSE))</f>
        <v/>
      </c>
      <c r="I81" s="116" t="str">
        <f>IF($G81="","",VLOOKUP($G81,APR.FP!$AJ$8:$AL$19,3,FALSE))</f>
        <v/>
      </c>
      <c r="J81" s="119"/>
      <c r="K81" s="8"/>
      <c r="L81" s="76"/>
      <c r="M81" s="76"/>
      <c r="N81" s="76"/>
      <c r="O81" s="92"/>
      <c r="P81" s="90"/>
    </row>
    <row r="82" spans="3:16" x14ac:dyDescent="0.25">
      <c r="C82" s="143"/>
      <c r="E82" s="8"/>
      <c r="G82" t="str">
        <f t="shared" si="23"/>
        <v/>
      </c>
      <c r="H82" s="88" t="str">
        <f>IF($G82="","",VLOOKUP($G82,APR.FP!$AJ$8:$AL$19,2,FALSE))</f>
        <v/>
      </c>
      <c r="I82" s="116" t="str">
        <f>IF($G82="","",VLOOKUP($G82,APR.FP!$AJ$8:$AL$19,3,FALSE))</f>
        <v/>
      </c>
      <c r="J82" s="119"/>
      <c r="K82" s="8"/>
      <c r="L82" s="76"/>
      <c r="M82" s="76"/>
      <c r="N82" s="76"/>
      <c r="O82" s="92"/>
      <c r="P82" s="90"/>
    </row>
    <row r="83" spans="3:16" x14ac:dyDescent="0.25">
      <c r="C83" s="143"/>
      <c r="E83" s="8"/>
      <c r="G83" t="str">
        <f t="shared" si="23"/>
        <v/>
      </c>
      <c r="H83" s="88" t="str">
        <f>IF($G83="","",VLOOKUP($G83,APR.FP!$AJ$8:$AL$19,2,FALSE))</f>
        <v/>
      </c>
      <c r="I83" s="116" t="str">
        <f>IF($G83="","",VLOOKUP($G83,APR.FP!$AJ$8:$AL$19,3,FALSE))</f>
        <v/>
      </c>
      <c r="J83" s="119"/>
      <c r="K83" s="8"/>
      <c r="L83" s="76"/>
      <c r="M83" s="76"/>
      <c r="N83" s="76"/>
      <c r="O83" s="92"/>
      <c r="P83" s="90"/>
    </row>
    <row r="84" spans="3:16" x14ac:dyDescent="0.25">
      <c r="E84" s="8"/>
      <c r="G84" t="str">
        <f t="shared" si="23"/>
        <v/>
      </c>
      <c r="H84" s="88" t="str">
        <f>IF($G84="","",VLOOKUP($G84,APR.FP!$AJ$8:$AL$19,2,FALSE))</f>
        <v/>
      </c>
      <c r="I84" s="116" t="str">
        <f>IF($G84="","",VLOOKUP($G84,APR.FP!$AJ$8:$AL$19,3,FALSE))</f>
        <v/>
      </c>
      <c r="J84" s="119"/>
      <c r="K84" s="8"/>
      <c r="L84" s="76"/>
      <c r="M84" s="76"/>
      <c r="N84" s="76"/>
      <c r="O84" s="92"/>
      <c r="P84" s="90"/>
    </row>
    <row r="85" spans="3:16" x14ac:dyDescent="0.25">
      <c r="E85" s="8"/>
      <c r="G85" t="str">
        <f t="shared" si="23"/>
        <v/>
      </c>
      <c r="H85" s="88" t="str">
        <f>IF($G85="","",VLOOKUP($G85,APR.FP!$AJ$8:$AL$19,2,FALSE))</f>
        <v/>
      </c>
      <c r="I85" s="116" t="str">
        <f>IF($G85="","",VLOOKUP($G85,APR.FP!$AJ$8:$AL$19,3,FALSE))</f>
        <v/>
      </c>
      <c r="J85" s="119"/>
      <c r="K85" s="8"/>
      <c r="L85" s="76"/>
      <c r="M85" s="76"/>
      <c r="N85" s="76"/>
      <c r="O85" s="92"/>
      <c r="P85" s="90"/>
    </row>
    <row r="86" spans="3:16" x14ac:dyDescent="0.25">
      <c r="E86" s="8"/>
      <c r="G86" t="str">
        <f t="shared" si="23"/>
        <v/>
      </c>
      <c r="H86" s="88" t="str">
        <f>IF($G86="","",VLOOKUP($G86,APR.FP!$AJ$8:$AL$19,2,FALSE))</f>
        <v/>
      </c>
      <c r="I86" s="116" t="str">
        <f>IF($G86="","",VLOOKUP($G86,APR.FP!$AJ$8:$AL$19,3,FALSE))</f>
        <v/>
      </c>
      <c r="J86" s="119"/>
      <c r="K86" s="8"/>
      <c r="L86" s="76"/>
      <c r="M86" s="76"/>
      <c r="N86" s="76"/>
      <c r="O86" s="92"/>
      <c r="P86" s="90"/>
    </row>
    <row r="87" spans="3:16" x14ac:dyDescent="0.25">
      <c r="E87" s="8"/>
      <c r="G87" t="str">
        <f t="shared" si="23"/>
        <v/>
      </c>
      <c r="H87" s="88" t="str">
        <f>IF($G87="","",VLOOKUP($G87,APR.FP!$AJ$8:$AL$19,2,FALSE))</f>
        <v/>
      </c>
      <c r="I87" s="116" t="str">
        <f>IF($G87="","",VLOOKUP($G87,APR.FP!$AJ$8:$AL$19,3,FALSE))</f>
        <v/>
      </c>
      <c r="J87" s="119"/>
      <c r="K87" s="8"/>
      <c r="L87" s="76"/>
      <c r="M87" s="76"/>
      <c r="N87" s="76"/>
      <c r="O87" s="92"/>
      <c r="P87" s="90"/>
    </row>
    <row r="88" spans="3:16" x14ac:dyDescent="0.25">
      <c r="E88" s="8"/>
      <c r="G88" t="str">
        <f t="shared" si="23"/>
        <v/>
      </c>
      <c r="H88" s="88" t="str">
        <f>IF($G88="","",VLOOKUP($G88,APR.FP!$AJ$8:$AL$19,2,FALSE))</f>
        <v/>
      </c>
      <c r="I88" s="116" t="str">
        <f>IF($G88="","",VLOOKUP($G88,APR.FP!$AJ$8:$AL$19,3,FALSE))</f>
        <v/>
      </c>
      <c r="J88" s="119"/>
      <c r="K88" s="8"/>
      <c r="L88" s="76"/>
      <c r="M88" s="76"/>
      <c r="N88" s="76"/>
      <c r="O88" s="92"/>
      <c r="P88" s="90"/>
    </row>
    <row r="89" spans="3:16" x14ac:dyDescent="0.25">
      <c r="E89" s="8"/>
      <c r="G89" t="str">
        <f t="shared" si="23"/>
        <v/>
      </c>
      <c r="H89" s="88" t="str">
        <f>IF($G89="","",VLOOKUP($G89,APR.FP!$AJ$8:$AL$19,2,FALSE))</f>
        <v/>
      </c>
      <c r="I89" s="116" t="str">
        <f>IF($G89="","",VLOOKUP($G89,APR.FP!$AJ$8:$AL$19,3,FALSE))</f>
        <v/>
      </c>
      <c r="J89" s="119"/>
      <c r="K89" s="8"/>
      <c r="L89" s="76"/>
      <c r="M89" s="76"/>
      <c r="N89" s="76"/>
      <c r="O89" s="92"/>
      <c r="P89" s="90"/>
    </row>
    <row r="90" spans="3:16" x14ac:dyDescent="0.25">
      <c r="E90" s="8"/>
      <c r="G90" t="str">
        <f t="shared" si="23"/>
        <v/>
      </c>
      <c r="H90" s="88" t="str">
        <f>IF($G90="","",VLOOKUP($G90,APR.FP!$AJ$8:$AL$19,2,FALSE))</f>
        <v/>
      </c>
      <c r="I90" s="116" t="str">
        <f>IF($G90="","",VLOOKUP($G90,APR.FP!$AJ$8:$AL$19,3,FALSE))</f>
        <v/>
      </c>
      <c r="J90" s="119"/>
      <c r="K90" s="8"/>
      <c r="L90" s="76"/>
      <c r="M90" s="76"/>
      <c r="N90" s="76"/>
      <c r="O90" s="92"/>
      <c r="P90" s="90"/>
    </row>
    <row r="91" spans="3:16" x14ac:dyDescent="0.25">
      <c r="E91" s="8"/>
      <c r="G91" t="str">
        <f t="shared" si="23"/>
        <v/>
      </c>
      <c r="H91" s="88" t="str">
        <f>IF($G91="","",VLOOKUP($G91,APR.FP!$AJ$8:$AL$19,2,FALSE))</f>
        <v/>
      </c>
      <c r="I91" s="116" t="str">
        <f>IF($G91="","",VLOOKUP($G91,APR.FP!$AJ$8:$AL$19,3,FALSE))</f>
        <v/>
      </c>
      <c r="J91" s="119"/>
      <c r="K91" s="8"/>
      <c r="L91" s="76"/>
      <c r="M91" s="76"/>
      <c r="N91" s="76"/>
      <c r="O91" s="92"/>
      <c r="P91" s="90"/>
    </row>
    <row r="92" spans="3:16" x14ac:dyDescent="0.25">
      <c r="E92" s="8"/>
      <c r="G92" t="str">
        <f t="shared" si="23"/>
        <v/>
      </c>
      <c r="H92" s="88" t="str">
        <f>IF($G92="","",VLOOKUP($G92,APR.FP!$AJ$8:$AL$19,2,FALSE))</f>
        <v/>
      </c>
      <c r="I92" s="116" t="str">
        <f>IF($G92="","",VLOOKUP($G92,APR.FP!$AJ$8:$AL$19,3,FALSE))</f>
        <v/>
      </c>
      <c r="J92" s="119"/>
      <c r="K92" s="8"/>
      <c r="L92" s="76"/>
      <c r="M92" s="76"/>
      <c r="N92" s="76"/>
      <c r="O92" s="92"/>
      <c r="P92" s="90"/>
    </row>
    <row r="93" spans="3:16" x14ac:dyDescent="0.25">
      <c r="E93" s="8"/>
      <c r="G93" t="str">
        <f t="shared" si="23"/>
        <v/>
      </c>
      <c r="H93" s="88" t="str">
        <f>IF($G93="","",VLOOKUP($G93,APR.FP!$AJ$8:$AL$19,2,FALSE))</f>
        <v/>
      </c>
      <c r="I93" s="116" t="str">
        <f>IF($G93="","",VLOOKUP($G93,APR.FP!$AJ$8:$AL$19,3,FALSE))</f>
        <v/>
      </c>
      <c r="J93" s="119"/>
      <c r="K93" s="8"/>
      <c r="L93" s="76"/>
      <c r="M93" s="76"/>
      <c r="N93" s="76"/>
      <c r="O93" s="92"/>
      <c r="P93" s="90"/>
    </row>
    <row r="94" spans="3:16" x14ac:dyDescent="0.25">
      <c r="E94" s="8"/>
      <c r="G94" t="str">
        <f t="shared" si="23"/>
        <v/>
      </c>
      <c r="H94" s="88" t="str">
        <f>IF($G94="","",VLOOKUP($G94,APR.FP!$AJ$8:$AL$19,2,FALSE))</f>
        <v/>
      </c>
      <c r="I94" s="116" t="str">
        <f>IF($G94="","",VLOOKUP($G94,APR.FP!$AJ$8:$AL$19,3,FALSE))</f>
        <v/>
      </c>
      <c r="J94" s="119"/>
      <c r="K94" s="8"/>
      <c r="L94" s="76"/>
      <c r="M94" s="76"/>
      <c r="N94" s="76"/>
      <c r="O94" s="92"/>
      <c r="P94" s="90"/>
    </row>
    <row r="95" spans="3:16" x14ac:dyDescent="0.25">
      <c r="E95" s="8"/>
      <c r="G95" t="str">
        <f t="shared" si="23"/>
        <v/>
      </c>
      <c r="H95" s="88" t="str">
        <f>IF($G95="","",VLOOKUP($G95,APR.FP!$AJ$8:$AL$19,2,FALSE))</f>
        <v/>
      </c>
      <c r="I95" s="116" t="str">
        <f>IF($G95="","",VLOOKUP($G95,APR.FP!$AJ$8:$AL$19,3,FALSE))</f>
        <v/>
      </c>
      <c r="J95" s="119"/>
      <c r="K95" s="8"/>
      <c r="L95" s="76"/>
      <c r="M95" s="76"/>
      <c r="N95" s="76"/>
      <c r="O95" s="92"/>
      <c r="P95" s="90"/>
    </row>
    <row r="96" spans="3:16" x14ac:dyDescent="0.25">
      <c r="E96" s="8"/>
      <c r="G96" t="str">
        <f t="shared" si="23"/>
        <v/>
      </c>
      <c r="H96" s="88" t="str">
        <f>IF($G96="","",VLOOKUP($G96,APR.FP!$AJ$8:$AL$19,2,FALSE))</f>
        <v/>
      </c>
      <c r="I96" s="116" t="str">
        <f>IF($G96="","",VLOOKUP($G96,APR.FP!$AJ$8:$AL$19,3,FALSE))</f>
        <v/>
      </c>
      <c r="J96" s="119"/>
      <c r="K96" s="8"/>
      <c r="L96" s="76"/>
      <c r="M96" s="76"/>
      <c r="N96" s="76"/>
      <c r="O96" s="92"/>
      <c r="P96" s="90"/>
    </row>
    <row r="97" spans="5:16" x14ac:dyDescent="0.25">
      <c r="E97" s="8"/>
      <c r="G97" t="str">
        <f t="shared" si="23"/>
        <v/>
      </c>
      <c r="H97" s="88" t="str">
        <f>IF($G97="","",VLOOKUP($G97,APR.FP!$AJ$8:$AL$19,2,FALSE))</f>
        <v/>
      </c>
      <c r="I97" s="116" t="str">
        <f>IF($G97="","",VLOOKUP($G97,APR.FP!$AJ$8:$AL$19,3,FALSE))</f>
        <v/>
      </c>
      <c r="J97" s="119"/>
      <c r="K97" s="8"/>
      <c r="L97" s="76"/>
      <c r="M97" s="76"/>
      <c r="N97" s="76"/>
      <c r="O97" s="92"/>
      <c r="P97" s="90"/>
    </row>
    <row r="98" spans="5:16" x14ac:dyDescent="0.25">
      <c r="E98" s="8"/>
      <c r="G98" t="str">
        <f t="shared" si="23"/>
        <v/>
      </c>
      <c r="H98" s="88" t="str">
        <f>IF($G98="","",VLOOKUP($G98,APR.FP!$AJ$8:$AL$19,2,FALSE))</f>
        <v/>
      </c>
      <c r="I98" s="116" t="str">
        <f>IF($G98="","",VLOOKUP($G98,APR.FP!$AJ$8:$AL$19,3,FALSE))</f>
        <v/>
      </c>
      <c r="J98" s="119"/>
      <c r="K98" s="8"/>
      <c r="L98" s="76"/>
      <c r="M98" s="76"/>
      <c r="N98" s="76"/>
      <c r="O98" s="92"/>
      <c r="P98" s="90"/>
    </row>
    <row r="99" spans="5:16" x14ac:dyDescent="0.25">
      <c r="E99" s="8"/>
      <c r="G99" t="str">
        <f t="shared" si="23"/>
        <v/>
      </c>
      <c r="H99" s="88" t="str">
        <f>IF($G99="","",VLOOKUP($G99,APR.FP!$AJ$8:$AL$19,2,FALSE))</f>
        <v/>
      </c>
      <c r="I99" s="116" t="str">
        <f>IF($G99="","",VLOOKUP($G99,APR.FP!$AJ$8:$AL$19,3,FALSE))</f>
        <v/>
      </c>
      <c r="J99" s="119"/>
      <c r="K99" s="8"/>
      <c r="L99" s="76"/>
      <c r="M99" s="76"/>
      <c r="N99" s="76"/>
      <c r="O99" s="92"/>
      <c r="P99" s="90"/>
    </row>
    <row r="100" spans="5:16" x14ac:dyDescent="0.25">
      <c r="E100" s="8"/>
      <c r="G100" t="str">
        <f t="shared" si="23"/>
        <v/>
      </c>
      <c r="H100" s="88" t="str">
        <f>IF($G100="","",VLOOKUP($G100,APR.FP!$AJ$8:$AL$19,2,FALSE))</f>
        <v/>
      </c>
      <c r="I100" s="116" t="str">
        <f>IF($G100="","",VLOOKUP($G100,APR.FP!$AJ$8:$AL$19,3,FALSE))</f>
        <v/>
      </c>
      <c r="J100" s="119"/>
      <c r="K100" s="8"/>
      <c r="L100" s="76"/>
      <c r="M100" s="76"/>
      <c r="N100" s="76"/>
      <c r="O100" s="92"/>
      <c r="P100" s="90"/>
    </row>
    <row r="101" spans="5:16" x14ac:dyDescent="0.25">
      <c r="E101" s="8"/>
      <c r="G101" t="str">
        <f t="shared" si="23"/>
        <v/>
      </c>
      <c r="H101" s="88" t="str">
        <f>IF($G101="","",VLOOKUP($G101,APR.FP!$AJ$8:$AL$19,2,FALSE))</f>
        <v/>
      </c>
      <c r="I101" s="116" t="str">
        <f>IF($G101="","",VLOOKUP($G101,APR.FP!$AJ$8:$AL$19,3,FALSE))</f>
        <v/>
      </c>
      <c r="J101" s="119"/>
      <c r="K101" s="8"/>
      <c r="L101" s="76"/>
      <c r="M101" s="76"/>
      <c r="N101" s="76"/>
      <c r="O101" s="92"/>
      <c r="P101" s="90"/>
    </row>
    <row r="102" spans="5:16" x14ac:dyDescent="0.25">
      <c r="E102" s="8"/>
      <c r="G102" t="str">
        <f t="shared" si="23"/>
        <v/>
      </c>
      <c r="H102" s="88" t="str">
        <f>IF($G102="","",VLOOKUP($G102,APR.FP!$AJ$8:$AL$19,2,FALSE))</f>
        <v/>
      </c>
      <c r="I102" s="116" t="str">
        <f>IF($G102="","",VLOOKUP($G102,APR.FP!$AJ$8:$AL$19,3,FALSE))</f>
        <v/>
      </c>
      <c r="J102" s="119"/>
      <c r="K102" s="8"/>
      <c r="L102" s="76"/>
      <c r="M102" s="76"/>
      <c r="N102" s="76"/>
      <c r="O102" s="92"/>
      <c r="P102" s="90"/>
    </row>
    <row r="103" spans="5:16" x14ac:dyDescent="0.25">
      <c r="E103" s="8"/>
      <c r="G103" t="str">
        <f t="shared" si="23"/>
        <v/>
      </c>
      <c r="H103" s="88" t="str">
        <f>IF($G103="","",VLOOKUP($G103,APR.FP!$AJ$8:$AL$19,2,FALSE))</f>
        <v/>
      </c>
      <c r="I103" s="116" t="str">
        <f>IF($G103="","",VLOOKUP($G103,APR.FP!$AJ$8:$AL$19,3,FALSE))</f>
        <v/>
      </c>
      <c r="J103" s="119"/>
      <c r="K103" s="8"/>
      <c r="L103" s="76"/>
      <c r="M103" s="76"/>
      <c r="N103" s="76"/>
      <c r="O103" s="92"/>
      <c r="P103" s="90"/>
    </row>
    <row r="104" spans="5:16" x14ac:dyDescent="0.25">
      <c r="E104" s="8"/>
      <c r="G104" t="str">
        <f t="shared" si="23"/>
        <v/>
      </c>
      <c r="H104" s="88" t="str">
        <f>IF($G104="","",VLOOKUP($G104,APR.FP!$AJ$8:$AL$19,2,FALSE))</f>
        <v/>
      </c>
      <c r="I104" s="116" t="str">
        <f>IF($G104="","",VLOOKUP($G104,APR.FP!$AJ$8:$AL$19,3,FALSE))</f>
        <v/>
      </c>
      <c r="J104" s="119"/>
      <c r="K104" s="8"/>
      <c r="L104" s="76"/>
      <c r="M104" s="76"/>
      <c r="N104" s="76"/>
      <c r="O104" s="92"/>
      <c r="P104" s="90"/>
    </row>
    <row r="105" spans="5:16" x14ac:dyDescent="0.25">
      <c r="E105" s="8"/>
      <c r="G105" t="str">
        <f t="shared" si="23"/>
        <v/>
      </c>
      <c r="H105" s="88" t="str">
        <f>IF($G105="","",VLOOKUP($G105,APR.FP!$AJ$8:$AL$19,2,FALSE))</f>
        <v/>
      </c>
      <c r="I105" s="116" t="str">
        <f>IF($G105="","",VLOOKUP($G105,APR.FP!$AJ$8:$AL$19,3,FALSE))</f>
        <v/>
      </c>
      <c r="J105" s="119"/>
      <c r="K105" s="8"/>
      <c r="L105" s="76"/>
      <c r="M105" s="76"/>
      <c r="N105" s="76"/>
      <c r="O105" s="92"/>
      <c r="P105" s="90"/>
    </row>
    <row r="106" spans="5:16" x14ac:dyDescent="0.25">
      <c r="E106" s="8"/>
      <c r="G106" t="str">
        <f t="shared" si="23"/>
        <v/>
      </c>
      <c r="H106" s="88" t="str">
        <f>IF($G106="","",VLOOKUP($G106,APR.FP!$AJ$8:$AL$19,2,FALSE))</f>
        <v/>
      </c>
      <c r="I106" s="116" t="str">
        <f>IF($G106="","",VLOOKUP($G106,APR.FP!$AJ$8:$AL$19,3,FALSE))</f>
        <v/>
      </c>
      <c r="J106" s="119"/>
      <c r="K106" s="8"/>
      <c r="L106" s="76"/>
      <c r="M106" s="76"/>
      <c r="N106" s="76"/>
      <c r="O106" s="92"/>
      <c r="P106" s="90"/>
    </row>
    <row r="107" spans="5:16" x14ac:dyDescent="0.25">
      <c r="E107" s="8"/>
      <c r="G107" t="str">
        <f t="shared" si="23"/>
        <v/>
      </c>
      <c r="H107" s="88" t="str">
        <f>IF($G107="","",VLOOKUP($G107,APR.FP!$AJ$8:$AL$19,2,FALSE))</f>
        <v/>
      </c>
      <c r="I107" s="116" t="str">
        <f>IF($G107="","",VLOOKUP($G107,APR.FP!$AJ$8:$AL$19,3,FALSE))</f>
        <v/>
      </c>
      <c r="J107" s="119"/>
      <c r="K107" s="8"/>
      <c r="L107" s="76"/>
      <c r="M107" s="76"/>
      <c r="N107" s="76"/>
      <c r="O107" s="92"/>
      <c r="P107" s="90"/>
    </row>
    <row r="108" spans="5:16" x14ac:dyDescent="0.25">
      <c r="E108" s="8"/>
      <c r="G108" t="str">
        <f t="shared" si="23"/>
        <v/>
      </c>
      <c r="H108" s="88" t="str">
        <f>IF($G108="","",VLOOKUP($G108,APR.FP!$AJ$8:$AL$19,2,FALSE))</f>
        <v/>
      </c>
      <c r="I108" s="116" t="str">
        <f>IF($G108="","",VLOOKUP($G108,APR.FP!$AJ$8:$AL$19,3,FALSE))</f>
        <v/>
      </c>
      <c r="J108" s="119"/>
      <c r="K108" s="8"/>
      <c r="L108" s="76"/>
      <c r="M108" s="76"/>
      <c r="N108" s="76"/>
      <c r="O108" s="92"/>
      <c r="P108" s="90"/>
    </row>
    <row r="109" spans="5:16" x14ac:dyDescent="0.25">
      <c r="E109" s="8"/>
      <c r="G109" t="str">
        <f t="shared" si="23"/>
        <v/>
      </c>
      <c r="H109" s="88" t="str">
        <f>IF($G109="","",VLOOKUP($G109,APR.FP!$AJ$8:$AL$19,2,FALSE))</f>
        <v/>
      </c>
      <c r="I109" s="116" t="str">
        <f>IF($G109="","",VLOOKUP($G109,APR.FP!$AJ$8:$AL$19,3,FALSE))</f>
        <v/>
      </c>
      <c r="J109" s="119"/>
      <c r="K109" s="8"/>
      <c r="L109" s="76"/>
      <c r="M109" s="76"/>
      <c r="N109" s="76"/>
      <c r="O109" s="92"/>
      <c r="P109" s="90"/>
    </row>
    <row r="110" spans="5:16" x14ac:dyDescent="0.25">
      <c r="E110" s="8"/>
      <c r="G110" t="str">
        <f t="shared" si="23"/>
        <v/>
      </c>
      <c r="H110" s="88" t="str">
        <f>IF($G110="","",VLOOKUP($G110,APR.FP!$AJ$8:$AL$19,2,FALSE))</f>
        <v/>
      </c>
      <c r="I110" s="116" t="str">
        <f>IF($G110="","",VLOOKUP($G110,APR.FP!$AJ$8:$AL$19,3,FALSE))</f>
        <v/>
      </c>
      <c r="J110" s="119"/>
      <c r="K110" s="8"/>
      <c r="L110" s="76"/>
      <c r="M110" s="76"/>
      <c r="N110" s="76"/>
      <c r="O110" s="92"/>
      <c r="P110" s="90"/>
    </row>
    <row r="111" spans="5:16" x14ac:dyDescent="0.25">
      <c r="E111" s="8"/>
      <c r="G111" t="str">
        <f t="shared" si="23"/>
        <v/>
      </c>
      <c r="H111" s="88" t="str">
        <f>IF($G111="","",VLOOKUP($G111,APR.FP!$AJ$8:$AL$19,2,FALSE))</f>
        <v/>
      </c>
      <c r="I111" s="116" t="str">
        <f>IF($G111="","",VLOOKUP($G111,APR.FP!$AJ$8:$AL$19,3,FALSE))</f>
        <v/>
      </c>
      <c r="J111" s="119"/>
      <c r="K111" s="8"/>
      <c r="L111" s="76"/>
      <c r="M111" s="76"/>
      <c r="N111" s="76"/>
      <c r="O111" s="92"/>
      <c r="P111" s="90"/>
    </row>
    <row r="112" spans="5:16" x14ac:dyDescent="0.25">
      <c r="G112" t="str">
        <f t="shared" si="23"/>
        <v/>
      </c>
      <c r="H112" s="88" t="str">
        <f>IF($G112="","",VLOOKUP($G112,APR.FP!$AJ$8:$AL$19,2,FALSE))</f>
        <v/>
      </c>
      <c r="I112" s="116" t="str">
        <f>IF($G112="","",VLOOKUP($G112,APR.FP!$AJ$8:$AL$19,3,FALSE))</f>
        <v/>
      </c>
      <c r="J112" s="119"/>
      <c r="K112" s="8"/>
      <c r="L112" s="76"/>
      <c r="M112" s="76"/>
      <c r="N112" s="76"/>
      <c r="O112" s="92"/>
      <c r="P112" s="90"/>
    </row>
    <row r="113" spans="3:16" x14ac:dyDescent="0.25">
      <c r="G113" t="str">
        <f t="shared" si="23"/>
        <v/>
      </c>
      <c r="H113" s="88" t="str">
        <f>IF($G113="","",VLOOKUP($G113,APR.FP!$AJ$8:$AL$19,2,FALSE))</f>
        <v/>
      </c>
      <c r="I113" s="116" t="str">
        <f>IF($G113="","",VLOOKUP($G113,APR.FP!$AJ$8:$AL$19,3,FALSE))</f>
        <v/>
      </c>
      <c r="J113" s="119"/>
      <c r="K113" s="8"/>
      <c r="L113" s="76"/>
      <c r="M113" s="76"/>
      <c r="N113" s="76"/>
      <c r="O113" s="92"/>
      <c r="P113" s="90"/>
    </row>
    <row r="114" spans="3:16" x14ac:dyDescent="0.25">
      <c r="G114" t="str">
        <f t="shared" si="23"/>
        <v/>
      </c>
      <c r="H114" s="88" t="str">
        <f>IF($G114="","",VLOOKUP($G114,APR.FP!$AJ$8:$AL$19,2,FALSE))</f>
        <v/>
      </c>
      <c r="I114" s="116" t="str">
        <f>IF($G114="","",VLOOKUP($G114,APR.FP!$AJ$8:$AL$19,3,FALSE))</f>
        <v/>
      </c>
      <c r="J114" s="119"/>
      <c r="K114" s="8"/>
      <c r="L114" s="76"/>
      <c r="M114" s="76"/>
      <c r="N114" s="76"/>
      <c r="O114" s="92"/>
      <c r="P114" s="90"/>
    </row>
    <row r="115" spans="3:16" x14ac:dyDescent="0.25">
      <c r="G115" t="str">
        <f t="shared" si="23"/>
        <v/>
      </c>
      <c r="H115" s="88" t="str">
        <f>IF($G115="","",VLOOKUP($G115,APR.FP!$AJ$8:$AL$19,2,FALSE))</f>
        <v/>
      </c>
      <c r="I115" s="116" t="str">
        <f>IF($G115="","",VLOOKUP($G115,APR.FP!$AJ$8:$AL$19,3,FALSE))</f>
        <v/>
      </c>
      <c r="J115" s="119"/>
      <c r="K115" s="8"/>
      <c r="L115" s="76"/>
      <c r="M115" s="76"/>
      <c r="N115" s="76"/>
      <c r="O115" s="92"/>
      <c r="P115" s="90"/>
    </row>
    <row r="116" spans="3:16" x14ac:dyDescent="0.25">
      <c r="G116" t="str">
        <f t="shared" si="23"/>
        <v/>
      </c>
      <c r="H116" s="88" t="str">
        <f>IF($G116="","",VLOOKUP($G116,APR.FP!$AJ$8:$AL$19,2,FALSE))</f>
        <v/>
      </c>
      <c r="I116" s="116" t="str">
        <f>IF($G116="","",VLOOKUP($G116,APR.FP!$AJ$8:$AL$19,3,FALSE))</f>
        <v/>
      </c>
      <c r="J116" s="119"/>
      <c r="K116" s="8"/>
      <c r="L116" s="76"/>
      <c r="M116" s="76"/>
      <c r="N116" s="76"/>
      <c r="O116" s="92"/>
      <c r="P116" s="90"/>
    </row>
    <row r="117" spans="3:16" x14ac:dyDescent="0.25">
      <c r="G117" t="str">
        <f t="shared" si="23"/>
        <v/>
      </c>
      <c r="H117" s="88" t="str">
        <f>IF($G117="","",VLOOKUP($G117,APR.FP!$AJ$8:$AL$19,2,FALSE))</f>
        <v/>
      </c>
      <c r="I117" s="116" t="str">
        <f>IF($G117="","",VLOOKUP($G117,APR.FP!$AJ$8:$AL$19,3,FALSE))</f>
        <v/>
      </c>
      <c r="J117" s="119"/>
      <c r="K117" s="8"/>
      <c r="L117" s="76"/>
      <c r="M117" s="76"/>
      <c r="N117" s="76"/>
      <c r="O117" s="92"/>
      <c r="P117" s="90"/>
    </row>
    <row r="118" spans="3:16" x14ac:dyDescent="0.25">
      <c r="G118" t="str">
        <f t="shared" ref="G118:G149" si="24">IF(C119="","",MONTH(C119))</f>
        <v/>
      </c>
      <c r="H118" s="88" t="str">
        <f>IF($G118="","",VLOOKUP($G118,APR.FP!$AJ$8:$AL$19,2,FALSE))</f>
        <v/>
      </c>
      <c r="I118" s="116" t="str">
        <f>IF($G118="","",VLOOKUP($G118,APR.FP!$AJ$8:$AL$19,3,FALSE))</f>
        <v/>
      </c>
      <c r="J118" s="119"/>
      <c r="K118" s="8"/>
      <c r="L118" s="76"/>
      <c r="M118" s="76"/>
      <c r="N118" s="76"/>
      <c r="O118" s="92"/>
      <c r="P118" s="90"/>
    </row>
    <row r="119" spans="3:16" x14ac:dyDescent="0.25">
      <c r="G119" t="str">
        <f t="shared" si="24"/>
        <v/>
      </c>
      <c r="H119" s="88" t="str">
        <f>IF($G119="","",VLOOKUP($G119,APR.FP!$AJ$8:$AL$19,2,FALSE))</f>
        <v/>
      </c>
      <c r="I119" s="116" t="str">
        <f>IF($G119="","",VLOOKUP($G119,APR.FP!$AJ$8:$AL$19,3,FALSE))</f>
        <v/>
      </c>
      <c r="J119" s="119"/>
      <c r="K119" s="8"/>
      <c r="L119" s="76"/>
      <c r="M119" s="76"/>
      <c r="N119" s="76"/>
      <c r="O119" s="92"/>
      <c r="P119" s="90"/>
    </row>
    <row r="120" spans="3:16" x14ac:dyDescent="0.25">
      <c r="G120" t="str">
        <f t="shared" si="24"/>
        <v/>
      </c>
      <c r="H120" s="88" t="str">
        <f>IF($G120="","",VLOOKUP($G120,APR.FP!$AJ$8:$AL$19,2,FALSE))</f>
        <v/>
      </c>
      <c r="I120" s="116" t="str">
        <f>IF($G120="","",VLOOKUP($G120,APR.FP!$AJ$8:$AL$19,3,FALSE))</f>
        <v/>
      </c>
      <c r="J120" s="119"/>
      <c r="K120" s="8"/>
      <c r="L120" s="76"/>
      <c r="M120" s="76"/>
      <c r="N120" s="76"/>
      <c r="O120" s="92"/>
      <c r="P120" s="90"/>
    </row>
    <row r="121" spans="3:16" x14ac:dyDescent="0.25">
      <c r="G121" t="str">
        <f t="shared" si="24"/>
        <v/>
      </c>
      <c r="H121" s="88" t="str">
        <f>IF($G121="","",VLOOKUP($G121,APR.FP!$AJ$8:$AL$19,2,FALSE))</f>
        <v/>
      </c>
      <c r="I121" s="116" t="str">
        <f>IF($G121="","",VLOOKUP($G121,APR.FP!$AJ$8:$AL$19,3,FALSE))</f>
        <v/>
      </c>
      <c r="J121" s="119"/>
      <c r="K121" s="8"/>
      <c r="L121" s="76"/>
      <c r="M121" s="76"/>
      <c r="N121" s="76"/>
      <c r="O121" s="92"/>
      <c r="P121" s="90"/>
    </row>
    <row r="122" spans="3:16" x14ac:dyDescent="0.25">
      <c r="G122" t="str">
        <f t="shared" si="24"/>
        <v/>
      </c>
      <c r="H122" s="88" t="str">
        <f>IF($G122="","",VLOOKUP($G122,APR.FP!$AJ$8:$AL$19,2,FALSE))</f>
        <v/>
      </c>
      <c r="I122" s="116" t="str">
        <f>IF($G122="","",VLOOKUP($G122,APR.FP!$AJ$8:$AL$19,3,FALSE))</f>
        <v/>
      </c>
      <c r="J122" s="119"/>
      <c r="K122" s="8"/>
      <c r="L122" s="76"/>
      <c r="M122" s="76"/>
      <c r="N122" s="76"/>
      <c r="O122" s="92"/>
      <c r="P122" s="90"/>
    </row>
    <row r="123" spans="3:16" x14ac:dyDescent="0.25">
      <c r="G123" t="str">
        <f t="shared" si="24"/>
        <v/>
      </c>
      <c r="H123" s="88" t="str">
        <f>IF($G123="","",VLOOKUP($G123,APR.FP!$AJ$8:$AL$19,2,FALSE))</f>
        <v/>
      </c>
      <c r="I123" s="116" t="str">
        <f>IF($G123="","",VLOOKUP($G123,APR.FP!$AJ$8:$AL$19,3,FALSE))</f>
        <v/>
      </c>
      <c r="J123" s="119"/>
      <c r="K123" s="8"/>
      <c r="L123" s="76"/>
      <c r="M123" s="76"/>
      <c r="N123" s="76"/>
      <c r="O123" s="92"/>
      <c r="P123" s="90"/>
    </row>
    <row r="124" spans="3:16" x14ac:dyDescent="0.25">
      <c r="G124" t="str">
        <f t="shared" si="24"/>
        <v/>
      </c>
      <c r="H124" s="88" t="str">
        <f>IF($G124="","",VLOOKUP($G124,APR.FP!$AJ$8:$AL$19,2,FALSE))</f>
        <v/>
      </c>
      <c r="I124" s="116" t="str">
        <f>IF($G124="","",VLOOKUP($G124,APR.FP!$AJ$8:$AL$19,3,FALSE))</f>
        <v/>
      </c>
      <c r="J124" s="119"/>
      <c r="K124" s="8"/>
      <c r="L124" s="76"/>
      <c r="M124" s="76"/>
      <c r="N124" s="76"/>
      <c r="O124" s="92"/>
      <c r="P124" s="90"/>
    </row>
    <row r="125" spans="3:16" x14ac:dyDescent="0.25">
      <c r="D125" s="76"/>
      <c r="E125" s="76"/>
      <c r="G125" t="str">
        <f t="shared" si="24"/>
        <v/>
      </c>
      <c r="H125" s="88" t="str">
        <f>IF($G125="","",VLOOKUP($G125,APR.FP!$AJ$8:$AL$19,2,FALSE))</f>
        <v/>
      </c>
      <c r="I125" s="116" t="str">
        <f>IF($G125="","",VLOOKUP($G125,APR.FP!$AJ$8:$AL$19,3,FALSE))</f>
        <v/>
      </c>
      <c r="J125" s="119"/>
      <c r="K125" s="8"/>
      <c r="L125" s="76"/>
      <c r="M125" s="76"/>
      <c r="N125" s="76"/>
      <c r="O125" s="92"/>
      <c r="P125" s="90"/>
    </row>
    <row r="126" spans="3:16" x14ac:dyDescent="0.25">
      <c r="C126" s="79"/>
      <c r="D126" s="76"/>
      <c r="E126" s="76"/>
      <c r="G126" t="str">
        <f t="shared" si="24"/>
        <v/>
      </c>
      <c r="H126" s="88" t="str">
        <f>IF($G126="","",VLOOKUP($G126,APR.FP!$AJ$8:$AL$19,2,FALSE))</f>
        <v/>
      </c>
      <c r="I126" s="116" t="str">
        <f>IF($G126="","",VLOOKUP($G126,APR.FP!$AJ$8:$AL$19,3,FALSE))</f>
        <v/>
      </c>
      <c r="J126" s="119"/>
      <c r="K126" s="8"/>
      <c r="L126" s="76"/>
      <c r="M126" s="76"/>
      <c r="N126" s="76"/>
      <c r="O126" s="92"/>
      <c r="P126" s="90"/>
    </row>
    <row r="127" spans="3:16" x14ac:dyDescent="0.25">
      <c r="C127" s="79"/>
      <c r="D127" s="76"/>
      <c r="E127" s="76"/>
      <c r="G127" t="str">
        <f t="shared" si="24"/>
        <v/>
      </c>
      <c r="H127" s="88" t="str">
        <f>IF($G127="","",VLOOKUP($G127,APR.FP!$AJ$8:$AL$19,2,FALSE))</f>
        <v/>
      </c>
      <c r="I127" s="116" t="str">
        <f>IF($G127="","",VLOOKUP($G127,APR.FP!$AJ$8:$AL$19,3,FALSE))</f>
        <v/>
      </c>
      <c r="J127" s="119"/>
      <c r="K127" s="8"/>
      <c r="L127" s="76"/>
      <c r="M127" s="76"/>
      <c r="N127" s="76"/>
      <c r="O127" s="92"/>
      <c r="P127" s="90"/>
    </row>
    <row r="128" spans="3:16" x14ac:dyDescent="0.25">
      <c r="C128" s="79"/>
      <c r="D128" s="76"/>
      <c r="E128" s="76"/>
      <c r="G128" t="str">
        <f t="shared" si="24"/>
        <v/>
      </c>
      <c r="H128" s="88" t="str">
        <f>IF($G128="","",VLOOKUP($G128,APR.FP!$AJ$8:$AL$19,2,FALSE))</f>
        <v/>
      </c>
      <c r="I128" s="116" t="str">
        <f>IF($G128="","",VLOOKUP($G128,APR.FP!$AJ$8:$AL$19,3,FALSE))</f>
        <v/>
      </c>
      <c r="J128" s="119"/>
      <c r="K128" s="8"/>
      <c r="L128" s="76"/>
      <c r="M128" s="76"/>
      <c r="N128" s="76"/>
      <c r="O128" s="92"/>
      <c r="P128" s="90"/>
    </row>
    <row r="129" spans="3:16" x14ac:dyDescent="0.25">
      <c r="C129" s="79"/>
      <c r="D129" s="76"/>
      <c r="E129" s="76"/>
      <c r="G129" t="str">
        <f t="shared" si="24"/>
        <v/>
      </c>
      <c r="H129" s="88" t="str">
        <f>IF($G129="","",VLOOKUP($G129,APR.FP!$AJ$8:$AL$19,2,FALSE))</f>
        <v/>
      </c>
      <c r="I129" s="116" t="str">
        <f>IF($G129="","",VLOOKUP($G129,APR.FP!$AJ$8:$AL$19,3,FALSE))</f>
        <v/>
      </c>
      <c r="J129" s="119"/>
      <c r="K129" s="8"/>
      <c r="L129" s="76"/>
      <c r="M129" s="76"/>
      <c r="N129" s="76"/>
      <c r="O129" s="92"/>
      <c r="P129" s="90"/>
    </row>
    <row r="130" spans="3:16" x14ac:dyDescent="0.25">
      <c r="C130" s="79"/>
      <c r="D130" s="76"/>
      <c r="E130" s="76"/>
      <c r="G130" t="str">
        <f t="shared" si="24"/>
        <v/>
      </c>
      <c r="H130" s="88" t="str">
        <f>IF($G130="","",VLOOKUP($G130,APR.FP!$AJ$8:$AL$19,2,FALSE))</f>
        <v/>
      </c>
      <c r="I130" s="116" t="str">
        <f>IF($G130="","",VLOOKUP($G130,APR.FP!$AJ$8:$AL$19,3,FALSE))</f>
        <v/>
      </c>
      <c r="J130" s="119"/>
      <c r="K130" s="8"/>
      <c r="L130" s="76"/>
      <c r="M130" s="76"/>
      <c r="N130" s="76"/>
      <c r="O130" s="92"/>
      <c r="P130" s="90"/>
    </row>
    <row r="131" spans="3:16" x14ac:dyDescent="0.25">
      <c r="C131" s="79"/>
      <c r="D131" s="76"/>
      <c r="E131" s="76"/>
      <c r="G131" t="str">
        <f t="shared" si="24"/>
        <v/>
      </c>
      <c r="H131" s="88" t="str">
        <f>IF($G131="","",VLOOKUP($G131,APR.FP!$AJ$8:$AL$19,2,FALSE))</f>
        <v/>
      </c>
      <c r="I131" s="116" t="str">
        <f>IF($G131="","",VLOOKUP($G131,APR.FP!$AJ$8:$AL$19,3,FALSE))</f>
        <v/>
      </c>
      <c r="J131" s="119"/>
      <c r="K131" s="8"/>
      <c r="L131" s="76"/>
      <c r="M131" s="76"/>
      <c r="N131" s="76"/>
      <c r="O131" s="92"/>
      <c r="P131" s="90"/>
    </row>
    <row r="132" spans="3:16" x14ac:dyDescent="0.25">
      <c r="C132" s="79"/>
      <c r="D132" s="76"/>
      <c r="E132" s="76"/>
      <c r="G132" t="str">
        <f t="shared" si="24"/>
        <v/>
      </c>
      <c r="H132" s="88" t="str">
        <f>IF($G132="","",VLOOKUP($G132,APR.FP!$AJ$8:$AL$19,2,FALSE))</f>
        <v/>
      </c>
      <c r="I132" s="116" t="str">
        <f>IF($G132="","",VLOOKUP($G132,APR.FP!$AJ$8:$AL$19,3,FALSE))</f>
        <v/>
      </c>
      <c r="J132" s="119"/>
      <c r="K132" s="8"/>
      <c r="L132" s="76"/>
      <c r="M132" s="76"/>
      <c r="N132" s="76"/>
      <c r="O132" s="92"/>
      <c r="P132" s="90"/>
    </row>
    <row r="133" spans="3:16" x14ac:dyDescent="0.25">
      <c r="C133" s="79"/>
      <c r="D133" s="76"/>
      <c r="E133" s="76"/>
      <c r="G133" t="str">
        <f t="shared" si="24"/>
        <v/>
      </c>
      <c r="H133" s="88" t="str">
        <f>IF($G133="","",VLOOKUP($G133,APR.FP!$AJ$8:$AL$19,2,FALSE))</f>
        <v/>
      </c>
      <c r="I133" s="116" t="str">
        <f>IF($G133="","",VLOOKUP($G133,APR.FP!$AJ$8:$AL$19,3,FALSE))</f>
        <v/>
      </c>
      <c r="J133" s="119"/>
      <c r="K133" s="8"/>
      <c r="L133" s="76"/>
      <c r="M133" s="76"/>
      <c r="N133" s="76"/>
      <c r="O133" s="92"/>
      <c r="P133" s="90"/>
    </row>
    <row r="134" spans="3:16" x14ac:dyDescent="0.25">
      <c r="C134" s="79"/>
      <c r="D134" s="76"/>
      <c r="E134" s="76"/>
      <c r="G134" t="str">
        <f t="shared" si="24"/>
        <v/>
      </c>
      <c r="H134" s="88" t="str">
        <f>IF($G134="","",VLOOKUP($G134,APR.FP!$AJ$8:$AL$19,2,FALSE))</f>
        <v/>
      </c>
      <c r="I134" s="116" t="str">
        <f>IF($G134="","",VLOOKUP($G134,APR.FP!$AJ$8:$AL$19,3,FALSE))</f>
        <v/>
      </c>
      <c r="J134" s="119"/>
      <c r="K134" s="8"/>
      <c r="L134" s="76"/>
      <c r="M134" s="76"/>
      <c r="N134" s="76"/>
      <c r="O134" s="92"/>
      <c r="P134" s="90"/>
    </row>
    <row r="135" spans="3:16" x14ac:dyDescent="0.25">
      <c r="C135" s="79"/>
      <c r="D135" s="76"/>
      <c r="E135" s="76"/>
      <c r="G135" t="str">
        <f t="shared" si="24"/>
        <v/>
      </c>
      <c r="H135" s="88" t="str">
        <f>IF($G135="","",VLOOKUP($G135,APR.FP!$AJ$8:$AL$19,2,FALSE))</f>
        <v/>
      </c>
      <c r="I135" s="116" t="str">
        <f>IF($G135="","",VLOOKUP($G135,APR.FP!$AJ$8:$AL$19,3,FALSE))</f>
        <v/>
      </c>
      <c r="J135" s="119"/>
      <c r="K135" s="8"/>
      <c r="L135" s="76"/>
      <c r="M135" s="76"/>
      <c r="N135" s="76"/>
      <c r="O135" s="92"/>
      <c r="P135" s="90"/>
    </row>
    <row r="136" spans="3:16" x14ac:dyDescent="0.25">
      <c r="C136" s="79"/>
      <c r="D136" s="76"/>
      <c r="E136" s="76"/>
      <c r="G136" t="str">
        <f t="shared" si="24"/>
        <v/>
      </c>
      <c r="H136" s="88" t="str">
        <f>IF($G136="","",VLOOKUP($G136,APR.FP!$AJ$8:$AL$19,2,FALSE))</f>
        <v/>
      </c>
      <c r="I136" s="116" t="str">
        <f>IF($G136="","",VLOOKUP($G136,APR.FP!$AJ$8:$AL$19,3,FALSE))</f>
        <v/>
      </c>
      <c r="J136" s="119"/>
      <c r="K136" s="8"/>
      <c r="L136" s="76"/>
      <c r="M136" s="76"/>
      <c r="N136" s="76"/>
      <c r="O136" s="92"/>
      <c r="P136" s="90"/>
    </row>
    <row r="137" spans="3:16" x14ac:dyDescent="0.25">
      <c r="C137" s="79"/>
      <c r="D137" s="76"/>
      <c r="E137" s="76"/>
      <c r="G137" t="str">
        <f t="shared" si="24"/>
        <v/>
      </c>
      <c r="H137" s="88" t="str">
        <f>IF($G137="","",VLOOKUP($G137,APR.FP!$AJ$8:$AL$19,2,FALSE))</f>
        <v/>
      </c>
      <c r="I137" s="116" t="str">
        <f>IF($G137="","",VLOOKUP($G137,APR.FP!$AJ$8:$AL$19,3,FALSE))</f>
        <v/>
      </c>
      <c r="J137" s="119"/>
      <c r="K137" s="8"/>
      <c r="L137" s="76"/>
      <c r="M137" s="76"/>
      <c r="N137" s="76"/>
      <c r="O137" s="92"/>
      <c r="P137" s="90"/>
    </row>
    <row r="138" spans="3:16" x14ac:dyDescent="0.25">
      <c r="C138" s="79"/>
      <c r="D138" s="76"/>
      <c r="E138" s="76"/>
      <c r="G138" t="str">
        <f t="shared" si="24"/>
        <v/>
      </c>
      <c r="H138" s="88" t="str">
        <f>IF($G138="","",VLOOKUP($G138,APR.FP!$AJ$8:$AL$19,2,FALSE))</f>
        <v/>
      </c>
      <c r="I138" s="116" t="str">
        <f>IF($G138="","",VLOOKUP($G138,APR.FP!$AJ$8:$AL$19,3,FALSE))</f>
        <v/>
      </c>
      <c r="J138" s="119"/>
      <c r="K138" s="8"/>
      <c r="L138" s="76"/>
      <c r="M138" s="76"/>
      <c r="N138" s="76"/>
      <c r="O138" s="92"/>
      <c r="P138" s="90"/>
    </row>
    <row r="139" spans="3:16" x14ac:dyDescent="0.25">
      <c r="C139" s="79"/>
      <c r="D139" s="76"/>
      <c r="E139" s="76"/>
      <c r="G139" t="str">
        <f t="shared" si="24"/>
        <v/>
      </c>
      <c r="H139" s="88" t="str">
        <f>IF($G139="","",VLOOKUP($G139,APR.FP!$AJ$8:$AL$19,2,FALSE))</f>
        <v/>
      </c>
      <c r="I139" s="116" t="str">
        <f>IF($G139="","",VLOOKUP($G139,APR.FP!$AJ$8:$AL$19,3,FALSE))</f>
        <v/>
      </c>
      <c r="J139" s="119"/>
      <c r="K139" s="8"/>
      <c r="L139" s="76"/>
      <c r="M139" s="76"/>
      <c r="N139" s="76"/>
      <c r="O139" s="92"/>
      <c r="P139" s="90"/>
    </row>
    <row r="140" spans="3:16" x14ac:dyDescent="0.25">
      <c r="C140" s="79"/>
      <c r="D140" s="76"/>
      <c r="E140" s="76"/>
      <c r="G140" t="str">
        <f t="shared" si="24"/>
        <v/>
      </c>
      <c r="H140" s="88" t="str">
        <f>IF($G140="","",VLOOKUP($G140,APR.FP!$AJ$8:$AL$19,2,FALSE))</f>
        <v/>
      </c>
      <c r="I140" s="116" t="str">
        <f>IF($G140="","",VLOOKUP($G140,APR.FP!$AJ$8:$AL$19,3,FALSE))</f>
        <v/>
      </c>
      <c r="J140" s="119"/>
      <c r="K140" s="8"/>
      <c r="L140" s="76"/>
      <c r="M140" s="76"/>
      <c r="N140" s="76"/>
      <c r="O140" s="92"/>
      <c r="P140" s="90"/>
    </row>
    <row r="141" spans="3:16" x14ac:dyDescent="0.25">
      <c r="C141" s="79"/>
      <c r="D141" s="76"/>
      <c r="E141" s="76"/>
      <c r="G141" t="str">
        <f t="shared" si="24"/>
        <v/>
      </c>
      <c r="H141" s="88" t="str">
        <f>IF($G141="","",VLOOKUP($G141,APR.FP!$AJ$8:$AL$19,2,FALSE))</f>
        <v/>
      </c>
      <c r="I141" s="116" t="str">
        <f>IF($G141="","",VLOOKUP($G141,APR.FP!$AJ$8:$AL$19,3,FALSE))</f>
        <v/>
      </c>
      <c r="J141" s="119"/>
      <c r="K141" s="8"/>
      <c r="L141" s="76"/>
      <c r="M141" s="76"/>
      <c r="N141" s="76"/>
      <c r="O141" s="92"/>
      <c r="P141" s="90"/>
    </row>
    <row r="142" spans="3:16" x14ac:dyDescent="0.25">
      <c r="C142" s="79"/>
      <c r="D142" s="76"/>
      <c r="E142" s="76"/>
      <c r="G142" t="str">
        <f t="shared" si="24"/>
        <v/>
      </c>
      <c r="H142" s="88" t="str">
        <f>IF($G142="","",VLOOKUP($G142,APR.FP!$AJ$8:$AL$19,2,FALSE))</f>
        <v/>
      </c>
      <c r="I142" s="116" t="str">
        <f>IF($G142="","",VLOOKUP($G142,APR.FP!$AJ$8:$AL$19,3,FALSE))</f>
        <v/>
      </c>
      <c r="J142" s="119"/>
      <c r="K142" s="8"/>
      <c r="L142" s="76"/>
      <c r="M142" s="76"/>
      <c r="N142" s="76"/>
      <c r="O142" s="92"/>
      <c r="P142" s="90"/>
    </row>
    <row r="143" spans="3:16" x14ac:dyDescent="0.25">
      <c r="C143" s="79"/>
      <c r="D143" s="76"/>
      <c r="E143" s="76"/>
      <c r="G143" t="str">
        <f t="shared" si="24"/>
        <v/>
      </c>
      <c r="H143" s="88" t="str">
        <f>IF($G143="","",VLOOKUP($G143,APR.FP!$AJ$8:$AL$19,2,FALSE))</f>
        <v/>
      </c>
      <c r="I143" s="116" t="str">
        <f>IF($G143="","",VLOOKUP($G143,APR.FP!$AJ$8:$AL$19,3,FALSE))</f>
        <v/>
      </c>
      <c r="J143" s="119"/>
      <c r="K143" s="8"/>
      <c r="L143" s="76"/>
      <c r="M143" s="76"/>
      <c r="N143" s="76"/>
      <c r="O143" s="92"/>
      <c r="P143" s="90"/>
    </row>
    <row r="144" spans="3:16" x14ac:dyDescent="0.25">
      <c r="C144" s="79"/>
      <c r="D144" s="76"/>
      <c r="E144" s="76"/>
      <c r="G144" t="str">
        <f t="shared" si="24"/>
        <v/>
      </c>
      <c r="H144" s="88" t="str">
        <f>IF($G144="","",VLOOKUP($G144,APR.FP!$AJ$8:$AL$19,2,FALSE))</f>
        <v/>
      </c>
      <c r="I144" s="116" t="str">
        <f>IF($G144="","",VLOOKUP($G144,APR.FP!$AJ$8:$AL$19,3,FALSE))</f>
        <v/>
      </c>
      <c r="J144" s="119"/>
      <c r="K144" s="8"/>
      <c r="L144" s="76"/>
      <c r="M144" s="76"/>
      <c r="N144" s="76"/>
      <c r="O144" s="92"/>
      <c r="P144" s="90"/>
    </row>
    <row r="145" spans="3:20" x14ac:dyDescent="0.25">
      <c r="C145" s="79"/>
      <c r="D145" s="76"/>
      <c r="E145" s="76"/>
      <c r="G145" t="str">
        <f t="shared" si="24"/>
        <v/>
      </c>
      <c r="H145" s="88" t="str">
        <f>IF($G145="","",VLOOKUP($G145,APR.FP!$AJ$8:$AL$19,2,FALSE))</f>
        <v/>
      </c>
      <c r="I145" s="116" t="str">
        <f>IF($G145="","",VLOOKUP($G145,APR.FP!$AJ$8:$AL$19,3,FALSE))</f>
        <v/>
      </c>
      <c r="J145" s="119"/>
      <c r="K145" s="8"/>
      <c r="L145" s="76"/>
      <c r="M145" s="76"/>
      <c r="N145" s="76"/>
      <c r="O145" s="92"/>
      <c r="P145" s="90"/>
    </row>
    <row r="146" spans="3:20" x14ac:dyDescent="0.25">
      <c r="C146" s="79"/>
      <c r="D146" s="76"/>
      <c r="E146" s="76"/>
      <c r="G146" t="str">
        <f t="shared" si="24"/>
        <v/>
      </c>
      <c r="H146" s="88" t="str">
        <f>IF($G146="","",VLOOKUP($G146,APR.FP!$AJ$8:$AL$19,2,FALSE))</f>
        <v/>
      </c>
      <c r="I146" s="116" t="str">
        <f>IF($G146="","",VLOOKUP($G146,APR.FP!$AJ$8:$AL$19,3,FALSE))</f>
        <v/>
      </c>
      <c r="J146" s="119"/>
      <c r="K146" s="8"/>
      <c r="L146" s="76"/>
      <c r="M146" s="76"/>
      <c r="N146" s="76"/>
      <c r="O146" s="92"/>
      <c r="P146" s="90"/>
    </row>
    <row r="147" spans="3:20" x14ac:dyDescent="0.25">
      <c r="C147" s="79"/>
      <c r="D147" s="76"/>
      <c r="E147" s="76"/>
      <c r="G147" t="str">
        <f t="shared" si="24"/>
        <v/>
      </c>
      <c r="H147" s="88" t="str">
        <f>IF($G147="","",VLOOKUP($G147,APR.FP!$AJ$8:$AL$19,2,FALSE))</f>
        <v/>
      </c>
      <c r="I147" s="116" t="str">
        <f>IF($G147="","",VLOOKUP($G147,APR.FP!$AJ$8:$AL$19,3,FALSE))</f>
        <v/>
      </c>
      <c r="J147" s="119"/>
      <c r="K147" s="8"/>
      <c r="L147" s="76"/>
      <c r="M147" s="76"/>
      <c r="N147" s="76"/>
      <c r="O147" s="92"/>
      <c r="P147" s="90"/>
    </row>
    <row r="148" spans="3:20" x14ac:dyDescent="0.25">
      <c r="C148" s="79"/>
      <c r="D148" s="76"/>
      <c r="E148" s="76"/>
      <c r="G148" t="str">
        <f t="shared" si="24"/>
        <v/>
      </c>
      <c r="H148" s="88" t="str">
        <f>IF($G148="","",VLOOKUP($G148,APR.FP!$AJ$8:$AL$19,2,FALSE))</f>
        <v/>
      </c>
      <c r="I148" s="116" t="str">
        <f>IF($G148="","",VLOOKUP($G148,APR.FP!$AJ$8:$AL$19,3,FALSE))</f>
        <v/>
      </c>
      <c r="J148" s="119"/>
      <c r="K148" s="8"/>
      <c r="L148" s="76"/>
      <c r="M148" s="76"/>
      <c r="N148" s="76"/>
      <c r="O148" s="92"/>
      <c r="P148" s="90"/>
    </row>
    <row r="149" spans="3:20" x14ac:dyDescent="0.25">
      <c r="C149" s="79"/>
      <c r="D149" s="76"/>
      <c r="E149" s="76"/>
      <c r="G149" t="str">
        <f t="shared" si="24"/>
        <v/>
      </c>
      <c r="H149" s="88" t="str">
        <f>IF($G149="","",VLOOKUP($G149,APR.FP!$AJ$8:$AL$19,2,FALSE))</f>
        <v/>
      </c>
      <c r="I149" s="116" t="str">
        <f>IF($G149="","",VLOOKUP($G149,APR.FP!$AJ$8:$AL$19,3,FALSE))</f>
        <v/>
      </c>
      <c r="J149" s="119"/>
      <c r="K149" s="8"/>
      <c r="L149" s="76"/>
      <c r="M149" s="76"/>
      <c r="N149" s="76"/>
      <c r="O149" s="92"/>
      <c r="P149" s="90"/>
    </row>
    <row r="150" spans="3:20" x14ac:dyDescent="0.25">
      <c r="C150" s="79"/>
      <c r="D150" s="76"/>
      <c r="E150" s="76"/>
      <c r="G150" t="str">
        <f t="shared" ref="G150:G181" si="25">IF(C151="","",MONTH(C151))</f>
        <v/>
      </c>
      <c r="H150" s="88" t="str">
        <f>IF($G150="","",VLOOKUP($G150,APR.FP!$AJ$8:$AL$19,2,FALSE))</f>
        <v/>
      </c>
      <c r="I150" s="116" t="str">
        <f>IF($G150="","",VLOOKUP($G150,APR.FP!$AJ$8:$AL$19,3,FALSE))</f>
        <v/>
      </c>
      <c r="J150" s="119"/>
      <c r="K150" s="8"/>
      <c r="L150" s="76"/>
      <c r="M150" s="76"/>
      <c r="N150" s="76"/>
      <c r="O150" s="92"/>
      <c r="P150" s="90"/>
    </row>
    <row r="151" spans="3:20" x14ac:dyDescent="0.25">
      <c r="C151" s="79"/>
      <c r="D151" s="76"/>
      <c r="E151" s="76"/>
      <c r="G151" t="str">
        <f t="shared" si="25"/>
        <v/>
      </c>
      <c r="H151" s="88" t="str">
        <f>IF($G151="","",VLOOKUP($G151,APR.FP!$AJ$8:$AL$19,2,FALSE))</f>
        <v/>
      </c>
      <c r="I151" s="116" t="str">
        <f>IF($G151="","",VLOOKUP($G151,APR.FP!$AJ$8:$AL$19,3,FALSE))</f>
        <v/>
      </c>
      <c r="J151" s="119"/>
      <c r="K151" s="8"/>
      <c r="L151" s="76"/>
      <c r="M151" s="76"/>
      <c r="N151" s="76"/>
      <c r="O151" s="92"/>
      <c r="P151" s="90"/>
    </row>
    <row r="152" spans="3:20" x14ac:dyDescent="0.25">
      <c r="C152" s="79"/>
      <c r="D152" s="76"/>
      <c r="E152" s="8"/>
      <c r="G152" t="str">
        <f t="shared" si="25"/>
        <v/>
      </c>
      <c r="H152" s="88" t="str">
        <f>IF($G152="","",VLOOKUP($G152,APR.FP!$AJ$8:$AL$19,2,FALSE))</f>
        <v/>
      </c>
      <c r="I152" s="116" t="str">
        <f>IF($G152="","",VLOOKUP($G152,APR.FP!$AJ$8:$AL$19,3,FALSE))</f>
        <v/>
      </c>
      <c r="J152" s="119"/>
      <c r="K152" s="8"/>
      <c r="L152" s="76"/>
      <c r="M152" s="76"/>
      <c r="N152" s="76"/>
      <c r="O152" s="92"/>
      <c r="P152" s="90"/>
    </row>
    <row r="153" spans="3:20" x14ac:dyDescent="0.25">
      <c r="C153" s="79"/>
      <c r="D153" s="76"/>
      <c r="E153" s="8"/>
      <c r="G153" t="str">
        <f t="shared" si="25"/>
        <v/>
      </c>
      <c r="H153" s="88" t="str">
        <f>IF($G153="","",VLOOKUP($G153,APR.FP!$AJ$8:$AL$19,2,FALSE))</f>
        <v/>
      </c>
      <c r="I153" s="116" t="str">
        <f>IF($G153="","",VLOOKUP($G153,APR.FP!$AJ$8:$AL$19,3,FALSE))</f>
        <v/>
      </c>
      <c r="J153" s="119"/>
      <c r="K153" s="8"/>
      <c r="L153" s="76"/>
      <c r="M153" s="76"/>
      <c r="N153" s="76"/>
      <c r="O153" s="92"/>
      <c r="P153" s="90"/>
      <c r="S153" s="111"/>
      <c r="T153"/>
    </row>
    <row r="154" spans="3:20" x14ac:dyDescent="0.25">
      <c r="C154" s="79"/>
      <c r="D154" s="76"/>
      <c r="E154" s="8"/>
      <c r="G154" t="str">
        <f t="shared" si="25"/>
        <v/>
      </c>
      <c r="H154" s="88" t="str">
        <f>IF($G154="","",VLOOKUP($G154,APR.FP!$AJ$8:$AL$19,2,FALSE))</f>
        <v/>
      </c>
      <c r="I154" s="116" t="str">
        <f>IF($G154="","",VLOOKUP($G154,APR.FP!$AJ$8:$AL$19,3,FALSE))</f>
        <v/>
      </c>
      <c r="J154" s="119"/>
      <c r="K154" s="8"/>
      <c r="L154" s="76"/>
      <c r="M154" s="76"/>
      <c r="N154" s="76"/>
      <c r="O154" s="92"/>
      <c r="P154" s="90"/>
      <c r="S154" s="111"/>
      <c r="T154"/>
    </row>
    <row r="155" spans="3:20" x14ac:dyDescent="0.25">
      <c r="C155" s="79"/>
      <c r="D155" s="76"/>
      <c r="E155" s="8"/>
      <c r="G155" t="str">
        <f t="shared" si="25"/>
        <v/>
      </c>
      <c r="H155" s="88" t="str">
        <f>IF($G155="","",VLOOKUP($G155,APR.FP!$AJ$8:$AL$19,2,FALSE))</f>
        <v/>
      </c>
      <c r="I155" s="116" t="str">
        <f>IF($G155="","",VLOOKUP($G155,APR.FP!$AJ$8:$AL$19,3,FALSE))</f>
        <v/>
      </c>
      <c r="J155" s="119"/>
      <c r="K155" s="8"/>
      <c r="L155" s="76"/>
      <c r="M155" s="76"/>
      <c r="N155" s="76"/>
      <c r="O155" s="92"/>
      <c r="P155" s="90"/>
      <c r="S155" s="111"/>
      <c r="T155"/>
    </row>
    <row r="156" spans="3:20" x14ac:dyDescent="0.25">
      <c r="C156" s="79"/>
      <c r="D156" s="76"/>
      <c r="E156" s="8"/>
      <c r="G156" t="str">
        <f t="shared" si="25"/>
        <v/>
      </c>
      <c r="H156" s="88" t="str">
        <f>IF($G156="","",VLOOKUP($G156,APR.FP!$AJ$8:$AL$19,2,FALSE))</f>
        <v/>
      </c>
      <c r="I156" s="116" t="str">
        <f>IF($G156="","",VLOOKUP($G156,APR.FP!$AJ$8:$AL$19,3,FALSE))</f>
        <v/>
      </c>
      <c r="J156" s="119"/>
      <c r="K156" s="8"/>
      <c r="L156" s="76"/>
      <c r="M156" s="76"/>
      <c r="N156" s="76"/>
      <c r="O156" s="92"/>
      <c r="P156" s="90"/>
      <c r="S156" s="111"/>
      <c r="T156"/>
    </row>
    <row r="157" spans="3:20" x14ac:dyDescent="0.25">
      <c r="C157" s="79"/>
      <c r="D157" s="76"/>
      <c r="E157" s="76"/>
      <c r="G157" t="str">
        <f t="shared" si="25"/>
        <v/>
      </c>
      <c r="H157" s="88" t="str">
        <f>IF($G157="","",VLOOKUP($G157,APR.FP!$AJ$8:$AL$19,2,FALSE))</f>
        <v/>
      </c>
      <c r="I157" s="116" t="str">
        <f>IF($G157="","",VLOOKUP($G157,APR.FP!$AJ$8:$AL$19,3,FALSE))</f>
        <v/>
      </c>
      <c r="J157" s="119"/>
      <c r="K157" s="8"/>
      <c r="L157" s="76"/>
      <c r="M157" s="76"/>
      <c r="N157" s="76"/>
      <c r="O157" s="92"/>
      <c r="P157" s="90"/>
      <c r="S157" s="111"/>
      <c r="T157"/>
    </row>
    <row r="158" spans="3:20" x14ac:dyDescent="0.25">
      <c r="C158" s="79"/>
      <c r="D158" s="76"/>
      <c r="E158" s="8"/>
      <c r="G158" t="str">
        <f t="shared" si="25"/>
        <v/>
      </c>
      <c r="H158" s="88" t="str">
        <f>IF($G158="","",VLOOKUP($G158,APR.FP!$AJ$8:$AL$19,2,FALSE))</f>
        <v/>
      </c>
      <c r="I158" s="116" t="str">
        <f>IF($G158="","",VLOOKUP($G158,APR.FP!$AJ$8:$AL$19,3,FALSE))</f>
        <v/>
      </c>
      <c r="J158" s="119"/>
      <c r="K158" s="8"/>
      <c r="L158" s="76"/>
      <c r="M158" s="76"/>
      <c r="N158" s="76"/>
      <c r="O158" s="92"/>
      <c r="P158" s="90"/>
      <c r="S158" s="111"/>
      <c r="T158"/>
    </row>
    <row r="159" spans="3:20" x14ac:dyDescent="0.25">
      <c r="C159" s="79"/>
      <c r="D159" s="76"/>
      <c r="E159" s="8"/>
      <c r="G159" t="str">
        <f t="shared" si="25"/>
        <v/>
      </c>
      <c r="H159" s="88" t="str">
        <f>IF($G159="","",VLOOKUP($G159,APR.FP!$AJ$8:$AL$19,2,FALSE))</f>
        <v/>
      </c>
      <c r="I159" s="116" t="str">
        <f>IF($G159="","",VLOOKUP($G159,APR.FP!$AJ$8:$AL$19,3,FALSE))</f>
        <v/>
      </c>
      <c r="J159" s="119"/>
      <c r="K159" s="8"/>
      <c r="L159" s="76"/>
      <c r="M159" s="76"/>
      <c r="N159" s="76"/>
      <c r="O159" s="92"/>
      <c r="P159" s="90"/>
      <c r="S159" s="111"/>
      <c r="T159"/>
    </row>
    <row r="160" spans="3:20" x14ac:dyDescent="0.25">
      <c r="C160" s="79"/>
      <c r="D160" s="76"/>
      <c r="E160" s="8"/>
      <c r="G160" t="str">
        <f t="shared" si="25"/>
        <v/>
      </c>
      <c r="H160" s="88" t="str">
        <f>IF($G160="","",VLOOKUP($G160,APR.FP!$AJ$8:$AL$19,2,FALSE))</f>
        <v/>
      </c>
      <c r="I160" s="116" t="str">
        <f>IF($G160="","",VLOOKUP($G160,APR.FP!$AJ$8:$AL$19,3,FALSE))</f>
        <v/>
      </c>
      <c r="J160" s="119"/>
      <c r="K160" s="8"/>
      <c r="L160" s="76"/>
      <c r="M160" s="76"/>
      <c r="N160" s="76"/>
      <c r="O160" s="92"/>
      <c r="P160" s="90"/>
      <c r="S160" s="111"/>
      <c r="T160"/>
    </row>
    <row r="161" spans="3:20" x14ac:dyDescent="0.25">
      <c r="C161" s="137"/>
      <c r="D161" s="76"/>
      <c r="E161" s="8"/>
      <c r="G161" t="str">
        <f t="shared" si="25"/>
        <v/>
      </c>
      <c r="H161" s="88" t="str">
        <f>IF($G161="","",VLOOKUP($G161,APR.FP!$AJ$8:$AL$19,2,FALSE))</f>
        <v/>
      </c>
      <c r="I161" s="116" t="str">
        <f>IF($G161="","",VLOOKUP($G161,APR.FP!$AJ$8:$AL$19,3,FALSE))</f>
        <v/>
      </c>
      <c r="J161" s="119"/>
      <c r="K161" s="8"/>
      <c r="L161" s="76"/>
      <c r="M161" s="76"/>
      <c r="N161" s="76"/>
      <c r="O161" s="92"/>
      <c r="P161" s="90"/>
      <c r="S161" s="111"/>
      <c r="T161"/>
    </row>
    <row r="162" spans="3:20" x14ac:dyDescent="0.25">
      <c r="C162" s="137"/>
      <c r="D162" s="76"/>
      <c r="E162" s="8"/>
      <c r="G162" t="str">
        <f t="shared" si="25"/>
        <v/>
      </c>
      <c r="H162" s="88" t="str">
        <f>IF($G162="","",VLOOKUP($G162,APR.FP!$AJ$8:$AL$19,2,FALSE))</f>
        <v/>
      </c>
      <c r="I162" s="116" t="str">
        <f>IF($G162="","",VLOOKUP($G162,APR.FP!$AJ$8:$AL$19,3,FALSE))</f>
        <v/>
      </c>
      <c r="J162" s="119"/>
      <c r="K162" s="8"/>
      <c r="L162" s="76"/>
      <c r="M162" s="76"/>
      <c r="N162" s="76"/>
      <c r="O162" s="92"/>
      <c r="P162" s="90"/>
      <c r="S162" s="111"/>
      <c r="T162"/>
    </row>
    <row r="163" spans="3:20" x14ac:dyDescent="0.25">
      <c r="C163" s="79"/>
      <c r="D163" s="76"/>
      <c r="E163" s="8"/>
      <c r="G163" t="str">
        <f t="shared" si="25"/>
        <v/>
      </c>
      <c r="H163" s="88" t="str">
        <f>IF($G163="","",VLOOKUP($G163,APR.FP!$AJ$8:$AL$19,2,FALSE))</f>
        <v/>
      </c>
      <c r="I163" s="116" t="str">
        <f>IF($G163="","",VLOOKUP($G163,APR.FP!$AJ$8:$AL$19,3,FALSE))</f>
        <v/>
      </c>
      <c r="J163" s="119"/>
      <c r="K163" s="8"/>
      <c r="L163" s="76"/>
      <c r="M163" s="76"/>
      <c r="N163" s="76"/>
      <c r="O163" s="92"/>
      <c r="P163" s="90"/>
      <c r="S163" s="111"/>
      <c r="T163"/>
    </row>
    <row r="164" spans="3:20" x14ac:dyDescent="0.25">
      <c r="C164" s="79"/>
      <c r="D164" s="76"/>
      <c r="E164" s="76"/>
      <c r="G164" t="str">
        <f t="shared" si="25"/>
        <v/>
      </c>
      <c r="H164" s="88" t="str">
        <f>IF($G164="","",VLOOKUP($G164,APR.FP!$AJ$8:$AL$19,2,FALSE))</f>
        <v/>
      </c>
      <c r="I164" s="116" t="str">
        <f>IF($G164="","",VLOOKUP($G164,APR.FP!$AJ$8:$AL$19,3,FALSE))</f>
        <v/>
      </c>
      <c r="J164" s="119"/>
      <c r="K164" s="8"/>
      <c r="L164" s="76"/>
      <c r="M164" s="76"/>
      <c r="N164" s="76"/>
      <c r="O164" s="92"/>
      <c r="P164" s="90"/>
      <c r="S164" s="111"/>
      <c r="T164"/>
    </row>
    <row r="165" spans="3:20" x14ac:dyDescent="0.25">
      <c r="C165" s="79"/>
      <c r="D165" s="76"/>
      <c r="E165" s="76"/>
      <c r="G165" t="str">
        <f t="shared" si="25"/>
        <v/>
      </c>
      <c r="H165" s="88" t="str">
        <f>IF($G165="","",VLOOKUP($G165,APR.FP!$AJ$8:$AL$19,2,FALSE))</f>
        <v/>
      </c>
      <c r="I165" s="116" t="str">
        <f>IF($G165="","",VLOOKUP($G165,APR.FP!$AJ$8:$AL$19,3,FALSE))</f>
        <v/>
      </c>
      <c r="J165" s="119"/>
      <c r="K165" s="8"/>
      <c r="L165" s="76"/>
      <c r="M165" s="76"/>
      <c r="N165" s="76"/>
      <c r="O165" s="92"/>
      <c r="P165" s="90"/>
      <c r="S165" s="111"/>
      <c r="T165"/>
    </row>
    <row r="166" spans="3:20" x14ac:dyDescent="0.25">
      <c r="C166" s="79"/>
      <c r="D166" s="76"/>
      <c r="E166" s="76"/>
      <c r="G166" t="str">
        <f t="shared" si="25"/>
        <v/>
      </c>
      <c r="H166" s="88" t="str">
        <f>IF($G166="","",VLOOKUP($G166,APR.FP!$AJ$8:$AL$19,2,FALSE))</f>
        <v/>
      </c>
      <c r="I166" s="116" t="str">
        <f>IF($G166="","",VLOOKUP($G166,APR.FP!$AJ$8:$AL$19,3,FALSE))</f>
        <v/>
      </c>
      <c r="J166" s="119"/>
      <c r="K166" s="8"/>
      <c r="L166" s="76"/>
      <c r="M166" s="76"/>
      <c r="N166" s="76"/>
      <c r="O166" s="92"/>
      <c r="P166" s="90"/>
      <c r="S166" s="111"/>
      <c r="T166"/>
    </row>
    <row r="167" spans="3:20" x14ac:dyDescent="0.25">
      <c r="C167" s="79"/>
      <c r="D167" s="76"/>
      <c r="E167" s="76"/>
      <c r="G167" t="str">
        <f t="shared" si="25"/>
        <v/>
      </c>
      <c r="H167" s="88" t="str">
        <f>IF($G167="","",VLOOKUP($G167,APR.FP!$AJ$8:$AL$19,2,FALSE))</f>
        <v/>
      </c>
      <c r="I167" s="116" t="str">
        <f>IF($G167="","",VLOOKUP($G167,APR.FP!$AJ$8:$AL$19,3,FALSE))</f>
        <v/>
      </c>
      <c r="J167" s="119"/>
      <c r="K167" s="8"/>
      <c r="L167" s="76"/>
      <c r="M167" s="76"/>
      <c r="N167" s="76"/>
      <c r="O167" s="92"/>
      <c r="P167" s="90"/>
      <c r="S167" s="111"/>
      <c r="T167"/>
    </row>
    <row r="168" spans="3:20" x14ac:dyDescent="0.25">
      <c r="C168" s="79"/>
      <c r="D168" s="76"/>
      <c r="E168" s="76"/>
      <c r="G168" t="str">
        <f t="shared" si="25"/>
        <v/>
      </c>
      <c r="H168" s="88" t="str">
        <f>IF($G168="","",VLOOKUP($G168,APR.FP!$AJ$8:$AL$19,2,FALSE))</f>
        <v/>
      </c>
      <c r="I168" s="116" t="str">
        <f>IF($G168="","",VLOOKUP($G168,APR.FP!$AJ$8:$AL$19,3,FALSE))</f>
        <v/>
      </c>
      <c r="J168" s="119"/>
      <c r="K168" s="8"/>
      <c r="L168" s="76"/>
      <c r="M168" s="76"/>
      <c r="N168" s="76"/>
      <c r="O168" s="92"/>
      <c r="P168" s="90"/>
      <c r="S168" s="111"/>
      <c r="T168"/>
    </row>
    <row r="169" spans="3:20" x14ac:dyDescent="0.25">
      <c r="C169" s="79"/>
      <c r="D169" s="76"/>
      <c r="E169" s="76"/>
      <c r="G169" t="str">
        <f t="shared" si="25"/>
        <v/>
      </c>
      <c r="H169" s="88" t="str">
        <f>IF($G169="","",VLOOKUP($G169,APR.FP!$AJ$8:$AL$19,2,FALSE))</f>
        <v/>
      </c>
      <c r="I169" s="116" t="str">
        <f>IF($G169="","",VLOOKUP($G169,APR.FP!$AJ$8:$AL$19,3,FALSE))</f>
        <v/>
      </c>
      <c r="J169" s="119"/>
      <c r="K169" s="8"/>
      <c r="L169" s="76"/>
      <c r="M169" s="76"/>
      <c r="N169" s="76"/>
      <c r="O169" s="92"/>
      <c r="P169" s="90"/>
      <c r="S169" s="111"/>
      <c r="T169"/>
    </row>
    <row r="170" spans="3:20" x14ac:dyDescent="0.25">
      <c r="C170" s="79"/>
      <c r="D170" s="76"/>
      <c r="E170" s="76"/>
      <c r="G170" t="str">
        <f t="shared" si="25"/>
        <v/>
      </c>
      <c r="H170" s="88" t="str">
        <f>IF($G170="","",VLOOKUP($G170,APR.FP!$AJ$8:$AL$19,2,FALSE))</f>
        <v/>
      </c>
      <c r="I170" s="116" t="str">
        <f>IF($G170="","",VLOOKUP($G170,APR.FP!$AJ$8:$AL$19,3,FALSE))</f>
        <v/>
      </c>
      <c r="J170" s="119"/>
      <c r="K170" s="8"/>
      <c r="L170" s="76"/>
      <c r="M170" s="76"/>
      <c r="N170" s="76"/>
      <c r="O170" s="92"/>
      <c r="P170" s="90"/>
      <c r="S170" s="111"/>
      <c r="T170"/>
    </row>
    <row r="171" spans="3:20" x14ac:dyDescent="0.25">
      <c r="C171" s="79"/>
      <c r="D171" s="76"/>
      <c r="E171" s="76"/>
      <c r="G171" t="str">
        <f t="shared" si="25"/>
        <v/>
      </c>
      <c r="H171" s="88" t="str">
        <f>IF($G171="","",VLOOKUP($G171,APR.FP!$AJ$8:$AL$19,2,FALSE))</f>
        <v/>
      </c>
      <c r="I171" s="116" t="str">
        <f>IF($G171="","",VLOOKUP($G171,APR.FP!$AJ$8:$AL$19,3,FALSE))</f>
        <v/>
      </c>
      <c r="J171" s="119"/>
      <c r="K171" s="8"/>
      <c r="L171" s="76"/>
      <c r="M171" s="76"/>
      <c r="N171" s="76"/>
      <c r="O171" s="92"/>
      <c r="P171" s="90"/>
      <c r="S171" s="111"/>
      <c r="T171"/>
    </row>
    <row r="172" spans="3:20" x14ac:dyDescent="0.25">
      <c r="C172" s="79"/>
      <c r="D172" s="76"/>
      <c r="E172" s="76"/>
      <c r="G172" t="str">
        <f t="shared" si="25"/>
        <v/>
      </c>
      <c r="H172" s="88" t="str">
        <f>IF($G172="","",VLOOKUP($G172,APR.FP!$AJ$8:$AL$19,2,FALSE))</f>
        <v/>
      </c>
      <c r="I172" s="116" t="str">
        <f>IF($G172="","",VLOOKUP($G172,APR.FP!$AJ$8:$AL$19,3,FALSE))</f>
        <v/>
      </c>
      <c r="J172" s="119"/>
      <c r="K172" s="8"/>
      <c r="L172" s="76"/>
      <c r="M172" s="76"/>
      <c r="N172" s="76"/>
      <c r="O172" s="92"/>
      <c r="P172" s="90"/>
      <c r="S172" s="111"/>
      <c r="T172"/>
    </row>
    <row r="173" spans="3:20" x14ac:dyDescent="0.25">
      <c r="C173" s="79"/>
      <c r="D173" s="76"/>
      <c r="E173" s="76"/>
      <c r="G173" t="str">
        <f t="shared" si="25"/>
        <v/>
      </c>
      <c r="H173" s="88" t="str">
        <f>IF($G173="","",VLOOKUP($G173,APR.FP!$AJ$8:$AL$19,2,FALSE))</f>
        <v/>
      </c>
      <c r="I173" s="116" t="str">
        <f>IF($G173="","",VLOOKUP($G173,APR.FP!$AJ$8:$AL$19,3,FALSE))</f>
        <v/>
      </c>
      <c r="J173" s="119"/>
      <c r="K173" s="8"/>
      <c r="L173" s="76"/>
      <c r="M173" s="76"/>
      <c r="N173" s="76"/>
      <c r="O173" s="92"/>
      <c r="P173" s="90"/>
      <c r="S173" s="111"/>
      <c r="T173"/>
    </row>
    <row r="174" spans="3:20" x14ac:dyDescent="0.25">
      <c r="C174" s="137"/>
      <c r="D174" s="76"/>
      <c r="E174" s="8"/>
      <c r="G174" t="str">
        <f t="shared" si="25"/>
        <v/>
      </c>
      <c r="H174" s="88" t="str">
        <f>IF($G174="","",VLOOKUP($G174,APR.FP!$AJ$8:$AL$19,2,FALSE))</f>
        <v/>
      </c>
      <c r="I174" s="116" t="str">
        <f>IF($G174="","",VLOOKUP($G174,APR.FP!$AJ$8:$AL$19,3,FALSE))</f>
        <v/>
      </c>
      <c r="J174" s="119"/>
      <c r="K174" s="8"/>
      <c r="L174" s="76"/>
      <c r="M174" s="76"/>
      <c r="N174" s="76"/>
      <c r="O174" s="92"/>
      <c r="P174" s="90"/>
      <c r="S174" s="111"/>
      <c r="T174"/>
    </row>
    <row r="175" spans="3:20" x14ac:dyDescent="0.25">
      <c r="C175" s="137"/>
      <c r="D175" s="76"/>
      <c r="E175" s="8"/>
      <c r="G175" t="str">
        <f t="shared" si="25"/>
        <v/>
      </c>
      <c r="H175" s="88" t="str">
        <f>IF($G175="","",VLOOKUP($G175,APR.FP!$AJ$8:$AL$19,2,FALSE))</f>
        <v/>
      </c>
      <c r="I175" s="116" t="str">
        <f>IF($G175="","",VLOOKUP($G175,APR.FP!$AJ$8:$AL$19,3,FALSE))</f>
        <v/>
      </c>
      <c r="J175" s="119"/>
      <c r="K175" s="8"/>
      <c r="L175" s="76"/>
      <c r="M175" s="76"/>
      <c r="N175" s="76"/>
      <c r="O175" s="92"/>
      <c r="P175" s="90"/>
      <c r="S175" s="111"/>
      <c r="T175"/>
    </row>
    <row r="176" spans="3:20" x14ac:dyDescent="0.25">
      <c r="C176" s="137"/>
      <c r="D176" s="76"/>
      <c r="E176" s="8"/>
      <c r="G176" t="str">
        <f t="shared" si="25"/>
        <v/>
      </c>
      <c r="H176" s="88" t="str">
        <f>IF($G176="","",VLOOKUP($G176,APR.FP!$AJ$8:$AL$19,2,FALSE))</f>
        <v/>
      </c>
      <c r="I176" s="116" t="str">
        <f>IF($G176="","",VLOOKUP($G176,APR.FP!$AJ$8:$AL$19,3,FALSE))</f>
        <v/>
      </c>
      <c r="J176" s="119"/>
      <c r="K176" s="8"/>
      <c r="L176" s="76"/>
      <c r="M176" s="76"/>
      <c r="N176" s="76"/>
      <c r="O176" s="92"/>
      <c r="P176" s="90"/>
      <c r="S176" s="111"/>
      <c r="T176"/>
    </row>
    <row r="177" spans="3:16" x14ac:dyDescent="0.25">
      <c r="C177" s="137"/>
      <c r="D177" s="76"/>
      <c r="E177" s="8"/>
      <c r="G177" t="str">
        <f t="shared" si="25"/>
        <v/>
      </c>
      <c r="H177" s="88" t="str">
        <f>IF($G177="","",VLOOKUP($G177,APR.FP!$AJ$8:$AL$19,2,FALSE))</f>
        <v/>
      </c>
      <c r="I177" s="116" t="str">
        <f>IF($G177="","",VLOOKUP($G177,APR.FP!$AJ$8:$AL$19,3,FALSE))</f>
        <v/>
      </c>
      <c r="J177" s="119"/>
      <c r="K177" s="8"/>
      <c r="L177" s="76"/>
      <c r="M177" s="76"/>
      <c r="N177" s="76"/>
      <c r="O177" s="92"/>
      <c r="P177" s="90"/>
    </row>
    <row r="178" spans="3:16" x14ac:dyDescent="0.25">
      <c r="C178" s="137"/>
      <c r="D178" s="76"/>
      <c r="E178" s="8"/>
      <c r="G178" t="str">
        <f t="shared" si="25"/>
        <v/>
      </c>
      <c r="H178" s="88" t="str">
        <f>IF($G178="","",VLOOKUP($G178,APR.FP!$AJ$8:$AL$19,2,FALSE))</f>
        <v/>
      </c>
      <c r="I178" s="116" t="str">
        <f>IF($G178="","",VLOOKUP($G178,APR.FP!$AJ$8:$AL$19,3,FALSE))</f>
        <v/>
      </c>
      <c r="J178" s="119"/>
      <c r="K178" s="8"/>
      <c r="L178" s="76"/>
      <c r="M178" s="76"/>
      <c r="N178" s="76"/>
      <c r="O178" s="92"/>
      <c r="P178" s="90"/>
    </row>
    <row r="179" spans="3:16" x14ac:dyDescent="0.25">
      <c r="C179" s="79"/>
      <c r="D179" s="76"/>
      <c r="E179" s="76"/>
      <c r="G179" t="str">
        <f t="shared" si="25"/>
        <v/>
      </c>
      <c r="H179" s="88" t="str">
        <f>IF($G179="","",VLOOKUP($G179,APR.FP!$AJ$8:$AL$19,2,FALSE))</f>
        <v/>
      </c>
      <c r="I179" s="116" t="str">
        <f>IF($G179="","",VLOOKUP($G179,APR.FP!$AJ$8:$AL$19,3,FALSE))</f>
        <v/>
      </c>
      <c r="J179" s="119"/>
      <c r="K179" s="8"/>
      <c r="L179" s="76"/>
      <c r="M179" s="76"/>
      <c r="N179" s="76"/>
      <c r="O179" s="92"/>
      <c r="P179" s="90"/>
    </row>
    <row r="180" spans="3:16" x14ac:dyDescent="0.25">
      <c r="C180" s="79"/>
      <c r="D180" s="76"/>
      <c r="E180" s="76"/>
      <c r="G180" t="str">
        <f t="shared" si="25"/>
        <v/>
      </c>
      <c r="H180" s="88" t="str">
        <f>IF($G180="","",VLOOKUP($G180,APR.FP!$AJ$8:$AL$19,2,FALSE))</f>
        <v/>
      </c>
      <c r="I180" s="116" t="str">
        <f>IF($G180="","",VLOOKUP($G180,APR.FP!$AJ$8:$AL$19,3,FALSE))</f>
        <v/>
      </c>
      <c r="J180" s="119"/>
      <c r="K180" s="8"/>
      <c r="L180" s="76"/>
      <c r="M180" s="76"/>
      <c r="N180" s="76"/>
      <c r="O180" s="92"/>
      <c r="P180" s="90"/>
    </row>
    <row r="181" spans="3:16" x14ac:dyDescent="0.25">
      <c r="C181" s="79"/>
      <c r="D181" s="76"/>
      <c r="E181" s="76"/>
      <c r="G181" t="str">
        <f t="shared" si="25"/>
        <v/>
      </c>
      <c r="H181" s="88" t="str">
        <f>IF($G181="","",VLOOKUP($G181,APR.FP!$AJ$8:$AL$19,2,FALSE))</f>
        <v/>
      </c>
      <c r="I181" s="116" t="str">
        <f>IF($G181="","",VLOOKUP($G181,APR.FP!$AJ$8:$AL$19,3,FALSE))</f>
        <v/>
      </c>
      <c r="J181" s="119"/>
      <c r="K181" s="8"/>
      <c r="L181" s="76"/>
      <c r="M181" s="76"/>
      <c r="N181" s="76"/>
      <c r="O181" s="92"/>
      <c r="P181" s="90"/>
    </row>
    <row r="182" spans="3:16" x14ac:dyDescent="0.25">
      <c r="C182" s="79"/>
      <c r="D182" s="76"/>
      <c r="E182" s="8"/>
      <c r="G182" t="str">
        <f t="shared" ref="G182:G213" si="26">IF(C183="","",MONTH(C183))</f>
        <v/>
      </c>
      <c r="H182" s="88" t="str">
        <f>IF($G182="","",VLOOKUP($G182,APR.FP!$AJ$8:$AL$19,2,FALSE))</f>
        <v/>
      </c>
      <c r="I182" s="116" t="str">
        <f>IF($G182="","",VLOOKUP($G182,APR.FP!$AJ$8:$AL$19,3,FALSE))</f>
        <v/>
      </c>
      <c r="J182" s="119"/>
      <c r="K182" s="8"/>
      <c r="L182" s="76"/>
      <c r="M182" s="76"/>
      <c r="N182" s="76"/>
      <c r="O182" s="92"/>
      <c r="P182" s="90"/>
    </row>
    <row r="183" spans="3:16" x14ac:dyDescent="0.25">
      <c r="C183" s="79"/>
      <c r="D183" s="76"/>
      <c r="E183" s="8"/>
      <c r="G183" t="str">
        <f t="shared" si="26"/>
        <v/>
      </c>
      <c r="H183" s="88" t="str">
        <f>IF($G183="","",VLOOKUP($G183,APR.FP!$AJ$8:$AL$19,2,FALSE))</f>
        <v/>
      </c>
      <c r="I183" s="116" t="str">
        <f>IF($G183="","",VLOOKUP($G183,APR.FP!$AJ$8:$AL$19,3,FALSE))</f>
        <v/>
      </c>
      <c r="J183" s="119"/>
      <c r="K183" s="8"/>
      <c r="L183" s="76"/>
      <c r="M183" s="76"/>
      <c r="N183" s="76"/>
      <c r="O183" s="92"/>
      <c r="P183" s="90"/>
    </row>
    <row r="184" spans="3:16" x14ac:dyDescent="0.25">
      <c r="C184" s="79"/>
      <c r="D184" s="76"/>
      <c r="E184" s="76"/>
      <c r="G184" t="str">
        <f t="shared" si="26"/>
        <v/>
      </c>
      <c r="H184" s="88" t="str">
        <f>IF($G184="","",VLOOKUP($G184,APR.FP!$AJ$8:$AL$19,2,FALSE))</f>
        <v/>
      </c>
      <c r="I184" s="116" t="str">
        <f>IF($G184="","",VLOOKUP($G184,APR.FP!$AJ$8:$AL$19,3,FALSE))</f>
        <v/>
      </c>
      <c r="J184" s="119"/>
      <c r="K184" s="8"/>
      <c r="L184" s="76"/>
      <c r="M184" s="76"/>
      <c r="N184" s="76"/>
      <c r="O184" s="92"/>
      <c r="P184" s="90"/>
    </row>
    <row r="185" spans="3:16" x14ac:dyDescent="0.25">
      <c r="C185" s="79"/>
      <c r="D185" s="76"/>
      <c r="E185" s="8"/>
      <c r="G185" t="str">
        <f t="shared" si="26"/>
        <v/>
      </c>
      <c r="H185" s="88" t="str">
        <f>IF($G185="","",VLOOKUP($G185,APR.FP!$AJ$8:$AL$19,2,FALSE))</f>
        <v/>
      </c>
      <c r="I185" s="116" t="str">
        <f>IF($G185="","",VLOOKUP($G185,APR.FP!$AJ$8:$AL$19,3,FALSE))</f>
        <v/>
      </c>
      <c r="J185" s="119"/>
      <c r="K185" s="8"/>
      <c r="L185" s="76"/>
      <c r="M185" s="76"/>
      <c r="N185" s="76"/>
      <c r="O185" s="92"/>
      <c r="P185" s="90"/>
    </row>
    <row r="186" spans="3:16" x14ac:dyDescent="0.25">
      <c r="C186" s="79"/>
      <c r="D186" s="76"/>
      <c r="E186" s="8"/>
      <c r="G186" t="str">
        <f t="shared" si="26"/>
        <v/>
      </c>
      <c r="H186" s="88" t="str">
        <f>IF($G186="","",VLOOKUP($G186,APR.FP!$AJ$8:$AL$19,2,FALSE))</f>
        <v/>
      </c>
      <c r="I186" s="116" t="str">
        <f>IF($G186="","",VLOOKUP($G186,APR.FP!$AJ$8:$AL$19,3,FALSE))</f>
        <v/>
      </c>
      <c r="J186" s="119"/>
      <c r="K186" s="8"/>
      <c r="L186" s="76"/>
      <c r="M186" s="76"/>
      <c r="N186" s="76"/>
      <c r="O186" s="92"/>
      <c r="P186" s="90"/>
    </row>
    <row r="187" spans="3:16" x14ac:dyDescent="0.25">
      <c r="C187" s="79"/>
      <c r="D187" s="76"/>
      <c r="E187" s="8"/>
      <c r="G187" t="str">
        <f t="shared" si="26"/>
        <v/>
      </c>
      <c r="H187" s="88" t="str">
        <f>IF($G187="","",VLOOKUP($G187,APR.FP!$AJ$8:$AL$19,2,FALSE))</f>
        <v/>
      </c>
      <c r="I187" s="116" t="str">
        <f>IF($G187="","",VLOOKUP($G187,APR.FP!$AJ$8:$AL$19,3,FALSE))</f>
        <v/>
      </c>
      <c r="J187" s="119"/>
      <c r="K187" s="8"/>
      <c r="L187" s="76"/>
      <c r="M187" s="76"/>
      <c r="N187" s="76"/>
      <c r="O187" s="92"/>
      <c r="P187" s="90"/>
    </row>
    <row r="188" spans="3:16" x14ac:dyDescent="0.25">
      <c r="C188" s="79"/>
      <c r="D188" s="76"/>
      <c r="E188" s="8"/>
      <c r="G188" t="str">
        <f t="shared" si="26"/>
        <v/>
      </c>
      <c r="H188" s="88" t="str">
        <f>IF($G188="","",VLOOKUP($G188,APR.FP!$AJ$8:$AL$19,2,FALSE))</f>
        <v/>
      </c>
      <c r="I188" s="116" t="str">
        <f>IF($G188="","",VLOOKUP($G188,APR.FP!$AJ$8:$AL$19,3,FALSE))</f>
        <v/>
      </c>
      <c r="J188" s="119"/>
      <c r="K188" s="8"/>
      <c r="L188" s="76"/>
      <c r="M188" s="76"/>
      <c r="N188" s="76"/>
      <c r="O188" s="92"/>
      <c r="P188" s="90"/>
    </row>
    <row r="189" spans="3:16" x14ac:dyDescent="0.25">
      <c r="C189" s="79"/>
      <c r="D189" s="76"/>
      <c r="E189" s="8"/>
      <c r="G189" t="str">
        <f t="shared" si="26"/>
        <v/>
      </c>
      <c r="H189" s="88" t="str">
        <f>IF($G189="","",VLOOKUP($G189,APR.FP!$AJ$8:$AL$19,2,FALSE))</f>
        <v/>
      </c>
      <c r="I189" s="116" t="str">
        <f>IF($G189="","",VLOOKUP($G189,APR.FP!$AJ$8:$AL$19,3,FALSE))</f>
        <v/>
      </c>
      <c r="J189" s="119"/>
      <c r="K189" s="8"/>
      <c r="L189" s="76"/>
      <c r="M189" s="76"/>
      <c r="N189" s="76"/>
      <c r="O189" s="92"/>
      <c r="P189" s="90"/>
    </row>
    <row r="190" spans="3:16" x14ac:dyDescent="0.25">
      <c r="C190" s="79"/>
      <c r="D190" s="76"/>
      <c r="E190" s="8"/>
      <c r="G190" t="str">
        <f t="shared" si="26"/>
        <v/>
      </c>
      <c r="H190" s="88" t="str">
        <f>IF($G190="","",VLOOKUP($G190,APR.FP!$AJ$8:$AL$19,2,FALSE))</f>
        <v/>
      </c>
      <c r="I190" s="116" t="str">
        <f>IF($G190="","",VLOOKUP($G190,APR.FP!$AJ$8:$AL$19,3,FALSE))</f>
        <v/>
      </c>
      <c r="J190" s="119"/>
      <c r="K190" s="8"/>
      <c r="L190" s="76"/>
      <c r="M190" s="76"/>
      <c r="N190" s="76"/>
      <c r="O190" s="92"/>
      <c r="P190" s="90"/>
    </row>
    <row r="191" spans="3:16" x14ac:dyDescent="0.25">
      <c r="C191" s="137"/>
      <c r="D191" s="76"/>
      <c r="E191" s="8"/>
      <c r="G191" t="str">
        <f t="shared" si="26"/>
        <v/>
      </c>
      <c r="H191" s="88" t="str">
        <f>IF($G191="","",VLOOKUP($G191,APR.FP!$AJ$8:$AL$19,2,FALSE))</f>
        <v/>
      </c>
      <c r="I191" s="116" t="str">
        <f>IF($G191="","",VLOOKUP($G191,APR.FP!$AJ$8:$AL$19,3,FALSE))</f>
        <v/>
      </c>
      <c r="J191" s="119"/>
      <c r="K191" s="8"/>
      <c r="L191" s="76"/>
      <c r="M191" s="76"/>
      <c r="N191" s="76"/>
      <c r="O191" s="92"/>
      <c r="P191" s="90"/>
    </row>
    <row r="192" spans="3:16" x14ac:dyDescent="0.25">
      <c r="C192" s="137"/>
      <c r="D192" s="76"/>
      <c r="E192" s="8"/>
      <c r="G192" t="str">
        <f t="shared" si="26"/>
        <v/>
      </c>
      <c r="H192" s="88" t="str">
        <f>IF($G192="","",VLOOKUP($G192,APR.FP!$AJ$8:$AL$19,2,FALSE))</f>
        <v/>
      </c>
      <c r="I192" s="116" t="str">
        <f>IF($G192="","",VLOOKUP($G192,APR.FP!$AJ$8:$AL$19,3,FALSE))</f>
        <v/>
      </c>
      <c r="J192" s="119"/>
      <c r="K192" s="8"/>
      <c r="L192" s="76"/>
      <c r="M192" s="76"/>
      <c r="N192" s="76"/>
      <c r="O192" s="92"/>
      <c r="P192" s="90"/>
    </row>
    <row r="193" spans="3:16" x14ac:dyDescent="0.25">
      <c r="C193" s="137"/>
      <c r="D193" s="76"/>
      <c r="E193" s="8"/>
      <c r="G193" t="str">
        <f t="shared" si="26"/>
        <v/>
      </c>
      <c r="H193" s="88" t="str">
        <f>IF($G193="","",VLOOKUP($G193,APR.FP!$AJ$8:$AL$19,2,FALSE))</f>
        <v/>
      </c>
      <c r="I193" s="116" t="str">
        <f>IF($G193="","",VLOOKUP($G193,APR.FP!$AJ$8:$AL$19,3,FALSE))</f>
        <v/>
      </c>
      <c r="J193" s="119"/>
      <c r="K193" s="8"/>
      <c r="L193" s="76"/>
      <c r="M193" s="76"/>
      <c r="N193" s="76"/>
      <c r="O193" s="92"/>
      <c r="P193" s="90"/>
    </row>
    <row r="194" spans="3:16" x14ac:dyDescent="0.25">
      <c r="C194" s="137"/>
      <c r="D194" s="76"/>
      <c r="E194" s="8"/>
      <c r="G194" t="str">
        <f t="shared" si="26"/>
        <v/>
      </c>
      <c r="H194" s="88" t="str">
        <f>IF($G194="","",VLOOKUP($G194,APR.FP!$AJ$8:$AL$19,2,FALSE))</f>
        <v/>
      </c>
      <c r="I194" s="116" t="str">
        <f>IF($G194="","",VLOOKUP($G194,APR.FP!$AJ$8:$AL$19,3,FALSE))</f>
        <v/>
      </c>
      <c r="J194" s="119"/>
      <c r="K194" s="8"/>
      <c r="L194" s="76"/>
      <c r="M194" s="76"/>
      <c r="N194" s="76"/>
      <c r="O194" s="92"/>
      <c r="P194" s="90"/>
    </row>
    <row r="195" spans="3:16" x14ac:dyDescent="0.25">
      <c r="D195" s="76"/>
      <c r="G195" t="str">
        <f t="shared" si="26"/>
        <v/>
      </c>
      <c r="H195" s="88" t="str">
        <f>IF($G195="","",VLOOKUP($G195,APR.FP!$AJ$8:$AL$19,2,FALSE))</f>
        <v/>
      </c>
      <c r="I195" s="116" t="str">
        <f>IF($G195="","",VLOOKUP($G195,APR.FP!$AJ$8:$AL$19,3,FALSE))</f>
        <v/>
      </c>
      <c r="J195" s="119"/>
      <c r="K195" s="8"/>
      <c r="L195" s="76"/>
      <c r="M195" s="76"/>
      <c r="N195" s="76"/>
      <c r="O195" s="92"/>
      <c r="P195" s="90"/>
    </row>
    <row r="196" spans="3:16" x14ac:dyDescent="0.25">
      <c r="C196" s="137"/>
      <c r="D196" s="76"/>
      <c r="E196" s="8"/>
      <c r="G196" t="str">
        <f t="shared" si="26"/>
        <v/>
      </c>
      <c r="H196" s="88" t="str">
        <f>IF($G196="","",VLOOKUP($G196,APR.FP!$AJ$8:$AL$19,2,FALSE))</f>
        <v/>
      </c>
      <c r="I196" s="116" t="str">
        <f>IF($G196="","",VLOOKUP($G196,APR.FP!$AJ$8:$AL$19,3,FALSE))</f>
        <v/>
      </c>
      <c r="J196" s="119"/>
      <c r="K196" s="8"/>
      <c r="L196" s="76"/>
      <c r="M196" s="76"/>
      <c r="N196" s="76"/>
      <c r="O196" s="92"/>
      <c r="P196" s="90"/>
    </row>
    <row r="197" spans="3:16" x14ac:dyDescent="0.25">
      <c r="C197" s="137"/>
      <c r="D197" s="76"/>
      <c r="E197" s="8"/>
      <c r="G197" t="str">
        <f t="shared" si="26"/>
        <v/>
      </c>
      <c r="H197" s="88" t="str">
        <f>IF($G197="","",VLOOKUP($G197,APR.FP!$AJ$8:$AL$19,2,FALSE))</f>
        <v/>
      </c>
      <c r="I197" s="116" t="str">
        <f>IF($G197="","",VLOOKUP($G197,APR.FP!$AJ$8:$AL$19,3,FALSE))</f>
        <v/>
      </c>
      <c r="J197" s="119"/>
      <c r="K197" s="8"/>
      <c r="L197" s="76"/>
      <c r="M197" s="76"/>
      <c r="N197" s="76"/>
      <c r="O197" s="92"/>
      <c r="P197" s="90"/>
    </row>
    <row r="198" spans="3:16" x14ac:dyDescent="0.25">
      <c r="C198" s="137"/>
      <c r="D198" s="76"/>
      <c r="E198" s="8"/>
      <c r="G198" t="str">
        <f t="shared" si="26"/>
        <v/>
      </c>
      <c r="H198" s="88" t="str">
        <f>IF($G198="","",VLOOKUP($G198,APR.FP!$AJ$8:$AL$19,2,FALSE))</f>
        <v/>
      </c>
      <c r="I198" s="116" t="str">
        <f>IF($G198="","",VLOOKUP($G198,APR.FP!$AJ$8:$AL$19,3,FALSE))</f>
        <v/>
      </c>
      <c r="J198" s="119"/>
      <c r="K198" s="8"/>
      <c r="L198" s="76"/>
      <c r="M198" s="76"/>
      <c r="N198" s="76"/>
      <c r="O198" s="92"/>
      <c r="P198" s="90"/>
    </row>
    <row r="199" spans="3:16" x14ac:dyDescent="0.25">
      <c r="D199" s="76"/>
      <c r="E199" s="8"/>
      <c r="G199" t="str">
        <f t="shared" si="26"/>
        <v/>
      </c>
      <c r="H199" s="88" t="str">
        <f>IF($G199="","",VLOOKUP($G199,APR.FP!$AJ$8:$AL$19,2,FALSE))</f>
        <v/>
      </c>
      <c r="I199" s="116" t="str">
        <f>IF($G199="","",VLOOKUP($G199,APR.FP!$AJ$8:$AL$19,3,FALSE))</f>
        <v/>
      </c>
      <c r="J199" s="119"/>
      <c r="K199" s="8"/>
      <c r="L199" s="76"/>
      <c r="M199" s="76"/>
      <c r="N199" s="76"/>
      <c r="O199" s="92"/>
      <c r="P199" s="90"/>
    </row>
    <row r="200" spans="3:16" x14ac:dyDescent="0.25">
      <c r="D200" s="76"/>
      <c r="E200" s="8"/>
      <c r="G200" t="str">
        <f t="shared" si="26"/>
        <v/>
      </c>
      <c r="H200" s="88" t="str">
        <f>IF($G200="","",VLOOKUP($G200,APR.FP!$AJ$8:$AL$19,2,FALSE))</f>
        <v/>
      </c>
      <c r="I200" s="116" t="str">
        <f>IF($G200="","",VLOOKUP($G200,APR.FP!$AJ$8:$AL$19,3,FALSE))</f>
        <v/>
      </c>
      <c r="J200" s="119"/>
      <c r="K200" s="8"/>
      <c r="L200" s="76"/>
      <c r="M200" s="76"/>
      <c r="N200" s="76"/>
      <c r="O200" s="92"/>
      <c r="P200" s="90"/>
    </row>
    <row r="201" spans="3:16" x14ac:dyDescent="0.25">
      <c r="D201" s="76"/>
      <c r="E201" s="8"/>
      <c r="G201" t="str">
        <f t="shared" si="26"/>
        <v/>
      </c>
      <c r="H201" s="88" t="str">
        <f>IF($G201="","",VLOOKUP($G201,APR.FP!$AJ$8:$AL$19,2,FALSE))</f>
        <v/>
      </c>
      <c r="I201" s="116" t="str">
        <f>IF($G201="","",VLOOKUP($G201,APR.FP!$AJ$8:$AL$19,3,FALSE))</f>
        <v/>
      </c>
      <c r="J201" s="119"/>
      <c r="K201" s="8"/>
      <c r="L201" s="76"/>
      <c r="M201" s="76"/>
      <c r="N201" s="76"/>
      <c r="O201" s="92"/>
      <c r="P201" s="90"/>
    </row>
    <row r="202" spans="3:16" x14ac:dyDescent="0.25">
      <c r="D202" s="76"/>
      <c r="E202" s="8"/>
      <c r="G202" t="str">
        <f t="shared" si="26"/>
        <v/>
      </c>
      <c r="H202" s="88" t="str">
        <f>IF($G202="","",VLOOKUP($G202,APR.FP!$AJ$8:$AL$19,2,FALSE))</f>
        <v/>
      </c>
      <c r="I202" s="116" t="str">
        <f>IF($G202="","",VLOOKUP($G202,APR.FP!$AJ$8:$AL$19,3,FALSE))</f>
        <v/>
      </c>
      <c r="J202" s="119"/>
      <c r="K202" s="8"/>
      <c r="L202" s="76"/>
      <c r="M202" s="76"/>
      <c r="N202" s="76"/>
      <c r="O202" s="92"/>
      <c r="P202" s="90"/>
    </row>
    <row r="203" spans="3:16" x14ac:dyDescent="0.25">
      <c r="D203" s="76"/>
      <c r="E203" s="8"/>
      <c r="G203" t="str">
        <f t="shared" si="26"/>
        <v/>
      </c>
      <c r="H203" s="88" t="str">
        <f>IF($G203="","",VLOOKUP($G203,APR.FP!$AJ$8:$AL$19,2,FALSE))</f>
        <v/>
      </c>
      <c r="I203" s="116" t="str">
        <f>IF($G203="","",VLOOKUP($G203,APR.FP!$AJ$8:$AL$19,3,FALSE))</f>
        <v/>
      </c>
      <c r="J203" s="119"/>
      <c r="K203" s="8"/>
      <c r="L203" s="76"/>
      <c r="M203" s="76"/>
      <c r="N203" s="76"/>
      <c r="O203" s="92"/>
      <c r="P203" s="90"/>
    </row>
    <row r="204" spans="3:16" x14ac:dyDescent="0.25">
      <c r="D204" s="76"/>
      <c r="E204" s="8"/>
      <c r="G204" t="str">
        <f t="shared" si="26"/>
        <v/>
      </c>
      <c r="H204" s="88" t="str">
        <f>IF($G204="","",VLOOKUP($G204,APR.FP!$AJ$8:$AL$19,2,FALSE))</f>
        <v/>
      </c>
      <c r="I204" s="116" t="str">
        <f>IF($G204="","",VLOOKUP($G204,APR.FP!$AJ$8:$AL$19,3,FALSE))</f>
        <v/>
      </c>
      <c r="J204" s="119"/>
      <c r="K204" s="8"/>
      <c r="L204" s="76"/>
      <c r="M204" s="76"/>
      <c r="N204" s="76"/>
      <c r="O204" s="92"/>
      <c r="P204" s="90"/>
    </row>
    <row r="205" spans="3:16" x14ac:dyDescent="0.25">
      <c r="D205" s="76"/>
      <c r="E205" s="8"/>
      <c r="G205" t="str">
        <f t="shared" si="26"/>
        <v/>
      </c>
      <c r="H205" s="88" t="str">
        <f>IF($G205="","",VLOOKUP($G205,APR.FP!$AJ$8:$AL$19,2,FALSE))</f>
        <v/>
      </c>
      <c r="I205" s="116" t="str">
        <f>IF($G205="","",VLOOKUP($G205,APR.FP!$AJ$8:$AL$19,3,FALSE))</f>
        <v/>
      </c>
      <c r="J205" s="119"/>
      <c r="K205" s="8"/>
      <c r="L205" s="76"/>
      <c r="M205" s="76"/>
      <c r="N205" s="76"/>
      <c r="O205" s="92"/>
      <c r="P205" s="90"/>
    </row>
    <row r="206" spans="3:16" x14ac:dyDescent="0.25">
      <c r="D206" s="76"/>
      <c r="G206" t="str">
        <f t="shared" si="26"/>
        <v/>
      </c>
      <c r="H206" s="88" t="str">
        <f>IF($G206="","",VLOOKUP($G206,APR.FP!$AJ$8:$AL$19,2,FALSE))</f>
        <v/>
      </c>
      <c r="I206" s="116" t="str">
        <f>IF($G206="","",VLOOKUP($G206,APR.FP!$AJ$8:$AL$19,3,FALSE))</f>
        <v/>
      </c>
      <c r="J206" s="119"/>
      <c r="K206" s="8"/>
      <c r="L206" s="76"/>
      <c r="M206" s="76"/>
      <c r="N206" s="76"/>
      <c r="O206" s="92"/>
      <c r="P206" s="90"/>
    </row>
    <row r="207" spans="3:16" x14ac:dyDescent="0.25">
      <c r="D207" s="76"/>
      <c r="E207" s="8"/>
      <c r="G207" t="str">
        <f t="shared" si="26"/>
        <v/>
      </c>
      <c r="H207" s="88" t="str">
        <f>IF($G207="","",VLOOKUP($G207,APR.FP!$AJ$8:$AL$19,2,FALSE))</f>
        <v/>
      </c>
      <c r="I207" s="116" t="str">
        <f>IF($G207="","",VLOOKUP($G207,APR.FP!$AJ$8:$AL$19,3,FALSE))</f>
        <v/>
      </c>
      <c r="J207" s="119"/>
      <c r="K207" s="8"/>
      <c r="L207" s="76"/>
      <c r="M207" s="76"/>
      <c r="N207" s="76"/>
      <c r="O207" s="92"/>
      <c r="P207" s="90"/>
    </row>
    <row r="208" spans="3:16" x14ac:dyDescent="0.25">
      <c r="D208" s="76"/>
      <c r="E208" s="8"/>
      <c r="G208" t="str">
        <f t="shared" si="26"/>
        <v/>
      </c>
      <c r="H208" s="88" t="str">
        <f>IF($G208="","",VLOOKUP($G208,APR.FP!$AJ$8:$AL$19,2,FALSE))</f>
        <v/>
      </c>
      <c r="I208" s="116" t="str">
        <f>IF($G208="","",VLOOKUP($G208,APR.FP!$AJ$8:$AL$19,3,FALSE))</f>
        <v/>
      </c>
      <c r="J208" s="119"/>
      <c r="K208" s="8"/>
      <c r="L208" s="76"/>
      <c r="M208" s="76"/>
      <c r="N208" s="76"/>
      <c r="O208" s="92"/>
      <c r="P208" s="90"/>
    </row>
    <row r="209" spans="3:16" x14ac:dyDescent="0.25">
      <c r="D209" s="76"/>
      <c r="E209" s="8"/>
      <c r="G209" t="str">
        <f t="shared" si="26"/>
        <v/>
      </c>
      <c r="H209" s="88" t="str">
        <f>IF($G209="","",VLOOKUP($G209,APR.FP!$AJ$8:$AL$19,2,FALSE))</f>
        <v/>
      </c>
      <c r="I209" s="116" t="str">
        <f>IF($G209="","",VLOOKUP($G209,APR.FP!$AJ$8:$AL$19,3,FALSE))</f>
        <v/>
      </c>
      <c r="J209" s="119"/>
      <c r="K209" s="8"/>
      <c r="L209" s="76"/>
      <c r="M209" s="76"/>
      <c r="N209" s="76"/>
      <c r="O209" s="92"/>
      <c r="P209" s="90"/>
    </row>
    <row r="210" spans="3:16" x14ac:dyDescent="0.25">
      <c r="D210" s="76"/>
      <c r="E210" s="8"/>
      <c r="G210" t="str">
        <f t="shared" si="26"/>
        <v/>
      </c>
      <c r="H210" s="88" t="str">
        <f>IF($G210="","",VLOOKUP($G210,APR.FP!$AJ$8:$AL$19,2,FALSE))</f>
        <v/>
      </c>
      <c r="I210" s="116" t="str">
        <f>IF($G210="","",VLOOKUP($G210,APR.FP!$AJ$8:$AL$19,3,FALSE))</f>
        <v/>
      </c>
      <c r="J210" s="119"/>
      <c r="K210" s="8"/>
      <c r="L210" s="76"/>
      <c r="M210" s="76"/>
      <c r="N210" s="76"/>
      <c r="O210" s="92"/>
      <c r="P210" s="90"/>
    </row>
    <row r="211" spans="3:16" x14ac:dyDescent="0.25">
      <c r="D211" s="76"/>
      <c r="E211" s="8"/>
      <c r="G211" t="str">
        <f t="shared" si="26"/>
        <v/>
      </c>
      <c r="H211" s="88" t="str">
        <f>IF($G211="","",VLOOKUP($G211,APR.FP!$AJ$8:$AL$19,2,FALSE))</f>
        <v/>
      </c>
      <c r="I211" s="116" t="str">
        <f>IF($G211="","",VLOOKUP($G211,APR.FP!$AJ$8:$AL$19,3,FALSE))</f>
        <v/>
      </c>
      <c r="J211" s="119"/>
      <c r="K211" s="8"/>
      <c r="L211" s="76"/>
      <c r="M211" s="76"/>
      <c r="N211" s="76"/>
      <c r="O211" s="92"/>
      <c r="P211" s="90"/>
    </row>
    <row r="212" spans="3:16" x14ac:dyDescent="0.25">
      <c r="D212" s="76"/>
      <c r="E212" s="8"/>
      <c r="G212" t="str">
        <f t="shared" si="26"/>
        <v/>
      </c>
      <c r="H212" s="88" t="str">
        <f>IF($G212="","",VLOOKUP($G212,APR.FP!$AJ$8:$AL$19,2,FALSE))</f>
        <v/>
      </c>
      <c r="I212" s="116" t="str">
        <f>IF($G212="","",VLOOKUP($G212,APR.FP!$AJ$8:$AL$19,3,FALSE))</f>
        <v/>
      </c>
      <c r="J212" s="119"/>
      <c r="K212" s="8"/>
      <c r="L212" s="76"/>
      <c r="M212" s="76"/>
      <c r="N212" s="76"/>
      <c r="O212" s="92"/>
      <c r="P212" s="90"/>
    </row>
    <row r="213" spans="3:16" x14ac:dyDescent="0.25">
      <c r="C213" s="79"/>
      <c r="D213" s="76"/>
      <c r="E213" s="76"/>
      <c r="G213" t="str">
        <f t="shared" si="26"/>
        <v/>
      </c>
      <c r="H213" s="88" t="str">
        <f>IF($G213="","",VLOOKUP($G213,APR.FP!$AJ$8:$AL$19,2,FALSE))</f>
        <v/>
      </c>
      <c r="I213" s="116" t="str">
        <f>IF($G213="","",VLOOKUP($G213,APR.FP!$AJ$8:$AL$19,3,FALSE))</f>
        <v/>
      </c>
      <c r="J213" s="119"/>
      <c r="K213" s="8"/>
      <c r="L213" s="76"/>
      <c r="M213" s="76"/>
      <c r="N213" s="76"/>
      <c r="O213" s="92"/>
      <c r="P213" s="90"/>
    </row>
    <row r="214" spans="3:16" x14ac:dyDescent="0.25">
      <c r="C214" s="137"/>
      <c r="D214" s="76"/>
      <c r="E214" s="8"/>
      <c r="G214" t="str">
        <f t="shared" ref="G214:G225" si="27">IF(C215="","",MONTH(C215))</f>
        <v/>
      </c>
      <c r="H214" s="88" t="str">
        <f>IF($G214="","",VLOOKUP($G214,APR.FP!$AJ$8:$AL$19,2,FALSE))</f>
        <v/>
      </c>
      <c r="I214" s="116" t="str">
        <f>IF($G214="","",VLOOKUP($G214,APR.FP!$AJ$8:$AL$19,3,FALSE))</f>
        <v/>
      </c>
      <c r="J214" s="119"/>
      <c r="K214" s="8"/>
      <c r="L214" s="76"/>
      <c r="M214" s="76"/>
      <c r="N214" s="76"/>
      <c r="O214" s="92"/>
      <c r="P214" s="90"/>
    </row>
    <row r="215" spans="3:16" x14ac:dyDescent="0.25">
      <c r="C215" s="137"/>
      <c r="D215" s="76"/>
      <c r="E215" s="8"/>
      <c r="G215" t="str">
        <f t="shared" si="27"/>
        <v/>
      </c>
      <c r="H215" s="88" t="str">
        <f>IF($G215="","",VLOOKUP($G215,APR.FP!$AJ$8:$AL$19,2,FALSE))</f>
        <v/>
      </c>
      <c r="I215" s="116" t="str">
        <f>IF($G215="","",VLOOKUP($G215,APR.FP!$AJ$8:$AL$19,3,FALSE))</f>
        <v/>
      </c>
      <c r="J215" s="119"/>
      <c r="K215" s="8"/>
      <c r="L215" s="76"/>
      <c r="M215" s="76"/>
      <c r="N215" s="76"/>
      <c r="O215" s="92"/>
      <c r="P215" s="90"/>
    </row>
    <row r="216" spans="3:16" x14ac:dyDescent="0.25">
      <c r="C216" s="137"/>
      <c r="D216" s="76"/>
      <c r="E216" s="8"/>
      <c r="G216" t="str">
        <f t="shared" si="27"/>
        <v/>
      </c>
      <c r="H216" s="88" t="str">
        <f>IF($G216="","",VLOOKUP($G216,APR.FP!$AJ$8:$AL$19,2,FALSE))</f>
        <v/>
      </c>
      <c r="I216" s="116" t="str">
        <f>IF($G216="","",VLOOKUP($G216,APR.FP!$AJ$8:$AL$19,3,FALSE))</f>
        <v/>
      </c>
      <c r="J216" s="119"/>
      <c r="K216" s="8"/>
      <c r="L216" s="76"/>
      <c r="M216" s="76"/>
      <c r="N216" s="76"/>
      <c r="O216" s="92"/>
      <c r="P216" s="90"/>
    </row>
    <row r="217" spans="3:16" x14ac:dyDescent="0.25">
      <c r="D217" s="76"/>
      <c r="G217" t="str">
        <f t="shared" si="27"/>
        <v/>
      </c>
      <c r="H217" s="88" t="str">
        <f>IF($G217="","",VLOOKUP($G217,APR.FP!$AJ$8:$AL$19,2,FALSE))</f>
        <v/>
      </c>
      <c r="I217" s="116" t="str">
        <f>IF($G217="","",VLOOKUP($G217,APR.FP!$AJ$8:$AL$19,3,FALSE))</f>
        <v/>
      </c>
      <c r="J217" s="119"/>
      <c r="K217" s="8"/>
      <c r="L217" s="76"/>
      <c r="M217" s="76"/>
      <c r="N217" s="76"/>
      <c r="O217" s="92"/>
      <c r="P217" s="90"/>
    </row>
    <row r="218" spans="3:16" x14ac:dyDescent="0.25">
      <c r="C218" s="137"/>
      <c r="D218" s="76"/>
      <c r="E218" s="8"/>
      <c r="G218" t="str">
        <f t="shared" si="27"/>
        <v/>
      </c>
      <c r="H218" s="88" t="str">
        <f>IF($G218="","",VLOOKUP($G218,APR.FP!$AJ$8:$AL$19,2,FALSE))</f>
        <v/>
      </c>
      <c r="I218" s="116" t="str">
        <f>IF($G218="","",VLOOKUP($G218,APR.FP!$AJ$8:$AL$19,3,FALSE))</f>
        <v/>
      </c>
      <c r="J218" s="119"/>
      <c r="K218" s="8"/>
      <c r="L218" s="76"/>
      <c r="M218" s="76"/>
      <c r="N218" s="76"/>
      <c r="O218" s="92"/>
      <c r="P218" s="90"/>
    </row>
    <row r="219" spans="3:16" x14ac:dyDescent="0.25">
      <c r="C219" s="137"/>
      <c r="D219" s="76"/>
      <c r="E219" s="8"/>
      <c r="G219" t="str">
        <f t="shared" si="27"/>
        <v/>
      </c>
      <c r="H219" s="88" t="str">
        <f>IF($G219="","",VLOOKUP($G219,APR.FP!$AJ$8:$AL$19,2,FALSE))</f>
        <v/>
      </c>
      <c r="I219" s="116" t="str">
        <f>IF($G219="","",VLOOKUP($G219,APR.FP!$AJ$8:$AL$19,3,FALSE))</f>
        <v/>
      </c>
      <c r="J219" s="119"/>
      <c r="K219" s="8"/>
      <c r="L219" s="76"/>
      <c r="M219" s="76"/>
      <c r="N219" s="76"/>
      <c r="O219" s="92"/>
      <c r="P219" s="90"/>
    </row>
    <row r="220" spans="3:16" x14ac:dyDescent="0.25">
      <c r="C220" s="137"/>
      <c r="D220" s="76"/>
      <c r="E220" s="8"/>
      <c r="G220" t="str">
        <f t="shared" si="27"/>
        <v/>
      </c>
      <c r="H220" s="88" t="str">
        <f>IF($G220="","",VLOOKUP($G220,APR.FP!$AJ$8:$AL$19,2,FALSE))</f>
        <v/>
      </c>
      <c r="I220" s="116" t="str">
        <f>IF($G220="","",VLOOKUP($G220,APR.FP!$AJ$8:$AL$19,3,FALSE))</f>
        <v/>
      </c>
      <c r="J220" s="119"/>
      <c r="K220" s="8"/>
      <c r="L220" s="76"/>
      <c r="M220" s="76"/>
      <c r="N220" s="76"/>
      <c r="O220" s="92"/>
      <c r="P220" s="90"/>
    </row>
    <row r="221" spans="3:16" x14ac:dyDescent="0.25">
      <c r="C221" s="137"/>
      <c r="D221" s="76"/>
      <c r="E221" s="8"/>
      <c r="G221" t="str">
        <f t="shared" si="27"/>
        <v/>
      </c>
      <c r="H221" s="88" t="str">
        <f>IF($G221="","",VLOOKUP($G221,APR.FP!$AJ$8:$AL$19,2,FALSE))</f>
        <v/>
      </c>
      <c r="I221" s="116" t="str">
        <f>IF($G221="","",VLOOKUP($G221,APR.FP!$AJ$8:$AL$19,3,FALSE))</f>
        <v/>
      </c>
      <c r="J221" s="119"/>
      <c r="K221" s="8"/>
      <c r="L221" s="76"/>
      <c r="M221" s="76"/>
      <c r="N221" s="76"/>
      <c r="O221" s="92"/>
      <c r="P221" s="90"/>
    </row>
    <row r="222" spans="3:16" x14ac:dyDescent="0.25">
      <c r="D222" s="76"/>
      <c r="G222" t="str">
        <f t="shared" si="27"/>
        <v/>
      </c>
      <c r="H222" s="88" t="str">
        <f>IF($G222="","",VLOOKUP($G222,APR.FP!$AJ$8:$AL$19,2,FALSE))</f>
        <v/>
      </c>
      <c r="I222" s="116" t="str">
        <f>IF($G222="","",VLOOKUP($G222,APR.FP!$AJ$8:$AL$19,3,FALSE))</f>
        <v/>
      </c>
      <c r="J222" s="119"/>
      <c r="K222" s="8"/>
      <c r="L222" s="76"/>
      <c r="M222" s="76"/>
      <c r="N222" s="76"/>
      <c r="O222" s="92"/>
      <c r="P222" s="90"/>
    </row>
    <row r="223" spans="3:16" x14ac:dyDescent="0.25">
      <c r="D223" s="76"/>
      <c r="E223" s="8"/>
      <c r="G223" t="str">
        <f t="shared" si="27"/>
        <v/>
      </c>
      <c r="H223" s="88" t="str">
        <f>IF($G223="","",VLOOKUP($G223,APR.FP!$AJ$8:$AL$19,2,FALSE))</f>
        <v/>
      </c>
      <c r="I223" s="116" t="str">
        <f>IF($G223="","",VLOOKUP($G223,APR.FP!$AJ$8:$AL$19,3,FALSE))</f>
        <v/>
      </c>
      <c r="J223" s="119"/>
      <c r="K223" s="8"/>
      <c r="L223" s="76"/>
      <c r="M223" s="76"/>
      <c r="N223" s="76"/>
      <c r="O223" s="92"/>
      <c r="P223" s="90"/>
    </row>
    <row r="224" spans="3:16" x14ac:dyDescent="0.25">
      <c r="D224" s="76"/>
      <c r="E224" s="8"/>
      <c r="G224" t="str">
        <f t="shared" si="27"/>
        <v/>
      </c>
      <c r="H224" s="88" t="str">
        <f>IF($G224="","",VLOOKUP($G224,APR.FP!$AJ$8:$AL$19,2,FALSE))</f>
        <v/>
      </c>
      <c r="I224" s="116" t="str">
        <f>IF($G224="","",VLOOKUP($G224,APR.FP!$AJ$8:$AL$19,3,FALSE))</f>
        <v/>
      </c>
      <c r="J224" s="119"/>
      <c r="K224" s="8"/>
      <c r="L224" s="76"/>
      <c r="M224" s="76"/>
      <c r="N224" s="76"/>
      <c r="O224" s="92"/>
      <c r="P224" s="90"/>
    </row>
    <row r="225" spans="4:16" x14ac:dyDescent="0.25">
      <c r="D225" s="76"/>
      <c r="G225" t="str">
        <f t="shared" si="27"/>
        <v/>
      </c>
      <c r="H225" s="88" t="str">
        <f>IF($G225="","",VLOOKUP($G225,APR.FP!$AJ$8:$AL$19,2,FALSE))</f>
        <v/>
      </c>
      <c r="I225" s="116" t="str">
        <f>IF($G225="","",VLOOKUP($G225,APR.FP!$AJ$8:$AL$19,3,FALSE))</f>
        <v/>
      </c>
      <c r="J225" s="119"/>
      <c r="K225" s="8"/>
      <c r="L225" s="76"/>
      <c r="M225" s="76"/>
      <c r="N225" s="76"/>
      <c r="O225" s="92"/>
      <c r="P225" s="90"/>
    </row>
    <row r="226" spans="4:16" x14ac:dyDescent="0.25">
      <c r="D226" s="76"/>
      <c r="E226" s="8"/>
    </row>
    <row r="1048454" spans="4:4" x14ac:dyDescent="0.25">
      <c r="D1048454" s="76"/>
    </row>
  </sheetData>
  <sortState xmlns:xlrd2="http://schemas.microsoft.com/office/spreadsheetml/2017/richdata2" ref="C7:F247">
    <sortCondition ref="C7:C247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1"/>
  <sheetViews>
    <sheetView zoomScale="70" zoomScaleNormal="70" workbookViewId="0">
      <pane ySplit="6" topLeftCell="A7" activePane="bottomLeft" state="frozen"/>
      <selection activeCell="J110" sqref="J110"/>
      <selection pane="bottomLeft" activeCell="A41" sqref="A41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6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8.140625" style="76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7" width="14.85546875" style="76" customWidth="1"/>
    <col min="28" max="16384" width="11.42578125" style="76"/>
  </cols>
  <sheetData>
    <row r="2" spans="2:37" ht="26.25" x14ac:dyDescent="0.25">
      <c r="B2" s="77" t="s">
        <v>535</v>
      </c>
    </row>
    <row r="4" spans="2:37" ht="26.25" x14ac:dyDescent="0.25">
      <c r="C4" s="77" t="s">
        <v>525</v>
      </c>
    </row>
    <row r="6" spans="2:37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7" x14ac:dyDescent="0.25">
      <c r="C7" s="79"/>
      <c r="D7" s="34"/>
      <c r="E7"/>
      <c r="F7"/>
      <c r="G7"/>
      <c r="H7" s="35"/>
      <c r="I7" s="36"/>
      <c r="J7"/>
      <c r="K7" s="8"/>
      <c r="L7" s="87" t="str">
        <f>IF(D7="","",MONTH(D7))</f>
        <v/>
      </c>
      <c r="M7" s="88" t="str">
        <f>IF(L7="","",VLOOKUP(L7,$AJ$8:$AK$19,2,FALSE))</f>
        <v/>
      </c>
      <c r="N7" s="76">
        <f>IF(D7="",0,D7-C7)</f>
        <v>0</v>
      </c>
      <c r="O7" s="89">
        <f>K7*N7</f>
        <v>0</v>
      </c>
      <c r="P7" s="76" t="str">
        <f>IF(N7&lt;=30,"Dins Periode Legal","Fora Periode Legal")</f>
        <v>Dins Periode Legal</v>
      </c>
      <c r="Q7" s="76" t="str">
        <f>CONCATENATE($M7," - ",P7)</f>
        <v xml:space="preserve"> - Dins Periode Legal</v>
      </c>
      <c r="R7" s="76" t="str">
        <f>CONCATENATE($M7," - Import Total")</f>
        <v xml:space="preserve"> - Import Total</v>
      </c>
      <c r="S7" s="92">
        <f>IF(M7="",0,K7/(VLOOKUP(R7,$X$9:$Y$27,2,FALSE))*N7)</f>
        <v>0</v>
      </c>
      <c r="T7" s="90">
        <f>IF(L7="",0,1)</f>
        <v>0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7" x14ac:dyDescent="0.25">
      <c r="C8" s="79"/>
      <c r="D8" s="34"/>
      <c r="E8"/>
      <c r="F8"/>
      <c r="G8"/>
      <c r="H8" s="35"/>
      <c r="I8" s="36"/>
      <c r="J8"/>
      <c r="K8" s="8"/>
      <c r="L8" s="87" t="str">
        <f t="shared" ref="L8:L16" si="0">IF(D8="","",MONTH(D8))</f>
        <v/>
      </c>
      <c r="M8" s="88" t="str">
        <f t="shared" ref="M8:M32" si="1">IF(L8="","",VLOOKUP(L8,$AJ$8:$AK$19,2,FALSE))</f>
        <v/>
      </c>
      <c r="N8" s="76">
        <f t="shared" ref="N8:N9" si="2">IF(D8="",0,D8-C8)</f>
        <v>0</v>
      </c>
      <c r="O8" s="89">
        <f t="shared" ref="O8:O9" si="3">K8*N8</f>
        <v>0</v>
      </c>
      <c r="P8" s="76" t="str">
        <f t="shared" ref="P8:P9" si="4">IF(N8&lt;=30,"Dins Periode Legal","Fora Periode Legal")</f>
        <v>Dins Periode Legal</v>
      </c>
      <c r="Q8" s="76" t="str">
        <f t="shared" ref="Q8:Q9" si="5">CONCATENATE($M8," - ",P8)</f>
        <v xml:space="preserve"> - Dins Periode Legal</v>
      </c>
      <c r="R8" s="76" t="str">
        <f t="shared" ref="R8:R9" si="6">CONCATENATE($M8," - Import Total")</f>
        <v xml:space="preserve"> - Import Total</v>
      </c>
      <c r="S8" s="92">
        <f t="shared" ref="S8:S9" si="7">IF(M8="",0,K8/(VLOOKUP(R8,$X$9:$Y$27,2,FALSE))*N8)</f>
        <v>0</v>
      </c>
      <c r="T8" s="90">
        <f t="shared" ref="T8:T9" si="8">IF(L8="",0,1)</f>
        <v>0</v>
      </c>
      <c r="AJ8" s="76">
        <v>1</v>
      </c>
      <c r="AK8" s="76" t="s">
        <v>502</v>
      </c>
    </row>
    <row r="9" spans="2:37" x14ac:dyDescent="0.25">
      <c r="C9" s="79"/>
      <c r="D9" s="34"/>
      <c r="E9"/>
      <c r="F9"/>
      <c r="G9"/>
      <c r="H9" s="35"/>
      <c r="I9" s="36"/>
      <c r="J9"/>
      <c r="K9" s="8"/>
      <c r="L9" s="87" t="str">
        <f t="shared" si="0"/>
        <v/>
      </c>
      <c r="M9" s="88" t="str">
        <f t="shared" si="1"/>
        <v/>
      </c>
      <c r="N9" s="76">
        <f t="shared" si="2"/>
        <v>0</v>
      </c>
      <c r="O9" s="89">
        <f t="shared" si="3"/>
        <v>0</v>
      </c>
      <c r="P9" s="76" t="str">
        <f t="shared" si="4"/>
        <v>Dins Periode Legal</v>
      </c>
      <c r="Q9" s="76" t="str">
        <f t="shared" si="5"/>
        <v xml:space="preserve"> - Dins Periode Legal</v>
      </c>
      <c r="R9" s="76" t="str">
        <f t="shared" si="6"/>
        <v xml:space="preserve"> - Import Total</v>
      </c>
      <c r="S9" s="92">
        <f t="shared" si="7"/>
        <v>0</v>
      </c>
      <c r="T9" s="90">
        <f t="shared" si="8"/>
        <v>0</v>
      </c>
      <c r="X9" s="83" t="s">
        <v>508</v>
      </c>
      <c r="Y9" s="89">
        <f>SUMIF($R:$R,$X9,$K:$K)</f>
        <v>0</v>
      </c>
      <c r="Z9" s="89">
        <f>SUMIF($R:$R,$X9,$S:$S)</f>
        <v>0</v>
      </c>
      <c r="AA9" s="89">
        <f>SUMIF($R:$R,$X9,$T:$T)</f>
        <v>0</v>
      </c>
      <c r="AJ9" s="76">
        <v>2</v>
      </c>
      <c r="AK9" s="76" t="s">
        <v>502</v>
      </c>
    </row>
    <row r="10" spans="2:37" x14ac:dyDescent="0.25">
      <c r="C10" s="79"/>
      <c r="D10" s="34"/>
      <c r="E10"/>
      <c r="F10"/>
      <c r="G10"/>
      <c r="H10" s="35"/>
      <c r="I10" s="36"/>
      <c r="J10"/>
      <c r="K10" s="8"/>
      <c r="L10" s="87" t="str">
        <f t="shared" si="0"/>
        <v/>
      </c>
      <c r="M10" s="88" t="str">
        <f t="shared" si="1"/>
        <v/>
      </c>
      <c r="O10" s="89"/>
      <c r="S10" s="92"/>
      <c r="T10" s="90"/>
      <c r="X10" s="83" t="s">
        <v>506</v>
      </c>
      <c r="Y10" s="89">
        <f>SUMIF($Q:$Q,$X10,$K:$K)</f>
        <v>0</v>
      </c>
      <c r="Z10" s="89">
        <f>SUMIF($Q:$Q,$X10,$S:$S)</f>
        <v>0</v>
      </c>
      <c r="AA10" s="89">
        <f>SUMIF($Q:$Q,$X10,$T:$T)</f>
        <v>0</v>
      </c>
      <c r="AJ10" s="76">
        <v>3</v>
      </c>
      <c r="AK10" s="76" t="s">
        <v>502</v>
      </c>
    </row>
    <row r="11" spans="2:37" x14ac:dyDescent="0.25">
      <c r="C11" s="79"/>
      <c r="D11" s="34"/>
      <c r="E11"/>
      <c r="F11"/>
      <c r="G11"/>
      <c r="H11" s="35"/>
      <c r="I11" s="36"/>
      <c r="J11"/>
      <c r="K11" s="8"/>
      <c r="L11" s="87" t="str">
        <f t="shared" si="0"/>
        <v/>
      </c>
      <c r="M11" s="88" t="str">
        <f t="shared" si="1"/>
        <v/>
      </c>
      <c r="O11" s="89"/>
      <c r="S11" s="92"/>
      <c r="T11" s="90"/>
      <c r="X11" s="83" t="s">
        <v>507</v>
      </c>
      <c r="Y11" s="89">
        <f>SUMIF($Q:$Q,$X11,$K:$K)</f>
        <v>0</v>
      </c>
      <c r="Z11" s="89">
        <f>SUMIF($Q:$Q,$X11,$S:$S)</f>
        <v>0</v>
      </c>
      <c r="AA11" s="89">
        <f>SUMIF($Q:$Q,$X11,$T:$T)</f>
        <v>0</v>
      </c>
      <c r="AJ11" s="76">
        <v>4</v>
      </c>
      <c r="AK11" s="76" t="s">
        <v>503</v>
      </c>
    </row>
    <row r="12" spans="2:37" x14ac:dyDescent="0.25">
      <c r="C12" s="79"/>
      <c r="D12" s="34"/>
      <c r="E12"/>
      <c r="F12"/>
      <c r="G12"/>
      <c r="H12" s="35"/>
      <c r="I12" s="36"/>
      <c r="J12"/>
      <c r="K12" s="8"/>
      <c r="L12" s="87" t="str">
        <f t="shared" si="0"/>
        <v/>
      </c>
      <c r="M12" s="88" t="str">
        <f t="shared" si="1"/>
        <v/>
      </c>
      <c r="O12" s="89"/>
      <c r="S12" s="92"/>
      <c r="T12" s="90"/>
      <c r="X12" s="83" t="s">
        <v>538</v>
      </c>
      <c r="Y12" s="89">
        <f>SUMIF($R:$R,X9,$O:$O)</f>
        <v>0</v>
      </c>
      <c r="Z12" s="89"/>
      <c r="AA12" s="89"/>
      <c r="AJ12" s="76">
        <v>5</v>
      </c>
      <c r="AK12" s="76" t="s">
        <v>503</v>
      </c>
    </row>
    <row r="13" spans="2:37" x14ac:dyDescent="0.25">
      <c r="C13" s="79"/>
      <c r="D13" s="34"/>
      <c r="E13"/>
      <c r="F13"/>
      <c r="G13"/>
      <c r="H13" s="35"/>
      <c r="I13" s="36"/>
      <c r="J13"/>
      <c r="K13" s="8"/>
      <c r="L13" s="87" t="str">
        <f t="shared" si="0"/>
        <v/>
      </c>
      <c r="M13" s="88" t="str">
        <f t="shared" si="1"/>
        <v/>
      </c>
      <c r="O13" s="89"/>
      <c r="S13" s="92"/>
      <c r="T13" s="90"/>
      <c r="AJ13" s="76">
        <v>6</v>
      </c>
      <c r="AK13" s="76" t="s">
        <v>503</v>
      </c>
    </row>
    <row r="14" spans="2:37" x14ac:dyDescent="0.25">
      <c r="C14" s="79"/>
      <c r="D14" s="34"/>
      <c r="E14"/>
      <c r="F14"/>
      <c r="G14"/>
      <c r="H14" s="35"/>
      <c r="I14" s="36"/>
      <c r="J14"/>
      <c r="K14" s="8"/>
      <c r="L14" s="87" t="str">
        <f t="shared" si="0"/>
        <v/>
      </c>
      <c r="M14" s="88" t="str">
        <f t="shared" si="1"/>
        <v/>
      </c>
      <c r="O14" s="89"/>
      <c r="S14" s="92"/>
      <c r="T14" s="90"/>
      <c r="X14" s="83" t="s">
        <v>513</v>
      </c>
      <c r="Y14" s="89">
        <f>SUMIF($R:$R,$X14,$K:$K)</f>
        <v>0</v>
      </c>
      <c r="Z14" s="89">
        <f>SUMIF($R:$R,$X14,$S:$S)</f>
        <v>0</v>
      </c>
      <c r="AA14" s="89">
        <f>SUMIF($R:$R,$X14,$T:$T)</f>
        <v>0</v>
      </c>
      <c r="AJ14" s="76">
        <v>7</v>
      </c>
      <c r="AK14" s="76" t="s">
        <v>504</v>
      </c>
    </row>
    <row r="15" spans="2:37" x14ac:dyDescent="0.25">
      <c r="C15" s="79"/>
      <c r="D15" s="34"/>
      <c r="E15"/>
      <c r="F15"/>
      <c r="G15"/>
      <c r="H15"/>
      <c r="I15"/>
      <c r="J15"/>
      <c r="K15"/>
      <c r="L15" s="87" t="str">
        <f t="shared" si="0"/>
        <v/>
      </c>
      <c r="M15" s="88" t="str">
        <f t="shared" si="1"/>
        <v/>
      </c>
      <c r="O15" s="89"/>
      <c r="S15" s="92"/>
      <c r="T15" s="90"/>
      <c r="X15" s="83" t="s">
        <v>514</v>
      </c>
      <c r="Y15" s="89">
        <f>SUMIF($Q:$Q,$X15,$K:$K)</f>
        <v>0</v>
      </c>
      <c r="Z15" s="89">
        <f>SUMIF($Q:$Q,$X15,$S:$S)</f>
        <v>0</v>
      </c>
      <c r="AA15" s="89">
        <f>SUMIF($Q:$Q,$X15,$T:$T)</f>
        <v>0</v>
      </c>
      <c r="AJ15" s="76">
        <v>8</v>
      </c>
      <c r="AK15" s="76" t="s">
        <v>504</v>
      </c>
    </row>
    <row r="16" spans="2:37" x14ac:dyDescent="0.25">
      <c r="C16" s="79"/>
      <c r="D16" s="34"/>
      <c r="E16"/>
      <c r="F16"/>
      <c r="G16"/>
      <c r="H16"/>
      <c r="I16"/>
      <c r="J16"/>
      <c r="K16"/>
      <c r="L16" s="87" t="str">
        <f t="shared" si="0"/>
        <v/>
      </c>
      <c r="M16" s="88" t="str">
        <f t="shared" si="1"/>
        <v/>
      </c>
      <c r="O16" s="89"/>
      <c r="S16" s="92"/>
      <c r="T16" s="90"/>
      <c r="X16" s="83" t="s">
        <v>515</v>
      </c>
      <c r="Y16" s="89">
        <f>SUMIF($Q:$Q,$X16,$K:$K)</f>
        <v>0</v>
      </c>
      <c r="Z16" s="89">
        <f>SUMIF($Q:$Q,$X16,$S:$S)</f>
        <v>0</v>
      </c>
      <c r="AA16" s="89">
        <f>SUMIF($Q:$Q,$X16,$T:$T)</f>
        <v>0</v>
      </c>
      <c r="AJ16" s="76">
        <v>9</v>
      </c>
      <c r="AK16" s="76" t="s">
        <v>504</v>
      </c>
    </row>
    <row r="17" spans="3:37" x14ac:dyDescent="0.25">
      <c r="C17" s="79"/>
      <c r="D17" s="34"/>
      <c r="E17"/>
      <c r="F17"/>
      <c r="G17"/>
      <c r="H17" s="35"/>
      <c r="I17" s="36"/>
      <c r="J17"/>
      <c r="K17" s="8"/>
      <c r="L17" s="87" t="str">
        <f t="shared" ref="L17:L23" si="9">IF(D17="","",MONTH(D17))</f>
        <v/>
      </c>
      <c r="M17" s="88" t="str">
        <f t="shared" si="1"/>
        <v/>
      </c>
      <c r="O17" s="89"/>
      <c r="S17" s="92"/>
      <c r="T17" s="90"/>
      <c r="X17" s="83" t="s">
        <v>539</v>
      </c>
      <c r="Y17" s="89">
        <f>SUMIF($R:$R,X14,$O:$O)</f>
        <v>0</v>
      </c>
      <c r="AJ17" s="76">
        <v>10</v>
      </c>
      <c r="AK17" s="76" t="s">
        <v>505</v>
      </c>
    </row>
    <row r="18" spans="3:37" x14ac:dyDescent="0.25">
      <c r="C18" s="79"/>
      <c r="D18" s="34"/>
      <c r="E18"/>
      <c r="F18"/>
      <c r="G18"/>
      <c r="H18" s="35"/>
      <c r="I18" s="36"/>
      <c r="J18"/>
      <c r="K18" s="8"/>
      <c r="L18" s="87" t="str">
        <f t="shared" si="9"/>
        <v/>
      </c>
      <c r="M18" s="88" t="str">
        <f t="shared" si="1"/>
        <v/>
      </c>
      <c r="O18" s="89"/>
      <c r="S18" s="92"/>
      <c r="T18" s="90"/>
      <c r="AJ18" s="76">
        <v>11</v>
      </c>
      <c r="AK18" s="76" t="s">
        <v>505</v>
      </c>
    </row>
    <row r="19" spans="3:37" x14ac:dyDescent="0.25">
      <c r="C19" s="79"/>
      <c r="D19" s="34"/>
      <c r="E19"/>
      <c r="F19"/>
      <c r="G19"/>
      <c r="H19" s="35"/>
      <c r="I19" s="36"/>
      <c r="J19"/>
      <c r="K19" s="8"/>
      <c r="L19" s="87" t="str">
        <f t="shared" si="9"/>
        <v/>
      </c>
      <c r="M19" s="88" t="str">
        <f t="shared" si="1"/>
        <v/>
      </c>
      <c r="O19" s="89"/>
      <c r="S19" s="92"/>
      <c r="T19" s="90"/>
      <c r="X19" s="83" t="s">
        <v>516</v>
      </c>
      <c r="Y19" s="89">
        <f>SUMIF($R:$R,$X19,$K:$K)</f>
        <v>0</v>
      </c>
      <c r="Z19" s="89">
        <f>SUMIF($R:$R,$X19,$S:$S)</f>
        <v>0</v>
      </c>
      <c r="AA19" s="89">
        <f>SUMIF($R:$R,$X19,$T:$T)</f>
        <v>0</v>
      </c>
      <c r="AJ19" s="76">
        <v>12</v>
      </c>
      <c r="AK19" s="76" t="s">
        <v>505</v>
      </c>
    </row>
    <row r="20" spans="3:37" x14ac:dyDescent="0.25">
      <c r="C20" s="79"/>
      <c r="D20" s="34"/>
      <c r="E20"/>
      <c r="F20"/>
      <c r="G20"/>
      <c r="H20" s="35"/>
      <c r="I20" s="36"/>
      <c r="J20"/>
      <c r="K20" s="8"/>
      <c r="L20" s="87" t="str">
        <f t="shared" si="9"/>
        <v/>
      </c>
      <c r="M20" s="88" t="str">
        <f t="shared" si="1"/>
        <v/>
      </c>
      <c r="O20" s="89"/>
      <c r="S20" s="92"/>
      <c r="T20" s="90"/>
      <c r="X20" s="83" t="s">
        <v>517</v>
      </c>
      <c r="Y20" s="89">
        <f>SUMIF($Q:$Q,$X20,$K:$K)</f>
        <v>0</v>
      </c>
      <c r="Z20" s="89">
        <f>SUMIF($Q:$Q,$X20,$S:$S)</f>
        <v>0</v>
      </c>
      <c r="AA20" s="89">
        <f>SUMIF($Q:$Q,$X20,$T:$T)</f>
        <v>0</v>
      </c>
    </row>
    <row r="21" spans="3:37" x14ac:dyDescent="0.25">
      <c r="C21" s="79"/>
      <c r="D21" s="34"/>
      <c r="E21"/>
      <c r="F21"/>
      <c r="G21"/>
      <c r="H21" s="35"/>
      <c r="I21" s="36"/>
      <c r="J21"/>
      <c r="K21" s="8"/>
      <c r="L21" s="87" t="str">
        <f t="shared" si="9"/>
        <v/>
      </c>
      <c r="M21" s="88" t="str">
        <f t="shared" si="1"/>
        <v/>
      </c>
      <c r="O21" s="89"/>
      <c r="S21" s="92"/>
      <c r="T21" s="90"/>
      <c r="X21" s="83" t="s">
        <v>518</v>
      </c>
      <c r="Y21" s="89">
        <f>SUMIF($Q:$Q,$X21,$K:$K)</f>
        <v>0</v>
      </c>
      <c r="Z21" s="89">
        <f>SUMIF($Q:$Q,$X21,$S:$S)</f>
        <v>0</v>
      </c>
      <c r="AA21" s="89">
        <f>SUMIF($Q:$Q,$X21,$T:$T)</f>
        <v>0</v>
      </c>
    </row>
    <row r="22" spans="3:37" x14ac:dyDescent="0.25">
      <c r="C22" s="79"/>
      <c r="D22" s="34"/>
      <c r="E22"/>
      <c r="F22"/>
      <c r="G22"/>
      <c r="H22" s="35"/>
      <c r="I22" s="36"/>
      <c r="J22"/>
      <c r="K22" s="8"/>
      <c r="L22" s="87" t="str">
        <f t="shared" si="9"/>
        <v/>
      </c>
      <c r="M22" s="88" t="str">
        <f t="shared" si="1"/>
        <v/>
      </c>
      <c r="O22" s="89"/>
      <c r="S22" s="92"/>
      <c r="T22" s="90"/>
      <c r="X22" s="83" t="s">
        <v>540</v>
      </c>
      <c r="Y22" s="89">
        <f>SUMIF($R:$R,X19,$O:$O)</f>
        <v>0</v>
      </c>
    </row>
    <row r="23" spans="3:37" x14ac:dyDescent="0.25">
      <c r="C23" s="79"/>
      <c r="D23" s="34"/>
      <c r="E23"/>
      <c r="F23"/>
      <c r="G23"/>
      <c r="H23" s="35"/>
      <c r="I23" s="36"/>
      <c r="J23"/>
      <c r="K23" s="8"/>
      <c r="L23" s="87" t="str">
        <f t="shared" si="9"/>
        <v/>
      </c>
      <c r="M23" s="88" t="str">
        <f t="shared" si="1"/>
        <v/>
      </c>
      <c r="O23" s="89"/>
      <c r="S23" s="92"/>
      <c r="T23" s="90"/>
    </row>
    <row r="24" spans="3:37" x14ac:dyDescent="0.25">
      <c r="C24" s="79"/>
      <c r="D24" s="34"/>
      <c r="E24"/>
      <c r="F24"/>
      <c r="G24"/>
      <c r="H24" s="35"/>
      <c r="I24" s="36"/>
      <c r="J24"/>
      <c r="K24" s="8"/>
      <c r="L24" s="87" t="str">
        <f t="shared" ref="L24:L32" si="10">IF(D24="","",MONTH(D24))</f>
        <v/>
      </c>
      <c r="M24" s="88" t="str">
        <f t="shared" si="1"/>
        <v/>
      </c>
      <c r="O24" s="89"/>
      <c r="S24" s="92"/>
      <c r="T24" s="90"/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7" x14ac:dyDescent="0.25">
      <c r="C25" s="79"/>
      <c r="D25" s="34"/>
      <c r="E25"/>
      <c r="F25"/>
      <c r="G25"/>
      <c r="H25" s="35"/>
      <c r="I25" s="36"/>
      <c r="J25"/>
      <c r="K25" s="8"/>
      <c r="L25" s="87" t="str">
        <f t="shared" si="10"/>
        <v/>
      </c>
      <c r="M25" s="88" t="str">
        <f t="shared" si="1"/>
        <v/>
      </c>
      <c r="O25" s="89"/>
      <c r="S25" s="92"/>
      <c r="T25" s="90"/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7" x14ac:dyDescent="0.25">
      <c r="C26" s="79"/>
      <c r="D26" s="34"/>
      <c r="E26"/>
      <c r="F26"/>
      <c r="G26"/>
      <c r="H26" s="35"/>
      <c r="I26" s="36"/>
      <c r="J26"/>
      <c r="K26" s="8"/>
      <c r="L26" s="87" t="str">
        <f t="shared" si="10"/>
        <v/>
      </c>
      <c r="M26" s="88" t="str">
        <f t="shared" si="1"/>
        <v/>
      </c>
      <c r="O26" s="89"/>
      <c r="S26" s="92"/>
      <c r="T26" s="90"/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7" x14ac:dyDescent="0.25">
      <c r="C27" s="79"/>
      <c r="D27" s="34"/>
      <c r="E27"/>
      <c r="F27"/>
      <c r="G27"/>
      <c r="H27" s="35"/>
      <c r="I27" s="36"/>
      <c r="J27"/>
      <c r="K27" s="8"/>
      <c r="L27" s="87" t="str">
        <f t="shared" si="10"/>
        <v/>
      </c>
      <c r="M27" s="88" t="str">
        <f t="shared" si="1"/>
        <v/>
      </c>
      <c r="O27" s="89"/>
      <c r="S27" s="92"/>
      <c r="T27" s="90"/>
      <c r="X27" s="83" t="s">
        <v>541</v>
      </c>
      <c r="Y27" s="89">
        <f>SUMIF($R:$R,X24,$O:$O)</f>
        <v>0</v>
      </c>
    </row>
    <row r="28" spans="3:37" x14ac:dyDescent="0.25">
      <c r="C28" s="79"/>
      <c r="D28" s="34"/>
      <c r="E28"/>
      <c r="F28"/>
      <c r="G28"/>
      <c r="H28" s="35"/>
      <c r="I28" s="36"/>
      <c r="J28"/>
      <c r="K28" s="8"/>
      <c r="L28" s="87" t="str">
        <f t="shared" si="10"/>
        <v/>
      </c>
      <c r="M28" s="88" t="str">
        <f t="shared" si="1"/>
        <v/>
      </c>
      <c r="O28" s="89"/>
      <c r="S28" s="92"/>
      <c r="T28" s="90"/>
    </row>
    <row r="29" spans="3:37" x14ac:dyDescent="0.25">
      <c r="C29" s="79"/>
      <c r="D29" s="34"/>
      <c r="E29"/>
      <c r="F29"/>
      <c r="G29"/>
      <c r="H29" s="35"/>
      <c r="I29" s="36"/>
      <c r="J29"/>
      <c r="K29" s="8"/>
      <c r="L29" s="87" t="str">
        <f t="shared" si="10"/>
        <v/>
      </c>
      <c r="M29" s="88" t="str">
        <f t="shared" si="1"/>
        <v/>
      </c>
      <c r="O29" s="89"/>
      <c r="S29" s="92"/>
      <c r="T29" s="90"/>
    </row>
    <row r="30" spans="3:37" x14ac:dyDescent="0.25">
      <c r="C30" s="79"/>
      <c r="D30" s="34"/>
      <c r="E30"/>
      <c r="F30"/>
      <c r="G30"/>
      <c r="H30" s="35"/>
      <c r="I30" s="36"/>
      <c r="J30"/>
      <c r="K30" s="8"/>
      <c r="L30" s="87" t="str">
        <f t="shared" si="10"/>
        <v/>
      </c>
      <c r="M30" s="88" t="str">
        <f t="shared" si="1"/>
        <v/>
      </c>
      <c r="O30" s="89"/>
      <c r="S30" s="92"/>
      <c r="T30" s="90"/>
    </row>
    <row r="31" spans="3:37" x14ac:dyDescent="0.25">
      <c r="C31" s="79"/>
      <c r="D31" s="34"/>
      <c r="E31"/>
      <c r="F31"/>
      <c r="G31"/>
      <c r="H31" s="35"/>
      <c r="I31" s="36"/>
      <c r="J31"/>
      <c r="K31" s="8"/>
      <c r="L31" s="87" t="str">
        <f t="shared" si="10"/>
        <v/>
      </c>
      <c r="M31" s="88" t="str">
        <f t="shared" si="1"/>
        <v/>
      </c>
      <c r="O31" s="89"/>
      <c r="S31" s="92"/>
      <c r="T31" s="90"/>
    </row>
    <row r="32" spans="3:37" x14ac:dyDescent="0.25">
      <c r="C32" s="79"/>
      <c r="D32" s="34"/>
      <c r="E32"/>
      <c r="F32"/>
      <c r="G32"/>
      <c r="H32" s="35"/>
      <c r="I32" s="36"/>
      <c r="J32"/>
      <c r="K32" s="8"/>
      <c r="L32" s="87" t="str">
        <f t="shared" si="10"/>
        <v/>
      </c>
      <c r="M32" s="88" t="str">
        <f t="shared" si="1"/>
        <v/>
      </c>
      <c r="O32" s="89"/>
      <c r="S32" s="92"/>
      <c r="T32" s="90"/>
    </row>
    <row r="33" spans="3:20" x14ac:dyDescent="0.25">
      <c r="C33" s="79"/>
      <c r="D33" s="79"/>
      <c r="H33" s="80"/>
      <c r="I33" s="81"/>
      <c r="K33" s="78"/>
      <c r="L33" s="87"/>
      <c r="M33" s="88"/>
      <c r="O33" s="89"/>
      <c r="S33" s="92"/>
      <c r="T33" s="90"/>
    </row>
    <row r="34" spans="3:20" x14ac:dyDescent="0.25">
      <c r="C34" s="79"/>
      <c r="D34" s="79"/>
      <c r="H34" s="80"/>
      <c r="I34" s="81"/>
      <c r="K34" s="78"/>
      <c r="L34" s="87"/>
      <c r="M34" s="88"/>
      <c r="O34" s="89"/>
      <c r="S34" s="92"/>
      <c r="T34" s="90"/>
    </row>
    <row r="35" spans="3:20" x14ac:dyDescent="0.25">
      <c r="C35" s="79"/>
      <c r="D35" s="79"/>
      <c r="H35" s="80"/>
      <c r="I35" s="81"/>
      <c r="K35" s="78"/>
      <c r="L35" s="87"/>
      <c r="M35" s="88"/>
      <c r="O35" s="89"/>
      <c r="S35" s="92"/>
      <c r="T35" s="90"/>
    </row>
    <row r="36" spans="3:20" x14ac:dyDescent="0.25">
      <c r="C36" s="79"/>
      <c r="D36" s="79"/>
      <c r="H36" s="80"/>
      <c r="I36" s="81"/>
      <c r="K36" s="78"/>
      <c r="L36" s="87"/>
      <c r="M36" s="88"/>
      <c r="O36" s="89"/>
      <c r="S36" s="92"/>
      <c r="T36" s="90"/>
    </row>
    <row r="37" spans="3:20" x14ac:dyDescent="0.25">
      <c r="C37" s="79"/>
      <c r="D37" s="79"/>
      <c r="H37" s="80"/>
      <c r="I37" s="81"/>
      <c r="K37" s="78"/>
      <c r="L37" s="87"/>
      <c r="M37" s="88"/>
      <c r="O37" s="89"/>
      <c r="S37" s="92"/>
      <c r="T37" s="90"/>
    </row>
    <row r="38" spans="3:20" x14ac:dyDescent="0.25">
      <c r="C38" s="79"/>
      <c r="D38" s="79"/>
      <c r="H38" s="80"/>
      <c r="I38" s="81"/>
      <c r="K38" s="78"/>
      <c r="L38" s="87"/>
      <c r="M38" s="88"/>
      <c r="O38" s="89"/>
      <c r="S38" s="92"/>
      <c r="T38" s="90"/>
    </row>
    <row r="39" spans="3:20" x14ac:dyDescent="0.25">
      <c r="C39" s="79"/>
      <c r="D39" s="79"/>
      <c r="H39" s="80"/>
      <c r="I39" s="81"/>
      <c r="K39" s="78"/>
      <c r="L39" s="87"/>
      <c r="M39" s="88"/>
      <c r="O39" s="89"/>
      <c r="S39" s="92"/>
      <c r="T39" s="90"/>
    </row>
    <row r="40" spans="3:20" x14ac:dyDescent="0.25">
      <c r="C40" s="79"/>
      <c r="D40" s="79"/>
      <c r="H40" s="80"/>
      <c r="I40" s="81"/>
      <c r="K40" s="78"/>
      <c r="L40" s="87"/>
      <c r="M40" s="88"/>
      <c r="O40" s="89"/>
      <c r="S40" s="92"/>
      <c r="T40" s="90"/>
    </row>
    <row r="41" spans="3:20" x14ac:dyDescent="0.25">
      <c r="C41" s="79"/>
      <c r="D41" s="79"/>
      <c r="H41" s="80"/>
      <c r="I41" s="81"/>
      <c r="K41" s="78"/>
      <c r="L41" s="87"/>
      <c r="M41" s="88"/>
      <c r="O41" s="89"/>
      <c r="S41" s="92"/>
      <c r="T41" s="90"/>
    </row>
    <row r="42" spans="3:20" x14ac:dyDescent="0.25">
      <c r="C42" s="79"/>
      <c r="D42" s="79"/>
      <c r="H42" s="80"/>
      <c r="I42" s="81"/>
      <c r="K42" s="78"/>
      <c r="L42" s="87"/>
      <c r="M42" s="88"/>
      <c r="O42" s="89"/>
      <c r="S42" s="92"/>
      <c r="T42" s="90"/>
    </row>
    <row r="43" spans="3:20" x14ac:dyDescent="0.25">
      <c r="C43" s="79"/>
      <c r="D43" s="79"/>
      <c r="H43" s="80"/>
      <c r="I43" s="81"/>
      <c r="K43" s="78"/>
      <c r="L43" s="87"/>
      <c r="M43" s="88"/>
      <c r="O43" s="89"/>
      <c r="S43" s="92"/>
      <c r="T43" s="90"/>
    </row>
    <row r="44" spans="3:20" x14ac:dyDescent="0.25">
      <c r="C44" s="79"/>
      <c r="D44" s="79"/>
      <c r="H44" s="80"/>
      <c r="I44" s="81"/>
      <c r="K44" s="78"/>
      <c r="L44" s="87"/>
      <c r="M44" s="88"/>
      <c r="O44" s="89"/>
      <c r="S44" s="92"/>
      <c r="T44" s="90"/>
    </row>
    <row r="45" spans="3:20" x14ac:dyDescent="0.25">
      <c r="C45" s="79"/>
      <c r="D45" s="79"/>
      <c r="H45" s="80"/>
      <c r="I45" s="81"/>
      <c r="K45" s="78"/>
      <c r="L45" s="87"/>
      <c r="M45" s="88"/>
      <c r="O45" s="89"/>
      <c r="S45" s="92"/>
      <c r="T45" s="90"/>
    </row>
    <row r="46" spans="3:20" x14ac:dyDescent="0.25">
      <c r="C46" s="79"/>
      <c r="D46" s="79"/>
      <c r="H46" s="80"/>
      <c r="I46" s="81"/>
      <c r="K46" s="78"/>
      <c r="L46" s="87"/>
      <c r="M46" s="88"/>
      <c r="O46" s="89"/>
      <c r="S46" s="92"/>
      <c r="T46" s="90"/>
    </row>
    <row r="47" spans="3:20" x14ac:dyDescent="0.25">
      <c r="C47" s="79"/>
      <c r="D47" s="79"/>
      <c r="H47" s="80"/>
      <c r="I47" s="81"/>
      <c r="K47" s="78"/>
      <c r="L47" s="87"/>
      <c r="M47" s="88"/>
      <c r="O47" s="89"/>
      <c r="S47" s="92"/>
      <c r="T47" s="90"/>
    </row>
    <row r="48" spans="3:20" x14ac:dyDescent="0.25">
      <c r="C48" s="79"/>
      <c r="D48" s="79"/>
      <c r="H48" s="80"/>
      <c r="I48" s="81"/>
      <c r="K48" s="78"/>
      <c r="L48" s="87"/>
      <c r="M48" s="88"/>
      <c r="O48" s="89"/>
      <c r="S48" s="92"/>
      <c r="T48" s="90"/>
    </row>
    <row r="49" spans="3:20" x14ac:dyDescent="0.25">
      <c r="C49" s="79"/>
      <c r="D49" s="79"/>
      <c r="H49" s="80"/>
      <c r="I49" s="81"/>
      <c r="K49" s="78"/>
      <c r="L49" s="87"/>
      <c r="M49" s="88"/>
      <c r="O49" s="89"/>
      <c r="S49" s="92"/>
      <c r="T49" s="90"/>
    </row>
    <row r="50" spans="3:20" x14ac:dyDescent="0.25">
      <c r="C50" s="79"/>
      <c r="D50" s="79"/>
      <c r="H50" s="80"/>
      <c r="I50" s="81"/>
      <c r="K50" s="78"/>
      <c r="L50" s="87"/>
      <c r="M50" s="88"/>
      <c r="O50" s="89"/>
      <c r="S50" s="92"/>
      <c r="T50" s="90"/>
    </row>
    <row r="51" spans="3:20" x14ac:dyDescent="0.25">
      <c r="C51" s="79"/>
      <c r="D51" s="79"/>
      <c r="H51" s="80"/>
      <c r="I51" s="81"/>
      <c r="K51" s="78"/>
      <c r="L51" s="87"/>
      <c r="M51" s="88"/>
      <c r="O51" s="89"/>
      <c r="S51" s="92"/>
      <c r="T51" s="90"/>
    </row>
    <row r="52" spans="3:20" x14ac:dyDescent="0.25">
      <c r="C52" s="79"/>
      <c r="D52" s="79"/>
      <c r="H52" s="80"/>
      <c r="I52" s="81"/>
      <c r="K52" s="78"/>
      <c r="L52" s="87"/>
      <c r="M52" s="88"/>
      <c r="O52" s="89"/>
      <c r="S52" s="92"/>
      <c r="T52" s="90"/>
    </row>
    <row r="53" spans="3:20" x14ac:dyDescent="0.25">
      <c r="C53" s="79"/>
      <c r="D53" s="79"/>
      <c r="H53" s="80"/>
      <c r="I53" s="81"/>
      <c r="K53" s="78"/>
      <c r="L53" s="87"/>
      <c r="M53" s="88"/>
      <c r="O53" s="89"/>
      <c r="S53" s="92"/>
      <c r="T53" s="90"/>
    </row>
    <row r="54" spans="3:20" x14ac:dyDescent="0.25">
      <c r="C54" s="79"/>
      <c r="D54" s="79"/>
      <c r="H54" s="80"/>
      <c r="I54" s="81"/>
      <c r="K54" s="78"/>
      <c r="L54" s="87"/>
      <c r="M54" s="88"/>
      <c r="O54" s="89"/>
      <c r="S54" s="92"/>
      <c r="T54" s="90"/>
    </row>
    <row r="55" spans="3:20" x14ac:dyDescent="0.25">
      <c r="C55" s="79"/>
      <c r="D55" s="79"/>
      <c r="H55" s="80"/>
      <c r="I55" s="81"/>
      <c r="K55" s="78"/>
      <c r="L55" s="87"/>
      <c r="M55" s="88"/>
      <c r="O55" s="89"/>
      <c r="S55" s="92"/>
      <c r="T55" s="90"/>
    </row>
    <row r="56" spans="3:20" x14ac:dyDescent="0.25">
      <c r="C56" s="79"/>
      <c r="D56" s="79"/>
      <c r="H56" s="80"/>
      <c r="I56" s="81"/>
      <c r="K56" s="78"/>
      <c r="L56" s="87"/>
      <c r="M56" s="88"/>
      <c r="O56" s="89"/>
      <c r="S56" s="92"/>
      <c r="T56" s="90"/>
    </row>
    <row r="57" spans="3:20" x14ac:dyDescent="0.25">
      <c r="C57" s="79"/>
      <c r="D57" s="79"/>
      <c r="H57" s="80"/>
      <c r="I57" s="81"/>
      <c r="K57" s="78"/>
      <c r="L57" s="87"/>
      <c r="M57" s="88"/>
      <c r="O57" s="89"/>
      <c r="S57" s="92"/>
      <c r="T57" s="90"/>
    </row>
    <row r="58" spans="3:20" x14ac:dyDescent="0.25">
      <c r="C58" s="79"/>
      <c r="D58" s="79"/>
      <c r="H58" s="80"/>
      <c r="I58" s="81"/>
      <c r="K58" s="78"/>
      <c r="L58" s="87"/>
      <c r="M58" s="88"/>
      <c r="O58" s="89"/>
      <c r="S58" s="92"/>
      <c r="T58" s="90"/>
    </row>
    <row r="59" spans="3:20" x14ac:dyDescent="0.25">
      <c r="C59" s="79"/>
      <c r="D59" s="79"/>
      <c r="H59" s="80"/>
      <c r="I59" s="81"/>
      <c r="K59" s="78"/>
      <c r="L59" s="87"/>
      <c r="M59" s="88"/>
      <c r="O59" s="89"/>
      <c r="S59" s="92"/>
      <c r="T59" s="90"/>
    </row>
    <row r="60" spans="3:20" x14ac:dyDescent="0.25">
      <c r="C60" s="79"/>
      <c r="D60" s="79"/>
      <c r="H60" s="80"/>
      <c r="I60" s="81"/>
      <c r="K60" s="78"/>
      <c r="L60" s="87"/>
      <c r="M60" s="88"/>
      <c r="O60" s="89"/>
      <c r="S60" s="92"/>
      <c r="T60" s="90"/>
    </row>
    <row r="61" spans="3:20" x14ac:dyDescent="0.25">
      <c r="C61" s="79"/>
      <c r="D61" s="79"/>
      <c r="H61" s="80"/>
      <c r="I61" s="81"/>
      <c r="K61" s="78"/>
      <c r="L61" s="87"/>
      <c r="M61" s="88"/>
      <c r="O61" s="89"/>
      <c r="S61" s="92"/>
      <c r="T61" s="90"/>
    </row>
    <row r="62" spans="3:20" x14ac:dyDescent="0.25">
      <c r="C62" s="79"/>
      <c r="D62" s="79"/>
      <c r="H62" s="80"/>
      <c r="I62" s="81"/>
      <c r="K62" s="78"/>
      <c r="L62" s="87"/>
      <c r="M62" s="88"/>
      <c r="O62" s="89"/>
      <c r="S62" s="92"/>
      <c r="T62" s="90"/>
    </row>
    <row r="63" spans="3:20" x14ac:dyDescent="0.25">
      <c r="C63" s="79"/>
      <c r="D63" s="79"/>
      <c r="H63" s="80"/>
      <c r="I63" s="81"/>
      <c r="K63" s="78"/>
      <c r="L63" s="87"/>
      <c r="M63" s="88"/>
      <c r="O63" s="89"/>
      <c r="S63" s="92"/>
      <c r="T63" s="90"/>
    </row>
    <row r="64" spans="3:20" x14ac:dyDescent="0.25">
      <c r="C64" s="79"/>
      <c r="D64" s="79"/>
      <c r="H64" s="80"/>
      <c r="I64" s="81"/>
      <c r="K64" s="78"/>
      <c r="L64" s="87"/>
      <c r="M64" s="88"/>
      <c r="O64" s="89"/>
      <c r="S64" s="92"/>
      <c r="T64" s="90"/>
    </row>
    <row r="65" spans="3:20" x14ac:dyDescent="0.25">
      <c r="C65" s="79"/>
      <c r="D65" s="79"/>
      <c r="H65" s="80"/>
      <c r="I65" s="81"/>
      <c r="K65" s="78"/>
      <c r="L65" s="87"/>
      <c r="M65" s="88"/>
      <c r="O65" s="89"/>
      <c r="S65" s="92"/>
      <c r="T65" s="90"/>
    </row>
    <row r="66" spans="3:20" x14ac:dyDescent="0.25">
      <c r="C66" s="79"/>
      <c r="D66" s="79"/>
      <c r="H66" s="80"/>
      <c r="I66" s="81"/>
      <c r="K66" s="78"/>
      <c r="L66" s="87"/>
      <c r="M66" s="88"/>
      <c r="O66" s="89"/>
      <c r="S66" s="92"/>
      <c r="T66" s="90"/>
    </row>
    <row r="67" spans="3:20" x14ac:dyDescent="0.25">
      <c r="C67" s="79"/>
      <c r="D67" s="79"/>
      <c r="H67" s="80"/>
      <c r="I67" s="81"/>
      <c r="K67" s="78"/>
      <c r="L67" s="87"/>
      <c r="M67" s="88"/>
      <c r="O67" s="89"/>
      <c r="S67" s="92"/>
      <c r="T67" s="90"/>
    </row>
    <row r="68" spans="3:20" x14ac:dyDescent="0.25">
      <c r="C68" s="79"/>
      <c r="D68" s="79"/>
      <c r="H68" s="80"/>
      <c r="I68" s="81"/>
      <c r="K68" s="78"/>
      <c r="L68" s="87"/>
      <c r="M68" s="88"/>
      <c r="O68" s="89"/>
      <c r="S68" s="92"/>
      <c r="T68" s="90"/>
    </row>
    <row r="69" spans="3:20" x14ac:dyDescent="0.25">
      <c r="C69" s="79"/>
      <c r="D69" s="79"/>
      <c r="H69" s="80"/>
      <c r="I69" s="81"/>
      <c r="K69" s="78"/>
      <c r="L69" s="87"/>
      <c r="M69" s="88"/>
      <c r="O69" s="89"/>
      <c r="S69" s="92"/>
      <c r="T69" s="90"/>
    </row>
    <row r="70" spans="3:20" x14ac:dyDescent="0.25">
      <c r="C70" s="79"/>
      <c r="D70" s="79"/>
      <c r="H70" s="80"/>
      <c r="I70" s="81"/>
      <c r="K70" s="78"/>
      <c r="L70" s="87"/>
      <c r="M70" s="88"/>
      <c r="O70" s="89"/>
      <c r="S70" s="92"/>
      <c r="T70" s="90"/>
    </row>
    <row r="71" spans="3:20" x14ac:dyDescent="0.25">
      <c r="C71" s="79"/>
      <c r="D71" s="79"/>
      <c r="H71" s="80"/>
      <c r="I71" s="81"/>
      <c r="K71" s="78"/>
      <c r="L71" s="87"/>
      <c r="M71" s="88"/>
      <c r="O71" s="89"/>
      <c r="S71" s="92"/>
      <c r="T71" s="90"/>
    </row>
    <row r="72" spans="3:20" x14ac:dyDescent="0.25">
      <c r="C72" s="79"/>
      <c r="D72" s="79"/>
      <c r="H72" s="80"/>
      <c r="I72" s="81"/>
      <c r="K72" s="78"/>
      <c r="L72" s="87"/>
      <c r="M72" s="88"/>
      <c r="O72" s="89"/>
      <c r="S72" s="92"/>
      <c r="T72" s="90"/>
    </row>
    <row r="73" spans="3:20" x14ac:dyDescent="0.25">
      <c r="C73" s="79"/>
      <c r="D73" s="79"/>
      <c r="H73" s="80"/>
      <c r="I73" s="81"/>
      <c r="K73" s="78"/>
      <c r="L73" s="87"/>
      <c r="M73" s="88"/>
      <c r="O73" s="89"/>
      <c r="S73" s="92"/>
      <c r="T73" s="90"/>
    </row>
    <row r="74" spans="3:20" x14ac:dyDescent="0.25">
      <c r="C74" s="79"/>
      <c r="D74" s="79"/>
      <c r="H74" s="80"/>
      <c r="I74" s="81"/>
      <c r="K74" s="78"/>
      <c r="L74" s="87"/>
      <c r="M74" s="88"/>
      <c r="O74" s="89"/>
      <c r="S74" s="92"/>
      <c r="T74" s="90"/>
    </row>
    <row r="75" spans="3:20" x14ac:dyDescent="0.25">
      <c r="C75" s="79"/>
      <c r="D75" s="79"/>
      <c r="H75" s="80"/>
      <c r="I75" s="81"/>
      <c r="K75" s="78"/>
      <c r="L75" s="87"/>
      <c r="M75" s="88"/>
      <c r="O75" s="89"/>
      <c r="S75" s="92"/>
      <c r="T75" s="90"/>
    </row>
    <row r="76" spans="3:20" x14ac:dyDescent="0.25">
      <c r="C76" s="79"/>
      <c r="D76" s="79"/>
      <c r="H76" s="80"/>
      <c r="I76" s="81"/>
      <c r="K76" s="78"/>
      <c r="L76" s="87"/>
      <c r="M76" s="88"/>
      <c r="O76" s="89"/>
      <c r="S76" s="92"/>
      <c r="T76" s="90"/>
    </row>
    <row r="77" spans="3:20" x14ac:dyDescent="0.25">
      <c r="C77" s="79"/>
      <c r="D77" s="79"/>
      <c r="H77" s="80"/>
      <c r="I77" s="81"/>
      <c r="K77" s="78"/>
      <c r="L77" s="87"/>
      <c r="M77" s="88"/>
      <c r="O77" s="89"/>
      <c r="S77" s="92"/>
      <c r="T77" s="90"/>
    </row>
    <row r="78" spans="3:20" x14ac:dyDescent="0.25">
      <c r="C78" s="79"/>
      <c r="D78" s="79"/>
      <c r="H78" s="80"/>
      <c r="I78" s="81"/>
      <c r="K78" s="78"/>
      <c r="L78" s="87"/>
      <c r="M78" s="88"/>
      <c r="O78" s="89"/>
      <c r="S78" s="92"/>
      <c r="T78" s="90"/>
    </row>
    <row r="79" spans="3:20" x14ac:dyDescent="0.25">
      <c r="C79" s="79"/>
      <c r="D79" s="79"/>
      <c r="H79" s="80"/>
      <c r="I79" s="81"/>
      <c r="K79" s="78"/>
      <c r="L79" s="87"/>
      <c r="M79" s="88"/>
      <c r="O79" s="89"/>
      <c r="S79" s="92"/>
      <c r="T79" s="90"/>
    </row>
    <row r="80" spans="3:20" x14ac:dyDescent="0.25">
      <c r="C80" s="79"/>
      <c r="D80" s="79"/>
      <c r="H80" s="80"/>
      <c r="I80" s="81"/>
      <c r="K80" s="78"/>
      <c r="L80" s="87"/>
      <c r="M80" s="88"/>
      <c r="O80" s="89"/>
      <c r="S80" s="92"/>
      <c r="T80" s="90"/>
    </row>
    <row r="81" spans="3:20" x14ac:dyDescent="0.25">
      <c r="C81" s="79"/>
      <c r="D81" s="79"/>
      <c r="H81" s="80"/>
      <c r="I81" s="81"/>
      <c r="K81" s="78"/>
      <c r="L81" s="87"/>
      <c r="M81" s="88"/>
      <c r="O81" s="89"/>
      <c r="S81" s="92"/>
      <c r="T81" s="90"/>
    </row>
    <row r="82" spans="3:20" x14ac:dyDescent="0.25">
      <c r="C82" s="79"/>
      <c r="D82" s="79"/>
      <c r="H82" s="80"/>
      <c r="I82" s="81"/>
      <c r="K82" s="78"/>
      <c r="L82" s="87"/>
      <c r="M82" s="88"/>
      <c r="O82" s="89"/>
      <c r="S82" s="92"/>
      <c r="T82" s="90"/>
    </row>
    <row r="83" spans="3:20" x14ac:dyDescent="0.25">
      <c r="C83" s="79"/>
      <c r="D83" s="79"/>
      <c r="H83" s="80"/>
      <c r="I83" s="81"/>
      <c r="K83" s="78"/>
      <c r="L83" s="87"/>
      <c r="M83" s="88"/>
      <c r="O83" s="89"/>
      <c r="S83" s="92"/>
      <c r="T83" s="90"/>
    </row>
    <row r="84" spans="3:20" x14ac:dyDescent="0.25">
      <c r="C84" s="79"/>
      <c r="D84" s="79"/>
      <c r="H84" s="80"/>
      <c r="I84" s="81"/>
      <c r="K84" s="78"/>
      <c r="L84" s="87"/>
      <c r="M84" s="88"/>
      <c r="O84" s="89"/>
      <c r="S84" s="92"/>
      <c r="T84" s="90"/>
    </row>
    <row r="85" spans="3:20" x14ac:dyDescent="0.25">
      <c r="C85" s="79"/>
      <c r="D85" s="79"/>
      <c r="H85" s="80"/>
      <c r="I85" s="81"/>
      <c r="K85" s="78"/>
      <c r="L85" s="87"/>
      <c r="M85" s="88"/>
      <c r="O85" s="89"/>
      <c r="S85" s="92"/>
      <c r="T85" s="90"/>
    </row>
    <row r="86" spans="3:20" x14ac:dyDescent="0.25">
      <c r="C86" s="79"/>
      <c r="D86" s="79"/>
      <c r="H86" s="80"/>
      <c r="I86" s="81"/>
      <c r="K86" s="78"/>
      <c r="L86" s="87"/>
      <c r="M86" s="88"/>
      <c r="O86" s="89"/>
      <c r="S86" s="92"/>
      <c r="T86" s="90"/>
    </row>
    <row r="87" spans="3:20" x14ac:dyDescent="0.25">
      <c r="C87" s="79"/>
      <c r="D87" s="79"/>
      <c r="H87" s="80"/>
      <c r="I87" s="81"/>
      <c r="K87" s="78"/>
      <c r="L87" s="87"/>
      <c r="M87" s="88"/>
      <c r="O87" s="89"/>
      <c r="S87" s="92"/>
      <c r="T87" s="90"/>
    </row>
    <row r="88" spans="3:20" x14ac:dyDescent="0.25">
      <c r="C88" s="79"/>
      <c r="D88" s="79"/>
      <c r="H88" s="80"/>
      <c r="I88" s="81"/>
      <c r="K88" s="78"/>
      <c r="L88" s="87"/>
      <c r="M88" s="88"/>
      <c r="O88" s="89"/>
      <c r="S88" s="92"/>
      <c r="T88" s="90"/>
    </row>
    <row r="89" spans="3:20" x14ac:dyDescent="0.25">
      <c r="C89" s="79"/>
      <c r="D89" s="79"/>
      <c r="H89" s="80"/>
      <c r="I89" s="81"/>
      <c r="K89" s="78"/>
      <c r="L89" s="87"/>
      <c r="M89" s="88"/>
      <c r="O89" s="89"/>
      <c r="S89" s="92"/>
      <c r="T89" s="90"/>
    </row>
    <row r="90" spans="3:20" x14ac:dyDescent="0.25">
      <c r="C90" s="79"/>
      <c r="D90" s="79"/>
      <c r="H90" s="80"/>
      <c r="I90" s="81"/>
      <c r="K90" s="78"/>
      <c r="L90" s="87"/>
      <c r="M90" s="88"/>
      <c r="O90" s="89"/>
      <c r="S90" s="92"/>
      <c r="T90" s="90"/>
    </row>
    <row r="91" spans="3:20" x14ac:dyDescent="0.25">
      <c r="C91" s="79"/>
      <c r="D91" s="79"/>
      <c r="H91" s="80"/>
      <c r="I91" s="81"/>
      <c r="K91" s="78"/>
      <c r="L91" s="87"/>
      <c r="M91" s="88"/>
      <c r="O91" s="89"/>
      <c r="S91" s="92"/>
      <c r="T91" s="90"/>
    </row>
    <row r="92" spans="3:20" x14ac:dyDescent="0.25">
      <c r="C92" s="79"/>
      <c r="D92" s="79"/>
      <c r="H92" s="80"/>
      <c r="I92" s="81"/>
      <c r="K92" s="78"/>
      <c r="L92" s="87"/>
      <c r="M92" s="88"/>
      <c r="O92" s="89"/>
      <c r="S92" s="92"/>
      <c r="T92" s="90"/>
    </row>
    <row r="93" spans="3:20" x14ac:dyDescent="0.25">
      <c r="C93" s="79"/>
      <c r="D93" s="79"/>
      <c r="H93" s="80"/>
      <c r="I93" s="81"/>
      <c r="K93" s="78"/>
      <c r="L93" s="87"/>
      <c r="M93" s="88"/>
      <c r="O93" s="89"/>
      <c r="S93" s="92"/>
      <c r="T93" s="90"/>
    </row>
    <row r="94" spans="3:20" x14ac:dyDescent="0.25">
      <c r="C94" s="79"/>
      <c r="D94" s="79"/>
      <c r="H94" s="80"/>
      <c r="I94" s="81"/>
      <c r="K94" s="78"/>
      <c r="L94" s="87"/>
      <c r="M94" s="88"/>
      <c r="O94" s="89"/>
      <c r="S94" s="92"/>
      <c r="T94" s="90"/>
    </row>
    <row r="95" spans="3:20" x14ac:dyDescent="0.25">
      <c r="C95" s="79"/>
      <c r="D95" s="79"/>
      <c r="H95" s="80"/>
      <c r="I95" s="81"/>
      <c r="K95" s="78"/>
      <c r="L95" s="87"/>
      <c r="M95" s="88"/>
      <c r="O95" s="89"/>
      <c r="S95" s="92"/>
      <c r="T95" s="90"/>
    </row>
    <row r="96" spans="3:20" x14ac:dyDescent="0.25">
      <c r="C96" s="79"/>
      <c r="D96" s="79"/>
      <c r="H96" s="80"/>
      <c r="I96" s="81"/>
      <c r="K96" s="78"/>
      <c r="L96" s="87"/>
      <c r="M96" s="88"/>
      <c r="O96" s="89"/>
      <c r="S96" s="92"/>
      <c r="T96" s="90"/>
    </row>
    <row r="97" spans="3:20" x14ac:dyDescent="0.25">
      <c r="C97" s="79"/>
      <c r="D97" s="79"/>
      <c r="H97" s="80"/>
      <c r="I97" s="81"/>
      <c r="K97" s="78"/>
      <c r="L97" s="87"/>
      <c r="M97" s="88"/>
      <c r="O97" s="89"/>
      <c r="S97" s="92"/>
      <c r="T97" s="90"/>
    </row>
    <row r="98" spans="3:20" x14ac:dyDescent="0.25">
      <c r="C98" s="79"/>
      <c r="D98" s="79"/>
      <c r="H98" s="80"/>
      <c r="I98" s="81"/>
      <c r="K98" s="78"/>
      <c r="L98" s="87"/>
      <c r="M98" s="88"/>
      <c r="O98" s="89"/>
      <c r="S98" s="92"/>
      <c r="T98" s="90"/>
    </row>
    <row r="99" spans="3:20" x14ac:dyDescent="0.25">
      <c r="C99" s="79"/>
      <c r="D99" s="79"/>
      <c r="H99" s="80"/>
      <c r="I99" s="81"/>
      <c r="K99" s="78"/>
      <c r="L99" s="87"/>
      <c r="M99" s="88"/>
      <c r="O99" s="89"/>
      <c r="S99" s="92"/>
      <c r="T99" s="90"/>
    </row>
    <row r="100" spans="3:20" x14ac:dyDescent="0.25">
      <c r="C100" s="79"/>
      <c r="D100" s="79"/>
      <c r="H100" s="80"/>
      <c r="I100" s="81"/>
      <c r="K100" s="78"/>
      <c r="L100" s="87"/>
      <c r="M100" s="88"/>
      <c r="O100" s="89"/>
      <c r="S100" s="92"/>
      <c r="T100" s="90"/>
    </row>
    <row r="101" spans="3:20" x14ac:dyDescent="0.25">
      <c r="C101" s="79"/>
      <c r="D101" s="79"/>
      <c r="H101" s="80"/>
      <c r="I101" s="81"/>
      <c r="K101" s="78"/>
      <c r="L101" s="87"/>
      <c r="M101" s="88"/>
      <c r="O101" s="89"/>
      <c r="S101" s="92"/>
      <c r="T101" s="90"/>
    </row>
    <row r="102" spans="3:20" x14ac:dyDescent="0.25">
      <c r="C102" s="79"/>
      <c r="D102" s="79"/>
      <c r="H102" s="80"/>
      <c r="I102" s="81"/>
      <c r="K102" s="78"/>
      <c r="L102" s="87"/>
      <c r="M102" s="88"/>
      <c r="O102" s="89"/>
      <c r="S102" s="92"/>
      <c r="T102" s="90"/>
    </row>
    <row r="103" spans="3:20" x14ac:dyDescent="0.25">
      <c r="C103" s="79"/>
      <c r="D103" s="79"/>
      <c r="H103" s="80"/>
      <c r="I103" s="81"/>
      <c r="K103" s="78"/>
      <c r="L103" s="87"/>
      <c r="M103" s="88"/>
      <c r="O103" s="89"/>
      <c r="S103" s="92"/>
      <c r="T103" s="90"/>
    </row>
    <row r="104" spans="3:20" x14ac:dyDescent="0.25">
      <c r="C104" s="79"/>
      <c r="D104" s="79"/>
      <c r="H104" s="80"/>
      <c r="I104" s="81"/>
      <c r="K104" s="78"/>
      <c r="L104" s="87"/>
      <c r="M104" s="88"/>
      <c r="O104" s="89"/>
      <c r="S104" s="92"/>
      <c r="T104" s="90"/>
    </row>
    <row r="105" spans="3:20" x14ac:dyDescent="0.25">
      <c r="C105" s="79"/>
      <c r="D105" s="79"/>
      <c r="H105" s="80"/>
      <c r="I105" s="81"/>
      <c r="K105" s="78"/>
      <c r="L105" s="87"/>
      <c r="M105" s="88"/>
      <c r="O105" s="89"/>
      <c r="S105" s="92"/>
      <c r="T105" s="90"/>
    </row>
    <row r="106" spans="3:20" x14ac:dyDescent="0.25">
      <c r="C106" s="79"/>
      <c r="D106" s="79"/>
      <c r="H106" s="80"/>
      <c r="I106" s="81"/>
      <c r="K106" s="78"/>
      <c r="L106" s="87"/>
      <c r="M106" s="88"/>
      <c r="O106" s="89"/>
      <c r="S106" s="92"/>
      <c r="T106" s="90"/>
    </row>
    <row r="107" spans="3:20" x14ac:dyDescent="0.25">
      <c r="C107" s="79"/>
      <c r="D107" s="79"/>
      <c r="H107" s="80"/>
      <c r="I107" s="81"/>
      <c r="K107" s="78"/>
      <c r="L107" s="87"/>
      <c r="M107" s="88"/>
      <c r="O107" s="89"/>
      <c r="S107" s="92"/>
      <c r="T107" s="90"/>
    </row>
    <row r="108" spans="3:20" x14ac:dyDescent="0.25">
      <c r="C108" s="79"/>
      <c r="D108" s="79"/>
      <c r="H108" s="80"/>
      <c r="I108" s="81"/>
      <c r="K108" s="78"/>
      <c r="L108" s="87"/>
      <c r="M108" s="88"/>
      <c r="O108" s="89"/>
      <c r="S108" s="92"/>
      <c r="T108" s="90"/>
    </row>
    <row r="109" spans="3:20" x14ac:dyDescent="0.25">
      <c r="C109" s="79"/>
      <c r="D109" s="79"/>
      <c r="H109" s="80"/>
      <c r="I109" s="81"/>
      <c r="K109" s="78"/>
      <c r="L109" s="87"/>
      <c r="M109" s="88"/>
      <c r="O109" s="89"/>
      <c r="S109" s="92"/>
      <c r="T109" s="90"/>
    </row>
    <row r="110" spans="3:20" x14ac:dyDescent="0.25">
      <c r="C110" s="79"/>
      <c r="D110" s="79"/>
      <c r="H110" s="80"/>
      <c r="I110" s="81"/>
      <c r="K110" s="78"/>
      <c r="L110" s="87"/>
      <c r="M110" s="88"/>
      <c r="O110" s="89"/>
      <c r="S110" s="92"/>
      <c r="T110" s="90"/>
    </row>
    <row r="111" spans="3:20" x14ac:dyDescent="0.25">
      <c r="C111" s="79"/>
      <c r="D111" s="79"/>
      <c r="H111" s="80"/>
      <c r="I111" s="81"/>
      <c r="K111" s="78"/>
      <c r="L111" s="87"/>
      <c r="M111" s="88"/>
      <c r="O111" s="89"/>
      <c r="S111" s="92"/>
      <c r="T111" s="90"/>
    </row>
    <row r="112" spans="3:20" x14ac:dyDescent="0.25">
      <c r="C112" s="79"/>
      <c r="D112" s="79"/>
      <c r="H112" s="80"/>
      <c r="I112" s="81"/>
      <c r="K112" s="78"/>
      <c r="L112" s="87"/>
      <c r="M112" s="88"/>
      <c r="O112" s="89"/>
      <c r="S112" s="92"/>
      <c r="T112" s="90"/>
    </row>
    <row r="113" spans="3:20" x14ac:dyDescent="0.25">
      <c r="C113" s="79"/>
      <c r="D113" s="79"/>
      <c r="H113" s="80"/>
      <c r="I113" s="81"/>
      <c r="K113" s="78"/>
      <c r="L113" s="87"/>
      <c r="M113" s="88"/>
      <c r="O113" s="89"/>
      <c r="S113" s="92"/>
      <c r="T113" s="90"/>
    </row>
    <row r="114" spans="3:20" x14ac:dyDescent="0.25">
      <c r="C114" s="79"/>
      <c r="D114" s="79"/>
      <c r="H114" s="80"/>
      <c r="I114" s="81"/>
      <c r="K114" s="78"/>
      <c r="L114" s="87"/>
      <c r="M114" s="88"/>
      <c r="O114" s="89"/>
      <c r="S114" s="92"/>
      <c r="T114" s="90"/>
    </row>
    <row r="115" spans="3:20" x14ac:dyDescent="0.25">
      <c r="C115" s="79"/>
      <c r="D115" s="79"/>
      <c r="H115" s="80"/>
      <c r="I115" s="81"/>
      <c r="K115" s="78"/>
      <c r="L115" s="87"/>
      <c r="M115" s="88"/>
      <c r="O115" s="89"/>
      <c r="S115" s="92"/>
      <c r="T115" s="90"/>
    </row>
    <row r="116" spans="3:20" x14ac:dyDescent="0.25">
      <c r="C116" s="79"/>
      <c r="D116" s="79"/>
      <c r="H116" s="80"/>
      <c r="I116" s="81"/>
      <c r="K116" s="78"/>
      <c r="L116" s="87"/>
      <c r="M116" s="88"/>
      <c r="O116" s="89"/>
      <c r="S116" s="92"/>
      <c r="T116" s="90"/>
    </row>
    <row r="117" spans="3:20" x14ac:dyDescent="0.25">
      <c r="C117" s="79"/>
      <c r="D117" s="79"/>
      <c r="H117" s="80"/>
      <c r="I117" s="81"/>
      <c r="K117" s="78"/>
      <c r="L117" s="87"/>
      <c r="M117" s="88"/>
      <c r="O117" s="89"/>
      <c r="S117" s="92"/>
      <c r="T117" s="90"/>
    </row>
    <row r="118" spans="3:20" x14ac:dyDescent="0.25">
      <c r="C118" s="79"/>
      <c r="D118" s="79"/>
      <c r="H118" s="80"/>
      <c r="I118" s="81"/>
      <c r="K118" s="78"/>
      <c r="L118" s="87"/>
      <c r="M118" s="88"/>
      <c r="O118" s="89"/>
      <c r="S118" s="92"/>
      <c r="T118" s="90"/>
    </row>
    <row r="119" spans="3:20" x14ac:dyDescent="0.25">
      <c r="C119" s="79"/>
      <c r="D119" s="79"/>
      <c r="H119" s="80"/>
      <c r="I119" s="81"/>
      <c r="K119" s="78"/>
      <c r="L119" s="87"/>
      <c r="M119" s="88"/>
      <c r="O119" s="89"/>
      <c r="S119" s="92"/>
      <c r="T119" s="90"/>
    </row>
    <row r="120" spans="3:20" x14ac:dyDescent="0.25">
      <c r="C120" s="79"/>
      <c r="D120" s="79"/>
      <c r="H120" s="80"/>
      <c r="I120" s="81"/>
      <c r="K120" s="78"/>
      <c r="L120" s="87"/>
      <c r="M120" s="88"/>
      <c r="O120" s="89"/>
      <c r="S120" s="92"/>
      <c r="T120" s="90"/>
    </row>
    <row r="121" spans="3:20" x14ac:dyDescent="0.25">
      <c r="C121" s="79"/>
      <c r="D121" s="79"/>
      <c r="H121" s="80"/>
      <c r="I121" s="81"/>
      <c r="K121" s="78"/>
      <c r="L121" s="87"/>
      <c r="M121" s="88"/>
      <c r="O121" s="89"/>
      <c r="S121" s="92"/>
      <c r="T121" s="90"/>
    </row>
    <row r="122" spans="3:20" x14ac:dyDescent="0.25">
      <c r="C122" s="79"/>
      <c r="D122" s="79"/>
      <c r="H122" s="80"/>
      <c r="I122" s="81"/>
      <c r="K122" s="78"/>
      <c r="L122" s="87"/>
      <c r="M122" s="88"/>
      <c r="O122" s="89"/>
      <c r="S122" s="92"/>
      <c r="T122" s="90"/>
    </row>
    <row r="123" spans="3:20" x14ac:dyDescent="0.25">
      <c r="C123" s="79"/>
      <c r="D123" s="79"/>
      <c r="H123" s="80"/>
      <c r="I123" s="81"/>
      <c r="K123" s="78"/>
      <c r="L123" s="87"/>
      <c r="M123" s="88"/>
      <c r="O123" s="89"/>
      <c r="S123" s="92"/>
      <c r="T123" s="90"/>
    </row>
    <row r="124" spans="3:20" x14ac:dyDescent="0.25">
      <c r="C124" s="79"/>
      <c r="D124" s="79"/>
      <c r="H124" s="80"/>
      <c r="I124" s="81"/>
      <c r="K124" s="78"/>
      <c r="L124" s="87"/>
      <c r="M124" s="88"/>
      <c r="O124" s="89"/>
      <c r="S124" s="92"/>
      <c r="T124" s="90"/>
    </row>
    <row r="125" spans="3:20" x14ac:dyDescent="0.25">
      <c r="C125" s="79"/>
      <c r="D125" s="79"/>
      <c r="H125" s="80"/>
      <c r="I125" s="81"/>
      <c r="K125" s="78"/>
      <c r="L125" s="87"/>
      <c r="M125" s="88"/>
      <c r="O125" s="89"/>
      <c r="S125" s="92"/>
      <c r="T125" s="90"/>
    </row>
    <row r="126" spans="3:20" x14ac:dyDescent="0.25">
      <c r="C126" s="79"/>
      <c r="D126" s="79"/>
      <c r="H126" s="80"/>
      <c r="I126" s="81"/>
      <c r="K126" s="78"/>
      <c r="L126" s="87"/>
      <c r="M126" s="88"/>
      <c r="O126" s="89"/>
      <c r="S126" s="92"/>
      <c r="T126" s="90"/>
    </row>
    <row r="127" spans="3:20" x14ac:dyDescent="0.25">
      <c r="C127" s="79"/>
      <c r="D127" s="79"/>
      <c r="H127" s="80"/>
      <c r="I127" s="81"/>
      <c r="K127" s="78"/>
      <c r="L127" s="87"/>
      <c r="M127" s="88"/>
      <c r="O127" s="89"/>
      <c r="S127" s="92"/>
      <c r="T127" s="90"/>
    </row>
    <row r="128" spans="3:20" x14ac:dyDescent="0.25">
      <c r="C128" s="79"/>
      <c r="D128" s="79"/>
      <c r="H128" s="80"/>
      <c r="I128" s="81"/>
      <c r="K128" s="78"/>
      <c r="L128" s="87"/>
      <c r="M128" s="88"/>
      <c r="O128" s="89"/>
      <c r="S128" s="92"/>
      <c r="T128" s="90"/>
    </row>
    <row r="129" spans="3:20" x14ac:dyDescent="0.25">
      <c r="C129" s="79"/>
      <c r="D129" s="79"/>
      <c r="H129" s="80"/>
      <c r="I129" s="81"/>
      <c r="K129" s="78"/>
      <c r="L129" s="87"/>
      <c r="M129" s="88"/>
      <c r="O129" s="89"/>
      <c r="S129" s="92"/>
      <c r="T129" s="90"/>
    </row>
    <row r="130" spans="3:20" x14ac:dyDescent="0.25">
      <c r="C130" s="79"/>
      <c r="D130" s="79"/>
      <c r="H130" s="80"/>
      <c r="I130" s="81"/>
      <c r="K130" s="78"/>
      <c r="L130" s="87"/>
      <c r="M130" s="88"/>
      <c r="O130" s="89"/>
      <c r="S130" s="92"/>
      <c r="T130" s="90"/>
    </row>
    <row r="131" spans="3:20" x14ac:dyDescent="0.25">
      <c r="C131" s="79"/>
      <c r="D131" s="79"/>
      <c r="H131" s="80"/>
      <c r="I131" s="81"/>
      <c r="K131" s="78"/>
      <c r="L131" s="87"/>
      <c r="M131" s="88"/>
      <c r="O131" s="89"/>
      <c r="S131" s="92"/>
      <c r="T131" s="90"/>
    </row>
    <row r="132" spans="3:20" x14ac:dyDescent="0.25">
      <c r="C132" s="79"/>
      <c r="D132" s="79"/>
      <c r="H132" s="80"/>
      <c r="I132" s="81"/>
      <c r="K132" s="78"/>
      <c r="L132" s="87"/>
      <c r="M132" s="88"/>
      <c r="O132" s="89"/>
      <c r="S132" s="92"/>
      <c r="T132" s="90"/>
    </row>
    <row r="133" spans="3:20" x14ac:dyDescent="0.25">
      <c r="C133" s="79"/>
      <c r="D133" s="79"/>
      <c r="H133" s="80"/>
      <c r="I133" s="81"/>
      <c r="K133" s="78"/>
      <c r="L133" s="87"/>
      <c r="M133" s="88"/>
      <c r="O133" s="89"/>
      <c r="S133" s="92"/>
      <c r="T133" s="90"/>
    </row>
    <row r="134" spans="3:20" x14ac:dyDescent="0.25">
      <c r="C134" s="79"/>
      <c r="D134" s="79"/>
      <c r="H134" s="80"/>
      <c r="I134" s="81"/>
      <c r="K134" s="78"/>
      <c r="L134" s="87"/>
      <c r="M134" s="88"/>
      <c r="O134" s="89"/>
      <c r="S134" s="92"/>
      <c r="T134" s="90"/>
    </row>
    <row r="135" spans="3:20" x14ac:dyDescent="0.25">
      <c r="C135" s="79"/>
      <c r="D135" s="79"/>
      <c r="H135" s="80"/>
      <c r="I135" s="81"/>
      <c r="K135" s="78"/>
      <c r="L135" s="87"/>
      <c r="M135" s="88"/>
      <c r="O135" s="89"/>
      <c r="S135" s="92"/>
      <c r="T135" s="90"/>
    </row>
    <row r="136" spans="3:20" x14ac:dyDescent="0.25">
      <c r="C136" s="79"/>
      <c r="D136" s="79"/>
      <c r="H136" s="80"/>
      <c r="I136" s="81"/>
      <c r="K136" s="78"/>
      <c r="L136" s="87"/>
      <c r="M136" s="88"/>
      <c r="O136" s="89"/>
      <c r="S136" s="92"/>
      <c r="T136" s="90"/>
    </row>
    <row r="137" spans="3:20" x14ac:dyDescent="0.25">
      <c r="C137" s="79"/>
      <c r="D137" s="79"/>
      <c r="H137" s="80"/>
      <c r="I137" s="81"/>
      <c r="K137" s="78"/>
      <c r="L137" s="87"/>
      <c r="M137" s="88"/>
      <c r="O137" s="89"/>
      <c r="S137" s="92"/>
      <c r="T137" s="90"/>
    </row>
    <row r="138" spans="3:20" x14ac:dyDescent="0.25">
      <c r="C138" s="79"/>
      <c r="D138" s="79"/>
      <c r="H138" s="80"/>
      <c r="I138" s="81"/>
      <c r="K138" s="78"/>
      <c r="L138" s="87"/>
      <c r="M138" s="88"/>
      <c r="O138" s="89"/>
      <c r="S138" s="92"/>
      <c r="T138" s="90"/>
    </row>
    <row r="139" spans="3:20" x14ac:dyDescent="0.25">
      <c r="C139" s="79"/>
      <c r="D139" s="79"/>
      <c r="H139" s="80"/>
      <c r="I139" s="81"/>
      <c r="K139" s="78"/>
      <c r="L139" s="87"/>
      <c r="M139" s="88"/>
      <c r="O139" s="89"/>
      <c r="S139" s="92"/>
      <c r="T139" s="90"/>
    </row>
    <row r="140" spans="3:20" x14ac:dyDescent="0.25">
      <c r="C140" s="79"/>
      <c r="D140" s="79"/>
      <c r="H140" s="80"/>
      <c r="I140" s="81"/>
      <c r="K140" s="78"/>
      <c r="L140" s="87"/>
      <c r="M140" s="88"/>
      <c r="O140" s="89"/>
      <c r="S140" s="92"/>
      <c r="T140" s="90"/>
    </row>
    <row r="141" spans="3:20" x14ac:dyDescent="0.25">
      <c r="C141" s="79"/>
      <c r="D141" s="79"/>
      <c r="H141" s="80"/>
      <c r="I141" s="81"/>
      <c r="K141" s="78"/>
      <c r="L141" s="87"/>
      <c r="M141" s="88"/>
      <c r="O141" s="89"/>
      <c r="S141" s="92"/>
      <c r="T141" s="90"/>
    </row>
    <row r="142" spans="3:20" x14ac:dyDescent="0.25">
      <c r="C142" s="79"/>
      <c r="D142" s="79"/>
      <c r="H142" s="80"/>
      <c r="I142" s="81"/>
      <c r="K142" s="78"/>
      <c r="L142" s="87"/>
      <c r="M142" s="88"/>
      <c r="O142" s="89"/>
      <c r="S142" s="92"/>
      <c r="T142" s="90"/>
    </row>
    <row r="143" spans="3:20" x14ac:dyDescent="0.25">
      <c r="C143" s="79"/>
      <c r="D143" s="79"/>
      <c r="H143" s="80"/>
      <c r="I143" s="81"/>
      <c r="K143" s="78"/>
      <c r="L143" s="87"/>
      <c r="M143" s="88"/>
      <c r="O143" s="89"/>
      <c r="S143" s="92"/>
      <c r="T143" s="90"/>
    </row>
    <row r="144" spans="3:20" x14ac:dyDescent="0.25">
      <c r="C144" s="79"/>
      <c r="D144" s="79"/>
      <c r="H144" s="80"/>
      <c r="I144" s="81"/>
      <c r="K144" s="78"/>
      <c r="L144" s="87"/>
      <c r="M144" s="88"/>
      <c r="O144" s="89"/>
      <c r="S144" s="92"/>
      <c r="T144" s="90"/>
    </row>
    <row r="145" spans="3:20" x14ac:dyDescent="0.25">
      <c r="C145" s="79"/>
      <c r="D145" s="79"/>
      <c r="H145" s="80"/>
      <c r="I145" s="81"/>
      <c r="K145" s="78"/>
      <c r="L145" s="87"/>
      <c r="M145" s="88"/>
      <c r="O145" s="89"/>
      <c r="S145" s="92"/>
      <c r="T145" s="90"/>
    </row>
    <row r="146" spans="3:20" x14ac:dyDescent="0.25">
      <c r="C146" s="79"/>
      <c r="D146" s="79"/>
      <c r="H146" s="80"/>
      <c r="I146" s="81"/>
      <c r="K146" s="78"/>
      <c r="L146" s="87"/>
      <c r="M146" s="88"/>
      <c r="O146" s="89"/>
      <c r="S146" s="92"/>
      <c r="T146" s="90"/>
    </row>
    <row r="147" spans="3:20" x14ac:dyDescent="0.25">
      <c r="C147" s="79"/>
      <c r="D147" s="79"/>
      <c r="H147" s="80"/>
      <c r="I147" s="81"/>
      <c r="K147" s="78"/>
      <c r="L147" s="87"/>
      <c r="M147" s="88"/>
      <c r="O147" s="89"/>
      <c r="S147" s="92"/>
      <c r="T147" s="90"/>
    </row>
    <row r="148" spans="3:20" x14ac:dyDescent="0.25">
      <c r="C148" s="79"/>
      <c r="D148" s="79"/>
      <c r="H148" s="80"/>
      <c r="I148" s="81"/>
      <c r="K148" s="78"/>
      <c r="L148" s="87"/>
      <c r="M148" s="88"/>
      <c r="O148" s="89"/>
      <c r="S148" s="92"/>
      <c r="T148" s="90"/>
    </row>
    <row r="149" spans="3:20" x14ac:dyDescent="0.25">
      <c r="C149" s="79"/>
      <c r="D149" s="79"/>
      <c r="H149" s="80"/>
      <c r="I149" s="81"/>
      <c r="K149" s="78"/>
      <c r="L149" s="87"/>
      <c r="M149" s="88"/>
      <c r="O149" s="89"/>
      <c r="S149" s="92"/>
      <c r="T149" s="90"/>
    </row>
    <row r="150" spans="3:20" x14ac:dyDescent="0.25">
      <c r="C150" s="79"/>
      <c r="D150" s="79"/>
      <c r="H150" s="80"/>
      <c r="I150" s="81"/>
      <c r="K150" s="78"/>
      <c r="L150" s="87"/>
      <c r="M150" s="88"/>
      <c r="O150" s="89"/>
      <c r="S150" s="92"/>
      <c r="T150" s="90"/>
    </row>
    <row r="151" spans="3:20" x14ac:dyDescent="0.25">
      <c r="C151" s="79"/>
      <c r="D151" s="79"/>
      <c r="H151" s="80"/>
      <c r="I151" s="81"/>
      <c r="K151" s="78"/>
      <c r="L151" s="87"/>
      <c r="M151" s="88"/>
      <c r="O151" s="89"/>
      <c r="S151" s="92"/>
      <c r="T151" s="90"/>
    </row>
    <row r="152" spans="3:20" x14ac:dyDescent="0.25">
      <c r="C152" s="79"/>
      <c r="D152" s="79"/>
      <c r="H152" s="80"/>
      <c r="I152" s="81"/>
      <c r="K152" s="78"/>
      <c r="L152" s="87"/>
      <c r="M152" s="88"/>
      <c r="O152" s="89"/>
      <c r="S152" s="92"/>
      <c r="T152" s="90"/>
    </row>
    <row r="153" spans="3:20" x14ac:dyDescent="0.25">
      <c r="C153" s="79"/>
      <c r="D153" s="79"/>
      <c r="H153" s="80"/>
      <c r="I153" s="81"/>
      <c r="K153" s="78"/>
      <c r="L153" s="87"/>
      <c r="M153" s="88"/>
      <c r="O153" s="89"/>
      <c r="S153" s="92"/>
      <c r="T153" s="90"/>
    </row>
    <row r="154" spans="3:20" x14ac:dyDescent="0.25">
      <c r="C154" s="79"/>
      <c r="D154" s="79"/>
      <c r="H154" s="80"/>
      <c r="I154" s="81"/>
      <c r="K154" s="78"/>
      <c r="L154" s="87"/>
      <c r="M154" s="88"/>
      <c r="O154" s="89"/>
      <c r="S154" s="92"/>
      <c r="T154" s="90"/>
    </row>
    <row r="155" spans="3:20" x14ac:dyDescent="0.25">
      <c r="C155" s="79"/>
      <c r="D155" s="79"/>
      <c r="H155" s="80"/>
      <c r="I155" s="81"/>
      <c r="K155" s="78"/>
      <c r="L155" s="87"/>
      <c r="M155" s="88"/>
      <c r="O155" s="89"/>
      <c r="S155" s="92"/>
      <c r="T155" s="90"/>
    </row>
    <row r="156" spans="3:20" x14ac:dyDescent="0.25">
      <c r="C156" s="79"/>
      <c r="D156" s="79"/>
      <c r="H156" s="80"/>
      <c r="I156" s="81"/>
      <c r="K156" s="78"/>
      <c r="L156" s="87"/>
      <c r="M156" s="88"/>
      <c r="O156" s="89"/>
      <c r="S156" s="92"/>
      <c r="T156" s="90"/>
    </row>
    <row r="157" spans="3:20" x14ac:dyDescent="0.25">
      <c r="C157" s="79"/>
      <c r="D157" s="79"/>
      <c r="H157" s="80"/>
      <c r="I157" s="81"/>
      <c r="K157" s="78"/>
      <c r="L157" s="87"/>
      <c r="M157" s="88"/>
      <c r="O157" s="89"/>
      <c r="S157" s="92"/>
      <c r="T157" s="90"/>
    </row>
    <row r="158" spans="3:20" x14ac:dyDescent="0.25">
      <c r="C158" s="79"/>
      <c r="D158" s="79"/>
      <c r="H158" s="80"/>
      <c r="I158" s="81"/>
      <c r="K158" s="78"/>
      <c r="L158" s="87"/>
      <c r="M158" s="88"/>
      <c r="O158" s="89"/>
      <c r="S158" s="92"/>
      <c r="T158" s="90"/>
    </row>
    <row r="159" spans="3:20" x14ac:dyDescent="0.25">
      <c r="C159" s="79"/>
      <c r="D159" s="79"/>
      <c r="H159" s="80"/>
      <c r="I159" s="81"/>
      <c r="K159" s="78"/>
      <c r="L159" s="87"/>
      <c r="M159" s="88"/>
      <c r="O159" s="89"/>
      <c r="S159" s="92"/>
      <c r="T159" s="90"/>
    </row>
    <row r="160" spans="3:20" x14ac:dyDescent="0.25">
      <c r="C160" s="79"/>
      <c r="D160" s="79"/>
      <c r="H160" s="80"/>
      <c r="I160" s="81"/>
      <c r="K160" s="78"/>
      <c r="L160" s="87"/>
      <c r="M160" s="88"/>
      <c r="O160" s="89"/>
      <c r="S160" s="92"/>
      <c r="T160" s="90"/>
    </row>
    <row r="161" spans="3:20" x14ac:dyDescent="0.25">
      <c r="C161" s="79"/>
      <c r="D161" s="79"/>
      <c r="H161" s="80"/>
      <c r="I161" s="81"/>
      <c r="K161" s="78"/>
      <c r="L161" s="87"/>
      <c r="M161" s="88"/>
      <c r="O161" s="89"/>
      <c r="S161" s="92"/>
      <c r="T161" s="90"/>
    </row>
    <row r="162" spans="3:20" x14ac:dyDescent="0.25">
      <c r="C162" s="79"/>
      <c r="D162" s="79"/>
      <c r="H162" s="80"/>
      <c r="I162" s="81"/>
      <c r="K162" s="78"/>
      <c r="L162" s="87"/>
      <c r="M162" s="88"/>
      <c r="O162" s="89"/>
      <c r="S162" s="92"/>
      <c r="T162" s="90"/>
    </row>
    <row r="163" spans="3:20" x14ac:dyDescent="0.25">
      <c r="C163" s="79"/>
      <c r="D163" s="79"/>
      <c r="H163" s="80"/>
      <c r="I163" s="81"/>
      <c r="K163" s="78"/>
      <c r="L163" s="87"/>
      <c r="M163" s="88"/>
      <c r="O163" s="89"/>
      <c r="S163" s="92"/>
      <c r="T163" s="90"/>
    </row>
    <row r="164" spans="3:20" x14ac:dyDescent="0.25">
      <c r="C164" s="79"/>
      <c r="D164" s="79"/>
      <c r="H164" s="80"/>
      <c r="I164" s="81"/>
      <c r="K164" s="78"/>
      <c r="L164" s="87"/>
      <c r="M164" s="88"/>
      <c r="O164" s="89"/>
      <c r="S164" s="92"/>
      <c r="T164" s="90"/>
    </row>
    <row r="165" spans="3:20" x14ac:dyDescent="0.25">
      <c r="C165" s="79"/>
      <c r="D165" s="79"/>
      <c r="H165" s="80"/>
      <c r="I165" s="81"/>
      <c r="K165" s="78"/>
      <c r="L165" s="87"/>
      <c r="M165" s="88"/>
      <c r="O165" s="89"/>
      <c r="S165" s="92"/>
      <c r="T165" s="90"/>
    </row>
    <row r="166" spans="3:20" x14ac:dyDescent="0.25">
      <c r="C166" s="79"/>
      <c r="D166" s="79"/>
      <c r="H166" s="80"/>
      <c r="I166" s="81"/>
      <c r="K166" s="78"/>
      <c r="L166" s="87"/>
      <c r="M166" s="88"/>
      <c r="O166" s="89"/>
      <c r="S166" s="92"/>
      <c r="T166" s="90"/>
    </row>
    <row r="167" spans="3:20" x14ac:dyDescent="0.25">
      <c r="C167" s="79"/>
      <c r="D167" s="79"/>
      <c r="H167" s="80"/>
      <c r="I167" s="81"/>
      <c r="K167" s="78"/>
      <c r="L167" s="87"/>
      <c r="M167" s="88"/>
      <c r="O167" s="89"/>
      <c r="S167" s="92"/>
      <c r="T167" s="90"/>
    </row>
    <row r="168" spans="3:20" x14ac:dyDescent="0.25">
      <c r="C168" s="79"/>
      <c r="D168" s="79"/>
      <c r="H168" s="80"/>
      <c r="I168" s="81"/>
      <c r="K168" s="78"/>
      <c r="L168" s="87"/>
      <c r="M168" s="88"/>
      <c r="O168" s="89"/>
      <c r="S168" s="92"/>
      <c r="T168" s="90"/>
    </row>
    <row r="169" spans="3:20" x14ac:dyDescent="0.25">
      <c r="C169" s="79"/>
      <c r="D169" s="79"/>
      <c r="H169" s="80"/>
      <c r="I169" s="81"/>
      <c r="K169" s="78"/>
      <c r="L169" s="87"/>
      <c r="M169" s="88"/>
      <c r="O169" s="89"/>
      <c r="S169" s="92"/>
      <c r="T169" s="90"/>
    </row>
    <row r="170" spans="3:20" x14ac:dyDescent="0.25">
      <c r="C170" s="79"/>
      <c r="D170" s="79"/>
      <c r="H170" s="80"/>
      <c r="I170" s="81"/>
      <c r="K170" s="78"/>
      <c r="L170" s="87"/>
      <c r="M170" s="88"/>
      <c r="O170" s="89"/>
      <c r="S170" s="92"/>
      <c r="T170" s="90"/>
    </row>
    <row r="171" spans="3:20" x14ac:dyDescent="0.25">
      <c r="C171" s="79"/>
      <c r="D171" s="79"/>
      <c r="H171" s="80"/>
      <c r="I171" s="81"/>
      <c r="K171" s="78"/>
      <c r="L171" s="87"/>
      <c r="M171" s="88"/>
      <c r="O171" s="89"/>
      <c r="S171" s="92"/>
      <c r="T171" s="90"/>
    </row>
    <row r="172" spans="3:20" x14ac:dyDescent="0.25">
      <c r="C172" s="79"/>
      <c r="D172" s="79"/>
      <c r="H172" s="80"/>
      <c r="I172" s="81"/>
      <c r="K172" s="78"/>
      <c r="L172" s="87"/>
      <c r="M172" s="88"/>
      <c r="O172" s="89"/>
      <c r="S172" s="92"/>
      <c r="T172" s="90"/>
    </row>
    <row r="173" spans="3:20" x14ac:dyDescent="0.25">
      <c r="C173" s="79"/>
      <c r="D173" s="79"/>
      <c r="H173" s="80"/>
      <c r="I173" s="81"/>
      <c r="K173" s="78"/>
      <c r="L173" s="87"/>
      <c r="M173" s="88"/>
      <c r="O173" s="89"/>
      <c r="S173" s="92"/>
      <c r="T173" s="90"/>
    </row>
    <row r="174" spans="3:20" x14ac:dyDescent="0.25">
      <c r="C174" s="79"/>
      <c r="D174" s="79"/>
      <c r="H174" s="80"/>
      <c r="I174" s="81"/>
      <c r="K174" s="78"/>
      <c r="L174" s="87"/>
      <c r="M174" s="88"/>
      <c r="O174" s="89"/>
      <c r="S174" s="92"/>
      <c r="T174" s="90"/>
    </row>
    <row r="175" spans="3:20" x14ac:dyDescent="0.25">
      <c r="C175" s="79"/>
      <c r="D175" s="79"/>
      <c r="H175" s="80"/>
      <c r="I175" s="81"/>
      <c r="K175" s="78"/>
      <c r="L175" s="87"/>
      <c r="M175" s="88"/>
      <c r="O175" s="89"/>
      <c r="S175" s="92"/>
      <c r="T175" s="90"/>
    </row>
    <row r="176" spans="3:20" x14ac:dyDescent="0.25">
      <c r="C176" s="79"/>
      <c r="D176" s="79"/>
      <c r="H176" s="80"/>
      <c r="I176" s="81"/>
      <c r="K176" s="78"/>
      <c r="L176" s="87"/>
      <c r="M176" s="88"/>
      <c r="O176" s="89"/>
      <c r="S176" s="92"/>
      <c r="T176" s="90"/>
    </row>
    <row r="177" spans="3:20" x14ac:dyDescent="0.25">
      <c r="C177" s="79"/>
      <c r="D177" s="79"/>
      <c r="H177" s="80"/>
      <c r="I177" s="81"/>
      <c r="K177" s="78"/>
      <c r="L177" s="87"/>
      <c r="M177" s="88"/>
      <c r="O177" s="89"/>
      <c r="S177" s="92"/>
      <c r="T177" s="90"/>
    </row>
    <row r="178" spans="3:20" x14ac:dyDescent="0.25">
      <c r="C178" s="79"/>
      <c r="D178" s="79"/>
      <c r="H178" s="80"/>
      <c r="I178" s="81"/>
      <c r="K178" s="78"/>
      <c r="L178" s="87"/>
      <c r="M178" s="88"/>
      <c r="O178" s="89"/>
      <c r="S178" s="92"/>
      <c r="T178" s="90"/>
    </row>
    <row r="179" spans="3:20" x14ac:dyDescent="0.25">
      <c r="C179" s="79"/>
      <c r="D179" s="79"/>
      <c r="H179" s="80"/>
      <c r="I179" s="81"/>
      <c r="K179" s="78"/>
      <c r="L179" s="87"/>
      <c r="M179" s="88"/>
      <c r="O179" s="89"/>
      <c r="S179" s="92"/>
      <c r="T179" s="90"/>
    </row>
    <row r="180" spans="3:20" x14ac:dyDescent="0.25">
      <c r="C180" s="79"/>
      <c r="D180" s="79"/>
      <c r="H180" s="80"/>
      <c r="I180" s="81"/>
      <c r="K180" s="78"/>
      <c r="L180" s="87"/>
      <c r="M180" s="88"/>
      <c r="O180" s="89"/>
      <c r="S180" s="92"/>
      <c r="T180" s="90"/>
    </row>
    <row r="181" spans="3:20" x14ac:dyDescent="0.25">
      <c r="C181" s="79"/>
      <c r="D181" s="79"/>
      <c r="H181" s="80"/>
      <c r="I181" s="81"/>
      <c r="K181" s="78"/>
      <c r="L181" s="87"/>
      <c r="M181" s="88"/>
      <c r="O181" s="89"/>
      <c r="S181" s="92"/>
      <c r="T181" s="90"/>
    </row>
    <row r="182" spans="3:20" x14ac:dyDescent="0.25">
      <c r="C182" s="79"/>
      <c r="D182" s="79"/>
      <c r="H182" s="80"/>
      <c r="I182" s="81"/>
      <c r="K182" s="78"/>
      <c r="L182" s="87"/>
      <c r="M182" s="88"/>
      <c r="O182" s="89"/>
      <c r="S182" s="92"/>
      <c r="T182" s="90"/>
    </row>
    <row r="183" spans="3:20" x14ac:dyDescent="0.25">
      <c r="C183" s="79"/>
      <c r="D183" s="79"/>
      <c r="H183" s="80"/>
      <c r="I183" s="81"/>
      <c r="K183" s="78"/>
      <c r="L183" s="87"/>
      <c r="M183" s="88"/>
      <c r="O183" s="89"/>
      <c r="S183" s="92"/>
      <c r="T183" s="90"/>
    </row>
    <row r="184" spans="3:20" x14ac:dyDescent="0.25">
      <c r="C184" s="79"/>
      <c r="D184" s="79"/>
      <c r="H184" s="80"/>
      <c r="I184" s="81"/>
      <c r="K184" s="78"/>
      <c r="L184" s="87"/>
      <c r="M184" s="88"/>
      <c r="O184" s="89"/>
      <c r="S184" s="92"/>
      <c r="T184" s="90"/>
    </row>
    <row r="185" spans="3:20" x14ac:dyDescent="0.25">
      <c r="C185" s="79"/>
      <c r="D185" s="79"/>
      <c r="H185" s="80"/>
      <c r="I185" s="81"/>
      <c r="K185" s="78"/>
      <c r="L185" s="87"/>
      <c r="M185" s="88"/>
      <c r="O185" s="89"/>
      <c r="S185" s="92"/>
      <c r="T185" s="90"/>
    </row>
    <row r="186" spans="3:20" x14ac:dyDescent="0.25">
      <c r="C186" s="79"/>
      <c r="D186" s="79"/>
      <c r="H186" s="80"/>
      <c r="I186" s="81"/>
      <c r="K186" s="78"/>
      <c r="L186" s="87"/>
      <c r="M186" s="88"/>
      <c r="O186" s="89"/>
      <c r="S186" s="92"/>
      <c r="T186" s="90"/>
    </row>
    <row r="187" spans="3:20" x14ac:dyDescent="0.25">
      <c r="C187" s="79"/>
      <c r="D187" s="79"/>
      <c r="H187" s="80"/>
      <c r="I187" s="81"/>
      <c r="K187" s="78"/>
      <c r="L187" s="87"/>
      <c r="M187" s="88"/>
      <c r="O187" s="89"/>
      <c r="S187" s="92"/>
      <c r="T187" s="90"/>
    </row>
    <row r="188" spans="3:20" x14ac:dyDescent="0.25">
      <c r="C188" s="79"/>
      <c r="D188" s="79"/>
      <c r="H188" s="80"/>
      <c r="I188" s="81"/>
      <c r="K188" s="78"/>
      <c r="L188" s="87"/>
      <c r="M188" s="88"/>
      <c r="O188" s="89"/>
      <c r="S188" s="92"/>
      <c r="T188" s="90"/>
    </row>
    <row r="189" spans="3:20" x14ac:dyDescent="0.25">
      <c r="C189" s="79"/>
      <c r="D189" s="79"/>
      <c r="H189" s="80"/>
      <c r="I189" s="81"/>
      <c r="K189" s="78"/>
      <c r="L189" s="87"/>
      <c r="M189" s="88"/>
      <c r="O189" s="89"/>
      <c r="S189" s="92"/>
      <c r="T189" s="90"/>
    </row>
    <row r="190" spans="3:20" x14ac:dyDescent="0.25">
      <c r="C190" s="79"/>
      <c r="D190" s="79"/>
      <c r="H190" s="80"/>
      <c r="I190" s="81"/>
      <c r="K190" s="78"/>
      <c r="L190" s="87"/>
      <c r="M190" s="88"/>
      <c r="O190" s="89"/>
      <c r="S190" s="92"/>
      <c r="T190" s="90"/>
    </row>
    <row r="191" spans="3:20" x14ac:dyDescent="0.25">
      <c r="C191" s="79"/>
      <c r="D191" s="79"/>
      <c r="H191" s="80"/>
      <c r="I191" s="81"/>
      <c r="K191" s="78"/>
      <c r="L191" s="87"/>
      <c r="M191" s="88"/>
      <c r="O191" s="89"/>
      <c r="S191" s="92"/>
      <c r="T191" s="90"/>
    </row>
    <row r="192" spans="3:20" x14ac:dyDescent="0.25">
      <c r="C192" s="79"/>
      <c r="D192" s="79"/>
      <c r="H192" s="80"/>
      <c r="I192" s="81"/>
      <c r="K192" s="78"/>
      <c r="L192" s="87"/>
      <c r="M192" s="88"/>
      <c r="O192" s="89"/>
      <c r="S192" s="92"/>
      <c r="T192" s="90"/>
    </row>
    <row r="193" spans="3:20" x14ac:dyDescent="0.25">
      <c r="C193" s="79"/>
      <c r="D193" s="79"/>
      <c r="H193" s="80"/>
      <c r="I193" s="81"/>
      <c r="K193" s="78"/>
      <c r="L193" s="87"/>
      <c r="M193" s="88"/>
      <c r="O193" s="89"/>
      <c r="S193" s="92"/>
      <c r="T193" s="90"/>
    </row>
    <row r="194" spans="3:20" x14ac:dyDescent="0.25">
      <c r="C194" s="79"/>
      <c r="D194" s="79"/>
      <c r="H194" s="80"/>
      <c r="I194" s="81"/>
      <c r="K194" s="78"/>
      <c r="L194" s="87"/>
      <c r="M194" s="88"/>
      <c r="O194" s="89"/>
      <c r="S194" s="92"/>
      <c r="T194" s="90"/>
    </row>
    <row r="195" spans="3:20" x14ac:dyDescent="0.25">
      <c r="C195" s="79"/>
      <c r="D195" s="79"/>
      <c r="H195" s="80"/>
      <c r="I195" s="81"/>
      <c r="K195" s="78"/>
      <c r="L195" s="87"/>
      <c r="M195" s="88"/>
      <c r="O195" s="89"/>
      <c r="S195" s="92"/>
      <c r="T195" s="90"/>
    </row>
    <row r="196" spans="3:20" x14ac:dyDescent="0.25">
      <c r="C196" s="79"/>
      <c r="D196" s="79"/>
      <c r="H196" s="80"/>
      <c r="I196" s="81"/>
      <c r="K196" s="78"/>
      <c r="L196" s="87"/>
      <c r="M196" s="88"/>
      <c r="O196" s="89"/>
      <c r="S196" s="92"/>
      <c r="T196" s="90"/>
    </row>
    <row r="197" spans="3:20" x14ac:dyDescent="0.25">
      <c r="C197" s="79"/>
      <c r="D197" s="79"/>
      <c r="H197" s="80"/>
      <c r="I197" s="81"/>
      <c r="K197" s="78"/>
      <c r="L197" s="87"/>
      <c r="M197" s="88"/>
      <c r="O197" s="89"/>
      <c r="S197" s="92"/>
      <c r="T197" s="90"/>
    </row>
    <row r="198" spans="3:20" x14ac:dyDescent="0.25">
      <c r="C198" s="79"/>
      <c r="D198" s="79"/>
      <c r="H198" s="80"/>
      <c r="I198" s="81"/>
      <c r="K198" s="78"/>
      <c r="L198" s="87"/>
      <c r="M198" s="88"/>
      <c r="O198" s="89"/>
      <c r="S198" s="92"/>
      <c r="T198" s="90"/>
    </row>
    <row r="199" spans="3:20" x14ac:dyDescent="0.25">
      <c r="C199" s="79"/>
      <c r="D199" s="79"/>
      <c r="H199" s="80"/>
      <c r="I199" s="81"/>
      <c r="K199" s="78"/>
      <c r="L199" s="87"/>
      <c r="M199" s="88"/>
      <c r="O199" s="89"/>
      <c r="S199" s="92"/>
      <c r="T199" s="90"/>
    </row>
    <row r="200" spans="3:20" x14ac:dyDescent="0.25">
      <c r="C200" s="79"/>
      <c r="D200" s="79"/>
      <c r="H200" s="80"/>
      <c r="I200" s="81"/>
      <c r="K200" s="78"/>
      <c r="L200" s="87"/>
      <c r="M200" s="88"/>
      <c r="O200" s="89"/>
      <c r="S200" s="92"/>
      <c r="T200" s="90"/>
    </row>
    <row r="201" spans="3:20" x14ac:dyDescent="0.25">
      <c r="C201" s="79"/>
      <c r="D201" s="79"/>
      <c r="H201" s="80"/>
      <c r="I201" s="81"/>
      <c r="K201" s="78"/>
      <c r="L201" s="87"/>
      <c r="M201" s="88"/>
      <c r="O201" s="89"/>
      <c r="S201" s="92"/>
      <c r="T201" s="90"/>
    </row>
    <row r="202" spans="3:20" x14ac:dyDescent="0.25">
      <c r="C202" s="79"/>
      <c r="D202" s="79"/>
      <c r="H202" s="80"/>
      <c r="I202" s="81"/>
      <c r="K202" s="78"/>
      <c r="L202" s="87"/>
      <c r="M202" s="88"/>
      <c r="O202" s="89"/>
      <c r="S202" s="92"/>
      <c r="T202" s="90"/>
    </row>
    <row r="203" spans="3:20" x14ac:dyDescent="0.25">
      <c r="C203" s="79"/>
      <c r="D203" s="79"/>
      <c r="H203" s="80"/>
      <c r="I203" s="81"/>
      <c r="K203" s="78"/>
      <c r="L203" s="87"/>
      <c r="M203" s="88"/>
      <c r="O203" s="89"/>
      <c r="S203" s="92"/>
      <c r="T203" s="90"/>
    </row>
    <row r="204" spans="3:20" x14ac:dyDescent="0.25">
      <c r="C204" s="79"/>
      <c r="D204" s="79"/>
      <c r="H204" s="80"/>
      <c r="I204" s="81"/>
      <c r="K204" s="78"/>
      <c r="L204" s="87"/>
      <c r="M204" s="88"/>
      <c r="O204" s="89"/>
      <c r="S204" s="92"/>
      <c r="T204" s="90"/>
    </row>
    <row r="205" spans="3:20" x14ac:dyDescent="0.25">
      <c r="C205" s="79"/>
      <c r="D205" s="79"/>
      <c r="H205" s="80"/>
      <c r="I205" s="81"/>
      <c r="K205" s="78"/>
      <c r="L205" s="87"/>
      <c r="M205" s="88"/>
      <c r="O205" s="89"/>
      <c r="S205" s="92"/>
      <c r="T205" s="90"/>
    </row>
    <row r="206" spans="3:20" x14ac:dyDescent="0.25">
      <c r="C206" s="79"/>
      <c r="D206" s="79"/>
      <c r="H206" s="80"/>
      <c r="I206" s="81"/>
      <c r="K206" s="78"/>
      <c r="L206" s="87"/>
      <c r="M206" s="88"/>
      <c r="O206" s="89"/>
      <c r="S206" s="92"/>
      <c r="T206" s="90"/>
    </row>
    <row r="207" spans="3:20" x14ac:dyDescent="0.25">
      <c r="C207" s="79"/>
      <c r="D207" s="79"/>
      <c r="H207" s="80"/>
      <c r="I207" s="81"/>
      <c r="K207" s="78"/>
      <c r="L207" s="87"/>
      <c r="M207" s="88"/>
      <c r="O207" s="89"/>
      <c r="S207" s="92"/>
      <c r="T207" s="90"/>
    </row>
    <row r="208" spans="3:20" x14ac:dyDescent="0.25">
      <c r="C208" s="79"/>
      <c r="D208" s="79"/>
      <c r="H208" s="80"/>
      <c r="I208" s="81"/>
      <c r="K208" s="78"/>
      <c r="L208" s="87"/>
      <c r="M208" s="88"/>
      <c r="O208" s="89"/>
      <c r="S208" s="92"/>
      <c r="T208" s="90"/>
    </row>
    <row r="209" spans="3:20" x14ac:dyDescent="0.25">
      <c r="C209" s="79"/>
      <c r="D209" s="79"/>
      <c r="H209" s="80"/>
      <c r="I209" s="81"/>
      <c r="K209" s="78"/>
      <c r="L209" s="87"/>
      <c r="M209" s="88"/>
      <c r="O209" s="89"/>
      <c r="S209" s="92"/>
      <c r="T209" s="90"/>
    </row>
    <row r="210" spans="3:20" x14ac:dyDescent="0.25">
      <c r="C210" s="79"/>
      <c r="D210" s="79"/>
      <c r="H210" s="80"/>
      <c r="I210" s="81"/>
      <c r="K210" s="78"/>
      <c r="L210" s="87"/>
      <c r="M210" s="88"/>
      <c r="O210" s="89"/>
      <c r="S210" s="92"/>
      <c r="T210" s="90"/>
    </row>
    <row r="211" spans="3:20" x14ac:dyDescent="0.25">
      <c r="C211" s="79"/>
      <c r="D211" s="79"/>
      <c r="H211" s="80"/>
      <c r="I211" s="81"/>
      <c r="K211" s="78"/>
      <c r="L211" s="87"/>
      <c r="M211" s="88"/>
      <c r="O211" s="89"/>
      <c r="S211" s="92"/>
      <c r="T211" s="90"/>
    </row>
    <row r="212" spans="3:20" x14ac:dyDescent="0.25">
      <c r="C212" s="79"/>
      <c r="D212" s="79"/>
      <c r="H212" s="80"/>
      <c r="I212" s="81"/>
      <c r="K212" s="78"/>
      <c r="L212" s="87"/>
      <c r="M212" s="88"/>
      <c r="O212" s="89"/>
      <c r="S212" s="92"/>
      <c r="T212" s="90"/>
    </row>
    <row r="213" spans="3:20" x14ac:dyDescent="0.25">
      <c r="C213" s="79"/>
      <c r="D213" s="79"/>
      <c r="H213" s="80"/>
      <c r="I213" s="81"/>
      <c r="K213" s="78"/>
      <c r="L213" s="87"/>
      <c r="M213" s="88"/>
      <c r="O213" s="89"/>
      <c r="S213" s="92"/>
      <c r="T213" s="90"/>
    </row>
    <row r="214" spans="3:20" x14ac:dyDescent="0.25">
      <c r="C214" s="79"/>
      <c r="D214" s="79"/>
      <c r="H214" s="80"/>
      <c r="I214" s="81"/>
      <c r="K214" s="78"/>
      <c r="L214" s="87"/>
      <c r="M214" s="88"/>
      <c r="O214" s="89"/>
      <c r="S214" s="92"/>
      <c r="T214" s="90"/>
    </row>
    <row r="215" spans="3:20" x14ac:dyDescent="0.25">
      <c r="C215" s="79"/>
      <c r="D215" s="79"/>
      <c r="H215" s="80"/>
      <c r="I215" s="81"/>
      <c r="K215" s="78"/>
      <c r="L215" s="87"/>
      <c r="M215" s="88"/>
      <c r="O215" s="89"/>
      <c r="S215" s="92"/>
      <c r="T215" s="90"/>
    </row>
    <row r="216" spans="3:20" x14ac:dyDescent="0.25">
      <c r="C216" s="79"/>
      <c r="D216" s="79"/>
      <c r="H216" s="80"/>
      <c r="I216" s="81"/>
      <c r="K216" s="78"/>
      <c r="L216" s="87"/>
      <c r="M216" s="88"/>
      <c r="O216" s="89"/>
      <c r="S216" s="92"/>
      <c r="T216" s="90"/>
    </row>
    <row r="217" spans="3:20" x14ac:dyDescent="0.25">
      <c r="C217" s="79"/>
      <c r="D217" s="79"/>
      <c r="H217" s="80"/>
      <c r="I217" s="81"/>
      <c r="K217" s="78"/>
      <c r="L217" s="87"/>
      <c r="M217" s="88"/>
      <c r="O217" s="89"/>
      <c r="S217" s="92"/>
      <c r="T217" s="90"/>
    </row>
    <row r="218" spans="3:20" x14ac:dyDescent="0.25">
      <c r="C218" s="79"/>
      <c r="D218" s="79"/>
      <c r="H218" s="80"/>
      <c r="I218" s="81"/>
      <c r="K218" s="78"/>
      <c r="L218" s="87"/>
      <c r="M218" s="88"/>
      <c r="O218" s="89"/>
      <c r="S218" s="92"/>
      <c r="T218" s="90"/>
    </row>
    <row r="219" spans="3:20" x14ac:dyDescent="0.25">
      <c r="C219" s="79"/>
      <c r="D219" s="79"/>
      <c r="H219" s="80"/>
      <c r="I219" s="81"/>
      <c r="K219" s="78"/>
      <c r="L219" s="87"/>
      <c r="M219" s="88"/>
      <c r="O219" s="89"/>
      <c r="S219" s="92"/>
      <c r="T219" s="90"/>
    </row>
    <row r="220" spans="3:20" x14ac:dyDescent="0.25">
      <c r="C220" s="79"/>
      <c r="D220" s="79"/>
      <c r="H220" s="80"/>
      <c r="I220" s="81"/>
      <c r="K220" s="78"/>
      <c r="L220" s="87"/>
      <c r="M220" s="88"/>
      <c r="O220" s="89"/>
      <c r="S220" s="92"/>
      <c r="T220" s="90"/>
    </row>
    <row r="221" spans="3:20" x14ac:dyDescent="0.25">
      <c r="C221" s="79"/>
      <c r="D221" s="79"/>
      <c r="H221" s="80"/>
      <c r="I221" s="81"/>
      <c r="K221" s="78"/>
      <c r="L221" s="87"/>
      <c r="M221" s="88"/>
      <c r="O221" s="89"/>
      <c r="S221" s="92"/>
      <c r="T221" s="90"/>
    </row>
    <row r="222" spans="3:20" x14ac:dyDescent="0.25">
      <c r="C222" s="79"/>
      <c r="D222" s="79"/>
      <c r="H222" s="80"/>
      <c r="I222" s="81"/>
      <c r="K222" s="78"/>
      <c r="L222" s="87"/>
      <c r="M222" s="88"/>
      <c r="O222" s="89"/>
      <c r="S222" s="92"/>
      <c r="T222" s="90"/>
    </row>
    <row r="223" spans="3:20" x14ac:dyDescent="0.25">
      <c r="C223" s="79"/>
      <c r="D223" s="79"/>
      <c r="H223" s="80"/>
      <c r="I223" s="81"/>
      <c r="K223" s="78"/>
      <c r="L223" s="87"/>
      <c r="M223" s="88"/>
      <c r="O223" s="89"/>
      <c r="S223" s="92"/>
      <c r="T223" s="90"/>
    </row>
    <row r="224" spans="3:20" x14ac:dyDescent="0.25">
      <c r="C224" s="79"/>
      <c r="D224" s="79"/>
      <c r="H224" s="80"/>
      <c r="I224" s="81"/>
      <c r="K224" s="78"/>
      <c r="L224" s="87"/>
      <c r="M224" s="88"/>
      <c r="O224" s="89"/>
      <c r="S224" s="92"/>
      <c r="T224" s="90"/>
    </row>
    <row r="225" spans="3:20" x14ac:dyDescent="0.25">
      <c r="C225" s="79"/>
      <c r="D225" s="79"/>
      <c r="H225" s="80"/>
      <c r="I225" s="81"/>
      <c r="K225" s="78"/>
      <c r="L225" s="87"/>
      <c r="M225" s="88"/>
      <c r="O225" s="89"/>
      <c r="S225" s="92"/>
      <c r="T225" s="90"/>
    </row>
    <row r="226" spans="3:20" x14ac:dyDescent="0.25">
      <c r="C226" s="79"/>
      <c r="D226" s="79"/>
      <c r="H226" s="80"/>
      <c r="I226" s="81"/>
      <c r="K226" s="78"/>
      <c r="L226" s="87"/>
      <c r="M226" s="88"/>
      <c r="O226" s="89"/>
      <c r="S226" s="92"/>
      <c r="T226" s="90"/>
    </row>
    <row r="227" spans="3:20" x14ac:dyDescent="0.25">
      <c r="C227" s="79"/>
      <c r="D227" s="79"/>
      <c r="H227" s="80"/>
      <c r="I227" s="81"/>
      <c r="K227" s="78"/>
      <c r="L227" s="87"/>
      <c r="M227" s="88"/>
      <c r="O227" s="89"/>
      <c r="S227" s="92"/>
      <c r="T227" s="90"/>
    </row>
    <row r="228" spans="3:20" x14ac:dyDescent="0.25">
      <c r="C228" s="79"/>
      <c r="D228" s="79"/>
      <c r="H228" s="80"/>
      <c r="I228" s="81"/>
      <c r="K228" s="78"/>
      <c r="L228" s="87"/>
      <c r="M228" s="88"/>
      <c r="O228" s="89"/>
      <c r="S228" s="92"/>
      <c r="T228" s="90"/>
    </row>
    <row r="229" spans="3:20" x14ac:dyDescent="0.25">
      <c r="C229" s="79"/>
      <c r="D229" s="79"/>
      <c r="H229" s="80"/>
      <c r="I229" s="81"/>
      <c r="K229" s="78"/>
      <c r="L229" s="87"/>
      <c r="M229" s="88"/>
      <c r="O229" s="89"/>
      <c r="S229" s="92"/>
      <c r="T229" s="90"/>
    </row>
    <row r="230" spans="3:20" x14ac:dyDescent="0.25">
      <c r="C230" s="79"/>
      <c r="D230" s="79"/>
      <c r="H230" s="80"/>
      <c r="I230" s="81"/>
      <c r="K230" s="78"/>
      <c r="L230" s="87"/>
      <c r="M230" s="88"/>
      <c r="O230" s="89"/>
      <c r="S230" s="92"/>
      <c r="T230" s="90"/>
    </row>
    <row r="231" spans="3:20" x14ac:dyDescent="0.25">
      <c r="C231" s="79"/>
      <c r="D231" s="79"/>
      <c r="H231" s="80"/>
      <c r="I231" s="81"/>
      <c r="K231" s="78"/>
      <c r="L231" s="87"/>
      <c r="M231" s="88"/>
      <c r="O231" s="89"/>
      <c r="S231" s="92"/>
      <c r="T231" s="90"/>
    </row>
    <row r="232" spans="3:20" x14ac:dyDescent="0.25">
      <c r="C232" s="79"/>
      <c r="D232" s="79"/>
      <c r="H232" s="80"/>
      <c r="I232" s="81"/>
      <c r="K232" s="78"/>
      <c r="L232" s="87"/>
      <c r="M232" s="88"/>
      <c r="O232" s="89"/>
      <c r="S232" s="92"/>
      <c r="T232" s="90"/>
    </row>
    <row r="233" spans="3:20" x14ac:dyDescent="0.25">
      <c r="C233" s="79"/>
      <c r="D233" s="79"/>
      <c r="H233" s="80"/>
      <c r="I233" s="81"/>
      <c r="K233" s="78"/>
      <c r="L233" s="87"/>
      <c r="M233" s="88"/>
      <c r="O233" s="89"/>
      <c r="S233" s="92"/>
      <c r="T233" s="90"/>
    </row>
    <row r="234" spans="3:20" x14ac:dyDescent="0.25">
      <c r="C234" s="79"/>
      <c r="D234" s="79"/>
      <c r="H234" s="80"/>
      <c r="I234" s="81"/>
      <c r="K234" s="78"/>
      <c r="L234" s="87"/>
      <c r="M234" s="88"/>
      <c r="O234" s="89"/>
      <c r="S234" s="92"/>
      <c r="T234" s="90"/>
    </row>
    <row r="235" spans="3:20" x14ac:dyDescent="0.25">
      <c r="C235" s="79"/>
      <c r="D235" s="79"/>
      <c r="H235" s="80"/>
      <c r="I235" s="81"/>
      <c r="K235" s="78"/>
      <c r="L235" s="87"/>
      <c r="M235" s="88"/>
      <c r="O235" s="89"/>
      <c r="S235" s="92"/>
      <c r="T235" s="90"/>
    </row>
    <row r="236" spans="3:20" x14ac:dyDescent="0.25">
      <c r="C236" s="79"/>
      <c r="D236" s="79"/>
      <c r="H236" s="80"/>
      <c r="I236" s="81"/>
      <c r="K236" s="78"/>
      <c r="L236" s="87"/>
      <c r="M236" s="88"/>
      <c r="O236" s="89"/>
      <c r="S236" s="92"/>
      <c r="T236" s="90"/>
    </row>
    <row r="237" spans="3:20" x14ac:dyDescent="0.25">
      <c r="C237" s="79"/>
      <c r="D237" s="79"/>
      <c r="H237" s="80"/>
      <c r="I237" s="81"/>
      <c r="K237" s="78"/>
      <c r="L237" s="87"/>
      <c r="M237" s="88"/>
      <c r="O237" s="89"/>
      <c r="S237" s="92"/>
      <c r="T237" s="90"/>
    </row>
    <row r="238" spans="3:20" x14ac:dyDescent="0.25">
      <c r="C238" s="79"/>
      <c r="D238" s="79"/>
      <c r="H238" s="80"/>
      <c r="I238" s="81"/>
      <c r="K238" s="78"/>
      <c r="L238" s="87"/>
      <c r="M238" s="88"/>
      <c r="O238" s="89"/>
      <c r="S238" s="92"/>
      <c r="T238" s="90"/>
    </row>
    <row r="239" spans="3:20" x14ac:dyDescent="0.25">
      <c r="C239" s="79"/>
      <c r="D239" s="79"/>
      <c r="H239" s="80"/>
      <c r="I239" s="81"/>
      <c r="K239" s="78"/>
      <c r="L239" s="87"/>
      <c r="M239" s="88"/>
      <c r="O239" s="89"/>
      <c r="S239" s="92"/>
      <c r="T239" s="90"/>
    </row>
    <row r="240" spans="3:20" x14ac:dyDescent="0.25">
      <c r="C240" s="79"/>
      <c r="D240" s="79"/>
      <c r="H240" s="80"/>
      <c r="I240" s="81"/>
      <c r="K240" s="78"/>
      <c r="L240" s="87"/>
      <c r="M240" s="88"/>
      <c r="O240" s="89"/>
      <c r="S240" s="92"/>
      <c r="T240" s="90"/>
    </row>
    <row r="241" spans="3:20" x14ac:dyDescent="0.25">
      <c r="C241" s="79"/>
      <c r="D241" s="79"/>
      <c r="H241" s="80"/>
      <c r="I241" s="81"/>
      <c r="K241" s="78"/>
      <c r="L241" s="87"/>
      <c r="M241" s="88"/>
      <c r="O241" s="89"/>
      <c r="S241" s="92"/>
      <c r="T241" s="90"/>
    </row>
    <row r="242" spans="3:20" x14ac:dyDescent="0.25">
      <c r="C242" s="79"/>
      <c r="D242" s="79"/>
      <c r="H242" s="80"/>
      <c r="I242" s="81"/>
      <c r="K242" s="78"/>
      <c r="L242" s="87"/>
      <c r="M242" s="88"/>
      <c r="O242" s="89"/>
      <c r="S242" s="92"/>
      <c r="T242" s="90"/>
    </row>
    <row r="243" spans="3:20" x14ac:dyDescent="0.25">
      <c r="C243" s="79"/>
      <c r="D243" s="79"/>
      <c r="H243" s="80"/>
      <c r="I243" s="81"/>
      <c r="K243" s="78"/>
      <c r="L243" s="87"/>
      <c r="M243" s="88"/>
      <c r="O243" s="89"/>
      <c r="S243" s="92"/>
      <c r="T243" s="90"/>
    </row>
    <row r="244" spans="3:20" x14ac:dyDescent="0.25">
      <c r="C244" s="79"/>
      <c r="D244" s="79"/>
      <c r="H244" s="80"/>
      <c r="I244" s="81"/>
      <c r="K244" s="78"/>
      <c r="L244" s="87"/>
      <c r="M244" s="88"/>
      <c r="O244" s="89"/>
      <c r="S244" s="92"/>
      <c r="T244" s="90"/>
    </row>
    <row r="245" spans="3:20" x14ac:dyDescent="0.25">
      <c r="C245" s="79"/>
      <c r="D245" s="79"/>
      <c r="H245" s="80"/>
      <c r="I245" s="81"/>
      <c r="K245" s="78"/>
      <c r="L245" s="87"/>
      <c r="M245" s="88"/>
      <c r="O245" s="89"/>
      <c r="S245" s="92"/>
      <c r="T245" s="90"/>
    </row>
    <row r="246" spans="3:20" x14ac:dyDescent="0.25">
      <c r="C246" s="79"/>
      <c r="D246" s="79"/>
      <c r="H246" s="80"/>
      <c r="I246" s="81"/>
      <c r="K246" s="78"/>
      <c r="L246" s="87"/>
      <c r="M246" s="88"/>
      <c r="O246" s="89"/>
      <c r="S246" s="92"/>
      <c r="T246" s="90"/>
    </row>
    <row r="247" spans="3:20" x14ac:dyDescent="0.25">
      <c r="C247" s="79"/>
      <c r="D247" s="79"/>
      <c r="H247" s="80"/>
      <c r="I247" s="81"/>
      <c r="K247" s="78"/>
      <c r="L247" s="87"/>
      <c r="M247" s="88"/>
      <c r="O247" s="89"/>
      <c r="S247" s="92"/>
      <c r="T247" s="90"/>
    </row>
    <row r="248" spans="3:20" x14ac:dyDescent="0.25">
      <c r="C248" s="79"/>
      <c r="D248" s="79"/>
      <c r="H248" s="80"/>
      <c r="I248" s="81"/>
      <c r="K248" s="78"/>
      <c r="L248" s="87"/>
      <c r="M248" s="88"/>
      <c r="O248" s="89"/>
      <c r="S248" s="92"/>
      <c r="T248" s="90"/>
    </row>
    <row r="249" spans="3:20" x14ac:dyDescent="0.25">
      <c r="C249" s="79"/>
      <c r="D249" s="79"/>
      <c r="H249" s="80"/>
      <c r="I249" s="81"/>
      <c r="K249" s="78"/>
      <c r="L249" s="87"/>
      <c r="M249" s="88"/>
      <c r="O249" s="89"/>
      <c r="S249" s="92"/>
      <c r="T249" s="90"/>
    </row>
    <row r="250" spans="3:20" x14ac:dyDescent="0.25">
      <c r="C250" s="79"/>
      <c r="D250" s="79"/>
      <c r="H250" s="80"/>
      <c r="I250" s="81"/>
      <c r="K250" s="78"/>
      <c r="L250" s="87"/>
      <c r="M250" s="88"/>
      <c r="O250" s="89"/>
      <c r="S250" s="92"/>
      <c r="T250" s="90"/>
    </row>
    <row r="251" spans="3:20" x14ac:dyDescent="0.25">
      <c r="C251" s="79"/>
      <c r="D251" s="79"/>
      <c r="H251" s="80"/>
      <c r="I251" s="81"/>
      <c r="K251" s="78"/>
      <c r="L251" s="87"/>
      <c r="M251" s="88"/>
      <c r="O251" s="89"/>
      <c r="S251" s="92"/>
      <c r="T251" s="90"/>
    </row>
    <row r="252" spans="3:20" x14ac:dyDescent="0.25">
      <c r="C252" s="79"/>
      <c r="D252" s="79"/>
      <c r="H252" s="80"/>
      <c r="I252" s="81"/>
      <c r="K252" s="78"/>
      <c r="L252" s="87"/>
      <c r="M252" s="88"/>
      <c r="O252" s="89"/>
      <c r="S252" s="92"/>
      <c r="T252" s="90"/>
    </row>
    <row r="253" spans="3:20" x14ac:dyDescent="0.25">
      <c r="C253" s="79"/>
      <c r="D253" s="79"/>
      <c r="H253" s="80"/>
      <c r="I253" s="81"/>
      <c r="K253" s="78"/>
      <c r="L253" s="87"/>
      <c r="M253" s="88"/>
      <c r="O253" s="89"/>
      <c r="S253" s="92"/>
      <c r="T253" s="90"/>
    </row>
    <row r="254" spans="3:20" x14ac:dyDescent="0.25">
      <c r="C254" s="79"/>
      <c r="D254" s="79"/>
      <c r="H254" s="80"/>
      <c r="I254" s="81"/>
      <c r="K254" s="78"/>
      <c r="L254" s="87"/>
      <c r="M254" s="88"/>
      <c r="O254" s="89"/>
      <c r="S254" s="92"/>
      <c r="T254" s="90"/>
    </row>
    <row r="255" spans="3:20" x14ac:dyDescent="0.25">
      <c r="C255" s="79"/>
      <c r="D255" s="79"/>
      <c r="H255" s="80"/>
      <c r="I255" s="81"/>
      <c r="K255" s="78"/>
      <c r="L255" s="87"/>
      <c r="M255" s="88"/>
      <c r="O255" s="89"/>
      <c r="S255" s="92"/>
      <c r="T255" s="90"/>
    </row>
    <row r="256" spans="3:20" x14ac:dyDescent="0.25">
      <c r="C256" s="79"/>
      <c r="D256" s="79"/>
      <c r="H256" s="80"/>
      <c r="I256" s="81"/>
      <c r="K256" s="78"/>
      <c r="L256" s="87"/>
      <c r="M256" s="88"/>
      <c r="O256" s="89"/>
      <c r="S256" s="92"/>
      <c r="T256" s="90"/>
    </row>
    <row r="257" spans="3:20" x14ac:dyDescent="0.25">
      <c r="C257" s="79"/>
      <c r="D257" s="79"/>
      <c r="H257" s="80"/>
      <c r="I257" s="81"/>
      <c r="K257" s="78"/>
      <c r="L257" s="87"/>
      <c r="M257" s="88"/>
      <c r="O257" s="89"/>
      <c r="S257" s="92"/>
      <c r="T257" s="90"/>
    </row>
    <row r="258" spans="3:20" x14ac:dyDescent="0.25">
      <c r="C258" s="79"/>
      <c r="D258" s="79"/>
      <c r="H258" s="80"/>
      <c r="I258" s="81"/>
      <c r="K258" s="78"/>
      <c r="L258" s="87"/>
      <c r="M258" s="88"/>
      <c r="O258" s="89"/>
      <c r="S258" s="92"/>
      <c r="T258" s="90"/>
    </row>
    <row r="259" spans="3:20" x14ac:dyDescent="0.25">
      <c r="C259" s="79"/>
      <c r="D259" s="79"/>
      <c r="H259" s="80"/>
      <c r="I259" s="81"/>
      <c r="K259" s="78"/>
      <c r="L259" s="87"/>
      <c r="M259" s="88"/>
      <c r="O259" s="89"/>
      <c r="S259" s="92"/>
      <c r="T259" s="90"/>
    </row>
    <row r="260" spans="3:20" x14ac:dyDescent="0.25">
      <c r="C260" s="79"/>
      <c r="D260" s="79"/>
      <c r="H260" s="80"/>
      <c r="I260" s="81"/>
      <c r="K260" s="78"/>
      <c r="L260" s="87"/>
      <c r="M260" s="88"/>
      <c r="O260" s="89"/>
      <c r="S260" s="92"/>
      <c r="T260" s="90"/>
    </row>
    <row r="261" spans="3:20" x14ac:dyDescent="0.25">
      <c r="C261" s="79"/>
      <c r="D261" s="79"/>
      <c r="H261" s="80"/>
      <c r="I261" s="81"/>
      <c r="K261" s="78"/>
      <c r="L261" s="87"/>
      <c r="M261" s="88"/>
      <c r="O261" s="89"/>
      <c r="S261" s="92"/>
      <c r="T261" s="90"/>
    </row>
    <row r="262" spans="3:20" x14ac:dyDescent="0.25">
      <c r="C262" s="79"/>
      <c r="D262" s="79"/>
      <c r="H262" s="80"/>
      <c r="I262" s="81"/>
      <c r="K262" s="78"/>
      <c r="L262" s="87"/>
      <c r="M262" s="88"/>
      <c r="O262" s="89"/>
      <c r="S262" s="92"/>
      <c r="T262" s="90"/>
    </row>
    <row r="263" spans="3:20" x14ac:dyDescent="0.25">
      <c r="C263" s="79"/>
      <c r="D263" s="79"/>
      <c r="H263" s="80"/>
      <c r="I263" s="81"/>
      <c r="K263" s="78"/>
      <c r="L263" s="87"/>
      <c r="M263" s="88"/>
      <c r="O263" s="89"/>
      <c r="S263" s="92"/>
      <c r="T263" s="90"/>
    </row>
    <row r="264" spans="3:20" x14ac:dyDescent="0.25">
      <c r="C264" s="79"/>
      <c r="D264" s="79"/>
      <c r="H264" s="80"/>
      <c r="I264" s="81"/>
      <c r="K264" s="78"/>
      <c r="L264" s="87"/>
      <c r="M264" s="88"/>
      <c r="O264" s="89"/>
      <c r="S264" s="92"/>
      <c r="T264" s="90"/>
    </row>
    <row r="265" spans="3:20" x14ac:dyDescent="0.25">
      <c r="C265" s="79"/>
      <c r="D265" s="79"/>
      <c r="H265" s="80"/>
      <c r="I265" s="81"/>
      <c r="K265" s="78"/>
      <c r="L265" s="87"/>
      <c r="M265" s="88"/>
      <c r="O265" s="89"/>
      <c r="S265" s="92"/>
      <c r="T265" s="90"/>
    </row>
    <row r="266" spans="3:20" x14ac:dyDescent="0.25">
      <c r="C266" s="79"/>
      <c r="D266" s="79"/>
      <c r="H266" s="80"/>
      <c r="I266" s="81"/>
      <c r="K266" s="78"/>
      <c r="L266" s="87"/>
      <c r="M266" s="88"/>
      <c r="O266" s="89"/>
      <c r="S266" s="92"/>
      <c r="T266" s="90"/>
    </row>
    <row r="267" spans="3:20" x14ac:dyDescent="0.25">
      <c r="C267" s="79"/>
      <c r="D267" s="79"/>
      <c r="H267" s="80"/>
      <c r="I267" s="81"/>
      <c r="K267" s="78"/>
      <c r="L267" s="87"/>
      <c r="M267" s="88"/>
      <c r="O267" s="89"/>
      <c r="S267" s="92"/>
      <c r="T267" s="90"/>
    </row>
    <row r="268" spans="3:20" x14ac:dyDescent="0.25">
      <c r="C268" s="79"/>
      <c r="D268" s="79"/>
      <c r="H268" s="80"/>
      <c r="I268" s="81"/>
      <c r="K268" s="78"/>
      <c r="L268" s="87"/>
      <c r="M268" s="88"/>
      <c r="O268" s="89"/>
      <c r="S268" s="92"/>
      <c r="T268" s="90"/>
    </row>
    <row r="269" spans="3:20" x14ac:dyDescent="0.25">
      <c r="C269" s="79"/>
      <c r="D269" s="79"/>
      <c r="H269" s="80"/>
      <c r="I269" s="81"/>
      <c r="K269" s="78"/>
      <c r="L269" s="87"/>
      <c r="M269" s="88"/>
      <c r="O269" s="89"/>
      <c r="S269" s="92"/>
      <c r="T269" s="90"/>
    </row>
    <row r="270" spans="3:20" x14ac:dyDescent="0.25">
      <c r="C270" s="79"/>
      <c r="D270" s="79"/>
      <c r="H270" s="80"/>
      <c r="I270" s="81"/>
      <c r="K270" s="78"/>
      <c r="L270" s="87"/>
      <c r="M270" s="88"/>
      <c r="O270" s="89"/>
      <c r="S270" s="92"/>
      <c r="T270" s="90"/>
    </row>
    <row r="271" spans="3:20" x14ac:dyDescent="0.25">
      <c r="C271" s="79"/>
      <c r="D271" s="79"/>
      <c r="H271" s="80"/>
      <c r="I271" s="81"/>
      <c r="K271" s="78"/>
      <c r="L271" s="87"/>
      <c r="M271" s="88"/>
      <c r="O271" s="89"/>
      <c r="S271" s="92"/>
      <c r="T271" s="90"/>
    </row>
    <row r="272" spans="3:20" x14ac:dyDescent="0.25">
      <c r="C272" s="79"/>
      <c r="D272" s="79"/>
      <c r="H272" s="80"/>
      <c r="I272" s="81"/>
      <c r="K272" s="78"/>
      <c r="L272" s="87"/>
      <c r="M272" s="88"/>
      <c r="O272" s="89"/>
      <c r="S272" s="92"/>
      <c r="T272" s="90"/>
    </row>
    <row r="273" spans="3:20" x14ac:dyDescent="0.25">
      <c r="C273" s="79"/>
      <c r="D273" s="79"/>
      <c r="H273" s="80"/>
      <c r="I273" s="81"/>
      <c r="K273" s="78"/>
      <c r="L273" s="87"/>
      <c r="M273" s="88"/>
      <c r="O273" s="89"/>
      <c r="S273" s="92"/>
      <c r="T273" s="90"/>
    </row>
    <row r="274" spans="3:20" x14ac:dyDescent="0.25">
      <c r="C274" s="79"/>
      <c r="D274" s="79"/>
      <c r="H274" s="80"/>
      <c r="I274" s="81"/>
      <c r="K274" s="78"/>
      <c r="L274" s="87"/>
      <c r="M274" s="88"/>
      <c r="O274" s="89"/>
      <c r="S274" s="92"/>
      <c r="T274" s="90"/>
    </row>
    <row r="275" spans="3:20" x14ac:dyDescent="0.25">
      <c r="C275" s="79"/>
      <c r="D275" s="79"/>
      <c r="H275" s="80"/>
      <c r="I275" s="81"/>
      <c r="K275" s="78"/>
      <c r="L275" s="87"/>
      <c r="M275" s="88"/>
      <c r="O275" s="89"/>
      <c r="S275" s="92"/>
      <c r="T275" s="90"/>
    </row>
    <row r="276" spans="3:20" x14ac:dyDescent="0.25">
      <c r="C276" s="79"/>
      <c r="D276" s="79"/>
      <c r="H276" s="80"/>
      <c r="I276" s="81"/>
      <c r="K276" s="78"/>
      <c r="L276" s="87"/>
      <c r="M276" s="88"/>
      <c r="O276" s="89"/>
      <c r="S276" s="92"/>
      <c r="T276" s="90"/>
    </row>
    <row r="277" spans="3:20" x14ac:dyDescent="0.25">
      <c r="C277" s="79"/>
      <c r="D277" s="79"/>
      <c r="H277" s="80"/>
      <c r="I277" s="81"/>
      <c r="K277" s="78"/>
      <c r="L277" s="87"/>
      <c r="M277" s="88"/>
      <c r="O277" s="89"/>
      <c r="S277" s="92"/>
      <c r="T277" s="90"/>
    </row>
    <row r="278" spans="3:20" x14ac:dyDescent="0.25">
      <c r="C278" s="79"/>
      <c r="D278" s="79"/>
      <c r="H278" s="80"/>
      <c r="I278" s="81"/>
      <c r="K278" s="78"/>
      <c r="L278" s="87"/>
      <c r="M278" s="88"/>
      <c r="O278" s="89"/>
      <c r="S278" s="92"/>
      <c r="T278" s="90"/>
    </row>
    <row r="279" spans="3:20" x14ac:dyDescent="0.25">
      <c r="C279" s="79"/>
      <c r="D279" s="79"/>
      <c r="H279" s="80"/>
      <c r="I279" s="81"/>
      <c r="K279" s="78"/>
      <c r="L279" s="87"/>
      <c r="M279" s="88"/>
      <c r="O279" s="89"/>
      <c r="S279" s="92"/>
      <c r="T279" s="90"/>
    </row>
    <row r="280" spans="3:20" x14ac:dyDescent="0.25">
      <c r="C280" s="79"/>
      <c r="D280" s="79"/>
      <c r="H280" s="80"/>
      <c r="I280" s="81"/>
      <c r="K280" s="78"/>
      <c r="L280" s="87"/>
      <c r="M280" s="88"/>
      <c r="O280" s="89"/>
      <c r="S280" s="92"/>
      <c r="T280" s="90"/>
    </row>
    <row r="281" spans="3:20" x14ac:dyDescent="0.25">
      <c r="C281" s="79"/>
      <c r="D281" s="79"/>
      <c r="H281" s="80"/>
      <c r="I281" s="81"/>
      <c r="K281" s="78"/>
      <c r="L281" s="87"/>
      <c r="M281" s="88"/>
      <c r="O281" s="89"/>
      <c r="S281" s="92"/>
      <c r="T281" s="90"/>
    </row>
    <row r="282" spans="3:20" x14ac:dyDescent="0.25">
      <c r="C282" s="79"/>
      <c r="D282" s="79"/>
      <c r="H282" s="80"/>
      <c r="I282" s="81"/>
      <c r="K282" s="78"/>
      <c r="L282" s="87"/>
      <c r="M282" s="88"/>
      <c r="O282" s="89"/>
      <c r="S282" s="92"/>
      <c r="T282" s="90"/>
    </row>
    <row r="283" spans="3:20" x14ac:dyDescent="0.25">
      <c r="C283" s="79"/>
      <c r="D283" s="79"/>
      <c r="H283" s="80"/>
      <c r="I283" s="81"/>
      <c r="K283" s="78"/>
      <c r="L283" s="87"/>
      <c r="M283" s="88"/>
      <c r="O283" s="89"/>
      <c r="S283" s="92"/>
      <c r="T283" s="90"/>
    </row>
    <row r="284" spans="3:20" x14ac:dyDescent="0.25">
      <c r="C284" s="79"/>
      <c r="D284" s="79"/>
      <c r="H284" s="80"/>
      <c r="I284" s="81"/>
      <c r="K284" s="78"/>
      <c r="L284" s="87"/>
      <c r="M284" s="88"/>
      <c r="O284" s="89"/>
      <c r="S284" s="92"/>
      <c r="T284" s="90"/>
    </row>
    <row r="285" spans="3:20" x14ac:dyDescent="0.25">
      <c r="C285" s="79"/>
      <c r="D285" s="79"/>
      <c r="H285" s="80"/>
      <c r="I285" s="81"/>
      <c r="K285" s="78"/>
      <c r="L285" s="87"/>
      <c r="M285" s="88"/>
      <c r="O285" s="89"/>
      <c r="S285" s="92"/>
      <c r="T285" s="90"/>
    </row>
    <row r="286" spans="3:20" x14ac:dyDescent="0.25">
      <c r="C286" s="79"/>
      <c r="D286" s="79"/>
      <c r="H286" s="80"/>
      <c r="I286" s="81"/>
      <c r="K286" s="78"/>
      <c r="L286" s="87"/>
      <c r="M286" s="88"/>
      <c r="O286" s="89"/>
      <c r="S286" s="92"/>
      <c r="T286" s="90"/>
    </row>
    <row r="287" spans="3:20" x14ac:dyDescent="0.25">
      <c r="C287" s="79"/>
      <c r="D287" s="79"/>
      <c r="H287" s="80"/>
      <c r="I287" s="81"/>
      <c r="K287" s="78"/>
      <c r="L287" s="87"/>
      <c r="M287" s="88"/>
      <c r="O287" s="89"/>
      <c r="S287" s="92"/>
      <c r="T287" s="90"/>
    </row>
    <row r="288" spans="3:20" x14ac:dyDescent="0.25">
      <c r="C288" s="79"/>
      <c r="D288" s="79"/>
      <c r="H288" s="80"/>
      <c r="I288" s="81"/>
      <c r="K288" s="78"/>
      <c r="L288" s="87"/>
      <c r="M288" s="88"/>
      <c r="O288" s="89"/>
      <c r="S288" s="92"/>
      <c r="T288" s="90"/>
    </row>
    <row r="289" spans="3:20" x14ac:dyDescent="0.25">
      <c r="C289" s="79"/>
      <c r="D289" s="79"/>
      <c r="H289" s="80"/>
      <c r="I289" s="81"/>
      <c r="K289" s="78"/>
      <c r="L289" s="87"/>
      <c r="M289" s="88"/>
      <c r="O289" s="89"/>
      <c r="S289" s="92"/>
      <c r="T289" s="90"/>
    </row>
    <row r="290" spans="3:20" x14ac:dyDescent="0.25">
      <c r="C290" s="79"/>
      <c r="D290" s="79"/>
      <c r="H290" s="80"/>
      <c r="I290" s="81"/>
      <c r="K290" s="78"/>
      <c r="L290" s="87"/>
      <c r="M290" s="88"/>
      <c r="O290" s="89"/>
      <c r="S290" s="92"/>
      <c r="T290" s="90"/>
    </row>
    <row r="291" spans="3:20" x14ac:dyDescent="0.25">
      <c r="C291" s="79"/>
      <c r="D291" s="79"/>
      <c r="H291" s="80"/>
      <c r="I291" s="81"/>
      <c r="K291" s="78"/>
      <c r="L291" s="87"/>
      <c r="M291" s="88"/>
      <c r="O291" s="89"/>
      <c r="S291" s="92"/>
      <c r="T291" s="90"/>
    </row>
    <row r="292" spans="3:20" x14ac:dyDescent="0.25">
      <c r="C292" s="79"/>
      <c r="D292" s="79"/>
      <c r="H292" s="80"/>
      <c r="I292" s="81"/>
      <c r="K292" s="78"/>
      <c r="L292" s="87"/>
      <c r="M292" s="88"/>
      <c r="O292" s="89"/>
      <c r="S292" s="92"/>
      <c r="T292" s="90"/>
    </row>
    <row r="293" spans="3:20" x14ac:dyDescent="0.25">
      <c r="C293" s="79"/>
      <c r="D293" s="79"/>
      <c r="H293" s="80"/>
      <c r="I293" s="81"/>
      <c r="K293" s="78"/>
      <c r="L293" s="87"/>
      <c r="M293" s="88"/>
      <c r="O293" s="89"/>
      <c r="S293" s="92"/>
      <c r="T293" s="90"/>
    </row>
    <row r="294" spans="3:20" x14ac:dyDescent="0.25">
      <c r="C294" s="79"/>
      <c r="D294" s="79"/>
      <c r="H294" s="80"/>
      <c r="I294" s="81"/>
      <c r="K294" s="78"/>
      <c r="L294" s="87"/>
      <c r="M294" s="88"/>
      <c r="O294" s="89"/>
      <c r="S294" s="92"/>
      <c r="T294" s="90"/>
    </row>
    <row r="295" spans="3:20" x14ac:dyDescent="0.25">
      <c r="C295" s="79"/>
      <c r="D295" s="79"/>
      <c r="H295" s="80"/>
      <c r="I295" s="81"/>
      <c r="K295" s="78"/>
      <c r="L295" s="87"/>
      <c r="M295" s="88"/>
      <c r="O295" s="89"/>
      <c r="S295" s="92"/>
      <c r="T295" s="90"/>
    </row>
    <row r="296" spans="3:20" x14ac:dyDescent="0.25">
      <c r="C296" s="79"/>
      <c r="D296" s="79"/>
      <c r="H296" s="80"/>
      <c r="I296" s="81"/>
      <c r="K296" s="78"/>
      <c r="L296" s="87"/>
      <c r="M296" s="88"/>
      <c r="O296" s="89"/>
      <c r="S296" s="92"/>
      <c r="T296" s="90"/>
    </row>
    <row r="297" spans="3:20" x14ac:dyDescent="0.25">
      <c r="C297" s="79"/>
      <c r="D297" s="79"/>
      <c r="H297" s="80"/>
      <c r="I297" s="81"/>
      <c r="K297" s="78"/>
      <c r="L297" s="87"/>
      <c r="M297" s="88"/>
      <c r="O297" s="89"/>
      <c r="S297" s="92"/>
      <c r="T297" s="90"/>
    </row>
    <row r="298" spans="3:20" x14ac:dyDescent="0.25">
      <c r="C298" s="79"/>
      <c r="D298" s="79"/>
      <c r="H298" s="80"/>
      <c r="I298" s="81"/>
      <c r="K298" s="78"/>
      <c r="L298" s="87"/>
      <c r="M298" s="88"/>
      <c r="O298" s="89"/>
      <c r="S298" s="92"/>
      <c r="T298" s="90"/>
    </row>
    <row r="299" spans="3:20" x14ac:dyDescent="0.25">
      <c r="C299" s="79"/>
      <c r="D299" s="79"/>
      <c r="H299" s="80"/>
      <c r="I299" s="81"/>
      <c r="K299" s="78"/>
      <c r="L299" s="87"/>
      <c r="M299" s="88"/>
      <c r="O299" s="89"/>
      <c r="S299" s="92"/>
      <c r="T299" s="90"/>
    </row>
    <row r="300" spans="3:20" x14ac:dyDescent="0.25">
      <c r="C300" s="79"/>
      <c r="D300" s="79"/>
      <c r="H300" s="80"/>
      <c r="I300" s="81"/>
      <c r="K300" s="78"/>
      <c r="L300" s="87"/>
      <c r="M300" s="88"/>
      <c r="O300" s="89"/>
      <c r="S300" s="92"/>
      <c r="T300" s="90"/>
    </row>
    <row r="301" spans="3:20" x14ac:dyDescent="0.25">
      <c r="C301" s="79"/>
      <c r="D301" s="79"/>
      <c r="H301" s="80"/>
      <c r="I301" s="81"/>
      <c r="K301" s="78"/>
      <c r="L301" s="87"/>
      <c r="M301" s="88"/>
      <c r="O301" s="89"/>
      <c r="S301" s="92"/>
      <c r="T301" s="90"/>
    </row>
    <row r="302" spans="3:20" x14ac:dyDescent="0.25">
      <c r="C302" s="79"/>
      <c r="D302" s="79"/>
      <c r="H302" s="80"/>
      <c r="I302" s="81"/>
      <c r="K302" s="78"/>
      <c r="L302" s="87"/>
      <c r="M302" s="88"/>
      <c r="O302" s="89"/>
      <c r="S302" s="92"/>
      <c r="T302" s="90"/>
    </row>
    <row r="303" spans="3:20" x14ac:dyDescent="0.25">
      <c r="C303" s="79"/>
      <c r="D303" s="79"/>
      <c r="H303" s="80"/>
      <c r="I303" s="81"/>
      <c r="K303" s="78"/>
      <c r="L303" s="87"/>
      <c r="M303" s="88"/>
      <c r="O303" s="89"/>
      <c r="S303" s="92"/>
      <c r="T303" s="90"/>
    </row>
    <row r="304" spans="3:20" x14ac:dyDescent="0.25">
      <c r="C304" s="79"/>
      <c r="D304" s="79"/>
      <c r="H304" s="80"/>
      <c r="I304" s="81"/>
      <c r="K304" s="78"/>
      <c r="L304" s="87"/>
      <c r="M304" s="88"/>
      <c r="O304" s="89"/>
      <c r="S304" s="92"/>
      <c r="T304" s="90"/>
    </row>
    <row r="305" spans="3:20" x14ac:dyDescent="0.25">
      <c r="C305" s="79"/>
      <c r="D305" s="79"/>
      <c r="H305" s="80"/>
      <c r="I305" s="81"/>
      <c r="K305" s="78"/>
      <c r="L305" s="87"/>
      <c r="M305" s="88"/>
      <c r="O305" s="89"/>
      <c r="S305" s="92"/>
      <c r="T305" s="90"/>
    </row>
    <row r="306" spans="3:20" x14ac:dyDescent="0.25">
      <c r="C306" s="79"/>
      <c r="D306" s="79"/>
      <c r="H306" s="80"/>
      <c r="I306" s="81"/>
      <c r="K306" s="78"/>
      <c r="L306" s="87"/>
      <c r="M306" s="88"/>
      <c r="O306" s="89"/>
      <c r="S306" s="92"/>
      <c r="T306" s="90"/>
    </row>
    <row r="307" spans="3:20" x14ac:dyDescent="0.25">
      <c r="C307" s="79"/>
      <c r="D307" s="79"/>
      <c r="H307" s="80"/>
      <c r="I307" s="81"/>
      <c r="K307" s="78"/>
      <c r="L307" s="87"/>
      <c r="M307" s="88"/>
      <c r="O307" s="89"/>
      <c r="S307" s="92"/>
      <c r="T307" s="90"/>
    </row>
    <row r="308" spans="3:20" x14ac:dyDescent="0.25">
      <c r="C308" s="79"/>
      <c r="D308" s="79"/>
      <c r="H308" s="80"/>
      <c r="I308" s="81"/>
      <c r="K308" s="78"/>
      <c r="L308" s="87"/>
      <c r="M308" s="88"/>
      <c r="O308" s="89"/>
      <c r="S308" s="92"/>
      <c r="T308" s="90"/>
    </row>
    <row r="309" spans="3:20" x14ac:dyDescent="0.25">
      <c r="C309" s="79"/>
      <c r="D309" s="79"/>
      <c r="H309" s="80"/>
      <c r="I309" s="81"/>
      <c r="K309" s="78"/>
      <c r="L309" s="87"/>
      <c r="M309" s="88"/>
      <c r="O309" s="89"/>
      <c r="S309" s="92"/>
      <c r="T309" s="90"/>
    </row>
    <row r="310" spans="3:20" x14ac:dyDescent="0.25">
      <c r="C310" s="79"/>
      <c r="D310" s="79"/>
      <c r="H310" s="80"/>
      <c r="I310" s="81"/>
      <c r="K310" s="78"/>
      <c r="L310" s="87"/>
      <c r="M310" s="88"/>
      <c r="O310" s="89"/>
      <c r="S310" s="92"/>
      <c r="T310" s="90"/>
    </row>
    <row r="311" spans="3:20" x14ac:dyDescent="0.25">
      <c r="C311" s="79"/>
      <c r="D311" s="79"/>
      <c r="H311" s="80"/>
      <c r="I311" s="81"/>
      <c r="K311" s="78"/>
      <c r="L311" s="87"/>
      <c r="M311" s="88"/>
      <c r="O311" s="89"/>
      <c r="S311" s="92"/>
      <c r="T311" s="90"/>
    </row>
    <row r="312" spans="3:20" x14ac:dyDescent="0.25">
      <c r="C312" s="79"/>
      <c r="D312" s="79"/>
      <c r="H312" s="80"/>
      <c r="I312" s="81"/>
      <c r="K312" s="78"/>
      <c r="L312" s="87"/>
      <c r="M312" s="88"/>
      <c r="O312" s="89"/>
      <c r="S312" s="92"/>
      <c r="T312" s="90"/>
    </row>
    <row r="313" spans="3:20" x14ac:dyDescent="0.25">
      <c r="C313" s="79"/>
      <c r="D313" s="79"/>
      <c r="H313" s="80"/>
      <c r="I313" s="81"/>
      <c r="K313" s="78"/>
      <c r="L313" s="87"/>
      <c r="M313" s="88"/>
      <c r="O313" s="89"/>
      <c r="S313" s="92"/>
      <c r="T313" s="90"/>
    </row>
    <row r="314" spans="3:20" x14ac:dyDescent="0.25">
      <c r="C314" s="79"/>
      <c r="D314" s="79"/>
      <c r="H314" s="80"/>
      <c r="I314" s="81"/>
      <c r="K314" s="78"/>
      <c r="L314" s="87"/>
      <c r="M314" s="88"/>
      <c r="O314" s="89"/>
      <c r="S314" s="92"/>
      <c r="T314" s="90"/>
    </row>
    <row r="315" spans="3:20" x14ac:dyDescent="0.25">
      <c r="C315" s="79"/>
      <c r="D315" s="79"/>
      <c r="H315" s="80"/>
      <c r="I315" s="81"/>
      <c r="K315" s="78"/>
      <c r="L315" s="87"/>
      <c r="M315" s="88"/>
      <c r="O315" s="89"/>
      <c r="S315" s="92"/>
      <c r="T315" s="90"/>
    </row>
    <row r="316" spans="3:20" x14ac:dyDescent="0.25">
      <c r="C316" s="79"/>
      <c r="D316" s="79"/>
      <c r="H316" s="80"/>
      <c r="I316" s="81"/>
      <c r="K316" s="78"/>
      <c r="L316" s="87"/>
      <c r="M316" s="88"/>
      <c r="O316" s="89"/>
      <c r="S316" s="92"/>
      <c r="T316" s="90"/>
    </row>
    <row r="317" spans="3:20" x14ac:dyDescent="0.25">
      <c r="C317" s="79"/>
      <c r="D317" s="79"/>
      <c r="H317" s="80"/>
      <c r="I317" s="81"/>
      <c r="K317" s="78"/>
      <c r="L317" s="87"/>
      <c r="M317" s="88"/>
      <c r="O317" s="89"/>
      <c r="S317" s="92"/>
      <c r="T317" s="90"/>
    </row>
    <row r="318" spans="3:20" x14ac:dyDescent="0.25">
      <c r="C318" s="79"/>
      <c r="D318" s="79"/>
      <c r="H318" s="80"/>
      <c r="I318" s="81"/>
      <c r="K318" s="78"/>
      <c r="L318" s="87"/>
      <c r="M318" s="88"/>
      <c r="O318" s="89"/>
      <c r="S318" s="92"/>
      <c r="T318" s="90"/>
    </row>
    <row r="319" spans="3:20" x14ac:dyDescent="0.25">
      <c r="C319" s="79"/>
      <c r="D319" s="79"/>
      <c r="H319" s="80"/>
      <c r="I319" s="81"/>
      <c r="K319" s="78"/>
      <c r="L319" s="87"/>
      <c r="M319" s="88"/>
      <c r="O319" s="89"/>
      <c r="S319" s="92"/>
      <c r="T319" s="90"/>
    </row>
    <row r="320" spans="3:20" x14ac:dyDescent="0.25">
      <c r="C320" s="79"/>
      <c r="D320" s="79"/>
      <c r="H320" s="80"/>
      <c r="I320" s="81"/>
      <c r="K320" s="78"/>
      <c r="L320" s="87"/>
      <c r="M320" s="88"/>
      <c r="O320" s="89"/>
      <c r="S320" s="92"/>
      <c r="T320" s="90"/>
    </row>
    <row r="321" spans="3:20" x14ac:dyDescent="0.25">
      <c r="C321" s="79"/>
      <c r="D321" s="79"/>
      <c r="H321" s="80"/>
      <c r="I321" s="81"/>
      <c r="K321" s="78"/>
      <c r="L321" s="87"/>
      <c r="M321" s="88"/>
      <c r="O321" s="89"/>
      <c r="S321" s="92"/>
      <c r="T321" s="90"/>
    </row>
    <row r="322" spans="3:20" x14ac:dyDescent="0.25">
      <c r="C322" s="79"/>
      <c r="D322" s="79"/>
      <c r="H322" s="80"/>
      <c r="I322" s="81"/>
      <c r="K322" s="78"/>
      <c r="L322" s="87"/>
      <c r="M322" s="88"/>
      <c r="O322" s="89"/>
      <c r="S322" s="92"/>
      <c r="T322" s="90"/>
    </row>
    <row r="323" spans="3:20" x14ac:dyDescent="0.25">
      <c r="C323" s="79"/>
      <c r="D323" s="79"/>
      <c r="H323" s="80"/>
      <c r="I323" s="81"/>
      <c r="K323" s="78"/>
      <c r="L323" s="87"/>
      <c r="M323" s="88"/>
      <c r="O323" s="89"/>
      <c r="S323" s="92"/>
      <c r="T323" s="90"/>
    </row>
    <row r="324" spans="3:20" x14ac:dyDescent="0.25">
      <c r="C324" s="79"/>
      <c r="D324" s="79"/>
      <c r="H324" s="80"/>
      <c r="I324" s="81"/>
      <c r="K324" s="78"/>
      <c r="L324" s="87"/>
      <c r="M324" s="88"/>
      <c r="O324" s="89"/>
      <c r="S324" s="92"/>
      <c r="T324" s="90"/>
    </row>
    <row r="325" spans="3:20" x14ac:dyDescent="0.25">
      <c r="C325" s="79"/>
      <c r="D325" s="79"/>
      <c r="H325" s="80"/>
      <c r="I325" s="81"/>
      <c r="K325" s="78"/>
      <c r="L325" s="87"/>
      <c r="M325" s="88"/>
      <c r="O325" s="89"/>
      <c r="S325" s="92"/>
      <c r="T325" s="90"/>
    </row>
    <row r="326" spans="3:20" x14ac:dyDescent="0.25">
      <c r="C326" s="79"/>
      <c r="D326" s="79"/>
      <c r="H326" s="80"/>
      <c r="I326" s="81"/>
      <c r="K326" s="78"/>
      <c r="L326" s="87"/>
      <c r="M326" s="88"/>
      <c r="O326" s="89"/>
      <c r="S326" s="92"/>
      <c r="T326" s="90"/>
    </row>
    <row r="327" spans="3:20" x14ac:dyDescent="0.25">
      <c r="C327" s="79"/>
      <c r="D327" s="79"/>
      <c r="H327" s="80"/>
      <c r="I327" s="81"/>
      <c r="K327" s="78"/>
      <c r="L327" s="87"/>
      <c r="M327" s="88"/>
      <c r="O327" s="89"/>
      <c r="S327" s="92"/>
      <c r="T327" s="90"/>
    </row>
    <row r="328" spans="3:20" x14ac:dyDescent="0.25">
      <c r="C328" s="79"/>
      <c r="D328" s="79"/>
      <c r="H328" s="80"/>
      <c r="I328" s="81"/>
      <c r="K328" s="78"/>
      <c r="L328" s="87"/>
      <c r="M328" s="88"/>
      <c r="O328" s="89"/>
      <c r="S328" s="92"/>
      <c r="T328" s="90"/>
    </row>
    <row r="329" spans="3:20" x14ac:dyDescent="0.25">
      <c r="C329" s="79"/>
      <c r="D329" s="79"/>
      <c r="H329" s="80"/>
      <c r="I329" s="81"/>
      <c r="K329" s="78"/>
      <c r="L329" s="87"/>
      <c r="M329" s="88"/>
      <c r="O329" s="89"/>
      <c r="S329" s="92"/>
      <c r="T329" s="90"/>
    </row>
    <row r="330" spans="3:20" x14ac:dyDescent="0.25">
      <c r="C330" s="79"/>
      <c r="D330" s="79"/>
      <c r="H330" s="80"/>
      <c r="I330" s="81"/>
      <c r="K330" s="78"/>
      <c r="L330" s="87"/>
      <c r="M330" s="88"/>
      <c r="O330" s="89"/>
      <c r="S330" s="92"/>
      <c r="T330" s="90"/>
    </row>
    <row r="331" spans="3:20" x14ac:dyDescent="0.25">
      <c r="C331" s="79"/>
      <c r="D331" s="79"/>
      <c r="H331" s="80"/>
      <c r="I331" s="81"/>
      <c r="K331" s="78"/>
      <c r="L331" s="87"/>
      <c r="M331" s="88"/>
      <c r="O331" s="89"/>
      <c r="S331" s="92"/>
      <c r="T331" s="90"/>
    </row>
    <row r="332" spans="3:20" x14ac:dyDescent="0.25">
      <c r="C332" s="79"/>
      <c r="D332" s="79"/>
      <c r="H332" s="80"/>
      <c r="I332" s="81"/>
      <c r="K332" s="78"/>
      <c r="L332" s="87"/>
      <c r="M332" s="88"/>
      <c r="O332" s="89"/>
      <c r="S332" s="92"/>
      <c r="T332" s="90"/>
    </row>
    <row r="333" spans="3:20" x14ac:dyDescent="0.25">
      <c r="C333" s="79"/>
      <c r="D333" s="79"/>
      <c r="H333" s="80"/>
      <c r="I333" s="81"/>
      <c r="K333" s="78"/>
      <c r="L333" s="87"/>
      <c r="M333" s="88"/>
      <c r="O333" s="89"/>
      <c r="S333" s="92"/>
      <c r="T333" s="90"/>
    </row>
    <row r="334" spans="3:20" x14ac:dyDescent="0.25">
      <c r="C334" s="79"/>
      <c r="D334" s="79"/>
      <c r="H334" s="80"/>
      <c r="I334" s="81"/>
      <c r="K334" s="78"/>
      <c r="L334" s="87"/>
      <c r="M334" s="88"/>
      <c r="O334" s="89"/>
      <c r="S334" s="92"/>
      <c r="T334" s="90"/>
    </row>
    <row r="335" spans="3:20" x14ac:dyDescent="0.25">
      <c r="C335" s="79"/>
      <c r="D335" s="79"/>
      <c r="H335" s="80"/>
      <c r="I335" s="81"/>
      <c r="K335" s="78"/>
      <c r="L335" s="87"/>
      <c r="M335" s="88"/>
      <c r="O335" s="89"/>
      <c r="S335" s="92"/>
      <c r="T335" s="90"/>
    </row>
    <row r="336" spans="3:20" x14ac:dyDescent="0.25">
      <c r="C336" s="79"/>
      <c r="D336" s="79"/>
      <c r="H336" s="80"/>
      <c r="I336" s="81"/>
      <c r="K336" s="78"/>
      <c r="L336" s="87"/>
      <c r="M336" s="88"/>
      <c r="O336" s="89"/>
      <c r="S336" s="92"/>
      <c r="T336" s="90"/>
    </row>
    <row r="337" spans="3:20" x14ac:dyDescent="0.25">
      <c r="C337" s="79"/>
      <c r="D337" s="79"/>
      <c r="H337" s="80"/>
      <c r="I337" s="81"/>
      <c r="K337" s="78"/>
      <c r="L337" s="87"/>
      <c r="M337" s="88"/>
      <c r="O337" s="89"/>
      <c r="S337" s="92"/>
      <c r="T337" s="90"/>
    </row>
    <row r="338" spans="3:20" x14ac:dyDescent="0.25">
      <c r="C338" s="79"/>
      <c r="D338" s="79"/>
      <c r="H338" s="80"/>
      <c r="I338" s="81"/>
      <c r="K338" s="78"/>
      <c r="L338" s="87"/>
      <c r="M338" s="88"/>
      <c r="O338" s="89"/>
      <c r="S338" s="92"/>
      <c r="T338" s="90"/>
    </row>
    <row r="339" spans="3:20" x14ac:dyDescent="0.25">
      <c r="C339" s="79"/>
      <c r="D339" s="79"/>
      <c r="H339" s="80"/>
      <c r="I339" s="81"/>
      <c r="K339" s="78"/>
      <c r="L339" s="87"/>
      <c r="M339" s="88"/>
      <c r="O339" s="89"/>
      <c r="S339" s="92"/>
      <c r="T339" s="90"/>
    </row>
    <row r="340" spans="3:20" x14ac:dyDescent="0.25">
      <c r="C340" s="79"/>
      <c r="D340" s="79"/>
      <c r="H340" s="80"/>
      <c r="I340" s="81"/>
      <c r="K340" s="78"/>
      <c r="L340" s="87"/>
      <c r="M340" s="88"/>
      <c r="O340" s="89"/>
      <c r="S340" s="92"/>
      <c r="T340" s="90"/>
    </row>
    <row r="341" spans="3:20" x14ac:dyDescent="0.25">
      <c r="C341" s="79"/>
      <c r="D341" s="79"/>
      <c r="H341" s="80"/>
      <c r="I341" s="81"/>
      <c r="K341" s="78"/>
      <c r="L341" s="87"/>
      <c r="M341" s="88"/>
      <c r="O341" s="89"/>
      <c r="S341" s="92"/>
      <c r="T341" s="90"/>
    </row>
    <row r="342" spans="3:20" x14ac:dyDescent="0.25">
      <c r="C342" s="79"/>
      <c r="D342" s="79"/>
      <c r="H342" s="80"/>
      <c r="I342" s="81"/>
      <c r="K342" s="78"/>
      <c r="L342" s="87"/>
      <c r="M342" s="88"/>
      <c r="O342" s="89"/>
      <c r="S342" s="92"/>
      <c r="T342" s="90"/>
    </row>
    <row r="343" spans="3:20" x14ac:dyDescent="0.25">
      <c r="C343" s="79"/>
      <c r="D343" s="79"/>
      <c r="H343" s="80"/>
      <c r="I343" s="81"/>
      <c r="K343" s="78"/>
      <c r="L343" s="87"/>
      <c r="M343" s="88"/>
      <c r="O343" s="89"/>
      <c r="S343" s="92"/>
      <c r="T343" s="90"/>
    </row>
    <row r="344" spans="3:20" x14ac:dyDescent="0.25">
      <c r="C344" s="79"/>
      <c r="D344" s="79"/>
      <c r="H344" s="80"/>
      <c r="I344" s="81"/>
      <c r="K344" s="78"/>
      <c r="L344" s="87"/>
      <c r="M344" s="88"/>
      <c r="O344" s="89"/>
      <c r="S344" s="92"/>
      <c r="T344" s="90"/>
    </row>
    <row r="345" spans="3:20" x14ac:dyDescent="0.25">
      <c r="C345" s="79"/>
      <c r="D345" s="79"/>
      <c r="H345" s="80"/>
      <c r="I345" s="81"/>
      <c r="K345" s="78"/>
      <c r="L345" s="87"/>
      <c r="M345" s="88"/>
      <c r="O345" s="89"/>
      <c r="S345" s="92"/>
      <c r="T345" s="90"/>
    </row>
    <row r="346" spans="3:20" x14ac:dyDescent="0.25">
      <c r="C346" s="79"/>
      <c r="D346" s="79"/>
      <c r="H346" s="80"/>
      <c r="I346" s="81"/>
      <c r="K346" s="78"/>
      <c r="L346" s="87"/>
      <c r="M346" s="88"/>
      <c r="O346" s="89"/>
      <c r="S346" s="92"/>
      <c r="T346" s="90"/>
    </row>
    <row r="347" spans="3:20" x14ac:dyDescent="0.25">
      <c r="C347" s="79"/>
      <c r="D347" s="79"/>
      <c r="H347" s="80"/>
      <c r="I347" s="81"/>
      <c r="K347" s="78"/>
      <c r="L347" s="87"/>
      <c r="M347" s="88"/>
      <c r="O347" s="89"/>
      <c r="S347" s="92"/>
      <c r="T347" s="90"/>
    </row>
    <row r="348" spans="3:20" x14ac:dyDescent="0.25">
      <c r="C348" s="79"/>
      <c r="D348" s="79"/>
      <c r="H348" s="80"/>
      <c r="I348" s="81"/>
      <c r="K348" s="78"/>
      <c r="L348" s="87"/>
      <c r="M348" s="88"/>
      <c r="O348" s="89"/>
      <c r="S348" s="92"/>
      <c r="T348" s="90"/>
    </row>
    <row r="349" spans="3:20" x14ac:dyDescent="0.25">
      <c r="C349" s="79"/>
      <c r="D349" s="79"/>
      <c r="H349" s="80"/>
      <c r="I349" s="81"/>
      <c r="K349" s="78"/>
      <c r="L349" s="87"/>
      <c r="M349" s="88"/>
      <c r="O349" s="89"/>
      <c r="S349" s="92"/>
      <c r="T349" s="90"/>
    </row>
    <row r="350" spans="3:20" x14ac:dyDescent="0.25">
      <c r="C350" s="79"/>
      <c r="D350" s="79"/>
      <c r="H350" s="80"/>
      <c r="I350" s="81"/>
      <c r="K350" s="78"/>
      <c r="L350" s="87"/>
      <c r="M350" s="88"/>
      <c r="O350" s="89"/>
      <c r="S350" s="92"/>
      <c r="T350" s="90"/>
    </row>
    <row r="351" spans="3:20" x14ac:dyDescent="0.25">
      <c r="C351" s="79"/>
      <c r="D351" s="79"/>
      <c r="H351" s="80"/>
      <c r="I351" s="81"/>
      <c r="K351" s="78"/>
      <c r="L351" s="87"/>
      <c r="M351" s="88"/>
      <c r="O351" s="89"/>
      <c r="S351" s="92"/>
      <c r="T351" s="90"/>
    </row>
    <row r="352" spans="3:20" x14ac:dyDescent="0.25">
      <c r="C352" s="79"/>
      <c r="D352" s="79"/>
      <c r="H352" s="80"/>
      <c r="I352" s="81"/>
      <c r="K352" s="78"/>
      <c r="L352" s="87"/>
      <c r="M352" s="88"/>
      <c r="O352" s="89"/>
      <c r="S352" s="92"/>
      <c r="T352" s="90"/>
    </row>
    <row r="353" spans="3:20" x14ac:dyDescent="0.25">
      <c r="C353" s="79"/>
      <c r="D353" s="79"/>
      <c r="H353" s="80"/>
      <c r="I353" s="81"/>
      <c r="K353" s="78"/>
      <c r="L353" s="87"/>
      <c r="M353" s="88"/>
      <c r="O353" s="89"/>
      <c r="S353" s="92"/>
      <c r="T353" s="90"/>
    </row>
    <row r="354" spans="3:20" x14ac:dyDescent="0.25">
      <c r="C354" s="79"/>
      <c r="D354" s="79"/>
      <c r="H354" s="80"/>
      <c r="I354" s="81"/>
      <c r="K354" s="78"/>
      <c r="L354" s="87"/>
      <c r="M354" s="88"/>
      <c r="O354" s="89"/>
      <c r="S354" s="92"/>
      <c r="T354" s="90"/>
    </row>
    <row r="355" spans="3:20" x14ac:dyDescent="0.25">
      <c r="C355" s="79"/>
      <c r="D355" s="79"/>
      <c r="H355" s="80"/>
      <c r="I355" s="81"/>
      <c r="K355" s="78"/>
      <c r="L355" s="87"/>
      <c r="M355" s="88"/>
      <c r="O355" s="89"/>
      <c r="S355" s="92"/>
      <c r="T355" s="90"/>
    </row>
    <row r="356" spans="3:20" x14ac:dyDescent="0.25">
      <c r="C356" s="79"/>
      <c r="D356" s="79"/>
      <c r="H356" s="80"/>
      <c r="I356" s="81"/>
      <c r="K356" s="78"/>
      <c r="L356" s="87"/>
      <c r="M356" s="88"/>
      <c r="O356" s="89"/>
      <c r="S356" s="92"/>
      <c r="T356" s="90"/>
    </row>
    <row r="357" spans="3:20" x14ac:dyDescent="0.25">
      <c r="C357" s="79"/>
      <c r="D357" s="79"/>
      <c r="H357" s="80"/>
      <c r="I357" s="81"/>
      <c r="K357" s="78"/>
      <c r="L357" s="87"/>
      <c r="M357" s="88"/>
      <c r="O357" s="89"/>
      <c r="S357" s="92"/>
      <c r="T357" s="90"/>
    </row>
    <row r="358" spans="3:20" x14ac:dyDescent="0.25">
      <c r="C358" s="79"/>
      <c r="D358" s="79"/>
      <c r="H358" s="80"/>
      <c r="I358" s="81"/>
      <c r="K358" s="78"/>
      <c r="L358" s="87"/>
      <c r="M358" s="88"/>
      <c r="O358" s="89"/>
      <c r="S358" s="92"/>
      <c r="T358" s="90"/>
    </row>
    <row r="359" spans="3:20" x14ac:dyDescent="0.25">
      <c r="C359" s="79"/>
      <c r="D359" s="79"/>
      <c r="H359" s="80"/>
      <c r="I359" s="81"/>
      <c r="K359" s="78"/>
      <c r="L359" s="87"/>
      <c r="M359" s="88"/>
      <c r="O359" s="89"/>
      <c r="S359" s="92"/>
      <c r="T359" s="90"/>
    </row>
    <row r="360" spans="3:20" x14ac:dyDescent="0.25">
      <c r="C360" s="79"/>
      <c r="D360" s="79"/>
      <c r="H360" s="80"/>
      <c r="I360" s="81"/>
      <c r="K360" s="78"/>
      <c r="L360" s="87"/>
      <c r="M360" s="88"/>
      <c r="O360" s="89"/>
      <c r="S360" s="92"/>
      <c r="T360" s="90"/>
    </row>
    <row r="361" spans="3:20" x14ac:dyDescent="0.25">
      <c r="C361" s="79"/>
      <c r="D361" s="79"/>
      <c r="H361" s="80"/>
      <c r="I361" s="81"/>
      <c r="K361" s="78"/>
      <c r="L361" s="87"/>
      <c r="M361" s="88"/>
      <c r="O361" s="89"/>
      <c r="S361" s="92"/>
      <c r="T361" s="90"/>
    </row>
    <row r="362" spans="3:20" x14ac:dyDescent="0.25">
      <c r="C362" s="79"/>
      <c r="D362" s="79"/>
      <c r="H362" s="80"/>
      <c r="I362" s="81"/>
      <c r="K362" s="78"/>
      <c r="L362" s="87"/>
      <c r="M362" s="88"/>
      <c r="O362" s="89"/>
      <c r="S362" s="92"/>
      <c r="T362" s="90"/>
    </row>
    <row r="363" spans="3:20" x14ac:dyDescent="0.25">
      <c r="C363" s="79"/>
      <c r="D363" s="79"/>
      <c r="H363" s="80"/>
      <c r="I363" s="81"/>
      <c r="K363" s="78"/>
      <c r="L363" s="87"/>
      <c r="M363" s="88"/>
      <c r="O363" s="89"/>
      <c r="S363" s="92"/>
      <c r="T363" s="90"/>
    </row>
    <row r="364" spans="3:20" x14ac:dyDescent="0.25">
      <c r="C364" s="79"/>
      <c r="D364" s="79"/>
      <c r="H364" s="80"/>
      <c r="I364" s="81"/>
      <c r="K364" s="78"/>
      <c r="L364" s="87"/>
      <c r="M364" s="88"/>
      <c r="O364" s="89"/>
      <c r="S364" s="92"/>
      <c r="T364" s="90"/>
    </row>
    <row r="365" spans="3:20" x14ac:dyDescent="0.25">
      <c r="C365" s="79"/>
      <c r="D365" s="79"/>
      <c r="H365" s="80"/>
      <c r="I365" s="81"/>
      <c r="K365" s="78"/>
      <c r="L365" s="87"/>
      <c r="M365" s="88"/>
      <c r="O365" s="89"/>
      <c r="S365" s="92"/>
      <c r="T365" s="90"/>
    </row>
    <row r="366" spans="3:20" x14ac:dyDescent="0.25">
      <c r="C366" s="79"/>
      <c r="D366" s="79"/>
      <c r="H366" s="80"/>
      <c r="I366" s="81"/>
      <c r="K366" s="78"/>
      <c r="L366" s="87"/>
      <c r="M366" s="88"/>
      <c r="O366" s="89"/>
      <c r="S366" s="92"/>
      <c r="T366" s="90"/>
    </row>
    <row r="367" spans="3:20" x14ac:dyDescent="0.25">
      <c r="C367" s="79"/>
      <c r="D367" s="79"/>
      <c r="H367" s="80"/>
      <c r="I367" s="81"/>
      <c r="K367" s="78"/>
      <c r="L367" s="87"/>
      <c r="M367" s="88"/>
      <c r="O367" s="89"/>
      <c r="S367" s="92"/>
      <c r="T367" s="90"/>
    </row>
    <row r="368" spans="3:20" x14ac:dyDescent="0.25">
      <c r="C368" s="79"/>
      <c r="D368" s="79"/>
      <c r="H368" s="80"/>
      <c r="I368" s="81"/>
      <c r="K368" s="78"/>
      <c r="L368" s="87"/>
      <c r="M368" s="88"/>
      <c r="O368" s="89"/>
      <c r="S368" s="92"/>
      <c r="T368" s="90"/>
    </row>
    <row r="369" spans="3:20" x14ac:dyDescent="0.25">
      <c r="C369" s="79"/>
      <c r="D369" s="79"/>
      <c r="H369" s="80"/>
      <c r="I369" s="81"/>
      <c r="K369" s="78"/>
      <c r="L369" s="87"/>
      <c r="M369" s="88"/>
      <c r="O369" s="89"/>
      <c r="S369" s="92"/>
      <c r="T369" s="90"/>
    </row>
    <row r="370" spans="3:20" x14ac:dyDescent="0.25">
      <c r="C370" s="79"/>
      <c r="D370" s="79"/>
      <c r="H370" s="80"/>
      <c r="I370" s="81"/>
      <c r="K370" s="78"/>
      <c r="L370" s="87"/>
      <c r="M370" s="88"/>
      <c r="O370" s="89"/>
      <c r="S370" s="92"/>
      <c r="T370" s="90"/>
    </row>
    <row r="371" spans="3:20" x14ac:dyDescent="0.25">
      <c r="C371" s="79"/>
      <c r="D371" s="79"/>
      <c r="H371" s="80"/>
      <c r="I371" s="81"/>
      <c r="K371" s="78"/>
      <c r="L371" s="87"/>
      <c r="M371" s="88"/>
      <c r="O371" s="89"/>
      <c r="S371" s="92"/>
      <c r="T371" s="90"/>
    </row>
    <row r="372" spans="3:20" x14ac:dyDescent="0.25">
      <c r="C372" s="79"/>
      <c r="D372" s="79"/>
      <c r="H372" s="80"/>
      <c r="I372" s="81"/>
      <c r="K372" s="78"/>
      <c r="L372" s="87"/>
      <c r="M372" s="88"/>
      <c r="O372" s="89"/>
      <c r="S372" s="92"/>
      <c r="T372" s="90"/>
    </row>
    <row r="373" spans="3:20" x14ac:dyDescent="0.25">
      <c r="C373" s="79"/>
      <c r="D373" s="79"/>
      <c r="H373" s="80"/>
      <c r="I373" s="81"/>
      <c r="K373" s="78"/>
      <c r="L373" s="87"/>
      <c r="M373" s="88"/>
      <c r="O373" s="89"/>
      <c r="S373" s="92"/>
      <c r="T373" s="90"/>
    </row>
    <row r="374" spans="3:20" x14ac:dyDescent="0.25">
      <c r="C374" s="79"/>
      <c r="D374" s="79"/>
      <c r="H374" s="80"/>
      <c r="I374" s="81"/>
      <c r="K374" s="78"/>
      <c r="L374" s="87"/>
      <c r="M374" s="88"/>
      <c r="O374" s="89"/>
      <c r="S374" s="92"/>
      <c r="T374" s="90"/>
    </row>
    <row r="375" spans="3:20" x14ac:dyDescent="0.25">
      <c r="C375" s="79"/>
      <c r="D375" s="79"/>
      <c r="H375" s="80"/>
      <c r="I375" s="81"/>
      <c r="K375" s="78"/>
      <c r="L375" s="87"/>
      <c r="M375" s="88"/>
      <c r="O375" s="89"/>
      <c r="S375" s="92"/>
      <c r="T375" s="90"/>
    </row>
    <row r="376" spans="3:20" x14ac:dyDescent="0.25">
      <c r="C376" s="79"/>
      <c r="D376" s="79"/>
      <c r="H376" s="80"/>
      <c r="I376" s="81"/>
      <c r="K376" s="78"/>
      <c r="L376" s="87"/>
      <c r="M376" s="88"/>
      <c r="O376" s="89"/>
      <c r="S376" s="92"/>
      <c r="T376" s="90"/>
    </row>
    <row r="377" spans="3:20" x14ac:dyDescent="0.25">
      <c r="C377" s="79"/>
      <c r="D377" s="79"/>
      <c r="H377" s="80"/>
      <c r="I377" s="81"/>
      <c r="K377" s="78"/>
      <c r="L377" s="87"/>
      <c r="M377" s="88"/>
      <c r="O377" s="89"/>
      <c r="S377" s="92"/>
      <c r="T377" s="90"/>
    </row>
    <row r="378" spans="3:20" x14ac:dyDescent="0.25">
      <c r="C378" s="79"/>
      <c r="D378" s="79"/>
      <c r="H378" s="80"/>
      <c r="I378" s="81"/>
      <c r="K378" s="78"/>
      <c r="L378" s="87"/>
      <c r="M378" s="88"/>
      <c r="O378" s="89"/>
      <c r="S378" s="92"/>
      <c r="T378" s="90"/>
    </row>
    <row r="379" spans="3:20" x14ac:dyDescent="0.25">
      <c r="C379" s="79"/>
      <c r="D379" s="79"/>
      <c r="H379" s="80"/>
      <c r="I379" s="81"/>
      <c r="K379" s="78"/>
      <c r="L379" s="87"/>
      <c r="M379" s="88"/>
      <c r="O379" s="89"/>
      <c r="S379" s="92"/>
      <c r="T379" s="90"/>
    </row>
    <row r="380" spans="3:20" x14ac:dyDescent="0.25">
      <c r="C380" s="79"/>
      <c r="D380" s="79"/>
      <c r="H380" s="80"/>
      <c r="I380" s="81"/>
      <c r="K380" s="78"/>
      <c r="L380" s="87"/>
      <c r="M380" s="88"/>
      <c r="O380" s="89"/>
      <c r="S380" s="92"/>
      <c r="T380" s="90"/>
    </row>
    <row r="381" spans="3:20" x14ac:dyDescent="0.25">
      <c r="C381" s="79"/>
      <c r="D381" s="79"/>
      <c r="H381" s="80"/>
      <c r="I381" s="81"/>
      <c r="K381" s="78"/>
      <c r="L381" s="87"/>
      <c r="M381" s="88"/>
      <c r="O381" s="89"/>
      <c r="S381" s="92"/>
      <c r="T381" s="90"/>
    </row>
    <row r="382" spans="3:20" x14ac:dyDescent="0.25">
      <c r="C382" s="79"/>
      <c r="D382" s="79"/>
      <c r="H382" s="80"/>
      <c r="I382" s="81"/>
      <c r="K382" s="78"/>
      <c r="L382" s="87"/>
      <c r="M382" s="88"/>
      <c r="O382" s="89"/>
      <c r="S382" s="92"/>
      <c r="T382" s="90"/>
    </row>
    <row r="383" spans="3:20" x14ac:dyDescent="0.25">
      <c r="C383" s="79"/>
      <c r="D383" s="79"/>
      <c r="H383" s="80"/>
      <c r="I383" s="81"/>
      <c r="K383" s="78"/>
      <c r="L383" s="87"/>
      <c r="M383" s="88"/>
      <c r="O383" s="89"/>
      <c r="S383" s="92"/>
      <c r="T383" s="90"/>
    </row>
    <row r="384" spans="3:20" x14ac:dyDescent="0.25">
      <c r="C384" s="79"/>
      <c r="D384" s="79"/>
      <c r="H384" s="80"/>
      <c r="I384" s="81"/>
      <c r="K384" s="78"/>
      <c r="L384" s="87"/>
      <c r="M384" s="88"/>
      <c r="O384" s="89"/>
      <c r="S384" s="92"/>
      <c r="T384" s="90"/>
    </row>
    <row r="385" spans="3:20" x14ac:dyDescent="0.25">
      <c r="C385" s="79"/>
      <c r="D385" s="79"/>
      <c r="H385" s="80"/>
      <c r="I385" s="81"/>
      <c r="K385" s="78"/>
      <c r="L385" s="87"/>
      <c r="M385" s="88"/>
      <c r="O385" s="89"/>
      <c r="S385" s="92"/>
      <c r="T385" s="90"/>
    </row>
    <row r="386" spans="3:20" x14ac:dyDescent="0.25">
      <c r="C386" s="79"/>
      <c r="D386" s="79"/>
      <c r="H386" s="80"/>
      <c r="I386" s="81"/>
      <c r="K386" s="78"/>
      <c r="L386" s="87"/>
      <c r="M386" s="88"/>
      <c r="O386" s="89"/>
      <c r="S386" s="92"/>
      <c r="T386" s="90"/>
    </row>
    <row r="387" spans="3:20" x14ac:dyDescent="0.25">
      <c r="C387" s="79"/>
      <c r="D387" s="79"/>
      <c r="H387" s="80"/>
      <c r="I387" s="81"/>
      <c r="K387" s="78"/>
      <c r="L387" s="87"/>
      <c r="M387" s="88"/>
      <c r="O387" s="89"/>
      <c r="S387" s="92"/>
      <c r="T387" s="90"/>
    </row>
    <row r="388" spans="3:20" x14ac:dyDescent="0.25">
      <c r="C388" s="79"/>
      <c r="D388" s="79"/>
      <c r="H388" s="80"/>
      <c r="I388" s="81"/>
      <c r="K388" s="78"/>
      <c r="L388" s="87"/>
      <c r="M388" s="88"/>
      <c r="O388" s="89"/>
      <c r="S388" s="92"/>
      <c r="T388" s="90"/>
    </row>
    <row r="389" spans="3:20" x14ac:dyDescent="0.25">
      <c r="C389" s="79"/>
      <c r="D389" s="79"/>
      <c r="H389" s="80"/>
      <c r="I389" s="81"/>
      <c r="K389" s="78"/>
      <c r="L389" s="87"/>
      <c r="M389" s="88"/>
      <c r="O389" s="89"/>
      <c r="S389" s="92"/>
      <c r="T389" s="90"/>
    </row>
    <row r="390" spans="3:20" x14ac:dyDescent="0.25">
      <c r="C390" s="79"/>
      <c r="D390" s="79"/>
      <c r="H390" s="80"/>
      <c r="I390" s="81"/>
      <c r="K390" s="78"/>
      <c r="L390" s="87"/>
      <c r="M390" s="88"/>
      <c r="O390" s="89"/>
      <c r="S390" s="92"/>
      <c r="T390" s="90"/>
    </row>
    <row r="391" spans="3:20" x14ac:dyDescent="0.25">
      <c r="C391" s="79"/>
      <c r="D391" s="79"/>
      <c r="H391" s="80"/>
      <c r="I391" s="81"/>
      <c r="K391" s="78"/>
      <c r="L391" s="87"/>
      <c r="M391" s="88"/>
      <c r="O391" s="89"/>
      <c r="S391" s="92"/>
      <c r="T391" s="90"/>
    </row>
    <row r="392" spans="3:20" x14ac:dyDescent="0.25">
      <c r="C392" s="79"/>
      <c r="D392" s="79"/>
      <c r="H392" s="80"/>
      <c r="I392" s="81"/>
      <c r="K392" s="78"/>
      <c r="L392" s="87"/>
      <c r="M392" s="88"/>
      <c r="O392" s="89"/>
      <c r="S392" s="92"/>
      <c r="T392" s="90"/>
    </row>
    <row r="393" spans="3:20" x14ac:dyDescent="0.25">
      <c r="C393" s="79"/>
      <c r="D393" s="79"/>
      <c r="H393" s="80"/>
      <c r="I393" s="81"/>
      <c r="K393" s="78"/>
      <c r="L393" s="87"/>
      <c r="M393" s="88"/>
      <c r="O393" s="89"/>
      <c r="S393" s="92"/>
      <c r="T393" s="90"/>
    </row>
    <row r="394" spans="3:20" x14ac:dyDescent="0.25">
      <c r="C394" s="79"/>
      <c r="D394" s="79"/>
      <c r="H394" s="80"/>
      <c r="I394" s="81"/>
      <c r="K394" s="78"/>
      <c r="L394" s="87"/>
      <c r="M394" s="88"/>
      <c r="O394" s="89"/>
      <c r="S394" s="92"/>
      <c r="T394" s="90"/>
    </row>
    <row r="395" spans="3:20" x14ac:dyDescent="0.25">
      <c r="C395" s="79"/>
      <c r="D395" s="79"/>
      <c r="H395" s="80"/>
      <c r="I395" s="81"/>
      <c r="K395" s="78"/>
      <c r="L395" s="87"/>
      <c r="M395" s="88"/>
      <c r="O395" s="89"/>
      <c r="S395" s="92"/>
      <c r="T395" s="90"/>
    </row>
    <row r="396" spans="3:20" x14ac:dyDescent="0.25">
      <c r="C396" s="79"/>
      <c r="D396" s="79"/>
      <c r="H396" s="80"/>
      <c r="I396" s="81"/>
      <c r="K396" s="78"/>
      <c r="L396" s="87"/>
      <c r="M396" s="88"/>
      <c r="O396" s="89"/>
      <c r="S396" s="92"/>
      <c r="T396" s="90"/>
    </row>
    <row r="397" spans="3:20" x14ac:dyDescent="0.25">
      <c r="C397" s="79"/>
      <c r="D397" s="79"/>
      <c r="H397" s="80"/>
      <c r="I397" s="81"/>
      <c r="K397" s="78"/>
      <c r="L397" s="87"/>
      <c r="M397" s="88"/>
      <c r="O397" s="89"/>
      <c r="S397" s="92"/>
      <c r="T397" s="90"/>
    </row>
    <row r="398" spans="3:20" x14ac:dyDescent="0.25">
      <c r="C398" s="79"/>
      <c r="D398" s="79"/>
      <c r="H398" s="80"/>
      <c r="I398" s="81"/>
      <c r="K398" s="78"/>
      <c r="L398" s="87"/>
      <c r="M398" s="88"/>
      <c r="O398" s="89"/>
      <c r="S398" s="92"/>
      <c r="T398" s="90"/>
    </row>
    <row r="399" spans="3:20" x14ac:dyDescent="0.25">
      <c r="C399" s="79"/>
      <c r="D399" s="79"/>
      <c r="H399" s="80"/>
      <c r="I399" s="81"/>
      <c r="K399" s="78"/>
      <c r="L399" s="87"/>
      <c r="M399" s="88"/>
      <c r="O399" s="89"/>
      <c r="S399" s="92"/>
      <c r="T399" s="90"/>
    </row>
    <row r="400" spans="3:20" x14ac:dyDescent="0.25">
      <c r="C400" s="79"/>
      <c r="D400" s="79"/>
      <c r="H400" s="80"/>
      <c r="I400" s="81"/>
      <c r="K400" s="78"/>
      <c r="L400" s="87"/>
      <c r="M400" s="88"/>
      <c r="O400" s="89"/>
      <c r="S400" s="92"/>
      <c r="T400" s="90"/>
    </row>
    <row r="401" spans="3:20" x14ac:dyDescent="0.25">
      <c r="C401" s="79"/>
      <c r="D401" s="79"/>
      <c r="H401" s="80"/>
      <c r="I401" s="81"/>
      <c r="K401" s="78"/>
      <c r="L401" s="87"/>
      <c r="M401" s="88"/>
      <c r="O401" s="89"/>
      <c r="S401" s="92"/>
      <c r="T401" s="90"/>
    </row>
    <row r="402" spans="3:20" x14ac:dyDescent="0.25">
      <c r="C402" s="79"/>
      <c r="D402" s="79"/>
      <c r="H402" s="80"/>
      <c r="I402" s="81"/>
      <c r="K402" s="78"/>
      <c r="L402" s="87"/>
      <c r="M402" s="88"/>
      <c r="O402" s="89"/>
      <c r="S402" s="92"/>
      <c r="T402" s="90"/>
    </row>
    <row r="403" spans="3:20" x14ac:dyDescent="0.25">
      <c r="C403" s="79"/>
      <c r="D403" s="79"/>
      <c r="H403" s="80"/>
      <c r="I403" s="81"/>
      <c r="K403" s="78"/>
      <c r="L403" s="87"/>
      <c r="M403" s="88"/>
      <c r="O403" s="89"/>
      <c r="S403" s="92"/>
      <c r="T403" s="90"/>
    </row>
    <row r="404" spans="3:20" x14ac:dyDescent="0.25">
      <c r="C404" s="79"/>
      <c r="D404" s="79"/>
      <c r="H404" s="80"/>
      <c r="I404" s="81"/>
      <c r="K404" s="78"/>
      <c r="L404" s="87"/>
      <c r="M404" s="88"/>
      <c r="O404" s="89"/>
      <c r="S404" s="92"/>
      <c r="T404" s="90"/>
    </row>
    <row r="405" spans="3:20" x14ac:dyDescent="0.25">
      <c r="C405" s="79"/>
      <c r="D405" s="79"/>
      <c r="H405" s="80"/>
      <c r="I405" s="81"/>
      <c r="K405" s="78"/>
      <c r="L405" s="87"/>
      <c r="M405" s="88"/>
      <c r="O405" s="89"/>
      <c r="S405" s="92"/>
      <c r="T405" s="90"/>
    </row>
    <row r="406" spans="3:20" x14ac:dyDescent="0.25">
      <c r="C406" s="79"/>
      <c r="D406" s="79"/>
      <c r="H406" s="80"/>
      <c r="I406" s="81"/>
      <c r="K406" s="78"/>
      <c r="L406" s="87"/>
      <c r="M406" s="88"/>
      <c r="O406" s="89"/>
      <c r="S406" s="92"/>
      <c r="T406" s="90"/>
    </row>
    <row r="407" spans="3:20" x14ac:dyDescent="0.25">
      <c r="C407" s="79"/>
      <c r="D407" s="79"/>
      <c r="H407" s="80"/>
      <c r="I407" s="81"/>
      <c r="K407" s="78"/>
      <c r="L407" s="87"/>
      <c r="M407" s="88"/>
      <c r="O407" s="89"/>
      <c r="S407" s="92"/>
      <c r="T407" s="90"/>
    </row>
    <row r="408" spans="3:20" x14ac:dyDescent="0.25">
      <c r="C408" s="79"/>
      <c r="D408" s="79"/>
      <c r="H408" s="80"/>
      <c r="I408" s="81"/>
      <c r="K408" s="78"/>
      <c r="L408" s="87"/>
      <c r="M408" s="88"/>
      <c r="O408" s="89"/>
      <c r="S408" s="92"/>
      <c r="T408" s="90"/>
    </row>
    <row r="409" spans="3:20" x14ac:dyDescent="0.25">
      <c r="C409" s="79"/>
      <c r="D409" s="79"/>
      <c r="H409" s="80"/>
      <c r="I409" s="81"/>
      <c r="K409" s="78"/>
      <c r="L409" s="87"/>
      <c r="M409" s="88"/>
      <c r="O409" s="89"/>
      <c r="S409" s="92"/>
      <c r="T409" s="90"/>
    </row>
    <row r="410" spans="3:20" x14ac:dyDescent="0.25">
      <c r="C410" s="79"/>
      <c r="D410" s="79"/>
      <c r="H410" s="80"/>
      <c r="I410" s="81"/>
      <c r="K410" s="78"/>
      <c r="L410" s="87"/>
      <c r="M410" s="88"/>
      <c r="O410" s="89"/>
      <c r="S410" s="92"/>
      <c r="T410" s="90"/>
    </row>
    <row r="411" spans="3:20" x14ac:dyDescent="0.25">
      <c r="C411" s="79"/>
      <c r="D411" s="79"/>
      <c r="H411" s="80"/>
      <c r="I411" s="81"/>
      <c r="K411" s="78"/>
      <c r="L411" s="87"/>
      <c r="M411" s="88"/>
      <c r="O411" s="89"/>
      <c r="S411" s="92"/>
      <c r="T411" s="90"/>
    </row>
    <row r="412" spans="3:20" x14ac:dyDescent="0.25">
      <c r="C412" s="79"/>
      <c r="D412" s="79"/>
      <c r="H412" s="80"/>
      <c r="I412" s="81"/>
      <c r="K412" s="78"/>
      <c r="L412" s="87"/>
      <c r="M412" s="88"/>
      <c r="O412" s="89"/>
      <c r="S412" s="92"/>
      <c r="T412" s="90"/>
    </row>
    <row r="413" spans="3:20" x14ac:dyDescent="0.25">
      <c r="C413" s="79"/>
      <c r="D413" s="79"/>
      <c r="H413" s="80"/>
      <c r="I413" s="81"/>
      <c r="K413" s="78"/>
      <c r="L413" s="87"/>
      <c r="M413" s="88"/>
      <c r="O413" s="89"/>
      <c r="S413" s="92"/>
      <c r="T413" s="90"/>
    </row>
    <row r="414" spans="3:20" x14ac:dyDescent="0.25">
      <c r="C414" s="79"/>
      <c r="D414" s="79"/>
      <c r="H414" s="80"/>
      <c r="I414" s="81"/>
      <c r="K414" s="78"/>
      <c r="L414" s="87"/>
      <c r="M414" s="88"/>
      <c r="O414" s="89"/>
      <c r="S414" s="92"/>
      <c r="T414" s="90"/>
    </row>
    <row r="415" spans="3:20" x14ac:dyDescent="0.25">
      <c r="C415" s="79"/>
      <c r="D415" s="79"/>
      <c r="H415" s="80"/>
      <c r="I415" s="81"/>
      <c r="K415" s="78"/>
      <c r="L415" s="87"/>
      <c r="M415" s="88"/>
      <c r="O415" s="89"/>
      <c r="S415" s="92"/>
      <c r="T415" s="90"/>
    </row>
    <row r="416" spans="3:20" x14ac:dyDescent="0.25">
      <c r="C416" s="79"/>
      <c r="D416" s="79"/>
      <c r="H416" s="80"/>
      <c r="I416" s="81"/>
      <c r="K416" s="78"/>
      <c r="L416" s="87"/>
      <c r="M416" s="88"/>
      <c r="O416" s="89"/>
      <c r="S416" s="92"/>
      <c r="T416" s="90"/>
    </row>
    <row r="417" spans="3:20" x14ac:dyDescent="0.25">
      <c r="C417" s="79"/>
      <c r="D417" s="79"/>
      <c r="H417" s="80"/>
      <c r="I417" s="81"/>
      <c r="K417" s="78"/>
      <c r="L417" s="87"/>
      <c r="M417" s="88"/>
      <c r="O417" s="89"/>
      <c r="S417" s="92"/>
      <c r="T417" s="90"/>
    </row>
    <row r="418" spans="3:20" x14ac:dyDescent="0.25">
      <c r="C418" s="79"/>
      <c r="D418" s="79"/>
      <c r="H418" s="80"/>
      <c r="I418" s="81"/>
      <c r="K418" s="78"/>
      <c r="L418" s="87"/>
      <c r="M418" s="88"/>
      <c r="O418" s="89"/>
      <c r="S418" s="92"/>
      <c r="T418" s="90"/>
    </row>
    <row r="419" spans="3:20" x14ac:dyDescent="0.25">
      <c r="C419" s="79"/>
      <c r="D419" s="79"/>
      <c r="H419" s="80"/>
      <c r="I419" s="81"/>
      <c r="K419" s="78"/>
      <c r="L419" s="87"/>
      <c r="M419" s="88"/>
      <c r="O419" s="89"/>
      <c r="S419" s="92"/>
      <c r="T419" s="90"/>
    </row>
    <row r="420" spans="3:20" x14ac:dyDescent="0.25">
      <c r="C420" s="79"/>
      <c r="D420" s="79"/>
      <c r="H420" s="80"/>
      <c r="I420" s="81"/>
      <c r="K420" s="78"/>
      <c r="L420" s="87"/>
      <c r="M420" s="88"/>
      <c r="O420" s="89"/>
      <c r="S420" s="92"/>
      <c r="T420" s="90"/>
    </row>
    <row r="421" spans="3:20" x14ac:dyDescent="0.25">
      <c r="C421" s="79"/>
      <c r="D421" s="79"/>
      <c r="H421" s="80"/>
      <c r="I421" s="81"/>
      <c r="K421" s="78"/>
      <c r="L421" s="87"/>
      <c r="M421" s="88"/>
      <c r="O421" s="89"/>
      <c r="S421" s="92"/>
      <c r="T421" s="90"/>
    </row>
    <row r="422" spans="3:20" x14ac:dyDescent="0.25">
      <c r="C422" s="79"/>
      <c r="D422" s="79"/>
      <c r="H422" s="80"/>
      <c r="I422" s="81"/>
      <c r="K422" s="78"/>
      <c r="L422" s="87"/>
      <c r="M422" s="88"/>
      <c r="O422" s="89"/>
      <c r="S422" s="92"/>
      <c r="T422" s="90"/>
    </row>
    <row r="423" spans="3:20" x14ac:dyDescent="0.25">
      <c r="C423" s="79"/>
      <c r="D423" s="79"/>
      <c r="H423" s="80"/>
      <c r="I423" s="81"/>
      <c r="K423" s="78"/>
      <c r="L423" s="87"/>
      <c r="M423" s="88"/>
      <c r="O423" s="89"/>
      <c r="S423" s="92"/>
      <c r="T423" s="90"/>
    </row>
    <row r="424" spans="3:20" x14ac:dyDescent="0.25">
      <c r="C424" s="79"/>
      <c r="D424" s="79"/>
      <c r="H424" s="80"/>
      <c r="I424" s="81"/>
      <c r="K424" s="78"/>
      <c r="L424" s="87"/>
      <c r="M424" s="88"/>
      <c r="O424" s="89"/>
      <c r="S424" s="92"/>
      <c r="T424" s="90"/>
    </row>
    <row r="425" spans="3:20" x14ac:dyDescent="0.25">
      <c r="C425" s="79"/>
      <c r="D425" s="79"/>
      <c r="H425" s="80"/>
      <c r="I425" s="81"/>
      <c r="K425" s="78"/>
      <c r="L425" s="87"/>
      <c r="M425" s="88"/>
      <c r="O425" s="89"/>
      <c r="S425" s="92"/>
      <c r="T425" s="90"/>
    </row>
    <row r="426" spans="3:20" x14ac:dyDescent="0.25">
      <c r="C426" s="79"/>
      <c r="D426" s="79"/>
      <c r="H426" s="80"/>
      <c r="I426" s="81"/>
      <c r="K426" s="78"/>
      <c r="L426" s="87"/>
      <c r="M426" s="88"/>
      <c r="O426" s="89"/>
      <c r="S426" s="92"/>
      <c r="T426" s="90"/>
    </row>
    <row r="427" spans="3:20" x14ac:dyDescent="0.25">
      <c r="C427" s="79"/>
      <c r="D427" s="79"/>
      <c r="H427" s="80"/>
      <c r="I427" s="81"/>
      <c r="K427" s="78"/>
      <c r="L427" s="87"/>
      <c r="M427" s="88"/>
      <c r="O427" s="89"/>
      <c r="S427" s="92"/>
      <c r="T427" s="90"/>
    </row>
    <row r="428" spans="3:20" x14ac:dyDescent="0.25">
      <c r="C428" s="79"/>
      <c r="D428" s="79"/>
      <c r="H428" s="80"/>
      <c r="I428" s="81"/>
      <c r="K428" s="78"/>
      <c r="L428" s="87"/>
      <c r="M428" s="88"/>
      <c r="O428" s="89"/>
      <c r="S428" s="92"/>
      <c r="T428" s="90"/>
    </row>
    <row r="429" spans="3:20" x14ac:dyDescent="0.25">
      <c r="C429" s="79"/>
      <c r="D429" s="79"/>
      <c r="H429" s="80"/>
      <c r="I429" s="81"/>
      <c r="K429" s="78"/>
      <c r="L429" s="87"/>
      <c r="M429" s="88"/>
      <c r="O429" s="89"/>
      <c r="S429" s="92"/>
      <c r="T429" s="90"/>
    </row>
    <row r="430" spans="3:20" x14ac:dyDescent="0.25">
      <c r="C430" s="79"/>
      <c r="D430" s="79"/>
      <c r="H430" s="80"/>
      <c r="I430" s="81"/>
      <c r="K430" s="78"/>
      <c r="L430" s="87"/>
      <c r="M430" s="88"/>
      <c r="O430" s="89"/>
      <c r="S430" s="92"/>
      <c r="T430" s="90"/>
    </row>
    <row r="431" spans="3:20" x14ac:dyDescent="0.25">
      <c r="C431" s="79"/>
      <c r="D431" s="79"/>
      <c r="H431" s="80"/>
      <c r="I431" s="81"/>
      <c r="K431" s="78"/>
      <c r="L431" s="87"/>
      <c r="M431" s="88"/>
      <c r="O431" s="89"/>
      <c r="S431" s="92"/>
      <c r="T431" s="90"/>
    </row>
    <row r="432" spans="3:20" x14ac:dyDescent="0.25">
      <c r="C432" s="79"/>
      <c r="D432" s="79"/>
      <c r="H432" s="80"/>
      <c r="I432" s="81"/>
      <c r="K432" s="78"/>
      <c r="L432" s="87"/>
      <c r="M432" s="88"/>
      <c r="O432" s="89"/>
      <c r="S432" s="92"/>
      <c r="T432" s="90"/>
    </row>
    <row r="433" spans="3:20" x14ac:dyDescent="0.25">
      <c r="C433" s="79"/>
      <c r="D433" s="79"/>
      <c r="H433" s="80"/>
      <c r="I433" s="81"/>
      <c r="K433" s="78"/>
      <c r="L433" s="87"/>
      <c r="M433" s="88"/>
      <c r="O433" s="89"/>
      <c r="S433" s="92"/>
      <c r="T433" s="90"/>
    </row>
    <row r="434" spans="3:20" x14ac:dyDescent="0.25">
      <c r="C434" s="79"/>
      <c r="D434" s="79"/>
      <c r="H434" s="80"/>
      <c r="I434" s="81"/>
      <c r="K434" s="78"/>
      <c r="L434" s="87"/>
      <c r="M434" s="88"/>
      <c r="O434" s="89"/>
      <c r="S434" s="92"/>
      <c r="T434" s="90"/>
    </row>
    <row r="435" spans="3:20" x14ac:dyDescent="0.25">
      <c r="C435" s="79"/>
      <c r="D435" s="79"/>
      <c r="H435" s="80"/>
      <c r="I435" s="81"/>
      <c r="K435" s="78"/>
      <c r="L435" s="87"/>
      <c r="M435" s="88"/>
      <c r="O435" s="89"/>
      <c r="S435" s="92"/>
      <c r="T435" s="90"/>
    </row>
    <row r="436" spans="3:20" x14ac:dyDescent="0.25">
      <c r="C436" s="79"/>
      <c r="D436" s="79"/>
      <c r="H436" s="80"/>
      <c r="I436" s="81"/>
      <c r="K436" s="78"/>
      <c r="L436" s="87"/>
      <c r="M436" s="88"/>
      <c r="O436" s="89"/>
      <c r="S436" s="92"/>
      <c r="T436" s="90"/>
    </row>
    <row r="437" spans="3:20" x14ac:dyDescent="0.25">
      <c r="C437" s="79"/>
      <c r="D437" s="79"/>
      <c r="H437" s="80"/>
      <c r="I437" s="81"/>
      <c r="K437" s="78"/>
      <c r="L437" s="87"/>
      <c r="M437" s="88"/>
      <c r="O437" s="89"/>
      <c r="S437" s="92"/>
      <c r="T437" s="90"/>
    </row>
    <row r="438" spans="3:20" x14ac:dyDescent="0.25">
      <c r="C438" s="79"/>
      <c r="D438" s="79"/>
      <c r="H438" s="80"/>
      <c r="I438" s="81"/>
      <c r="K438" s="78"/>
      <c r="L438" s="87"/>
      <c r="M438" s="88"/>
      <c r="O438" s="89"/>
      <c r="S438" s="92"/>
      <c r="T438" s="90"/>
    </row>
    <row r="439" spans="3:20" x14ac:dyDescent="0.25">
      <c r="C439" s="79"/>
      <c r="D439" s="79"/>
      <c r="H439" s="80"/>
      <c r="I439" s="81"/>
      <c r="K439" s="78"/>
      <c r="L439" s="87"/>
      <c r="M439" s="88"/>
      <c r="O439" s="89"/>
      <c r="S439" s="92"/>
      <c r="T439" s="90"/>
    </row>
    <row r="440" spans="3:20" x14ac:dyDescent="0.25">
      <c r="C440" s="79"/>
      <c r="D440" s="79"/>
      <c r="H440" s="80"/>
      <c r="I440" s="81"/>
      <c r="K440" s="78"/>
      <c r="L440" s="87"/>
      <c r="M440" s="88"/>
      <c r="O440" s="89"/>
      <c r="S440" s="92"/>
      <c r="T440" s="90"/>
    </row>
    <row r="441" spans="3:20" x14ac:dyDescent="0.25">
      <c r="C441" s="79"/>
      <c r="D441" s="79"/>
      <c r="H441" s="80"/>
      <c r="I441" s="81"/>
      <c r="K441" s="78"/>
      <c r="L441" s="87"/>
      <c r="M441" s="88"/>
      <c r="O441" s="89"/>
      <c r="S441" s="92"/>
      <c r="T441" s="90"/>
    </row>
    <row r="442" spans="3:20" x14ac:dyDescent="0.25">
      <c r="C442" s="79"/>
      <c r="D442" s="79"/>
      <c r="H442" s="80"/>
      <c r="I442" s="81"/>
      <c r="K442" s="78"/>
      <c r="L442" s="87"/>
      <c r="M442" s="88"/>
      <c r="O442" s="89"/>
      <c r="S442" s="92"/>
      <c r="T442" s="90"/>
    </row>
    <row r="443" spans="3:20" x14ac:dyDescent="0.25">
      <c r="C443" s="79"/>
      <c r="D443" s="79"/>
      <c r="H443" s="80"/>
      <c r="I443" s="81"/>
      <c r="K443" s="78"/>
      <c r="L443" s="87"/>
      <c r="M443" s="88"/>
      <c r="O443" s="89"/>
      <c r="S443" s="92"/>
      <c r="T443" s="90"/>
    </row>
    <row r="444" spans="3:20" x14ac:dyDescent="0.25">
      <c r="C444" s="79"/>
      <c r="D444" s="79"/>
      <c r="H444" s="80"/>
      <c r="I444" s="81"/>
      <c r="K444" s="78"/>
      <c r="L444" s="87"/>
      <c r="M444" s="88"/>
      <c r="O444" s="89"/>
      <c r="S444" s="92"/>
      <c r="T444" s="90"/>
    </row>
    <row r="445" spans="3:20" x14ac:dyDescent="0.25">
      <c r="C445" s="79"/>
      <c r="D445" s="79"/>
      <c r="H445" s="80"/>
      <c r="I445" s="81"/>
      <c r="K445" s="78"/>
      <c r="L445" s="87"/>
      <c r="M445" s="88"/>
      <c r="O445" s="89"/>
      <c r="S445" s="92"/>
      <c r="T445" s="90"/>
    </row>
    <row r="446" spans="3:20" x14ac:dyDescent="0.25">
      <c r="C446" s="79"/>
      <c r="D446" s="79"/>
      <c r="H446" s="80"/>
      <c r="I446" s="81"/>
      <c r="K446" s="78"/>
      <c r="L446" s="87"/>
      <c r="M446" s="88"/>
      <c r="O446" s="89"/>
      <c r="S446" s="92"/>
      <c r="T446" s="90"/>
    </row>
    <row r="447" spans="3:20" x14ac:dyDescent="0.25">
      <c r="C447" s="79"/>
      <c r="D447" s="79"/>
      <c r="H447" s="80"/>
      <c r="I447" s="81"/>
      <c r="K447" s="78"/>
      <c r="L447" s="87"/>
      <c r="M447" s="88"/>
      <c r="O447" s="89"/>
      <c r="S447" s="92"/>
      <c r="T447" s="90"/>
    </row>
    <row r="448" spans="3:20" x14ac:dyDescent="0.25">
      <c r="C448" s="79"/>
      <c r="D448" s="79"/>
      <c r="H448" s="80"/>
      <c r="I448" s="81"/>
      <c r="K448" s="78"/>
      <c r="L448" s="87"/>
      <c r="M448" s="88"/>
      <c r="O448" s="89"/>
      <c r="S448" s="92"/>
      <c r="T448" s="90"/>
    </row>
    <row r="449" spans="3:20" x14ac:dyDescent="0.25">
      <c r="C449" s="79"/>
      <c r="D449" s="79"/>
      <c r="H449" s="80"/>
      <c r="I449" s="81"/>
      <c r="K449" s="78"/>
      <c r="L449" s="87"/>
      <c r="M449" s="88"/>
      <c r="O449" s="89"/>
      <c r="S449" s="92"/>
      <c r="T449" s="90"/>
    </row>
    <row r="450" spans="3:20" x14ac:dyDescent="0.25">
      <c r="C450" s="79"/>
      <c r="D450" s="79"/>
      <c r="H450" s="80"/>
      <c r="I450" s="81"/>
      <c r="K450" s="78"/>
      <c r="L450" s="87"/>
      <c r="M450" s="88"/>
      <c r="O450" s="89"/>
      <c r="S450" s="92"/>
      <c r="T450" s="90"/>
    </row>
    <row r="451" spans="3:20" x14ac:dyDescent="0.25">
      <c r="C451" s="79"/>
      <c r="D451" s="79"/>
      <c r="H451" s="80"/>
      <c r="I451" s="81"/>
      <c r="K451" s="78"/>
      <c r="L451" s="87"/>
      <c r="M451" s="88"/>
      <c r="O451" s="89"/>
      <c r="S451" s="92"/>
      <c r="T451" s="90"/>
    </row>
    <row r="452" spans="3:20" x14ac:dyDescent="0.25">
      <c r="C452" s="79"/>
      <c r="D452" s="79"/>
      <c r="H452" s="80"/>
      <c r="I452" s="81"/>
      <c r="K452" s="78"/>
      <c r="L452" s="87"/>
      <c r="M452" s="88"/>
      <c r="O452" s="89"/>
      <c r="S452" s="92"/>
      <c r="T452" s="90"/>
    </row>
    <row r="453" spans="3:20" x14ac:dyDescent="0.25">
      <c r="C453" s="79"/>
      <c r="D453" s="79"/>
      <c r="H453" s="80"/>
      <c r="I453" s="81"/>
      <c r="K453" s="78"/>
      <c r="L453" s="87"/>
      <c r="M453" s="88"/>
      <c r="O453" s="89"/>
      <c r="S453" s="92"/>
      <c r="T453" s="90"/>
    </row>
    <row r="454" spans="3:20" x14ac:dyDescent="0.25">
      <c r="C454" s="79"/>
      <c r="D454" s="79"/>
      <c r="H454" s="80"/>
      <c r="I454" s="81"/>
      <c r="K454" s="78"/>
      <c r="L454" s="87"/>
      <c r="M454" s="88"/>
      <c r="O454" s="89"/>
      <c r="S454" s="92"/>
      <c r="T454" s="90"/>
    </row>
    <row r="455" spans="3:20" x14ac:dyDescent="0.25">
      <c r="C455" s="79"/>
      <c r="D455" s="79"/>
      <c r="H455" s="80"/>
      <c r="I455" s="81"/>
      <c r="K455" s="78"/>
      <c r="L455" s="87"/>
      <c r="M455" s="88"/>
      <c r="O455" s="89"/>
      <c r="S455" s="92"/>
      <c r="T455" s="90"/>
    </row>
    <row r="456" spans="3:20" x14ac:dyDescent="0.25">
      <c r="C456" s="79"/>
      <c r="D456" s="79"/>
      <c r="H456" s="80"/>
      <c r="I456" s="81"/>
      <c r="K456" s="78"/>
      <c r="L456" s="87"/>
      <c r="M456" s="88"/>
      <c r="O456" s="89"/>
      <c r="S456" s="92"/>
      <c r="T456" s="90"/>
    </row>
    <row r="457" spans="3:20" x14ac:dyDescent="0.25">
      <c r="C457" s="79"/>
      <c r="D457" s="79"/>
      <c r="H457" s="80"/>
      <c r="I457" s="81"/>
      <c r="K457" s="78"/>
      <c r="L457" s="87"/>
      <c r="M457" s="88"/>
      <c r="O457" s="89"/>
      <c r="S457" s="92"/>
      <c r="T457" s="90"/>
    </row>
    <row r="458" spans="3:20" x14ac:dyDescent="0.25">
      <c r="C458" s="79"/>
      <c r="D458" s="79"/>
      <c r="H458" s="80"/>
      <c r="I458" s="81"/>
      <c r="K458" s="78"/>
      <c r="L458" s="87"/>
      <c r="M458" s="88"/>
      <c r="O458" s="89"/>
      <c r="S458" s="92"/>
      <c r="T458" s="90"/>
    </row>
    <row r="459" spans="3:20" x14ac:dyDescent="0.25">
      <c r="C459" s="79"/>
      <c r="D459" s="79"/>
      <c r="H459" s="80"/>
      <c r="I459" s="81"/>
      <c r="K459" s="78"/>
      <c r="L459" s="87"/>
      <c r="M459" s="88"/>
      <c r="O459" s="89"/>
      <c r="S459" s="92"/>
      <c r="T459" s="90"/>
    </row>
    <row r="460" spans="3:20" x14ac:dyDescent="0.25">
      <c r="C460" s="79"/>
      <c r="D460" s="79"/>
      <c r="H460" s="80"/>
      <c r="I460" s="81"/>
      <c r="K460" s="78"/>
      <c r="L460" s="87"/>
      <c r="M460" s="88"/>
      <c r="O460" s="89"/>
      <c r="S460" s="92"/>
      <c r="T460" s="90"/>
    </row>
    <row r="461" spans="3:20" x14ac:dyDescent="0.25">
      <c r="C461" s="79"/>
      <c r="D461" s="79"/>
      <c r="H461" s="80"/>
      <c r="I461" s="81"/>
      <c r="K461" s="78"/>
      <c r="L461" s="87"/>
      <c r="M461" s="88"/>
      <c r="O461" s="89"/>
      <c r="S461" s="92"/>
      <c r="T461" s="90"/>
    </row>
    <row r="462" spans="3:20" x14ac:dyDescent="0.25">
      <c r="C462" s="79"/>
      <c r="D462" s="79"/>
      <c r="H462" s="80"/>
      <c r="I462" s="81"/>
      <c r="K462" s="78"/>
      <c r="L462" s="87"/>
      <c r="M462" s="88"/>
      <c r="O462" s="89"/>
      <c r="S462" s="92"/>
      <c r="T462" s="90"/>
    </row>
    <row r="463" spans="3:20" x14ac:dyDescent="0.25">
      <c r="C463" s="79"/>
      <c r="D463" s="79"/>
      <c r="H463" s="80"/>
      <c r="I463" s="81"/>
      <c r="K463" s="78"/>
      <c r="L463" s="87"/>
      <c r="M463" s="88"/>
      <c r="O463" s="89"/>
      <c r="S463" s="92"/>
      <c r="T463" s="90"/>
    </row>
    <row r="464" spans="3:20" x14ac:dyDescent="0.25">
      <c r="C464" s="79"/>
      <c r="D464" s="79"/>
      <c r="H464" s="80"/>
      <c r="I464" s="81"/>
      <c r="K464" s="78"/>
      <c r="L464" s="87"/>
      <c r="M464" s="88"/>
      <c r="O464" s="89"/>
      <c r="S464" s="92"/>
      <c r="T464" s="90"/>
    </row>
    <row r="465" spans="3:20" x14ac:dyDescent="0.25">
      <c r="C465" s="79"/>
      <c r="D465" s="79"/>
      <c r="H465" s="80"/>
      <c r="I465" s="81"/>
      <c r="K465" s="78"/>
      <c r="L465" s="87"/>
      <c r="M465" s="88"/>
      <c r="O465" s="89"/>
      <c r="S465" s="92"/>
      <c r="T465" s="90"/>
    </row>
    <row r="466" spans="3:20" x14ac:dyDescent="0.25">
      <c r="C466" s="79"/>
      <c r="D466" s="79"/>
      <c r="H466" s="80"/>
      <c r="I466" s="81"/>
      <c r="K466" s="78"/>
      <c r="L466" s="87"/>
      <c r="M466" s="88"/>
      <c r="O466" s="89"/>
      <c r="S466" s="92"/>
      <c r="T466" s="90"/>
    </row>
    <row r="467" spans="3:20" x14ac:dyDescent="0.25">
      <c r="C467" s="79"/>
      <c r="D467" s="79"/>
      <c r="H467" s="80"/>
      <c r="I467" s="81"/>
      <c r="K467" s="78"/>
      <c r="L467" s="87"/>
      <c r="M467" s="88"/>
      <c r="O467" s="89"/>
      <c r="S467" s="92"/>
      <c r="T467" s="90"/>
    </row>
    <row r="468" spans="3:20" x14ac:dyDescent="0.25">
      <c r="C468" s="79"/>
      <c r="D468" s="79"/>
      <c r="H468" s="80"/>
      <c r="I468" s="81"/>
      <c r="K468" s="78"/>
      <c r="L468" s="87"/>
      <c r="M468" s="88"/>
      <c r="O468" s="89"/>
      <c r="S468" s="92"/>
      <c r="T468" s="90"/>
    </row>
    <row r="469" spans="3:20" x14ac:dyDescent="0.25">
      <c r="C469" s="79"/>
      <c r="D469" s="79"/>
      <c r="H469" s="80"/>
      <c r="I469" s="81"/>
      <c r="K469" s="78"/>
      <c r="L469" s="87"/>
      <c r="M469" s="88"/>
      <c r="O469" s="89"/>
      <c r="S469" s="92"/>
      <c r="T469" s="90"/>
    </row>
    <row r="470" spans="3:20" x14ac:dyDescent="0.25">
      <c r="C470" s="79"/>
      <c r="D470" s="79"/>
      <c r="H470" s="80"/>
      <c r="I470" s="81"/>
      <c r="K470" s="78"/>
      <c r="L470" s="87"/>
      <c r="M470" s="88"/>
      <c r="O470" s="89"/>
      <c r="S470" s="92"/>
      <c r="T470" s="90"/>
    </row>
    <row r="471" spans="3:20" x14ac:dyDescent="0.25">
      <c r="C471" s="79"/>
      <c r="D471" s="79"/>
      <c r="H471" s="80"/>
      <c r="I471" s="81"/>
      <c r="K471" s="78"/>
      <c r="L471" s="87"/>
      <c r="M471" s="88"/>
      <c r="O471" s="89"/>
      <c r="S471" s="92"/>
      <c r="T471" s="90"/>
    </row>
    <row r="472" spans="3:20" x14ac:dyDescent="0.25">
      <c r="C472" s="79"/>
      <c r="D472" s="79"/>
      <c r="H472" s="80"/>
      <c r="I472" s="81"/>
      <c r="K472" s="78"/>
      <c r="L472" s="87"/>
      <c r="M472" s="88"/>
      <c r="O472" s="89"/>
      <c r="S472" s="92"/>
      <c r="T472" s="90"/>
    </row>
    <row r="473" spans="3:20" x14ac:dyDescent="0.25">
      <c r="C473" s="79"/>
      <c r="D473" s="79"/>
      <c r="H473" s="80"/>
      <c r="I473" s="81"/>
      <c r="K473" s="78"/>
      <c r="L473" s="87"/>
      <c r="M473" s="88"/>
      <c r="O473" s="89"/>
      <c r="S473" s="92"/>
      <c r="T473" s="90"/>
    </row>
    <row r="474" spans="3:20" x14ac:dyDescent="0.25">
      <c r="C474" s="79"/>
      <c r="D474" s="79"/>
      <c r="H474" s="80"/>
      <c r="I474" s="81"/>
      <c r="K474" s="78"/>
      <c r="L474" s="87"/>
      <c r="M474" s="88"/>
      <c r="O474" s="89"/>
      <c r="S474" s="92"/>
      <c r="T474" s="90"/>
    </row>
    <row r="475" spans="3:20" x14ac:dyDescent="0.25">
      <c r="C475" s="79"/>
      <c r="D475" s="79"/>
      <c r="H475" s="80"/>
      <c r="I475" s="81"/>
      <c r="K475" s="78"/>
      <c r="L475" s="87"/>
      <c r="M475" s="88"/>
      <c r="O475" s="89"/>
      <c r="S475" s="92"/>
      <c r="T475" s="90"/>
    </row>
    <row r="476" spans="3:20" x14ac:dyDescent="0.25">
      <c r="C476" s="79"/>
      <c r="D476" s="79"/>
      <c r="H476" s="80"/>
      <c r="I476" s="81"/>
      <c r="K476" s="78"/>
      <c r="L476" s="87"/>
      <c r="M476" s="88"/>
      <c r="O476" s="89"/>
      <c r="S476" s="92"/>
      <c r="T476" s="90"/>
    </row>
    <row r="477" spans="3:20" x14ac:dyDescent="0.25">
      <c r="C477" s="79"/>
      <c r="D477" s="79"/>
      <c r="H477" s="80"/>
      <c r="I477" s="81"/>
      <c r="K477" s="78"/>
      <c r="L477" s="87"/>
      <c r="M477" s="88"/>
      <c r="O477" s="89"/>
      <c r="S477" s="92"/>
      <c r="T477" s="90"/>
    </row>
    <row r="478" spans="3:20" x14ac:dyDescent="0.25">
      <c r="C478" s="79"/>
      <c r="D478" s="79"/>
      <c r="H478" s="80"/>
      <c r="I478" s="81"/>
      <c r="K478" s="78"/>
      <c r="L478" s="87"/>
      <c r="M478" s="88"/>
      <c r="O478" s="89"/>
      <c r="S478" s="92"/>
      <c r="T478" s="90"/>
    </row>
    <row r="479" spans="3:20" x14ac:dyDescent="0.25">
      <c r="C479" s="79"/>
      <c r="D479" s="79"/>
      <c r="H479" s="80"/>
      <c r="I479" s="81"/>
      <c r="K479" s="78"/>
      <c r="L479" s="87"/>
      <c r="M479" s="88"/>
      <c r="O479" s="89"/>
      <c r="S479" s="92"/>
      <c r="T479" s="90"/>
    </row>
    <row r="480" spans="3:20" x14ac:dyDescent="0.25">
      <c r="C480" s="79"/>
      <c r="D480" s="79"/>
      <c r="H480" s="80"/>
      <c r="I480" s="81"/>
      <c r="K480" s="78"/>
      <c r="L480" s="87"/>
      <c r="M480" s="88"/>
      <c r="O480" s="89"/>
      <c r="S480" s="92"/>
      <c r="T480" s="90"/>
    </row>
    <row r="481" spans="3:20" x14ac:dyDescent="0.25">
      <c r="C481" s="79"/>
      <c r="D481" s="79"/>
      <c r="H481" s="80"/>
      <c r="I481" s="81"/>
      <c r="K481" s="78"/>
      <c r="L481" s="87"/>
      <c r="M481" s="88"/>
      <c r="O481" s="89"/>
      <c r="S481" s="92"/>
      <c r="T481" s="90"/>
    </row>
    <row r="482" spans="3:20" x14ac:dyDescent="0.25">
      <c r="C482" s="79"/>
      <c r="D482" s="79"/>
      <c r="H482" s="80"/>
      <c r="I482" s="81"/>
      <c r="K482" s="78"/>
      <c r="L482" s="87"/>
      <c r="M482" s="88"/>
      <c r="O482" s="89"/>
      <c r="S482" s="92"/>
      <c r="T482" s="90"/>
    </row>
    <row r="483" spans="3:20" x14ac:dyDescent="0.25">
      <c r="C483" s="79"/>
      <c r="D483" s="79"/>
      <c r="H483" s="80"/>
      <c r="I483" s="81"/>
      <c r="K483" s="78"/>
      <c r="L483" s="87"/>
      <c r="M483" s="88"/>
      <c r="O483" s="89"/>
      <c r="S483" s="92"/>
      <c r="T483" s="90"/>
    </row>
    <row r="484" spans="3:20" x14ac:dyDescent="0.25">
      <c r="C484" s="79"/>
      <c r="D484" s="79"/>
      <c r="H484" s="80"/>
      <c r="I484" s="81"/>
      <c r="K484" s="78"/>
      <c r="L484" s="87"/>
      <c r="M484" s="88"/>
      <c r="O484" s="89"/>
      <c r="S484" s="92"/>
      <c r="T484" s="90"/>
    </row>
    <row r="485" spans="3:20" x14ac:dyDescent="0.25">
      <c r="C485" s="79"/>
      <c r="D485" s="79"/>
      <c r="H485" s="80"/>
      <c r="I485" s="81"/>
      <c r="K485" s="78"/>
      <c r="L485" s="87"/>
      <c r="M485" s="88"/>
      <c r="O485" s="89"/>
      <c r="S485" s="92"/>
      <c r="T485" s="90"/>
    </row>
    <row r="486" spans="3:20" x14ac:dyDescent="0.25">
      <c r="C486" s="79"/>
      <c r="D486" s="79"/>
      <c r="H486" s="80"/>
      <c r="I486" s="81"/>
      <c r="K486" s="78"/>
      <c r="L486" s="87"/>
      <c r="M486" s="88"/>
      <c r="O486" s="89"/>
      <c r="S486" s="92"/>
      <c r="T486" s="90"/>
    </row>
    <row r="487" spans="3:20" x14ac:dyDescent="0.25">
      <c r="C487" s="79"/>
      <c r="D487" s="79"/>
      <c r="H487" s="80"/>
      <c r="I487" s="81"/>
      <c r="K487" s="78"/>
      <c r="L487" s="87"/>
      <c r="M487" s="88"/>
      <c r="O487" s="89"/>
      <c r="S487" s="92"/>
      <c r="T487" s="90"/>
    </row>
    <row r="488" spans="3:20" x14ac:dyDescent="0.25">
      <c r="C488" s="79"/>
      <c r="D488" s="79"/>
      <c r="H488" s="80"/>
      <c r="I488" s="81"/>
      <c r="K488" s="78"/>
      <c r="L488" s="87"/>
      <c r="M488" s="88"/>
      <c r="O488" s="89"/>
      <c r="S488" s="92"/>
      <c r="T488" s="90"/>
    </row>
    <row r="489" spans="3:20" x14ac:dyDescent="0.25">
      <c r="C489" s="79"/>
      <c r="D489" s="79"/>
      <c r="H489" s="80"/>
      <c r="I489" s="81"/>
      <c r="K489" s="78"/>
      <c r="L489" s="87"/>
      <c r="M489" s="88"/>
      <c r="O489" s="89"/>
      <c r="S489" s="92"/>
      <c r="T489" s="90"/>
    </row>
    <row r="490" spans="3:20" x14ac:dyDescent="0.25">
      <c r="C490" s="79"/>
      <c r="D490" s="79"/>
      <c r="H490" s="80"/>
      <c r="I490" s="81"/>
      <c r="K490" s="78"/>
      <c r="L490" s="87"/>
      <c r="M490" s="88"/>
      <c r="O490" s="89"/>
      <c r="S490" s="92"/>
      <c r="T490" s="90"/>
    </row>
    <row r="491" spans="3:20" x14ac:dyDescent="0.25">
      <c r="C491" s="79"/>
      <c r="D491" s="79"/>
      <c r="H491" s="80"/>
      <c r="I491" s="81"/>
      <c r="K491" s="78"/>
      <c r="L491" s="87"/>
      <c r="M491" s="88"/>
      <c r="O491" s="89"/>
      <c r="S491" s="92"/>
      <c r="T491" s="90"/>
    </row>
    <row r="492" spans="3:20" x14ac:dyDescent="0.25">
      <c r="C492" s="79"/>
      <c r="D492" s="79"/>
      <c r="H492" s="80"/>
      <c r="I492" s="81"/>
      <c r="K492" s="78"/>
      <c r="L492" s="87"/>
      <c r="M492" s="88"/>
      <c r="O492" s="89"/>
      <c r="S492" s="92"/>
      <c r="T492" s="90"/>
    </row>
    <row r="493" spans="3:20" x14ac:dyDescent="0.25">
      <c r="C493" s="79"/>
      <c r="D493" s="79"/>
      <c r="H493" s="80"/>
      <c r="I493" s="81"/>
      <c r="K493" s="78"/>
      <c r="L493" s="87"/>
      <c r="M493" s="88"/>
      <c r="O493" s="89"/>
      <c r="S493" s="92"/>
      <c r="T493" s="90"/>
    </row>
    <row r="494" spans="3:20" x14ac:dyDescent="0.25">
      <c r="C494" s="79"/>
      <c r="D494" s="79"/>
      <c r="H494" s="80"/>
      <c r="I494" s="81"/>
      <c r="K494" s="78"/>
      <c r="L494" s="87"/>
      <c r="M494" s="88"/>
      <c r="O494" s="89"/>
      <c r="S494" s="92"/>
      <c r="T494" s="90"/>
    </row>
    <row r="495" spans="3:20" x14ac:dyDescent="0.25">
      <c r="C495" s="79"/>
      <c r="D495" s="79"/>
      <c r="H495" s="80"/>
      <c r="I495" s="81"/>
      <c r="K495" s="78"/>
      <c r="L495" s="87"/>
      <c r="M495" s="88"/>
      <c r="O495" s="89"/>
      <c r="S495" s="92"/>
      <c r="T495" s="90"/>
    </row>
    <row r="496" spans="3:20" x14ac:dyDescent="0.25">
      <c r="C496" s="79"/>
      <c r="D496" s="79"/>
      <c r="H496" s="80"/>
      <c r="I496" s="81"/>
      <c r="K496" s="78"/>
      <c r="L496" s="87"/>
      <c r="M496" s="88"/>
      <c r="O496" s="89"/>
      <c r="S496" s="92"/>
      <c r="T496" s="90"/>
    </row>
    <row r="497" spans="3:20" x14ac:dyDescent="0.25">
      <c r="C497" s="79"/>
      <c r="D497" s="79"/>
      <c r="H497" s="80"/>
      <c r="I497" s="81"/>
      <c r="K497" s="78"/>
      <c r="L497" s="87"/>
      <c r="M497" s="88"/>
      <c r="O497" s="89"/>
      <c r="S497" s="92"/>
      <c r="T497" s="90"/>
    </row>
    <row r="498" spans="3:20" x14ac:dyDescent="0.25">
      <c r="C498" s="79"/>
      <c r="D498" s="79"/>
      <c r="H498" s="80"/>
      <c r="I498" s="81"/>
      <c r="K498" s="78"/>
      <c r="L498" s="87"/>
      <c r="M498" s="88"/>
      <c r="O498" s="89"/>
      <c r="S498" s="92"/>
      <c r="T498" s="90"/>
    </row>
    <row r="499" spans="3:20" x14ac:dyDescent="0.25">
      <c r="C499" s="79"/>
      <c r="D499" s="79"/>
      <c r="H499" s="80"/>
      <c r="I499" s="81"/>
      <c r="K499" s="78"/>
      <c r="L499" s="87"/>
      <c r="M499" s="88"/>
      <c r="O499" s="89"/>
      <c r="S499" s="92"/>
      <c r="T499" s="90"/>
    </row>
    <row r="500" spans="3:20" x14ac:dyDescent="0.25">
      <c r="C500" s="79"/>
      <c r="D500" s="79"/>
      <c r="H500" s="80"/>
      <c r="I500" s="81"/>
      <c r="K500" s="78"/>
      <c r="L500" s="87"/>
      <c r="M500" s="88"/>
      <c r="O500" s="89"/>
      <c r="S500" s="92"/>
      <c r="T500" s="90"/>
    </row>
    <row r="501" spans="3:20" x14ac:dyDescent="0.25">
      <c r="C501" s="79"/>
      <c r="D501" s="79"/>
      <c r="H501" s="80"/>
      <c r="I501" s="81"/>
      <c r="K501" s="78"/>
      <c r="L501" s="87"/>
      <c r="M501" s="88"/>
      <c r="O501" s="89"/>
      <c r="S501" s="92"/>
      <c r="T501" s="90"/>
    </row>
    <row r="502" spans="3:20" x14ac:dyDescent="0.25">
      <c r="C502" s="79"/>
      <c r="D502" s="79"/>
      <c r="H502" s="80"/>
      <c r="I502" s="81"/>
      <c r="K502" s="78"/>
      <c r="L502" s="87"/>
      <c r="M502" s="88"/>
      <c r="O502" s="89"/>
      <c r="S502" s="92"/>
      <c r="T502" s="90"/>
    </row>
    <row r="503" spans="3:20" x14ac:dyDescent="0.25">
      <c r="C503" s="79"/>
      <c r="D503" s="79"/>
      <c r="H503" s="80"/>
      <c r="I503" s="81"/>
      <c r="K503" s="78"/>
      <c r="L503" s="87"/>
      <c r="M503" s="88"/>
      <c r="O503" s="89"/>
      <c r="S503" s="92"/>
      <c r="T503" s="90"/>
    </row>
    <row r="504" spans="3:20" x14ac:dyDescent="0.25">
      <c r="C504" s="79"/>
      <c r="D504" s="79"/>
      <c r="H504" s="80"/>
      <c r="I504" s="81"/>
      <c r="K504" s="78"/>
      <c r="L504" s="87"/>
      <c r="M504" s="88"/>
      <c r="O504" s="89"/>
      <c r="S504" s="92"/>
      <c r="T504" s="90"/>
    </row>
    <row r="505" spans="3:20" x14ac:dyDescent="0.25">
      <c r="C505" s="79"/>
      <c r="D505" s="79"/>
      <c r="H505" s="80"/>
      <c r="I505" s="81"/>
      <c r="K505" s="78"/>
      <c r="L505" s="87"/>
      <c r="M505" s="88"/>
      <c r="O505" s="89"/>
      <c r="S505" s="92"/>
      <c r="T505" s="90"/>
    </row>
    <row r="506" spans="3:20" x14ac:dyDescent="0.25">
      <c r="C506" s="79"/>
      <c r="D506" s="79"/>
      <c r="H506" s="80"/>
      <c r="I506" s="81"/>
      <c r="K506" s="78"/>
      <c r="L506" s="87"/>
      <c r="M506" s="88"/>
      <c r="O506" s="89"/>
      <c r="S506" s="92"/>
      <c r="T506" s="90"/>
    </row>
    <row r="507" spans="3:20" x14ac:dyDescent="0.25">
      <c r="C507" s="79"/>
      <c r="D507" s="79"/>
      <c r="H507" s="80"/>
      <c r="I507" s="81"/>
      <c r="K507" s="78"/>
      <c r="L507" s="87"/>
      <c r="M507" s="88"/>
      <c r="O507" s="89"/>
      <c r="S507" s="92"/>
      <c r="T507" s="90"/>
    </row>
    <row r="508" spans="3:20" x14ac:dyDescent="0.25">
      <c r="C508" s="79"/>
      <c r="D508" s="79"/>
      <c r="H508" s="80"/>
      <c r="I508" s="81"/>
      <c r="K508" s="78"/>
      <c r="L508" s="87"/>
      <c r="M508" s="88"/>
      <c r="O508" s="89"/>
      <c r="S508" s="92"/>
      <c r="T508" s="90"/>
    </row>
    <row r="509" spans="3:20" x14ac:dyDescent="0.25">
      <c r="C509" s="79"/>
      <c r="D509" s="79"/>
      <c r="H509" s="80"/>
      <c r="I509" s="81"/>
      <c r="K509" s="78"/>
      <c r="L509" s="87"/>
      <c r="M509" s="88"/>
      <c r="O509" s="89"/>
      <c r="S509" s="92"/>
      <c r="T509" s="90"/>
    </row>
    <row r="510" spans="3:20" x14ac:dyDescent="0.25">
      <c r="C510" s="79"/>
      <c r="D510" s="79"/>
      <c r="H510" s="80"/>
      <c r="I510" s="81"/>
      <c r="K510" s="78"/>
      <c r="L510" s="87"/>
      <c r="M510" s="88"/>
      <c r="O510" s="89"/>
      <c r="S510" s="92"/>
      <c r="T510" s="90"/>
    </row>
    <row r="511" spans="3:20" x14ac:dyDescent="0.25">
      <c r="C511" s="79"/>
      <c r="D511" s="79"/>
      <c r="H511" s="80"/>
      <c r="I511" s="81"/>
      <c r="K511" s="78"/>
      <c r="L511" s="87"/>
      <c r="M511" s="88"/>
      <c r="O511" s="89"/>
      <c r="S511" s="92"/>
      <c r="T511" s="90"/>
    </row>
    <row r="512" spans="3:20" x14ac:dyDescent="0.25">
      <c r="C512" s="79"/>
      <c r="D512" s="79"/>
      <c r="H512" s="80"/>
      <c r="I512" s="81"/>
      <c r="K512" s="78"/>
      <c r="L512" s="87"/>
      <c r="M512" s="88"/>
      <c r="O512" s="89"/>
      <c r="S512" s="92"/>
      <c r="T512" s="90"/>
    </row>
    <row r="513" spans="3:20" x14ac:dyDescent="0.25">
      <c r="C513" s="79"/>
      <c r="D513" s="79"/>
      <c r="H513" s="80"/>
      <c r="I513" s="81"/>
      <c r="K513" s="78"/>
      <c r="L513" s="87"/>
      <c r="M513" s="88"/>
      <c r="O513" s="89"/>
      <c r="S513" s="92"/>
      <c r="T513" s="90"/>
    </row>
    <row r="514" spans="3:20" x14ac:dyDescent="0.25">
      <c r="C514" s="79"/>
      <c r="D514" s="79"/>
      <c r="H514" s="80"/>
      <c r="I514" s="81"/>
      <c r="K514" s="78"/>
      <c r="L514" s="87"/>
      <c r="M514" s="88"/>
      <c r="O514" s="89"/>
      <c r="S514" s="92"/>
      <c r="T514" s="90"/>
    </row>
    <row r="515" spans="3:20" x14ac:dyDescent="0.25">
      <c r="C515" s="79"/>
      <c r="D515" s="79"/>
      <c r="H515" s="80"/>
      <c r="I515" s="81"/>
      <c r="K515" s="78"/>
      <c r="L515" s="87"/>
      <c r="M515" s="88"/>
      <c r="O515" s="89"/>
      <c r="S515" s="92"/>
      <c r="T515" s="90"/>
    </row>
    <row r="516" spans="3:20" x14ac:dyDescent="0.25">
      <c r="C516" s="79"/>
      <c r="D516" s="79"/>
      <c r="H516" s="80"/>
      <c r="I516" s="81"/>
      <c r="K516" s="78"/>
      <c r="L516" s="87"/>
      <c r="M516" s="88"/>
      <c r="O516" s="89"/>
      <c r="S516" s="92"/>
      <c r="T516" s="90"/>
    </row>
    <row r="517" spans="3:20" x14ac:dyDescent="0.25">
      <c r="C517" s="79"/>
      <c r="D517" s="79"/>
      <c r="H517" s="80"/>
      <c r="I517" s="81"/>
      <c r="K517" s="78"/>
      <c r="L517" s="87"/>
      <c r="M517" s="88"/>
      <c r="O517" s="89"/>
      <c r="S517" s="92"/>
      <c r="T517" s="90"/>
    </row>
    <row r="518" spans="3:20" x14ac:dyDescent="0.25">
      <c r="C518" s="79"/>
      <c r="D518" s="79"/>
      <c r="H518" s="80"/>
      <c r="I518" s="81"/>
      <c r="K518" s="78"/>
      <c r="L518" s="87"/>
      <c r="M518" s="88"/>
      <c r="O518" s="89"/>
      <c r="S518" s="92"/>
      <c r="T518" s="90"/>
    </row>
    <row r="519" spans="3:20" x14ac:dyDescent="0.25">
      <c r="C519" s="79"/>
      <c r="D519" s="79"/>
      <c r="H519" s="80"/>
      <c r="I519" s="81"/>
      <c r="K519" s="78"/>
      <c r="L519" s="87"/>
      <c r="M519" s="88"/>
      <c r="O519" s="89"/>
      <c r="S519" s="92"/>
      <c r="T519" s="90"/>
    </row>
    <row r="520" spans="3:20" x14ac:dyDescent="0.25">
      <c r="C520" s="79"/>
      <c r="D520" s="79"/>
      <c r="H520" s="80"/>
      <c r="I520" s="81"/>
      <c r="K520" s="78"/>
      <c r="L520" s="87"/>
      <c r="M520" s="88"/>
      <c r="O520" s="89"/>
      <c r="S520" s="92"/>
      <c r="T520" s="90"/>
    </row>
    <row r="521" spans="3:20" x14ac:dyDescent="0.25">
      <c r="C521" s="79"/>
      <c r="D521" s="79"/>
      <c r="H521" s="80"/>
      <c r="I521" s="81"/>
      <c r="K521" s="78"/>
      <c r="L521" s="87"/>
      <c r="M521" s="88"/>
      <c r="O521" s="89"/>
      <c r="S521" s="92"/>
      <c r="T521" s="90"/>
    </row>
    <row r="522" spans="3:20" x14ac:dyDescent="0.25">
      <c r="C522" s="79"/>
      <c r="D522" s="79"/>
      <c r="H522" s="80"/>
      <c r="I522" s="81"/>
      <c r="K522" s="78"/>
      <c r="L522" s="87"/>
      <c r="M522" s="88"/>
      <c r="O522" s="89"/>
      <c r="S522" s="92"/>
      <c r="T522" s="90"/>
    </row>
    <row r="523" spans="3:20" x14ac:dyDescent="0.25">
      <c r="C523" s="79"/>
      <c r="D523" s="79"/>
      <c r="H523" s="80"/>
      <c r="I523" s="81"/>
      <c r="K523" s="78"/>
      <c r="L523" s="87"/>
      <c r="M523" s="88"/>
      <c r="O523" s="89"/>
      <c r="S523" s="92"/>
      <c r="T523" s="90"/>
    </row>
    <row r="524" spans="3:20" x14ac:dyDescent="0.25">
      <c r="C524" s="79"/>
      <c r="D524" s="79"/>
      <c r="H524" s="80"/>
      <c r="I524" s="81"/>
      <c r="K524" s="78"/>
      <c r="L524" s="87"/>
      <c r="M524" s="88"/>
      <c r="O524" s="89"/>
      <c r="S524" s="92"/>
      <c r="T524" s="90"/>
    </row>
    <row r="525" spans="3:20" x14ac:dyDescent="0.25">
      <c r="C525" s="79"/>
      <c r="D525" s="79"/>
      <c r="H525" s="80"/>
      <c r="I525" s="81"/>
      <c r="K525" s="78"/>
      <c r="L525" s="87"/>
      <c r="M525" s="88"/>
      <c r="O525" s="89"/>
      <c r="S525" s="92"/>
      <c r="T525" s="90"/>
    </row>
    <row r="526" spans="3:20" x14ac:dyDescent="0.25">
      <c r="C526" s="79"/>
      <c r="D526" s="79"/>
      <c r="H526" s="80"/>
      <c r="I526" s="81"/>
      <c r="K526" s="78"/>
      <c r="L526" s="87"/>
      <c r="M526" s="88"/>
      <c r="O526" s="89"/>
      <c r="S526" s="92"/>
      <c r="T526" s="90"/>
    </row>
    <row r="527" spans="3:20" x14ac:dyDescent="0.25">
      <c r="C527" s="79"/>
      <c r="D527" s="79"/>
      <c r="H527" s="80"/>
      <c r="I527" s="81"/>
      <c r="K527" s="78"/>
      <c r="L527" s="87"/>
      <c r="M527" s="88"/>
      <c r="O527" s="89"/>
      <c r="S527" s="92"/>
      <c r="T527" s="90"/>
    </row>
    <row r="528" spans="3:20" x14ac:dyDescent="0.25">
      <c r="C528" s="79"/>
      <c r="D528" s="79"/>
      <c r="H528" s="80"/>
      <c r="I528" s="81"/>
      <c r="K528" s="78"/>
      <c r="L528" s="87"/>
      <c r="M528" s="88"/>
      <c r="O528" s="89"/>
      <c r="S528" s="92"/>
      <c r="T528" s="90"/>
    </row>
    <row r="529" spans="3:20" x14ac:dyDescent="0.25">
      <c r="C529" s="79"/>
      <c r="D529" s="79"/>
      <c r="H529" s="80"/>
      <c r="I529" s="81"/>
      <c r="K529" s="78"/>
      <c r="L529" s="87"/>
      <c r="M529" s="88"/>
      <c r="O529" s="89"/>
      <c r="S529" s="92"/>
      <c r="T529" s="90"/>
    </row>
    <row r="530" spans="3:20" x14ac:dyDescent="0.25">
      <c r="C530" s="79"/>
      <c r="D530" s="79"/>
      <c r="H530" s="80"/>
      <c r="I530" s="81"/>
      <c r="K530" s="78"/>
      <c r="L530" s="87"/>
      <c r="M530" s="88"/>
      <c r="O530" s="89"/>
      <c r="S530" s="92"/>
      <c r="T530" s="90"/>
    </row>
    <row r="531" spans="3:20" x14ac:dyDescent="0.25">
      <c r="C531" s="79"/>
      <c r="D531" s="79"/>
      <c r="H531" s="80"/>
      <c r="I531" s="81"/>
      <c r="K531" s="78"/>
      <c r="L531" s="87"/>
      <c r="M531" s="88"/>
      <c r="O531" s="89"/>
      <c r="S531" s="92"/>
      <c r="T531" s="90"/>
    </row>
    <row r="532" spans="3:20" x14ac:dyDescent="0.25">
      <c r="C532" s="79"/>
      <c r="D532" s="79"/>
      <c r="H532" s="80"/>
      <c r="I532" s="81"/>
      <c r="K532" s="78"/>
      <c r="L532" s="87"/>
      <c r="M532" s="88"/>
      <c r="O532" s="89"/>
      <c r="S532" s="92"/>
      <c r="T532" s="90"/>
    </row>
    <row r="533" spans="3:20" x14ac:dyDescent="0.25">
      <c r="C533" s="79"/>
      <c r="D533" s="79"/>
      <c r="H533" s="80"/>
      <c r="I533" s="81"/>
      <c r="K533" s="78"/>
      <c r="L533" s="87"/>
      <c r="M533" s="88"/>
      <c r="O533" s="89"/>
      <c r="S533" s="92"/>
      <c r="T533" s="90"/>
    </row>
    <row r="534" spans="3:20" x14ac:dyDescent="0.25">
      <c r="C534" s="79"/>
      <c r="D534" s="79"/>
      <c r="H534" s="80"/>
      <c r="I534" s="81"/>
      <c r="K534" s="78"/>
      <c r="L534" s="87"/>
      <c r="M534" s="88"/>
      <c r="O534" s="89"/>
      <c r="S534" s="92"/>
      <c r="T534" s="90"/>
    </row>
    <row r="535" spans="3:20" x14ac:dyDescent="0.25">
      <c r="C535" s="79"/>
      <c r="D535" s="79"/>
      <c r="H535" s="80"/>
      <c r="I535" s="81"/>
      <c r="K535" s="78"/>
      <c r="L535" s="87"/>
      <c r="M535" s="88"/>
      <c r="O535" s="89"/>
      <c r="S535" s="92"/>
      <c r="T535" s="90"/>
    </row>
    <row r="536" spans="3:20" x14ac:dyDescent="0.25">
      <c r="C536" s="79"/>
      <c r="D536" s="79"/>
      <c r="H536" s="80"/>
      <c r="I536" s="81"/>
      <c r="K536" s="78"/>
      <c r="L536" s="87"/>
      <c r="M536" s="88"/>
      <c r="O536" s="89"/>
      <c r="S536" s="92"/>
      <c r="T536" s="90"/>
    </row>
    <row r="537" spans="3:20" x14ac:dyDescent="0.25">
      <c r="C537" s="79"/>
      <c r="D537" s="79"/>
      <c r="H537" s="80"/>
      <c r="I537" s="81"/>
      <c r="K537" s="78"/>
      <c r="L537" s="87"/>
      <c r="M537" s="88"/>
      <c r="O537" s="89"/>
      <c r="S537" s="92"/>
      <c r="T537" s="90"/>
    </row>
    <row r="538" spans="3:20" x14ac:dyDescent="0.25">
      <c r="C538" s="79"/>
      <c r="D538" s="79"/>
      <c r="H538" s="80"/>
      <c r="I538" s="81"/>
      <c r="K538" s="78"/>
      <c r="L538" s="87"/>
      <c r="M538" s="88"/>
      <c r="O538" s="89"/>
      <c r="S538" s="92"/>
      <c r="T538" s="90"/>
    </row>
    <row r="539" spans="3:20" x14ac:dyDescent="0.25">
      <c r="C539" s="79"/>
      <c r="D539" s="79"/>
      <c r="H539" s="80"/>
      <c r="I539" s="81"/>
      <c r="K539" s="78"/>
      <c r="L539" s="87"/>
      <c r="M539" s="88"/>
      <c r="O539" s="89"/>
      <c r="S539" s="92"/>
      <c r="T539" s="90"/>
    </row>
    <row r="540" spans="3:20" x14ac:dyDescent="0.25">
      <c r="C540" s="79"/>
      <c r="D540" s="79"/>
      <c r="H540" s="80"/>
      <c r="I540" s="81"/>
      <c r="K540" s="78"/>
      <c r="L540" s="87"/>
      <c r="M540" s="88"/>
      <c r="O540" s="89"/>
      <c r="S540" s="92"/>
      <c r="T540" s="90"/>
    </row>
    <row r="541" spans="3:20" x14ac:dyDescent="0.25">
      <c r="C541" s="79"/>
      <c r="D541" s="79"/>
      <c r="H541" s="80"/>
      <c r="I541" s="81"/>
      <c r="K541" s="78"/>
      <c r="L541" s="87"/>
      <c r="M541" s="88"/>
      <c r="O541" s="89"/>
      <c r="S541" s="92"/>
      <c r="T541" s="90"/>
    </row>
    <row r="542" spans="3:20" x14ac:dyDescent="0.25">
      <c r="C542" s="79"/>
      <c r="D542" s="79"/>
      <c r="H542" s="80"/>
      <c r="I542" s="81"/>
      <c r="K542" s="78"/>
      <c r="L542" s="87"/>
      <c r="M542" s="88"/>
      <c r="O542" s="89"/>
      <c r="S542" s="92"/>
      <c r="T542" s="90"/>
    </row>
    <row r="543" spans="3:20" x14ac:dyDescent="0.25">
      <c r="C543" s="79"/>
      <c r="D543" s="79"/>
      <c r="H543" s="80"/>
      <c r="I543" s="81"/>
      <c r="K543" s="78"/>
      <c r="L543" s="87"/>
      <c r="M543" s="88"/>
      <c r="O543" s="89"/>
      <c r="S543" s="92"/>
      <c r="T543" s="90"/>
    </row>
    <row r="544" spans="3:20" x14ac:dyDescent="0.25">
      <c r="C544" s="79"/>
      <c r="D544" s="79"/>
      <c r="H544" s="80"/>
      <c r="I544" s="81"/>
      <c r="K544" s="78"/>
      <c r="L544" s="87"/>
      <c r="M544" s="88"/>
      <c r="O544" s="89"/>
      <c r="S544" s="92"/>
      <c r="T544" s="90"/>
    </row>
    <row r="545" spans="3:20" x14ac:dyDescent="0.25">
      <c r="C545" s="79"/>
      <c r="D545" s="79"/>
      <c r="H545" s="80"/>
      <c r="I545" s="81"/>
      <c r="K545" s="78"/>
      <c r="L545" s="87"/>
      <c r="M545" s="88"/>
      <c r="O545" s="89"/>
      <c r="S545" s="92"/>
      <c r="T545" s="90"/>
    </row>
    <row r="546" spans="3:20" x14ac:dyDescent="0.25">
      <c r="C546" s="79"/>
      <c r="D546" s="79"/>
      <c r="H546" s="80"/>
      <c r="I546" s="81"/>
      <c r="K546" s="78"/>
      <c r="L546" s="87"/>
      <c r="M546" s="88"/>
      <c r="O546" s="89"/>
      <c r="S546" s="92"/>
      <c r="T546" s="90"/>
    </row>
    <row r="547" spans="3:20" x14ac:dyDescent="0.25">
      <c r="C547" s="79"/>
      <c r="D547" s="79"/>
      <c r="H547" s="80"/>
      <c r="I547" s="81"/>
      <c r="K547" s="78"/>
      <c r="L547" s="87"/>
      <c r="M547" s="88"/>
      <c r="O547" s="89"/>
      <c r="S547" s="92"/>
      <c r="T547" s="90"/>
    </row>
    <row r="548" spans="3:20" x14ac:dyDescent="0.25">
      <c r="C548" s="79"/>
      <c r="D548" s="79"/>
      <c r="H548" s="80"/>
      <c r="I548" s="81"/>
      <c r="K548" s="78"/>
      <c r="L548" s="87"/>
      <c r="M548" s="88"/>
      <c r="O548" s="89"/>
      <c r="S548" s="92"/>
      <c r="T548" s="90"/>
    </row>
    <row r="549" spans="3:20" x14ac:dyDescent="0.25">
      <c r="C549" s="79"/>
      <c r="D549" s="79"/>
      <c r="H549" s="80"/>
      <c r="I549" s="81"/>
      <c r="K549" s="78"/>
      <c r="L549" s="87"/>
      <c r="M549" s="88"/>
      <c r="O549" s="89"/>
      <c r="S549" s="92"/>
      <c r="T549" s="90"/>
    </row>
    <row r="550" spans="3:20" x14ac:dyDescent="0.25">
      <c r="C550" s="79"/>
      <c r="D550" s="79"/>
      <c r="H550" s="80"/>
      <c r="I550" s="81"/>
      <c r="K550" s="78"/>
      <c r="L550" s="87"/>
      <c r="M550" s="88"/>
      <c r="O550" s="89"/>
      <c r="S550" s="92"/>
      <c r="T550" s="90"/>
    </row>
    <row r="551" spans="3:20" x14ac:dyDescent="0.25">
      <c r="C551" s="79"/>
      <c r="D551" s="79"/>
      <c r="H551" s="80"/>
      <c r="I551" s="81"/>
      <c r="K551" s="78"/>
      <c r="L551" s="87"/>
      <c r="M551" s="88"/>
      <c r="O551" s="89"/>
      <c r="S551" s="92"/>
      <c r="T551" s="90"/>
    </row>
    <row r="552" spans="3:20" x14ac:dyDescent="0.25">
      <c r="C552" s="79"/>
      <c r="D552" s="79"/>
      <c r="H552" s="80"/>
      <c r="I552" s="81"/>
      <c r="K552" s="78"/>
      <c r="L552" s="87"/>
      <c r="M552" s="88"/>
      <c r="O552" s="89"/>
      <c r="S552" s="92"/>
      <c r="T552" s="90"/>
    </row>
    <row r="553" spans="3:20" x14ac:dyDescent="0.25">
      <c r="C553" s="79"/>
      <c r="D553" s="79"/>
      <c r="H553" s="80"/>
      <c r="I553" s="81"/>
      <c r="K553" s="78"/>
      <c r="L553" s="87"/>
      <c r="M553" s="88"/>
      <c r="O553" s="89"/>
      <c r="S553" s="92"/>
      <c r="T553" s="90"/>
    </row>
    <row r="554" spans="3:20" x14ac:dyDescent="0.25">
      <c r="C554" s="79"/>
      <c r="D554" s="79"/>
      <c r="H554" s="80"/>
      <c r="I554" s="81"/>
      <c r="K554" s="78"/>
      <c r="L554" s="87"/>
      <c r="M554" s="88"/>
      <c r="O554" s="89"/>
      <c r="S554" s="92"/>
      <c r="T554" s="90"/>
    </row>
    <row r="555" spans="3:20" x14ac:dyDescent="0.25">
      <c r="C555" s="79"/>
      <c r="D555" s="79"/>
      <c r="H555" s="80"/>
      <c r="I555" s="81"/>
      <c r="K555" s="78"/>
      <c r="L555" s="87"/>
      <c r="M555" s="88"/>
      <c r="O555" s="89"/>
      <c r="S555" s="92"/>
      <c r="T555" s="90"/>
    </row>
    <row r="556" spans="3:20" x14ac:dyDescent="0.25">
      <c r="C556" s="79"/>
      <c r="D556" s="79"/>
      <c r="H556" s="80"/>
      <c r="I556" s="81"/>
      <c r="K556" s="78"/>
      <c r="L556" s="87"/>
      <c r="M556" s="88"/>
      <c r="O556" s="89"/>
      <c r="S556" s="92"/>
      <c r="T556" s="90"/>
    </row>
    <row r="557" spans="3:20" x14ac:dyDescent="0.25">
      <c r="C557" s="79"/>
      <c r="D557" s="79"/>
      <c r="H557" s="80"/>
      <c r="I557" s="81"/>
      <c r="K557" s="78"/>
      <c r="L557" s="87"/>
      <c r="M557" s="88"/>
      <c r="O557" s="89"/>
      <c r="S557" s="92"/>
      <c r="T557" s="90"/>
    </row>
    <row r="558" spans="3:20" x14ac:dyDescent="0.25">
      <c r="C558" s="79"/>
      <c r="D558" s="79"/>
      <c r="H558" s="80"/>
      <c r="I558" s="81"/>
      <c r="K558" s="78"/>
      <c r="L558" s="87"/>
      <c r="M558" s="88"/>
      <c r="O558" s="89"/>
      <c r="S558" s="92"/>
      <c r="T558" s="90"/>
    </row>
    <row r="559" spans="3:20" x14ac:dyDescent="0.25">
      <c r="C559" s="79"/>
      <c r="D559" s="79"/>
      <c r="H559" s="80"/>
      <c r="I559" s="81"/>
      <c r="K559" s="78"/>
      <c r="L559" s="87"/>
      <c r="M559" s="88"/>
      <c r="O559" s="89"/>
      <c r="S559" s="92"/>
      <c r="T559" s="90"/>
    </row>
    <row r="560" spans="3:20" x14ac:dyDescent="0.25">
      <c r="C560" s="79"/>
      <c r="D560" s="79"/>
      <c r="H560" s="80"/>
      <c r="I560" s="81"/>
      <c r="K560" s="78"/>
      <c r="L560" s="87"/>
      <c r="M560" s="88"/>
      <c r="O560" s="89"/>
      <c r="S560" s="92"/>
      <c r="T560" s="90"/>
    </row>
    <row r="561" spans="3:20" x14ac:dyDescent="0.25">
      <c r="C561" s="79"/>
      <c r="D561" s="79"/>
      <c r="H561" s="80"/>
      <c r="I561" s="81"/>
      <c r="K561" s="78"/>
      <c r="L561" s="87"/>
      <c r="M561" s="88"/>
      <c r="O561" s="89"/>
      <c r="S561" s="92"/>
      <c r="T561" s="90"/>
    </row>
    <row r="562" spans="3:20" x14ac:dyDescent="0.25">
      <c r="C562" s="79"/>
      <c r="D562" s="79"/>
      <c r="H562" s="80"/>
      <c r="I562" s="81"/>
      <c r="K562" s="78"/>
      <c r="L562" s="87"/>
      <c r="M562" s="88"/>
      <c r="O562" s="89"/>
      <c r="S562" s="92"/>
      <c r="T562" s="90"/>
    </row>
    <row r="563" spans="3:20" x14ac:dyDescent="0.25">
      <c r="C563" s="79"/>
      <c r="D563" s="79"/>
      <c r="H563" s="80"/>
      <c r="I563" s="81"/>
      <c r="K563" s="78"/>
      <c r="L563" s="87"/>
      <c r="M563" s="88"/>
      <c r="O563" s="89"/>
      <c r="S563" s="92"/>
      <c r="T563" s="90"/>
    </row>
    <row r="564" spans="3:20" x14ac:dyDescent="0.25">
      <c r="C564" s="79"/>
      <c r="D564" s="79"/>
      <c r="H564" s="80"/>
      <c r="I564" s="81"/>
      <c r="K564" s="78"/>
      <c r="L564" s="87"/>
      <c r="M564" s="88"/>
      <c r="O564" s="89"/>
      <c r="S564" s="92"/>
      <c r="T564" s="90"/>
    </row>
    <row r="565" spans="3:20" x14ac:dyDescent="0.25">
      <c r="C565" s="79"/>
      <c r="D565" s="79"/>
      <c r="H565" s="80"/>
      <c r="I565" s="81"/>
      <c r="K565" s="78"/>
      <c r="L565" s="87"/>
      <c r="M565" s="88"/>
      <c r="O565" s="89"/>
      <c r="S565" s="92"/>
      <c r="T565" s="90"/>
    </row>
    <row r="566" spans="3:20" x14ac:dyDescent="0.25">
      <c r="C566" s="79"/>
      <c r="D566" s="79"/>
      <c r="H566" s="80"/>
      <c r="I566" s="81"/>
      <c r="K566" s="78"/>
      <c r="L566" s="87"/>
      <c r="M566" s="88"/>
      <c r="O566" s="89"/>
      <c r="S566" s="92"/>
      <c r="T566" s="90"/>
    </row>
    <row r="567" spans="3:20" x14ac:dyDescent="0.25">
      <c r="C567" s="79"/>
      <c r="D567" s="79"/>
      <c r="H567" s="80"/>
      <c r="I567" s="81"/>
      <c r="K567" s="78"/>
      <c r="L567" s="87"/>
      <c r="M567" s="88"/>
      <c r="O567" s="89"/>
      <c r="S567" s="92"/>
      <c r="T567" s="90"/>
    </row>
    <row r="568" spans="3:20" x14ac:dyDescent="0.25">
      <c r="C568" s="79"/>
      <c r="D568" s="79"/>
      <c r="H568" s="80"/>
      <c r="I568" s="81"/>
      <c r="K568" s="78"/>
      <c r="L568" s="87"/>
      <c r="M568" s="88"/>
      <c r="O568" s="89"/>
      <c r="S568" s="92"/>
      <c r="T568" s="90"/>
    </row>
    <row r="569" spans="3:20" x14ac:dyDescent="0.25">
      <c r="C569" s="79"/>
      <c r="D569" s="79"/>
      <c r="H569" s="80"/>
      <c r="I569" s="81"/>
      <c r="K569" s="78"/>
      <c r="L569" s="87"/>
      <c r="M569" s="88"/>
      <c r="O569" s="89"/>
      <c r="S569" s="92"/>
      <c r="T569" s="90"/>
    </row>
    <row r="570" spans="3:20" x14ac:dyDescent="0.25">
      <c r="C570" s="79"/>
      <c r="D570" s="79"/>
      <c r="H570" s="80"/>
      <c r="I570" s="81"/>
      <c r="K570" s="78"/>
      <c r="L570" s="87"/>
      <c r="M570" s="88"/>
      <c r="O570" s="89"/>
      <c r="S570" s="92"/>
      <c r="T570" s="90"/>
    </row>
    <row r="571" spans="3:20" x14ac:dyDescent="0.25">
      <c r="C571" s="79"/>
      <c r="D571" s="79"/>
      <c r="H571" s="80"/>
      <c r="I571" s="81"/>
      <c r="K571" s="78"/>
      <c r="L571" s="87"/>
      <c r="M571" s="88"/>
      <c r="O571" s="89"/>
      <c r="S571" s="92"/>
      <c r="T571" s="90"/>
    </row>
    <row r="572" spans="3:20" x14ac:dyDescent="0.25">
      <c r="C572" s="79"/>
      <c r="D572" s="79"/>
      <c r="H572" s="80"/>
      <c r="I572" s="81"/>
      <c r="K572" s="78"/>
      <c r="L572" s="87"/>
      <c r="M572" s="88"/>
      <c r="O572" s="89"/>
      <c r="S572" s="92"/>
      <c r="T572" s="90"/>
    </row>
    <row r="573" spans="3:20" x14ac:dyDescent="0.25">
      <c r="C573" s="79"/>
      <c r="D573" s="79"/>
      <c r="H573" s="80"/>
      <c r="I573" s="81"/>
      <c r="K573" s="78"/>
      <c r="L573" s="87"/>
      <c r="M573" s="88"/>
      <c r="O573" s="89"/>
      <c r="S573" s="92"/>
      <c r="T573" s="90"/>
    </row>
    <row r="574" spans="3:20" x14ac:dyDescent="0.25">
      <c r="C574" s="79"/>
      <c r="D574" s="79"/>
      <c r="H574" s="80"/>
      <c r="I574" s="81"/>
      <c r="K574" s="78"/>
      <c r="L574" s="87"/>
      <c r="M574" s="88"/>
      <c r="O574" s="89"/>
      <c r="S574" s="92"/>
      <c r="T574" s="90"/>
    </row>
    <row r="575" spans="3:20" x14ac:dyDescent="0.25">
      <c r="C575" s="79"/>
      <c r="D575" s="79"/>
      <c r="H575" s="80"/>
      <c r="I575" s="81"/>
      <c r="K575" s="78"/>
      <c r="L575" s="87"/>
      <c r="M575" s="88"/>
      <c r="O575" s="89"/>
      <c r="S575" s="92"/>
      <c r="T575" s="90"/>
    </row>
    <row r="576" spans="3:20" x14ac:dyDescent="0.25">
      <c r="C576" s="79"/>
      <c r="D576" s="79"/>
      <c r="H576" s="80"/>
      <c r="I576" s="81"/>
      <c r="K576" s="78"/>
      <c r="L576" s="87"/>
      <c r="M576" s="88"/>
      <c r="O576" s="89"/>
      <c r="S576" s="92"/>
      <c r="T576" s="90"/>
    </row>
    <row r="577" spans="3:20" x14ac:dyDescent="0.25">
      <c r="C577" s="79"/>
      <c r="D577" s="79"/>
      <c r="H577" s="80"/>
      <c r="I577" s="81"/>
      <c r="K577" s="78"/>
      <c r="L577" s="87"/>
      <c r="M577" s="88"/>
      <c r="O577" s="89"/>
      <c r="S577" s="92"/>
      <c r="T577" s="90"/>
    </row>
    <row r="578" spans="3:20" x14ac:dyDescent="0.25">
      <c r="C578" s="79"/>
      <c r="D578" s="79"/>
      <c r="H578" s="80"/>
      <c r="I578" s="81"/>
      <c r="K578" s="78"/>
      <c r="L578" s="87"/>
      <c r="M578" s="88"/>
      <c r="O578" s="89"/>
      <c r="S578" s="92"/>
      <c r="T578" s="90"/>
    </row>
    <row r="579" spans="3:20" x14ac:dyDescent="0.25">
      <c r="C579" s="79"/>
      <c r="D579" s="79"/>
      <c r="H579" s="80"/>
      <c r="I579" s="81"/>
      <c r="K579" s="78"/>
      <c r="L579" s="87"/>
      <c r="M579" s="88"/>
      <c r="O579" s="89"/>
      <c r="S579" s="92"/>
      <c r="T579" s="90"/>
    </row>
    <row r="580" spans="3:20" x14ac:dyDescent="0.25">
      <c r="C580" s="79"/>
      <c r="D580" s="79"/>
      <c r="H580" s="80"/>
      <c r="I580" s="81"/>
      <c r="K580" s="78"/>
      <c r="L580" s="87"/>
      <c r="M580" s="88"/>
      <c r="O580" s="89"/>
      <c r="S580" s="92"/>
      <c r="T580" s="90"/>
    </row>
    <row r="581" spans="3:20" x14ac:dyDescent="0.25">
      <c r="C581" s="79"/>
      <c r="D581" s="79"/>
      <c r="H581" s="80"/>
      <c r="I581" s="81"/>
      <c r="K581" s="78"/>
      <c r="L581" s="87"/>
      <c r="M581" s="88"/>
      <c r="O581" s="89"/>
      <c r="S581" s="92"/>
      <c r="T581" s="90"/>
    </row>
    <row r="582" spans="3:20" x14ac:dyDescent="0.25">
      <c r="C582" s="79"/>
      <c r="D582" s="79"/>
      <c r="H582" s="80"/>
      <c r="I582" s="81"/>
      <c r="K582" s="78"/>
      <c r="L582" s="87"/>
      <c r="M582" s="88"/>
      <c r="O582" s="89"/>
      <c r="S582" s="92"/>
      <c r="T582" s="90"/>
    </row>
    <row r="583" spans="3:20" x14ac:dyDescent="0.25">
      <c r="C583" s="79"/>
      <c r="D583" s="79"/>
      <c r="H583" s="80"/>
      <c r="I583" s="81"/>
      <c r="K583" s="78"/>
      <c r="L583" s="87"/>
      <c r="M583" s="88"/>
      <c r="O583" s="89"/>
      <c r="S583" s="92"/>
      <c r="T583" s="90"/>
    </row>
    <row r="584" spans="3:20" x14ac:dyDescent="0.25">
      <c r="C584" s="79"/>
      <c r="D584" s="79"/>
      <c r="H584" s="80"/>
      <c r="I584" s="81"/>
      <c r="K584" s="78"/>
      <c r="L584" s="87"/>
      <c r="M584" s="88"/>
      <c r="O584" s="89"/>
      <c r="S584" s="92"/>
      <c r="T584" s="90"/>
    </row>
    <row r="585" spans="3:20" x14ac:dyDescent="0.25">
      <c r="C585" s="79"/>
      <c r="D585" s="79"/>
      <c r="H585" s="80"/>
      <c r="I585" s="81"/>
      <c r="K585" s="78"/>
      <c r="L585" s="87"/>
      <c r="M585" s="88"/>
      <c r="O585" s="89"/>
      <c r="S585" s="92"/>
      <c r="T585" s="90"/>
    </row>
    <row r="586" spans="3:20" x14ac:dyDescent="0.25">
      <c r="C586" s="79"/>
      <c r="D586" s="79"/>
      <c r="H586" s="80"/>
      <c r="I586" s="81"/>
      <c r="K586" s="78"/>
      <c r="L586" s="87"/>
      <c r="M586" s="88"/>
      <c r="O586" s="89"/>
      <c r="S586" s="92"/>
      <c r="T586" s="90"/>
    </row>
    <row r="587" spans="3:20" x14ac:dyDescent="0.25">
      <c r="C587" s="79"/>
      <c r="D587" s="79"/>
      <c r="H587" s="80"/>
      <c r="I587" s="81"/>
      <c r="K587" s="78"/>
      <c r="L587" s="87"/>
      <c r="M587" s="88"/>
      <c r="O587" s="89"/>
      <c r="S587" s="92"/>
      <c r="T587" s="90"/>
    </row>
    <row r="588" spans="3:20" x14ac:dyDescent="0.25">
      <c r="C588" s="79"/>
      <c r="D588" s="79"/>
      <c r="H588" s="80"/>
      <c r="I588" s="81"/>
      <c r="K588" s="78"/>
      <c r="L588" s="87"/>
      <c r="M588" s="88"/>
      <c r="O588" s="89"/>
      <c r="S588" s="92"/>
      <c r="T588" s="90"/>
    </row>
    <row r="589" spans="3:20" x14ac:dyDescent="0.25">
      <c r="C589" s="79"/>
      <c r="D589" s="79"/>
      <c r="H589" s="80"/>
      <c r="I589" s="81"/>
      <c r="K589" s="78"/>
      <c r="L589" s="87"/>
      <c r="M589" s="88"/>
      <c r="O589" s="89"/>
      <c r="S589" s="92"/>
      <c r="T589" s="90"/>
    </row>
    <row r="590" spans="3:20" x14ac:dyDescent="0.25">
      <c r="C590" s="79"/>
      <c r="D590" s="79"/>
      <c r="H590" s="80"/>
      <c r="I590" s="81"/>
      <c r="K590" s="78"/>
      <c r="L590" s="87"/>
      <c r="M590" s="88"/>
      <c r="O590" s="89"/>
      <c r="S590" s="92"/>
      <c r="T590" s="90"/>
    </row>
    <row r="591" spans="3:20" x14ac:dyDescent="0.25">
      <c r="C591" s="79"/>
      <c r="D591" s="79"/>
      <c r="H591" s="80"/>
      <c r="I591" s="81"/>
      <c r="K591" s="78"/>
      <c r="L591" s="87"/>
      <c r="M591" s="88"/>
      <c r="O591" s="89"/>
      <c r="S591" s="92"/>
      <c r="T591" s="90"/>
    </row>
    <row r="592" spans="3:20" x14ac:dyDescent="0.25">
      <c r="C592" s="79"/>
      <c r="D592" s="79"/>
      <c r="H592" s="80"/>
      <c r="I592" s="81"/>
      <c r="K592" s="78"/>
      <c r="L592" s="87"/>
      <c r="M592" s="88"/>
      <c r="O592" s="89"/>
      <c r="S592" s="92"/>
      <c r="T592" s="90"/>
    </row>
    <row r="593" spans="3:20" x14ac:dyDescent="0.25">
      <c r="C593" s="79"/>
      <c r="D593" s="79"/>
      <c r="H593" s="80"/>
      <c r="I593" s="81"/>
      <c r="K593" s="78"/>
      <c r="L593" s="87"/>
      <c r="M593" s="88"/>
      <c r="O593" s="89"/>
      <c r="S593" s="92"/>
      <c r="T593" s="90"/>
    </row>
    <row r="594" spans="3:20" x14ac:dyDescent="0.25">
      <c r="C594" s="79"/>
      <c r="D594" s="79"/>
      <c r="H594" s="80"/>
      <c r="I594" s="81"/>
      <c r="K594" s="78"/>
      <c r="L594" s="87"/>
      <c r="M594" s="88"/>
      <c r="O594" s="89"/>
      <c r="S594" s="92"/>
      <c r="T594" s="90"/>
    </row>
    <row r="595" spans="3:20" x14ac:dyDescent="0.25">
      <c r="C595" s="79"/>
      <c r="D595" s="79"/>
      <c r="H595" s="80"/>
      <c r="I595" s="81"/>
      <c r="K595" s="78"/>
      <c r="L595" s="87"/>
      <c r="M595" s="88"/>
      <c r="O595" s="89"/>
      <c r="S595" s="92"/>
      <c r="T595" s="90"/>
    </row>
    <row r="596" spans="3:20" x14ac:dyDescent="0.25">
      <c r="C596" s="79"/>
      <c r="D596" s="79"/>
      <c r="H596" s="80"/>
      <c r="I596" s="81"/>
      <c r="K596" s="78"/>
      <c r="L596" s="87"/>
      <c r="M596" s="88"/>
      <c r="O596" s="89"/>
      <c r="S596" s="92"/>
      <c r="T596" s="90"/>
    </row>
    <row r="597" spans="3:20" x14ac:dyDescent="0.25">
      <c r="C597" s="79"/>
      <c r="D597" s="79"/>
      <c r="H597" s="80"/>
      <c r="I597" s="81"/>
      <c r="K597" s="78"/>
      <c r="L597" s="87"/>
      <c r="M597" s="88"/>
      <c r="O597" s="89"/>
      <c r="S597" s="92"/>
      <c r="T597" s="90"/>
    </row>
    <row r="598" spans="3:20" x14ac:dyDescent="0.25">
      <c r="C598" s="79"/>
      <c r="D598" s="79"/>
      <c r="H598" s="80"/>
      <c r="I598" s="81"/>
      <c r="K598" s="78"/>
      <c r="L598" s="87"/>
      <c r="M598" s="88"/>
      <c r="O598" s="89"/>
      <c r="S598" s="92"/>
      <c r="T598" s="90"/>
    </row>
    <row r="599" spans="3:20" x14ac:dyDescent="0.25">
      <c r="C599" s="79"/>
      <c r="D599" s="79"/>
      <c r="H599" s="80"/>
      <c r="I599" s="81"/>
      <c r="K599" s="78"/>
      <c r="L599" s="87"/>
      <c r="M599" s="88"/>
      <c r="O599" s="89"/>
      <c r="S599" s="92"/>
      <c r="T599" s="90"/>
    </row>
    <row r="600" spans="3:20" x14ac:dyDescent="0.25">
      <c r="C600" s="79"/>
      <c r="D600" s="79"/>
      <c r="H600" s="80"/>
      <c r="I600" s="81"/>
      <c r="K600" s="78"/>
      <c r="L600" s="87"/>
      <c r="M600" s="88"/>
      <c r="O600" s="89"/>
      <c r="S600" s="92"/>
      <c r="T600" s="90"/>
    </row>
    <row r="601" spans="3:20" x14ac:dyDescent="0.25">
      <c r="C601" s="79"/>
      <c r="D601" s="79"/>
      <c r="H601" s="80"/>
      <c r="I601" s="81"/>
      <c r="K601" s="78"/>
      <c r="L601" s="87"/>
      <c r="M601" s="88"/>
      <c r="O601" s="89"/>
      <c r="S601" s="92"/>
      <c r="T601" s="90"/>
    </row>
    <row r="602" spans="3:20" x14ac:dyDescent="0.25">
      <c r="C602" s="79"/>
      <c r="D602" s="79"/>
      <c r="H602" s="80"/>
      <c r="I602" s="81"/>
      <c r="K602" s="78"/>
      <c r="L602" s="87"/>
      <c r="M602" s="88"/>
      <c r="O602" s="89"/>
      <c r="S602" s="92"/>
      <c r="T602" s="90"/>
    </row>
    <row r="603" spans="3:20" x14ac:dyDescent="0.25">
      <c r="C603" s="79"/>
      <c r="D603" s="79"/>
      <c r="H603" s="80"/>
      <c r="I603" s="81"/>
      <c r="K603" s="78"/>
      <c r="L603" s="87"/>
      <c r="M603" s="88"/>
      <c r="O603" s="89"/>
      <c r="S603" s="92"/>
      <c r="T603" s="90"/>
    </row>
    <row r="604" spans="3:20" x14ac:dyDescent="0.25">
      <c r="C604" s="79"/>
      <c r="D604" s="79"/>
      <c r="H604" s="80"/>
      <c r="I604" s="81"/>
      <c r="K604" s="78"/>
      <c r="L604" s="87"/>
      <c r="M604" s="88"/>
      <c r="O604" s="89"/>
      <c r="S604" s="92"/>
      <c r="T604" s="90"/>
    </row>
    <row r="605" spans="3:20" x14ac:dyDescent="0.25">
      <c r="C605" s="79"/>
      <c r="D605" s="79"/>
      <c r="H605" s="80"/>
      <c r="I605" s="81"/>
      <c r="K605" s="78"/>
      <c r="L605" s="87"/>
      <c r="M605" s="88"/>
      <c r="O605" s="89"/>
      <c r="S605" s="92"/>
      <c r="T605" s="90"/>
    </row>
    <row r="606" spans="3:20" x14ac:dyDescent="0.25">
      <c r="C606" s="79"/>
      <c r="D606" s="79"/>
      <c r="H606" s="80"/>
      <c r="I606" s="81"/>
      <c r="K606" s="78"/>
      <c r="L606" s="87"/>
      <c r="M606" s="88"/>
      <c r="O606" s="89"/>
      <c r="S606" s="92"/>
      <c r="T606" s="90"/>
    </row>
    <row r="607" spans="3:20" x14ac:dyDescent="0.25">
      <c r="C607" s="79"/>
      <c r="D607" s="79"/>
      <c r="H607" s="80"/>
      <c r="I607" s="81"/>
      <c r="K607" s="78"/>
      <c r="L607" s="87"/>
      <c r="M607" s="88"/>
      <c r="O607" s="89"/>
      <c r="S607" s="92"/>
      <c r="T607" s="90"/>
    </row>
    <row r="608" spans="3:20" x14ac:dyDescent="0.25">
      <c r="C608" s="79"/>
      <c r="D608" s="79"/>
      <c r="H608" s="80"/>
      <c r="I608" s="81"/>
      <c r="K608" s="78"/>
      <c r="L608" s="87"/>
      <c r="M608" s="88"/>
      <c r="O608" s="89"/>
      <c r="S608" s="92"/>
      <c r="T608" s="90"/>
    </row>
    <row r="609" spans="3:20" x14ac:dyDescent="0.25">
      <c r="C609" s="79"/>
      <c r="D609" s="79"/>
      <c r="H609" s="80"/>
      <c r="I609" s="81"/>
      <c r="K609" s="78"/>
      <c r="L609" s="87"/>
      <c r="M609" s="88"/>
      <c r="O609" s="89"/>
      <c r="S609" s="92"/>
      <c r="T609" s="90"/>
    </row>
    <row r="610" spans="3:20" x14ac:dyDescent="0.25">
      <c r="C610" s="79"/>
      <c r="D610" s="79"/>
      <c r="H610" s="80"/>
      <c r="I610" s="81"/>
      <c r="K610" s="78"/>
      <c r="L610" s="87"/>
      <c r="M610" s="88"/>
      <c r="O610" s="89"/>
      <c r="S610" s="92"/>
      <c r="T610" s="90"/>
    </row>
    <row r="611" spans="3:20" x14ac:dyDescent="0.25">
      <c r="C611" s="79"/>
      <c r="D611" s="79"/>
      <c r="H611" s="80"/>
      <c r="I611" s="81"/>
      <c r="K611" s="78"/>
      <c r="L611" s="87"/>
      <c r="M611" s="88"/>
      <c r="O611" s="89"/>
      <c r="S611" s="92"/>
      <c r="T611" s="90"/>
    </row>
    <row r="612" spans="3:20" x14ac:dyDescent="0.25">
      <c r="C612" s="79"/>
      <c r="D612" s="79"/>
      <c r="H612" s="80"/>
      <c r="I612" s="81"/>
      <c r="K612" s="78"/>
      <c r="L612" s="87"/>
      <c r="M612" s="88"/>
      <c r="O612" s="89"/>
      <c r="S612" s="92"/>
      <c r="T612" s="90"/>
    </row>
    <row r="613" spans="3:20" x14ac:dyDescent="0.25">
      <c r="C613" s="79"/>
      <c r="D613" s="79"/>
      <c r="H613" s="80"/>
      <c r="I613" s="81"/>
      <c r="K613" s="78"/>
      <c r="L613" s="87"/>
      <c r="M613" s="88"/>
      <c r="O613" s="89"/>
      <c r="S613" s="92"/>
      <c r="T613" s="90"/>
    </row>
    <row r="614" spans="3:20" x14ac:dyDescent="0.25">
      <c r="C614" s="79"/>
      <c r="D614" s="79"/>
      <c r="H614" s="80"/>
      <c r="I614" s="81"/>
      <c r="K614" s="78"/>
      <c r="L614" s="87"/>
      <c r="M614" s="88"/>
      <c r="O614" s="89"/>
      <c r="S614" s="92"/>
      <c r="T614" s="90"/>
    </row>
    <row r="615" spans="3:20" x14ac:dyDescent="0.25">
      <c r="C615" s="79"/>
      <c r="D615" s="79"/>
      <c r="H615" s="80"/>
      <c r="I615" s="81"/>
      <c r="K615" s="78"/>
      <c r="L615" s="87"/>
      <c r="M615" s="88"/>
      <c r="O615" s="89"/>
      <c r="S615" s="92"/>
      <c r="T615" s="90"/>
    </row>
    <row r="616" spans="3:20" x14ac:dyDescent="0.25">
      <c r="C616" s="79"/>
      <c r="D616" s="79"/>
      <c r="H616" s="80"/>
      <c r="I616" s="81"/>
      <c r="K616" s="78"/>
      <c r="L616" s="87"/>
      <c r="M616" s="88"/>
      <c r="O616" s="89"/>
      <c r="S616" s="92"/>
      <c r="T616" s="90"/>
    </row>
    <row r="617" spans="3:20" x14ac:dyDescent="0.25">
      <c r="C617" s="79"/>
      <c r="D617" s="79"/>
      <c r="H617" s="80"/>
      <c r="I617" s="81"/>
      <c r="K617" s="78"/>
      <c r="L617" s="87"/>
      <c r="M617" s="88"/>
      <c r="O617" s="89"/>
      <c r="S617" s="92"/>
      <c r="T617" s="90"/>
    </row>
    <row r="618" spans="3:20" x14ac:dyDescent="0.25">
      <c r="C618" s="79"/>
      <c r="D618" s="79"/>
      <c r="H618" s="80"/>
      <c r="I618" s="81"/>
      <c r="K618" s="78"/>
      <c r="L618" s="87"/>
      <c r="M618" s="88"/>
      <c r="O618" s="89"/>
      <c r="S618" s="92"/>
      <c r="T618" s="90"/>
    </row>
    <row r="619" spans="3:20" x14ac:dyDescent="0.25">
      <c r="C619" s="79"/>
      <c r="D619" s="79"/>
      <c r="H619" s="80"/>
      <c r="I619" s="81"/>
      <c r="K619" s="78"/>
      <c r="L619" s="87"/>
      <c r="M619" s="88"/>
      <c r="O619" s="89"/>
      <c r="S619" s="92"/>
      <c r="T619" s="90"/>
    </row>
    <row r="620" spans="3:20" x14ac:dyDescent="0.25">
      <c r="C620" s="79"/>
      <c r="D620" s="79"/>
      <c r="H620" s="80"/>
      <c r="I620" s="81"/>
      <c r="K620" s="78"/>
      <c r="L620" s="87"/>
      <c r="M620" s="88"/>
      <c r="O620" s="89"/>
      <c r="S620" s="92"/>
      <c r="T620" s="90"/>
    </row>
    <row r="621" spans="3:20" x14ac:dyDescent="0.25">
      <c r="C621" s="79"/>
      <c r="D621" s="79"/>
      <c r="H621" s="80"/>
      <c r="I621" s="81"/>
      <c r="K621" s="78"/>
      <c r="L621" s="87"/>
      <c r="M621" s="88"/>
      <c r="O621" s="89"/>
      <c r="S621" s="92"/>
      <c r="T621" s="90"/>
    </row>
    <row r="622" spans="3:20" x14ac:dyDescent="0.25">
      <c r="C622" s="79"/>
      <c r="D622" s="79"/>
      <c r="H622" s="80"/>
      <c r="I622" s="81"/>
      <c r="K622" s="78"/>
      <c r="L622" s="87"/>
      <c r="M622" s="88"/>
      <c r="O622" s="89"/>
      <c r="S622" s="92"/>
      <c r="T622" s="90"/>
    </row>
    <row r="623" spans="3:20" x14ac:dyDescent="0.25">
      <c r="C623" s="79"/>
      <c r="D623" s="79"/>
      <c r="H623" s="80"/>
      <c r="I623" s="81"/>
      <c r="K623" s="78"/>
      <c r="L623" s="87"/>
      <c r="M623" s="88"/>
      <c r="O623" s="89"/>
      <c r="S623" s="92"/>
      <c r="T623" s="90"/>
    </row>
    <row r="624" spans="3:20" x14ac:dyDescent="0.25">
      <c r="C624" s="79"/>
      <c r="D624" s="79"/>
      <c r="H624" s="80"/>
      <c r="I624" s="81"/>
      <c r="K624" s="78"/>
      <c r="L624" s="87"/>
      <c r="M624" s="88"/>
      <c r="O624" s="89"/>
      <c r="S624" s="92"/>
      <c r="T624" s="90"/>
    </row>
    <row r="625" spans="3:20" x14ac:dyDescent="0.25">
      <c r="C625" s="79"/>
      <c r="D625" s="79"/>
      <c r="H625" s="80"/>
      <c r="I625" s="81"/>
      <c r="K625" s="78"/>
      <c r="L625" s="87"/>
      <c r="M625" s="88"/>
      <c r="O625" s="89"/>
      <c r="S625" s="92"/>
      <c r="T625" s="90"/>
    </row>
    <row r="626" spans="3:20" x14ac:dyDescent="0.25">
      <c r="C626" s="79"/>
      <c r="D626" s="79"/>
      <c r="H626" s="80"/>
      <c r="I626" s="81"/>
      <c r="K626" s="78"/>
      <c r="L626" s="87"/>
      <c r="M626" s="88"/>
      <c r="O626" s="89"/>
      <c r="S626" s="92"/>
      <c r="T626" s="90"/>
    </row>
    <row r="627" spans="3:20" x14ac:dyDescent="0.25">
      <c r="C627" s="79"/>
      <c r="D627" s="79"/>
      <c r="H627" s="80"/>
      <c r="I627" s="81"/>
      <c r="K627" s="78"/>
      <c r="L627" s="87"/>
      <c r="M627" s="88"/>
      <c r="O627" s="89"/>
      <c r="S627" s="92"/>
      <c r="T627" s="90"/>
    </row>
    <row r="628" spans="3:20" x14ac:dyDescent="0.25">
      <c r="C628" s="79"/>
      <c r="D628" s="79"/>
      <c r="H628" s="80"/>
      <c r="I628" s="81"/>
      <c r="K628" s="78"/>
      <c r="L628" s="87"/>
      <c r="M628" s="88"/>
      <c r="O628" s="89"/>
      <c r="S628" s="92"/>
      <c r="T628" s="90"/>
    </row>
    <row r="629" spans="3:20" x14ac:dyDescent="0.25">
      <c r="C629" s="79"/>
      <c r="D629" s="79"/>
      <c r="H629" s="80"/>
      <c r="I629" s="81"/>
      <c r="K629" s="78"/>
      <c r="L629" s="87"/>
      <c r="M629" s="88"/>
      <c r="O629" s="89"/>
      <c r="S629" s="92"/>
      <c r="T629" s="90"/>
    </row>
    <row r="630" spans="3:20" x14ac:dyDescent="0.25">
      <c r="C630" s="79"/>
      <c r="D630" s="79"/>
      <c r="H630" s="80"/>
      <c r="I630" s="81"/>
      <c r="K630" s="78"/>
      <c r="L630" s="87"/>
      <c r="M630" s="88"/>
      <c r="O630" s="89"/>
      <c r="S630" s="92"/>
      <c r="T630" s="90"/>
    </row>
    <row r="631" spans="3:20" x14ac:dyDescent="0.25">
      <c r="C631" s="79"/>
      <c r="D631" s="79"/>
      <c r="H631" s="80"/>
      <c r="I631" s="81"/>
      <c r="K631" s="78"/>
      <c r="L631" s="87"/>
      <c r="M631" s="88"/>
      <c r="O631" s="89"/>
      <c r="S631" s="92"/>
      <c r="T631" s="90"/>
    </row>
    <row r="632" spans="3:20" x14ac:dyDescent="0.25">
      <c r="C632" s="79"/>
      <c r="D632" s="79"/>
      <c r="H632" s="80"/>
      <c r="I632" s="81"/>
      <c r="K632" s="78"/>
      <c r="L632" s="87"/>
      <c r="M632" s="88"/>
      <c r="O632" s="89"/>
      <c r="S632" s="92"/>
      <c r="T632" s="90"/>
    </row>
    <row r="633" spans="3:20" x14ac:dyDescent="0.25">
      <c r="C633" s="79"/>
      <c r="D633" s="79"/>
      <c r="H633" s="80"/>
      <c r="I633" s="81"/>
      <c r="K633" s="78"/>
      <c r="L633" s="87"/>
      <c r="M633" s="88"/>
      <c r="O633" s="89"/>
      <c r="S633" s="92"/>
      <c r="T633" s="90"/>
    </row>
    <row r="634" spans="3:20" x14ac:dyDescent="0.25">
      <c r="C634" s="79"/>
      <c r="D634" s="79"/>
      <c r="H634" s="80"/>
      <c r="I634" s="81"/>
      <c r="K634" s="78"/>
      <c r="L634" s="87"/>
      <c r="M634" s="88"/>
      <c r="O634" s="89"/>
      <c r="S634" s="92"/>
      <c r="T634" s="90"/>
    </row>
    <row r="635" spans="3:20" x14ac:dyDescent="0.25">
      <c r="C635" s="79"/>
      <c r="D635" s="79"/>
      <c r="H635" s="80"/>
      <c r="I635" s="81"/>
      <c r="K635" s="78"/>
      <c r="L635" s="87"/>
      <c r="M635" s="88"/>
      <c r="O635" s="89"/>
      <c r="S635" s="92"/>
      <c r="T635" s="90"/>
    </row>
    <row r="636" spans="3:20" x14ac:dyDescent="0.25">
      <c r="C636" s="79"/>
      <c r="D636" s="79"/>
      <c r="H636" s="80"/>
      <c r="I636" s="81"/>
      <c r="K636" s="78"/>
      <c r="L636" s="87"/>
      <c r="M636" s="88"/>
      <c r="O636" s="89"/>
      <c r="S636" s="92"/>
      <c r="T636" s="90"/>
    </row>
    <row r="637" spans="3:20" x14ac:dyDescent="0.25">
      <c r="C637" s="79"/>
      <c r="D637" s="79"/>
      <c r="H637" s="80"/>
      <c r="I637" s="81"/>
      <c r="K637" s="78"/>
      <c r="L637" s="87"/>
      <c r="M637" s="88"/>
      <c r="O637" s="89"/>
      <c r="S637" s="92"/>
      <c r="T637" s="90"/>
    </row>
    <row r="638" spans="3:20" x14ac:dyDescent="0.25">
      <c r="C638" s="79"/>
      <c r="D638" s="79"/>
      <c r="H638" s="80"/>
      <c r="I638" s="81"/>
      <c r="K638" s="78"/>
      <c r="L638" s="87"/>
      <c r="M638" s="88"/>
      <c r="O638" s="89"/>
      <c r="S638" s="92"/>
      <c r="T638" s="90"/>
    </row>
    <row r="639" spans="3:20" x14ac:dyDescent="0.25">
      <c r="C639" s="79"/>
      <c r="D639" s="79"/>
      <c r="H639" s="80"/>
      <c r="I639" s="81"/>
      <c r="K639" s="78"/>
      <c r="L639" s="87"/>
      <c r="M639" s="88"/>
      <c r="O639" s="89"/>
      <c r="S639" s="92"/>
      <c r="T639" s="90"/>
    </row>
    <row r="640" spans="3:20" x14ac:dyDescent="0.25">
      <c r="C640" s="79"/>
      <c r="D640" s="79"/>
      <c r="H640" s="80"/>
      <c r="I640" s="81"/>
      <c r="K640" s="78"/>
      <c r="L640" s="87"/>
      <c r="M640" s="88"/>
      <c r="O640" s="89"/>
      <c r="S640" s="92"/>
      <c r="T640" s="90"/>
    </row>
    <row r="641" spans="3:20" x14ac:dyDescent="0.25">
      <c r="C641" s="79"/>
      <c r="D641" s="79"/>
      <c r="H641" s="80"/>
      <c r="I641" s="81"/>
      <c r="K641" s="78"/>
      <c r="L641" s="87"/>
      <c r="M641" s="88"/>
      <c r="O641" s="89"/>
      <c r="S641" s="92"/>
      <c r="T641" s="90"/>
    </row>
    <row r="642" spans="3:20" x14ac:dyDescent="0.25">
      <c r="C642" s="79"/>
      <c r="D642" s="79"/>
      <c r="H642" s="80"/>
      <c r="I642" s="81"/>
      <c r="K642" s="78"/>
      <c r="L642" s="87"/>
      <c r="M642" s="88"/>
      <c r="O642" s="89"/>
      <c r="S642" s="92"/>
      <c r="T642" s="90"/>
    </row>
    <row r="643" spans="3:20" x14ac:dyDescent="0.25">
      <c r="C643" s="79"/>
      <c r="D643" s="79"/>
      <c r="H643" s="80"/>
      <c r="I643" s="81"/>
      <c r="K643" s="78"/>
      <c r="L643" s="87"/>
      <c r="M643" s="88"/>
      <c r="O643" s="89"/>
      <c r="S643" s="92"/>
      <c r="T643" s="90"/>
    </row>
    <row r="644" spans="3:20" x14ac:dyDescent="0.25">
      <c r="C644" s="79"/>
      <c r="D644" s="79"/>
      <c r="H644" s="80"/>
      <c r="I644" s="81"/>
      <c r="K644" s="78"/>
      <c r="L644" s="87"/>
      <c r="M644" s="88"/>
      <c r="O644" s="89"/>
      <c r="S644" s="92"/>
      <c r="T644" s="90"/>
    </row>
    <row r="645" spans="3:20" x14ac:dyDescent="0.25">
      <c r="C645" s="79"/>
      <c r="D645" s="79"/>
      <c r="H645" s="80"/>
      <c r="I645" s="81"/>
      <c r="K645" s="78"/>
      <c r="L645" s="87"/>
      <c r="M645" s="88"/>
      <c r="O645" s="89"/>
      <c r="S645" s="92"/>
      <c r="T645" s="90"/>
    </row>
    <row r="646" spans="3:20" x14ac:dyDescent="0.25">
      <c r="C646" s="79"/>
      <c r="D646" s="79"/>
      <c r="H646" s="80"/>
      <c r="I646" s="81"/>
      <c r="K646" s="78"/>
      <c r="L646" s="87"/>
      <c r="M646" s="88"/>
      <c r="O646" s="89"/>
      <c r="S646" s="92"/>
      <c r="T646" s="90"/>
    </row>
    <row r="647" spans="3:20" x14ac:dyDescent="0.25">
      <c r="C647" s="79"/>
      <c r="D647" s="79"/>
      <c r="H647" s="80"/>
      <c r="I647" s="81"/>
      <c r="K647" s="78"/>
      <c r="L647" s="87"/>
      <c r="M647" s="88"/>
      <c r="O647" s="89"/>
      <c r="S647" s="92"/>
      <c r="T647" s="90"/>
    </row>
    <row r="648" spans="3:20" x14ac:dyDescent="0.25">
      <c r="C648" s="79"/>
      <c r="D648" s="79"/>
      <c r="H648" s="80"/>
      <c r="I648" s="81"/>
      <c r="K648" s="78"/>
      <c r="L648" s="87"/>
      <c r="M648" s="88"/>
      <c r="O648" s="89"/>
      <c r="S648" s="92"/>
      <c r="T648" s="90"/>
    </row>
    <row r="649" spans="3:20" x14ac:dyDescent="0.25">
      <c r="C649" s="79"/>
      <c r="D649" s="79"/>
      <c r="H649" s="80"/>
      <c r="I649" s="81"/>
      <c r="K649" s="78"/>
      <c r="L649" s="87"/>
      <c r="M649" s="88"/>
      <c r="O649" s="89"/>
      <c r="S649" s="92"/>
      <c r="T649" s="90"/>
    </row>
    <row r="650" spans="3:20" x14ac:dyDescent="0.25">
      <c r="C650" s="79"/>
      <c r="D650" s="79"/>
      <c r="H650" s="80"/>
      <c r="I650" s="81"/>
      <c r="K650" s="78"/>
      <c r="L650" s="87"/>
      <c r="M650" s="88"/>
      <c r="O650" s="89"/>
      <c r="S650" s="92"/>
      <c r="T650" s="90"/>
    </row>
    <row r="651" spans="3:20" x14ac:dyDescent="0.25">
      <c r="C651" s="79"/>
      <c r="D651" s="79"/>
      <c r="H651" s="80"/>
      <c r="I651" s="81"/>
      <c r="K651" s="78"/>
      <c r="L651" s="87"/>
      <c r="M651" s="88"/>
      <c r="O651" s="89"/>
      <c r="S651" s="92"/>
      <c r="T651" s="90"/>
    </row>
    <row r="652" spans="3:20" x14ac:dyDescent="0.25">
      <c r="C652" s="79"/>
      <c r="D652" s="79"/>
      <c r="H652" s="80"/>
      <c r="I652" s="81"/>
      <c r="K652" s="78"/>
      <c r="L652" s="87"/>
      <c r="M652" s="88"/>
      <c r="O652" s="89"/>
      <c r="S652" s="92"/>
      <c r="T652" s="90"/>
    </row>
    <row r="653" spans="3:20" x14ac:dyDescent="0.25">
      <c r="C653" s="79"/>
      <c r="D653" s="79"/>
      <c r="H653" s="80"/>
      <c r="I653" s="81"/>
      <c r="K653" s="78"/>
      <c r="L653" s="87"/>
      <c r="M653" s="88"/>
      <c r="O653" s="89"/>
      <c r="S653" s="92"/>
      <c r="T653" s="90"/>
    </row>
    <row r="654" spans="3:20" x14ac:dyDescent="0.25">
      <c r="C654" s="79"/>
      <c r="D654" s="79"/>
      <c r="H654" s="80"/>
      <c r="I654" s="81"/>
      <c r="K654" s="78"/>
      <c r="L654" s="87"/>
      <c r="M654" s="88"/>
      <c r="O654" s="89"/>
      <c r="S654" s="92"/>
      <c r="T654" s="90"/>
    </row>
    <row r="655" spans="3:20" x14ac:dyDescent="0.25">
      <c r="C655" s="79"/>
      <c r="D655" s="79"/>
      <c r="H655" s="80"/>
      <c r="I655" s="81"/>
      <c r="K655" s="78"/>
      <c r="L655" s="87"/>
      <c r="M655" s="88"/>
      <c r="O655" s="89"/>
      <c r="S655" s="92"/>
      <c r="T655" s="90"/>
    </row>
    <row r="656" spans="3:20" x14ac:dyDescent="0.25">
      <c r="C656" s="79"/>
      <c r="D656" s="79"/>
      <c r="H656" s="80"/>
      <c r="I656" s="81"/>
      <c r="K656" s="78"/>
      <c r="L656" s="87"/>
      <c r="M656" s="88"/>
      <c r="O656" s="89"/>
      <c r="S656" s="92"/>
      <c r="T656" s="90"/>
    </row>
    <row r="657" spans="3:20" x14ac:dyDescent="0.25">
      <c r="C657" s="79"/>
      <c r="D657" s="79"/>
      <c r="H657" s="80"/>
      <c r="I657" s="81"/>
      <c r="K657" s="78"/>
      <c r="L657" s="87"/>
      <c r="M657" s="88"/>
      <c r="O657" s="89"/>
      <c r="S657" s="92"/>
      <c r="T657" s="90"/>
    </row>
    <row r="658" spans="3:20" x14ac:dyDescent="0.25">
      <c r="C658" s="79"/>
      <c r="D658" s="79"/>
      <c r="H658" s="80"/>
      <c r="I658" s="81"/>
      <c r="K658" s="78"/>
      <c r="L658" s="87"/>
      <c r="M658" s="88"/>
      <c r="O658" s="89"/>
      <c r="S658" s="92"/>
      <c r="T658" s="90"/>
    </row>
    <row r="659" spans="3:20" x14ac:dyDescent="0.25">
      <c r="C659" s="79"/>
      <c r="D659" s="79"/>
      <c r="H659" s="80"/>
      <c r="I659" s="81"/>
      <c r="K659" s="78"/>
      <c r="L659" s="87"/>
      <c r="M659" s="88"/>
      <c r="O659" s="89"/>
      <c r="S659" s="92"/>
      <c r="T659" s="90"/>
    </row>
    <row r="660" spans="3:20" x14ac:dyDescent="0.25">
      <c r="C660" s="79"/>
      <c r="D660" s="79"/>
      <c r="H660" s="80"/>
      <c r="I660" s="81"/>
      <c r="K660" s="78"/>
      <c r="L660" s="87"/>
      <c r="M660" s="88"/>
      <c r="O660" s="89"/>
      <c r="S660" s="92"/>
      <c r="T660" s="90"/>
    </row>
    <row r="661" spans="3:20" x14ac:dyDescent="0.25">
      <c r="C661" s="79"/>
      <c r="D661" s="79"/>
      <c r="H661" s="80"/>
      <c r="I661" s="81"/>
      <c r="K661" s="78"/>
      <c r="L661" s="87"/>
      <c r="M661" s="88"/>
      <c r="O661" s="89"/>
      <c r="S661" s="92"/>
      <c r="T661" s="90"/>
    </row>
    <row r="662" spans="3:20" x14ac:dyDescent="0.25">
      <c r="C662" s="79"/>
      <c r="D662" s="79"/>
      <c r="H662" s="80"/>
      <c r="I662" s="81"/>
      <c r="K662" s="78"/>
      <c r="L662" s="87"/>
      <c r="M662" s="88"/>
      <c r="O662" s="89"/>
      <c r="S662" s="92"/>
      <c r="T662" s="90"/>
    </row>
    <row r="663" spans="3:20" x14ac:dyDescent="0.25">
      <c r="C663" s="79"/>
      <c r="D663" s="79"/>
      <c r="H663" s="80"/>
      <c r="I663" s="81"/>
      <c r="K663" s="78"/>
      <c r="L663" s="87"/>
      <c r="M663" s="88"/>
      <c r="O663" s="89"/>
      <c r="S663" s="92"/>
      <c r="T663" s="90"/>
    </row>
    <row r="664" spans="3:20" x14ac:dyDescent="0.25">
      <c r="C664" s="79"/>
      <c r="D664" s="79"/>
      <c r="H664" s="80"/>
      <c r="I664" s="81"/>
      <c r="K664" s="78"/>
      <c r="L664" s="87"/>
      <c r="M664" s="88"/>
      <c r="O664" s="89"/>
      <c r="S664" s="92"/>
      <c r="T664" s="90"/>
    </row>
    <row r="665" spans="3:20" x14ac:dyDescent="0.25">
      <c r="C665" s="79"/>
      <c r="D665" s="79"/>
      <c r="H665" s="80"/>
      <c r="I665" s="81"/>
      <c r="K665" s="78"/>
      <c r="L665" s="87"/>
      <c r="M665" s="88"/>
      <c r="O665" s="89"/>
      <c r="S665" s="92"/>
      <c r="T665" s="90"/>
    </row>
    <row r="666" spans="3:20" x14ac:dyDescent="0.25">
      <c r="C666" s="79"/>
      <c r="D666" s="79"/>
      <c r="H666" s="80"/>
      <c r="I666" s="81"/>
      <c r="K666" s="78"/>
      <c r="L666" s="87"/>
      <c r="M666" s="88"/>
      <c r="O666" s="89"/>
      <c r="S666" s="92"/>
      <c r="T666" s="90"/>
    </row>
    <row r="667" spans="3:20" x14ac:dyDescent="0.25">
      <c r="C667" s="79"/>
      <c r="D667" s="79"/>
      <c r="H667" s="80"/>
      <c r="I667" s="81"/>
      <c r="K667" s="78"/>
      <c r="L667" s="87"/>
      <c r="M667" s="88"/>
      <c r="O667" s="89"/>
      <c r="S667" s="92"/>
      <c r="T667" s="90"/>
    </row>
    <row r="668" spans="3:20" x14ac:dyDescent="0.25">
      <c r="C668" s="79"/>
      <c r="D668" s="79"/>
      <c r="H668" s="80"/>
      <c r="I668" s="81"/>
      <c r="K668" s="78"/>
      <c r="L668" s="87"/>
      <c r="M668" s="88"/>
      <c r="O668" s="89"/>
      <c r="S668" s="92"/>
      <c r="T668" s="90"/>
    </row>
    <row r="669" spans="3:20" x14ac:dyDescent="0.25">
      <c r="C669" s="79"/>
      <c r="D669" s="79"/>
      <c r="H669" s="80"/>
      <c r="I669" s="81"/>
      <c r="K669" s="78"/>
      <c r="L669" s="87"/>
      <c r="M669" s="88"/>
      <c r="O669" s="89"/>
      <c r="S669" s="92"/>
      <c r="T669" s="90"/>
    </row>
    <row r="670" spans="3:20" x14ac:dyDescent="0.25">
      <c r="C670" s="79"/>
      <c r="D670" s="79"/>
      <c r="H670" s="80"/>
      <c r="I670" s="81"/>
      <c r="K670" s="78"/>
      <c r="L670" s="87"/>
      <c r="M670" s="88"/>
      <c r="O670" s="89"/>
      <c r="S670" s="92"/>
      <c r="T670" s="90"/>
    </row>
    <row r="671" spans="3:20" x14ac:dyDescent="0.25">
      <c r="C671" s="79"/>
      <c r="D671" s="79"/>
      <c r="H671" s="80"/>
      <c r="I671" s="81"/>
      <c r="K671" s="78"/>
      <c r="L671" s="87"/>
      <c r="M671" s="88"/>
      <c r="O671" s="89"/>
      <c r="S671" s="92"/>
      <c r="T671" s="90"/>
    </row>
    <row r="672" spans="3:20" x14ac:dyDescent="0.25">
      <c r="C672" s="79"/>
      <c r="D672" s="79"/>
      <c r="H672" s="80"/>
      <c r="I672" s="81"/>
      <c r="K672" s="78"/>
      <c r="L672" s="87"/>
      <c r="M672" s="88"/>
      <c r="O672" s="89"/>
      <c r="S672" s="92"/>
      <c r="T672" s="90"/>
    </row>
    <row r="673" spans="3:20" x14ac:dyDescent="0.25">
      <c r="C673" s="79"/>
      <c r="D673" s="79"/>
      <c r="H673" s="80"/>
      <c r="I673" s="81"/>
      <c r="K673" s="78"/>
      <c r="L673" s="87"/>
      <c r="M673" s="88"/>
      <c r="O673" s="89"/>
      <c r="S673" s="92"/>
      <c r="T673" s="90"/>
    </row>
    <row r="674" spans="3:20" x14ac:dyDescent="0.25">
      <c r="C674" s="79"/>
      <c r="D674" s="79"/>
      <c r="H674" s="80"/>
      <c r="I674" s="81"/>
      <c r="K674" s="78"/>
      <c r="L674" s="87"/>
      <c r="M674" s="88"/>
      <c r="O674" s="89"/>
      <c r="S674" s="92"/>
      <c r="T674" s="90"/>
    </row>
    <row r="675" spans="3:20" x14ac:dyDescent="0.25">
      <c r="C675" s="79"/>
      <c r="D675" s="79"/>
      <c r="H675" s="80"/>
      <c r="I675" s="81"/>
      <c r="K675" s="78"/>
      <c r="L675" s="87"/>
      <c r="M675" s="88"/>
      <c r="O675" s="89"/>
      <c r="S675" s="92"/>
      <c r="T675" s="90"/>
    </row>
    <row r="676" spans="3:20" x14ac:dyDescent="0.25">
      <c r="C676" s="79"/>
      <c r="D676" s="79"/>
      <c r="H676" s="80"/>
      <c r="I676" s="81"/>
      <c r="K676" s="78"/>
      <c r="L676" s="87"/>
      <c r="M676" s="88"/>
      <c r="O676" s="89"/>
      <c r="S676" s="92"/>
      <c r="T676" s="90"/>
    </row>
    <row r="677" spans="3:20" x14ac:dyDescent="0.25">
      <c r="C677" s="79"/>
      <c r="D677" s="79"/>
      <c r="H677" s="80"/>
      <c r="I677" s="81"/>
      <c r="K677" s="78"/>
      <c r="L677" s="87"/>
      <c r="M677" s="88"/>
      <c r="O677" s="89"/>
      <c r="S677" s="92"/>
      <c r="T677" s="90"/>
    </row>
    <row r="678" spans="3:20" x14ac:dyDescent="0.25">
      <c r="C678" s="79"/>
      <c r="D678" s="79"/>
      <c r="H678" s="80"/>
      <c r="I678" s="81"/>
      <c r="K678" s="78"/>
      <c r="L678" s="87"/>
      <c r="M678" s="88"/>
      <c r="O678" s="89"/>
      <c r="S678" s="92"/>
      <c r="T678" s="90"/>
    </row>
    <row r="679" spans="3:20" x14ac:dyDescent="0.25">
      <c r="C679" s="79"/>
      <c r="D679" s="79"/>
      <c r="H679" s="80"/>
      <c r="I679" s="81"/>
      <c r="K679" s="78"/>
      <c r="L679" s="87"/>
      <c r="M679" s="88"/>
      <c r="O679" s="89"/>
      <c r="S679" s="92"/>
      <c r="T679" s="90"/>
    </row>
    <row r="680" spans="3:20" x14ac:dyDescent="0.25">
      <c r="C680" s="79"/>
      <c r="D680" s="79"/>
      <c r="H680" s="80"/>
      <c r="I680" s="81"/>
      <c r="K680" s="78"/>
      <c r="L680" s="87"/>
      <c r="M680" s="88"/>
      <c r="O680" s="89"/>
      <c r="S680" s="92"/>
      <c r="T680" s="90"/>
    </row>
    <row r="681" spans="3:20" x14ac:dyDescent="0.25">
      <c r="C681" s="79"/>
      <c r="D681" s="79"/>
      <c r="H681" s="80"/>
      <c r="I681" s="81"/>
      <c r="K681" s="78"/>
      <c r="L681" s="87"/>
      <c r="M681" s="88"/>
      <c r="O681" s="89"/>
      <c r="S681" s="92"/>
      <c r="T681" s="90"/>
    </row>
    <row r="682" spans="3:20" x14ac:dyDescent="0.25">
      <c r="C682" s="79"/>
      <c r="D682" s="79"/>
      <c r="H682" s="80"/>
      <c r="I682" s="81"/>
      <c r="K682" s="78"/>
      <c r="L682" s="87"/>
      <c r="M682" s="88"/>
      <c r="O682" s="89"/>
      <c r="S682" s="92"/>
      <c r="T682" s="90"/>
    </row>
    <row r="683" spans="3:20" x14ac:dyDescent="0.25">
      <c r="C683" s="79"/>
      <c r="D683" s="79"/>
      <c r="H683" s="80"/>
      <c r="I683" s="81"/>
      <c r="K683" s="78"/>
      <c r="L683" s="87"/>
      <c r="M683" s="88"/>
      <c r="O683" s="89"/>
      <c r="S683" s="92"/>
      <c r="T683" s="90"/>
    </row>
    <row r="684" spans="3:20" x14ac:dyDescent="0.25">
      <c r="C684" s="79"/>
      <c r="D684" s="79"/>
      <c r="H684" s="80"/>
      <c r="I684" s="81"/>
      <c r="K684" s="78"/>
      <c r="L684" s="87"/>
      <c r="M684" s="88"/>
      <c r="O684" s="89"/>
      <c r="S684" s="92"/>
      <c r="T684" s="90"/>
    </row>
    <row r="685" spans="3:20" x14ac:dyDescent="0.25">
      <c r="C685" s="79"/>
      <c r="D685" s="79"/>
      <c r="H685" s="80"/>
      <c r="I685" s="81"/>
      <c r="K685" s="78"/>
      <c r="L685" s="87"/>
      <c r="M685" s="88"/>
      <c r="O685" s="89"/>
      <c r="S685" s="92"/>
      <c r="T685" s="90"/>
    </row>
    <row r="686" spans="3:20" x14ac:dyDescent="0.25">
      <c r="C686" s="79"/>
      <c r="D686" s="79"/>
      <c r="H686" s="80"/>
      <c r="I686" s="81"/>
      <c r="K686" s="78"/>
      <c r="L686" s="87"/>
      <c r="M686" s="88"/>
      <c r="O686" s="89"/>
      <c r="S686" s="92"/>
      <c r="T686" s="90"/>
    </row>
    <row r="687" spans="3:20" x14ac:dyDescent="0.25">
      <c r="C687" s="79"/>
      <c r="D687" s="79"/>
      <c r="H687" s="80"/>
      <c r="I687" s="81"/>
      <c r="K687" s="78"/>
      <c r="L687" s="87"/>
      <c r="M687" s="88"/>
      <c r="O687" s="89"/>
      <c r="S687" s="92"/>
      <c r="T687" s="90"/>
    </row>
    <row r="688" spans="3:20" x14ac:dyDescent="0.25">
      <c r="C688" s="79"/>
      <c r="D688" s="79"/>
      <c r="H688" s="80"/>
      <c r="I688" s="81"/>
      <c r="K688" s="78"/>
      <c r="L688" s="87"/>
      <c r="M688" s="88"/>
      <c r="O688" s="89"/>
      <c r="S688" s="92"/>
      <c r="T688" s="90"/>
    </row>
    <row r="689" spans="3:20" x14ac:dyDescent="0.25">
      <c r="C689" s="79"/>
      <c r="D689" s="79"/>
      <c r="H689" s="80"/>
      <c r="I689" s="81"/>
      <c r="K689" s="78"/>
      <c r="L689" s="87"/>
      <c r="M689" s="88"/>
      <c r="O689" s="89"/>
      <c r="S689" s="92"/>
      <c r="T689" s="90"/>
    </row>
    <row r="690" spans="3:20" x14ac:dyDescent="0.25">
      <c r="C690" s="79"/>
      <c r="D690" s="79"/>
      <c r="H690" s="80"/>
      <c r="I690" s="81"/>
      <c r="K690" s="78"/>
      <c r="L690" s="87"/>
      <c r="M690" s="88"/>
      <c r="O690" s="89"/>
      <c r="S690" s="92"/>
      <c r="T690" s="90"/>
    </row>
    <row r="691" spans="3:20" x14ac:dyDescent="0.25">
      <c r="C691" s="79"/>
      <c r="D691" s="79"/>
      <c r="H691" s="80"/>
      <c r="I691" s="81"/>
      <c r="K691" s="78"/>
      <c r="L691" s="87"/>
      <c r="M691" s="88"/>
      <c r="O691" s="89"/>
      <c r="S691" s="92"/>
      <c r="T691" s="90"/>
    </row>
    <row r="692" spans="3:20" x14ac:dyDescent="0.25">
      <c r="C692" s="79"/>
      <c r="D692" s="79"/>
      <c r="H692" s="80"/>
      <c r="I692" s="81"/>
      <c r="K692" s="78"/>
      <c r="L692" s="87"/>
      <c r="M692" s="88"/>
      <c r="O692" s="89"/>
      <c r="S692" s="92"/>
      <c r="T692" s="90"/>
    </row>
    <row r="693" spans="3:20" x14ac:dyDescent="0.25">
      <c r="C693" s="79"/>
      <c r="D693" s="79"/>
      <c r="H693" s="80"/>
      <c r="I693" s="81"/>
      <c r="K693" s="78"/>
      <c r="L693" s="87"/>
      <c r="M693" s="88"/>
      <c r="O693" s="89"/>
      <c r="S693" s="92"/>
      <c r="T693" s="90"/>
    </row>
    <row r="694" spans="3:20" x14ac:dyDescent="0.25">
      <c r="C694" s="79"/>
      <c r="D694" s="79"/>
      <c r="H694" s="80"/>
      <c r="I694" s="81"/>
      <c r="K694" s="78"/>
      <c r="L694" s="87"/>
      <c r="M694" s="88"/>
      <c r="O694" s="89"/>
      <c r="S694" s="92"/>
      <c r="T694" s="90"/>
    </row>
    <row r="695" spans="3:20" x14ac:dyDescent="0.25">
      <c r="C695" s="79"/>
      <c r="D695" s="79"/>
      <c r="H695" s="80"/>
      <c r="I695" s="81"/>
      <c r="K695" s="78"/>
      <c r="L695" s="87"/>
      <c r="M695" s="88"/>
      <c r="O695" s="89"/>
      <c r="S695" s="92"/>
      <c r="T695" s="90"/>
    </row>
    <row r="696" spans="3:20" x14ac:dyDescent="0.25">
      <c r="C696" s="79"/>
      <c r="D696" s="79"/>
      <c r="H696" s="80"/>
      <c r="I696" s="81"/>
      <c r="K696" s="78"/>
      <c r="L696" s="87"/>
      <c r="M696" s="88"/>
      <c r="O696" s="89"/>
      <c r="S696" s="92"/>
      <c r="T696" s="90"/>
    </row>
    <row r="697" spans="3:20" x14ac:dyDescent="0.25">
      <c r="C697" s="79"/>
      <c r="D697" s="79"/>
      <c r="H697" s="80"/>
      <c r="I697" s="81"/>
      <c r="K697" s="78"/>
      <c r="L697" s="87"/>
      <c r="M697" s="88"/>
      <c r="O697" s="89"/>
      <c r="S697" s="92"/>
      <c r="T697" s="90"/>
    </row>
    <row r="698" spans="3:20" x14ac:dyDescent="0.25">
      <c r="C698" s="79"/>
      <c r="D698" s="79"/>
      <c r="H698" s="80"/>
      <c r="I698" s="81"/>
      <c r="K698" s="78"/>
      <c r="L698" s="87"/>
      <c r="M698" s="88"/>
      <c r="O698" s="89"/>
      <c r="S698" s="92"/>
      <c r="T698" s="90"/>
    </row>
    <row r="699" spans="3:20" x14ac:dyDescent="0.25">
      <c r="C699" s="79"/>
      <c r="D699" s="79"/>
      <c r="H699" s="80"/>
      <c r="I699" s="81"/>
      <c r="K699" s="78"/>
      <c r="L699" s="87"/>
      <c r="M699" s="88"/>
      <c r="O699" s="89"/>
      <c r="S699" s="92"/>
      <c r="T699" s="90"/>
    </row>
    <row r="700" spans="3:20" x14ac:dyDescent="0.25">
      <c r="C700" s="79"/>
      <c r="D700" s="79"/>
      <c r="H700" s="80"/>
      <c r="I700" s="81"/>
      <c r="K700" s="78"/>
      <c r="L700" s="87"/>
      <c r="M700" s="88"/>
      <c r="O700" s="89"/>
      <c r="S700" s="92"/>
      <c r="T700" s="90"/>
    </row>
    <row r="701" spans="3:20" x14ac:dyDescent="0.25">
      <c r="C701" s="79"/>
      <c r="D701" s="79"/>
      <c r="H701" s="80"/>
      <c r="I701" s="81"/>
      <c r="K701" s="78"/>
      <c r="L701" s="87"/>
      <c r="M701" s="88"/>
      <c r="O701" s="89"/>
      <c r="S701" s="92"/>
      <c r="T701" s="90"/>
    </row>
    <row r="702" spans="3:20" x14ac:dyDescent="0.25">
      <c r="C702" s="79"/>
      <c r="D702" s="79"/>
      <c r="H702" s="80"/>
      <c r="I702" s="81"/>
      <c r="K702" s="78"/>
      <c r="L702" s="87"/>
      <c r="M702" s="88"/>
      <c r="O702" s="89"/>
      <c r="S702" s="92"/>
      <c r="T702" s="90"/>
    </row>
    <row r="703" spans="3:20" x14ac:dyDescent="0.25">
      <c r="C703" s="79"/>
      <c r="D703" s="79"/>
      <c r="H703" s="80"/>
      <c r="I703" s="81"/>
      <c r="K703" s="78"/>
      <c r="L703" s="87"/>
      <c r="M703" s="88"/>
      <c r="O703" s="89"/>
      <c r="S703" s="92"/>
      <c r="T703" s="90"/>
    </row>
    <row r="704" spans="3:20" x14ac:dyDescent="0.25">
      <c r="C704" s="79"/>
      <c r="D704" s="79"/>
      <c r="H704" s="80"/>
      <c r="I704" s="81"/>
      <c r="K704" s="78"/>
      <c r="L704" s="87"/>
      <c r="M704" s="88"/>
      <c r="O704" s="89"/>
      <c r="S704" s="92"/>
      <c r="T704" s="90"/>
    </row>
    <row r="705" spans="3:20" x14ac:dyDescent="0.25">
      <c r="C705" s="79"/>
      <c r="D705" s="79"/>
      <c r="H705" s="80"/>
      <c r="I705" s="81"/>
      <c r="K705" s="78"/>
      <c r="L705" s="87"/>
      <c r="M705" s="88"/>
      <c r="O705" s="89"/>
      <c r="S705" s="92"/>
      <c r="T705" s="90"/>
    </row>
    <row r="706" spans="3:20" x14ac:dyDescent="0.25">
      <c r="C706" s="79"/>
      <c r="D706" s="79"/>
      <c r="H706" s="80"/>
      <c r="I706" s="81"/>
      <c r="K706" s="78"/>
      <c r="L706" s="87"/>
      <c r="M706" s="88"/>
      <c r="O706" s="89"/>
      <c r="S706" s="92"/>
      <c r="T706" s="90"/>
    </row>
    <row r="707" spans="3:20" x14ac:dyDescent="0.25">
      <c r="C707" s="79"/>
      <c r="D707" s="79"/>
      <c r="H707" s="80"/>
      <c r="I707" s="81"/>
      <c r="K707" s="78"/>
      <c r="L707" s="87"/>
      <c r="M707" s="88"/>
      <c r="O707" s="89"/>
      <c r="S707" s="92"/>
      <c r="T707" s="90"/>
    </row>
    <row r="708" spans="3:20" x14ac:dyDescent="0.25">
      <c r="C708" s="79"/>
      <c r="D708" s="79"/>
      <c r="H708" s="80"/>
      <c r="I708" s="81"/>
      <c r="K708" s="78"/>
      <c r="L708" s="87"/>
      <c r="M708" s="88"/>
      <c r="O708" s="89"/>
      <c r="S708" s="92"/>
      <c r="T708" s="90"/>
    </row>
    <row r="709" spans="3:20" x14ac:dyDescent="0.25">
      <c r="C709" s="79"/>
      <c r="D709" s="79"/>
      <c r="H709" s="80"/>
      <c r="I709" s="81"/>
      <c r="K709" s="78"/>
      <c r="L709" s="87"/>
      <c r="M709" s="88"/>
      <c r="O709" s="89"/>
      <c r="S709" s="92"/>
      <c r="T709" s="90"/>
    </row>
    <row r="710" spans="3:20" x14ac:dyDescent="0.25">
      <c r="C710" s="79"/>
      <c r="D710" s="79"/>
      <c r="H710" s="80"/>
      <c r="I710" s="81"/>
      <c r="K710" s="78"/>
      <c r="L710" s="87"/>
      <c r="M710" s="88"/>
      <c r="O710" s="89"/>
      <c r="S710" s="92"/>
      <c r="T710" s="90"/>
    </row>
    <row r="711" spans="3:20" x14ac:dyDescent="0.25">
      <c r="C711" s="79"/>
      <c r="D711" s="79"/>
      <c r="H711" s="80"/>
      <c r="I711" s="81"/>
      <c r="K711" s="78"/>
      <c r="L711" s="87"/>
      <c r="M711" s="88"/>
      <c r="O711" s="89"/>
      <c r="S711" s="92"/>
      <c r="T711" s="90"/>
    </row>
    <row r="712" spans="3:20" x14ac:dyDescent="0.25">
      <c r="C712" s="79"/>
      <c r="D712" s="79"/>
      <c r="H712" s="80"/>
      <c r="I712" s="81"/>
      <c r="K712" s="78"/>
      <c r="L712" s="87"/>
      <c r="M712" s="88"/>
      <c r="O712" s="89"/>
      <c r="S712" s="92"/>
      <c r="T712" s="90"/>
    </row>
    <row r="713" spans="3:20" x14ac:dyDescent="0.25">
      <c r="C713" s="79"/>
      <c r="D713" s="79"/>
      <c r="H713" s="80"/>
      <c r="I713" s="81"/>
      <c r="K713" s="78"/>
      <c r="L713" s="87"/>
      <c r="M713" s="88"/>
      <c r="O713" s="89"/>
      <c r="S713" s="92"/>
      <c r="T713" s="90"/>
    </row>
    <row r="714" spans="3:20" x14ac:dyDescent="0.25">
      <c r="C714" s="79"/>
      <c r="D714" s="79"/>
      <c r="H714" s="80"/>
      <c r="I714" s="81"/>
      <c r="K714" s="78"/>
      <c r="L714" s="87"/>
      <c r="M714" s="88"/>
      <c r="O714" s="89"/>
      <c r="S714" s="92"/>
      <c r="T714" s="90"/>
    </row>
    <row r="715" spans="3:20" x14ac:dyDescent="0.25">
      <c r="C715" s="79"/>
      <c r="D715" s="79"/>
      <c r="H715" s="80"/>
      <c r="I715" s="81"/>
      <c r="K715" s="78"/>
      <c r="L715" s="87"/>
      <c r="M715" s="88"/>
      <c r="O715" s="89"/>
      <c r="S715" s="92"/>
      <c r="T715" s="90"/>
    </row>
    <row r="716" spans="3:20" x14ac:dyDescent="0.25">
      <c r="C716" s="79"/>
      <c r="D716" s="79"/>
      <c r="H716" s="80"/>
      <c r="I716" s="81"/>
      <c r="K716" s="78"/>
      <c r="L716" s="87"/>
      <c r="M716" s="88"/>
      <c r="O716" s="89"/>
      <c r="S716" s="92"/>
      <c r="T716" s="90"/>
    </row>
    <row r="717" spans="3:20" x14ac:dyDescent="0.25">
      <c r="C717" s="79"/>
      <c r="D717" s="79"/>
      <c r="H717" s="80"/>
      <c r="I717" s="81"/>
      <c r="K717" s="78"/>
      <c r="L717" s="87"/>
      <c r="M717" s="88"/>
      <c r="O717" s="89"/>
      <c r="S717" s="92"/>
      <c r="T717" s="90"/>
    </row>
    <row r="718" spans="3:20" x14ac:dyDescent="0.25">
      <c r="C718" s="79"/>
      <c r="D718" s="79"/>
      <c r="H718" s="80"/>
      <c r="I718" s="81"/>
      <c r="K718" s="78"/>
      <c r="L718" s="87"/>
      <c r="M718" s="88"/>
      <c r="O718" s="89"/>
      <c r="S718" s="92"/>
      <c r="T718" s="90"/>
    </row>
    <row r="719" spans="3:20" x14ac:dyDescent="0.25">
      <c r="C719" s="79"/>
      <c r="D719" s="79"/>
      <c r="H719" s="80"/>
      <c r="I719" s="81"/>
      <c r="K719" s="78"/>
      <c r="L719" s="87"/>
      <c r="M719" s="88"/>
      <c r="O719" s="89"/>
      <c r="S719" s="92"/>
      <c r="T719" s="90"/>
    </row>
    <row r="720" spans="3:20" x14ac:dyDescent="0.25">
      <c r="C720" s="79"/>
      <c r="D720" s="79"/>
      <c r="H720" s="80"/>
      <c r="I720" s="81"/>
      <c r="K720" s="78"/>
      <c r="L720" s="87"/>
      <c r="M720" s="88"/>
      <c r="O720" s="89"/>
      <c r="S720" s="92"/>
      <c r="T720" s="90"/>
    </row>
    <row r="721" spans="3:20" x14ac:dyDescent="0.25">
      <c r="C721" s="79"/>
      <c r="D721" s="79"/>
      <c r="H721" s="80"/>
      <c r="I721" s="81"/>
      <c r="K721" s="78"/>
      <c r="L721" s="87"/>
      <c r="M721" s="88"/>
      <c r="O721" s="89"/>
      <c r="S721" s="92"/>
      <c r="T721" s="90"/>
    </row>
    <row r="722" spans="3:20" x14ac:dyDescent="0.25">
      <c r="C722" s="79"/>
      <c r="D722" s="79"/>
      <c r="H722" s="80"/>
      <c r="I722" s="81"/>
      <c r="K722" s="78"/>
      <c r="L722" s="87"/>
      <c r="M722" s="88"/>
      <c r="O722" s="89"/>
      <c r="S722" s="92"/>
      <c r="T722" s="90"/>
    </row>
    <row r="723" spans="3:20" x14ac:dyDescent="0.25">
      <c r="C723" s="79"/>
      <c r="D723" s="79"/>
      <c r="H723" s="80"/>
      <c r="I723" s="81"/>
      <c r="K723" s="78"/>
      <c r="L723" s="87"/>
      <c r="M723" s="88"/>
      <c r="O723" s="89"/>
      <c r="S723" s="92"/>
      <c r="T723" s="90"/>
    </row>
    <row r="724" spans="3:20" x14ac:dyDescent="0.25">
      <c r="C724" s="79"/>
      <c r="D724" s="79"/>
      <c r="H724" s="80"/>
      <c r="I724" s="81"/>
      <c r="K724" s="78"/>
      <c r="L724" s="87"/>
      <c r="M724" s="88"/>
      <c r="O724" s="89"/>
      <c r="S724" s="92"/>
      <c r="T724" s="90"/>
    </row>
    <row r="725" spans="3:20" x14ac:dyDescent="0.25">
      <c r="C725" s="79"/>
      <c r="D725" s="79"/>
      <c r="H725" s="80"/>
      <c r="I725" s="81"/>
      <c r="K725" s="78"/>
      <c r="L725" s="87"/>
      <c r="M725" s="88"/>
      <c r="O725" s="89"/>
      <c r="S725" s="92"/>
      <c r="T725" s="90"/>
    </row>
    <row r="726" spans="3:20" x14ac:dyDescent="0.25">
      <c r="C726" s="79"/>
      <c r="D726" s="79"/>
      <c r="H726" s="80"/>
      <c r="I726" s="81"/>
      <c r="K726" s="78"/>
      <c r="L726" s="87"/>
      <c r="M726" s="88"/>
      <c r="O726" s="89"/>
      <c r="S726" s="92"/>
      <c r="T726" s="90"/>
    </row>
    <row r="727" spans="3:20" x14ac:dyDescent="0.25">
      <c r="C727" s="79"/>
      <c r="D727" s="79"/>
      <c r="H727" s="80"/>
      <c r="I727" s="81"/>
      <c r="K727" s="78"/>
      <c r="L727" s="87"/>
      <c r="M727" s="88"/>
      <c r="O727" s="89"/>
      <c r="S727" s="92"/>
      <c r="T727" s="90"/>
    </row>
    <row r="728" spans="3:20" x14ac:dyDescent="0.25">
      <c r="C728" s="79"/>
      <c r="D728" s="79"/>
      <c r="H728" s="80"/>
      <c r="I728" s="81"/>
      <c r="K728" s="78"/>
      <c r="L728" s="87"/>
      <c r="M728" s="88"/>
      <c r="O728" s="89"/>
      <c r="S728" s="92"/>
      <c r="T728" s="90"/>
    </row>
    <row r="729" spans="3:20" x14ac:dyDescent="0.25">
      <c r="C729" s="79"/>
      <c r="D729" s="79"/>
      <c r="H729" s="80"/>
      <c r="I729" s="81"/>
      <c r="K729" s="78"/>
      <c r="L729" s="87"/>
      <c r="M729" s="88"/>
      <c r="O729" s="89"/>
      <c r="S729" s="92"/>
      <c r="T729" s="90"/>
    </row>
    <row r="730" spans="3:20" x14ac:dyDescent="0.25">
      <c r="C730" s="79"/>
      <c r="D730" s="79"/>
      <c r="H730" s="80"/>
      <c r="I730" s="81"/>
      <c r="K730" s="78"/>
      <c r="L730" s="87"/>
      <c r="M730" s="88"/>
      <c r="O730" s="89"/>
      <c r="S730" s="92"/>
      <c r="T730" s="90"/>
    </row>
    <row r="731" spans="3:20" x14ac:dyDescent="0.25">
      <c r="C731" s="79"/>
      <c r="D731" s="79"/>
      <c r="H731" s="80"/>
      <c r="I731" s="81"/>
      <c r="K731" s="78"/>
      <c r="L731" s="87"/>
      <c r="M731" s="88"/>
      <c r="O731" s="89"/>
      <c r="S731" s="92"/>
      <c r="T731" s="90"/>
    </row>
    <row r="732" spans="3:20" x14ac:dyDescent="0.25">
      <c r="C732" s="79"/>
      <c r="D732" s="79"/>
      <c r="H732" s="80"/>
      <c r="I732" s="81"/>
      <c r="K732" s="78"/>
      <c r="L732" s="87"/>
      <c r="M732" s="88"/>
      <c r="O732" s="89"/>
      <c r="S732" s="92"/>
      <c r="T732" s="90"/>
    </row>
    <row r="733" spans="3:20" x14ac:dyDescent="0.25">
      <c r="C733" s="79"/>
      <c r="D733" s="79"/>
      <c r="H733" s="80"/>
      <c r="I733" s="81"/>
      <c r="K733" s="78"/>
      <c r="L733" s="87"/>
      <c r="M733" s="88"/>
      <c r="O733" s="89"/>
      <c r="S733" s="92"/>
      <c r="T733" s="90"/>
    </row>
    <row r="734" spans="3:20" x14ac:dyDescent="0.25">
      <c r="C734" s="79"/>
      <c r="D734" s="79"/>
      <c r="H734" s="80"/>
      <c r="I734" s="81"/>
      <c r="K734" s="78"/>
      <c r="L734" s="87"/>
      <c r="M734" s="88"/>
      <c r="O734" s="89"/>
      <c r="S734" s="92"/>
      <c r="T734" s="90"/>
    </row>
    <row r="735" spans="3:20" x14ac:dyDescent="0.25">
      <c r="C735" s="79"/>
      <c r="D735" s="79"/>
      <c r="H735" s="80"/>
      <c r="I735" s="81"/>
      <c r="K735" s="78"/>
      <c r="L735" s="87"/>
      <c r="M735" s="88"/>
      <c r="O735" s="89"/>
      <c r="S735" s="92"/>
      <c r="T735" s="90"/>
    </row>
    <row r="736" spans="3:20" x14ac:dyDescent="0.25">
      <c r="C736" s="79"/>
      <c r="D736" s="79"/>
      <c r="H736" s="80"/>
      <c r="I736" s="81"/>
      <c r="K736" s="78"/>
      <c r="L736" s="87"/>
      <c r="M736" s="88"/>
      <c r="O736" s="89"/>
      <c r="S736" s="92"/>
      <c r="T736" s="90"/>
    </row>
    <row r="737" spans="3:20" x14ac:dyDescent="0.25">
      <c r="C737" s="79"/>
      <c r="D737" s="79"/>
      <c r="H737" s="80"/>
      <c r="I737" s="81"/>
      <c r="K737" s="78"/>
      <c r="L737" s="87"/>
      <c r="M737" s="88"/>
      <c r="O737" s="89"/>
      <c r="S737" s="92"/>
      <c r="T737" s="90"/>
    </row>
    <row r="738" spans="3:20" x14ac:dyDescent="0.25">
      <c r="C738" s="79"/>
      <c r="D738" s="79"/>
      <c r="H738" s="80"/>
      <c r="I738" s="81"/>
      <c r="K738" s="78"/>
      <c r="L738" s="87"/>
      <c r="M738" s="88"/>
      <c r="O738" s="89"/>
      <c r="S738" s="92"/>
      <c r="T738" s="90"/>
    </row>
    <row r="739" spans="3:20" x14ac:dyDescent="0.25">
      <c r="C739" s="79"/>
      <c r="D739" s="79"/>
      <c r="H739" s="80"/>
      <c r="I739" s="81"/>
      <c r="K739" s="78"/>
      <c r="L739" s="87"/>
      <c r="M739" s="88"/>
      <c r="O739" s="89"/>
      <c r="S739" s="92"/>
      <c r="T739" s="90"/>
    </row>
    <row r="740" spans="3:20" x14ac:dyDescent="0.25">
      <c r="C740" s="79"/>
      <c r="D740" s="79"/>
      <c r="H740" s="80"/>
      <c r="I740" s="81"/>
      <c r="K740" s="78"/>
      <c r="L740" s="87"/>
      <c r="M740" s="88"/>
      <c r="O740" s="89"/>
      <c r="S740" s="92"/>
      <c r="T740" s="90"/>
    </row>
    <row r="741" spans="3:20" x14ac:dyDescent="0.25">
      <c r="C741" s="79"/>
      <c r="D741" s="79"/>
      <c r="H741" s="80"/>
      <c r="I741" s="81"/>
      <c r="K741" s="78"/>
      <c r="L741" s="87"/>
      <c r="M741" s="88"/>
      <c r="O741" s="89"/>
      <c r="S741" s="92"/>
      <c r="T741" s="90"/>
    </row>
    <row r="742" spans="3:20" x14ac:dyDescent="0.25">
      <c r="C742" s="79"/>
      <c r="D742" s="79"/>
      <c r="H742" s="80"/>
      <c r="I742" s="81"/>
      <c r="K742" s="78"/>
      <c r="L742" s="87"/>
      <c r="M742" s="88"/>
      <c r="O742" s="89"/>
      <c r="S742" s="92"/>
      <c r="T742" s="90"/>
    </row>
    <row r="743" spans="3:20" x14ac:dyDescent="0.25">
      <c r="C743" s="79"/>
      <c r="D743" s="79"/>
      <c r="H743" s="80"/>
      <c r="I743" s="81"/>
      <c r="K743" s="78"/>
      <c r="L743" s="87"/>
      <c r="M743" s="88"/>
      <c r="O743" s="89"/>
      <c r="S743" s="92"/>
      <c r="T743" s="90"/>
    </row>
    <row r="744" spans="3:20" x14ac:dyDescent="0.25">
      <c r="C744" s="79"/>
      <c r="D744" s="79"/>
      <c r="H744" s="80"/>
      <c r="I744" s="81"/>
      <c r="K744" s="78"/>
      <c r="L744" s="87"/>
      <c r="M744" s="88"/>
      <c r="O744" s="89"/>
      <c r="S744" s="92"/>
      <c r="T744" s="90"/>
    </row>
    <row r="745" spans="3:20" x14ac:dyDescent="0.25">
      <c r="C745" s="79"/>
      <c r="D745" s="79"/>
      <c r="H745" s="80"/>
      <c r="I745" s="81"/>
      <c r="K745" s="78"/>
      <c r="L745" s="87"/>
      <c r="M745" s="88"/>
      <c r="O745" s="89"/>
      <c r="S745" s="92"/>
      <c r="T745" s="90"/>
    </row>
    <row r="746" spans="3:20" x14ac:dyDescent="0.25">
      <c r="C746" s="79"/>
      <c r="D746" s="79"/>
      <c r="H746" s="80"/>
      <c r="I746" s="81"/>
      <c r="K746" s="78"/>
      <c r="L746" s="87"/>
      <c r="M746" s="88"/>
      <c r="O746" s="89"/>
      <c r="S746" s="92"/>
      <c r="T746" s="90"/>
    </row>
    <row r="747" spans="3:20" x14ac:dyDescent="0.25">
      <c r="C747" s="79"/>
      <c r="D747" s="79"/>
      <c r="H747" s="80"/>
      <c r="I747" s="81"/>
      <c r="K747" s="78"/>
      <c r="L747" s="87"/>
      <c r="M747" s="88"/>
      <c r="O747" s="89"/>
      <c r="S747" s="92"/>
      <c r="T747" s="90"/>
    </row>
    <row r="748" spans="3:20" x14ac:dyDescent="0.25">
      <c r="C748" s="79"/>
      <c r="D748" s="79"/>
      <c r="H748" s="80"/>
      <c r="I748" s="81"/>
      <c r="K748" s="78"/>
      <c r="L748" s="87"/>
      <c r="M748" s="88"/>
      <c r="O748" s="89"/>
      <c r="S748" s="92"/>
      <c r="T748" s="90"/>
    </row>
    <row r="749" spans="3:20" x14ac:dyDescent="0.25">
      <c r="C749" s="79"/>
      <c r="D749" s="79"/>
      <c r="H749" s="80"/>
      <c r="I749" s="81"/>
      <c r="K749" s="78"/>
      <c r="L749" s="87"/>
      <c r="M749" s="88"/>
      <c r="O749" s="89"/>
      <c r="S749" s="92"/>
      <c r="T749" s="90"/>
    </row>
    <row r="750" spans="3:20" x14ac:dyDescent="0.25">
      <c r="C750" s="79"/>
      <c r="D750" s="79"/>
      <c r="H750" s="80"/>
      <c r="I750" s="81"/>
      <c r="K750" s="78"/>
      <c r="L750" s="87"/>
      <c r="M750" s="88"/>
      <c r="O750" s="89"/>
      <c r="S750" s="92"/>
      <c r="T750" s="90"/>
    </row>
    <row r="751" spans="3:20" x14ac:dyDescent="0.25">
      <c r="C751" s="79"/>
      <c r="D751" s="79"/>
      <c r="H751" s="80"/>
      <c r="I751" s="81"/>
      <c r="K751" s="78"/>
      <c r="L751" s="87"/>
      <c r="M751" s="88"/>
      <c r="O751" s="89"/>
      <c r="S751" s="92"/>
      <c r="T751" s="90"/>
    </row>
    <row r="752" spans="3:20" x14ac:dyDescent="0.25">
      <c r="C752" s="79"/>
      <c r="D752" s="79"/>
      <c r="H752" s="80"/>
      <c r="I752" s="81"/>
      <c r="K752" s="78"/>
      <c r="L752" s="87"/>
      <c r="M752" s="88"/>
      <c r="O752" s="89"/>
      <c r="S752" s="92"/>
      <c r="T752" s="90"/>
    </row>
    <row r="753" spans="3:20" x14ac:dyDescent="0.25">
      <c r="C753" s="79"/>
      <c r="D753" s="79"/>
      <c r="H753" s="80"/>
      <c r="I753" s="81"/>
      <c r="K753" s="78"/>
      <c r="L753" s="87"/>
      <c r="M753" s="88"/>
      <c r="O753" s="89"/>
      <c r="S753" s="92"/>
      <c r="T753" s="90"/>
    </row>
    <row r="754" spans="3:20" x14ac:dyDescent="0.25">
      <c r="C754" s="79"/>
      <c r="D754" s="79"/>
      <c r="H754" s="80"/>
      <c r="I754" s="81"/>
      <c r="K754" s="78"/>
      <c r="L754" s="87"/>
      <c r="M754" s="88"/>
      <c r="O754" s="89"/>
      <c r="S754" s="92"/>
      <c r="T754" s="90"/>
    </row>
    <row r="755" spans="3:20" x14ac:dyDescent="0.25">
      <c r="C755" s="79"/>
      <c r="D755" s="79"/>
      <c r="H755" s="80"/>
      <c r="I755" s="81"/>
      <c r="K755" s="78"/>
      <c r="L755" s="87"/>
      <c r="M755" s="88"/>
      <c r="O755" s="89"/>
      <c r="S755" s="92"/>
      <c r="T755" s="90"/>
    </row>
    <row r="756" spans="3:20" x14ac:dyDescent="0.25">
      <c r="C756" s="79"/>
      <c r="D756" s="79"/>
      <c r="H756" s="80"/>
      <c r="I756" s="81"/>
      <c r="K756" s="78"/>
      <c r="L756" s="87"/>
      <c r="M756" s="88"/>
      <c r="O756" s="89"/>
      <c r="S756" s="92"/>
      <c r="T756" s="90"/>
    </row>
    <row r="757" spans="3:20" x14ac:dyDescent="0.25">
      <c r="C757" s="79"/>
      <c r="D757" s="79"/>
      <c r="H757" s="80"/>
      <c r="I757" s="81"/>
      <c r="K757" s="78"/>
      <c r="L757" s="87"/>
      <c r="M757" s="88"/>
      <c r="O757" s="89"/>
      <c r="S757" s="92"/>
      <c r="T757" s="90"/>
    </row>
    <row r="758" spans="3:20" x14ac:dyDescent="0.25">
      <c r="C758" s="79"/>
      <c r="D758" s="79"/>
      <c r="H758" s="80"/>
      <c r="I758" s="81"/>
      <c r="K758" s="78"/>
      <c r="L758" s="87"/>
      <c r="M758" s="88"/>
      <c r="O758" s="89"/>
      <c r="S758" s="92"/>
      <c r="T758" s="90"/>
    </row>
    <row r="759" spans="3:20" x14ac:dyDescent="0.25">
      <c r="C759" s="79"/>
      <c r="D759" s="79"/>
      <c r="H759" s="80"/>
      <c r="I759" s="81"/>
      <c r="K759" s="78"/>
      <c r="L759" s="87"/>
      <c r="M759" s="88"/>
      <c r="O759" s="89"/>
      <c r="S759" s="92"/>
      <c r="T759" s="90"/>
    </row>
    <row r="760" spans="3:20" x14ac:dyDescent="0.25">
      <c r="C760" s="79"/>
      <c r="D760" s="79"/>
      <c r="H760" s="80"/>
      <c r="I760" s="81"/>
      <c r="K760" s="78"/>
      <c r="L760" s="87"/>
      <c r="M760" s="88"/>
      <c r="O760" s="89"/>
      <c r="S760" s="92"/>
      <c r="T760" s="90"/>
    </row>
    <row r="761" spans="3:20" x14ac:dyDescent="0.25">
      <c r="C761" s="79"/>
      <c r="D761" s="79"/>
      <c r="H761" s="80"/>
      <c r="I761" s="81"/>
      <c r="K761" s="78"/>
      <c r="L761" s="87"/>
      <c r="M761" s="88"/>
      <c r="O761" s="89"/>
      <c r="S761" s="92"/>
      <c r="T761" s="90"/>
    </row>
    <row r="762" spans="3:20" x14ac:dyDescent="0.25">
      <c r="C762" s="79"/>
      <c r="D762" s="79"/>
      <c r="H762" s="80"/>
      <c r="I762" s="81"/>
      <c r="K762" s="78"/>
      <c r="L762" s="87"/>
      <c r="M762" s="88"/>
      <c r="O762" s="89"/>
      <c r="S762" s="92"/>
      <c r="T762" s="90"/>
    </row>
    <row r="763" spans="3:20" x14ac:dyDescent="0.25">
      <c r="C763" s="79"/>
      <c r="D763" s="79"/>
      <c r="H763" s="80"/>
      <c r="I763" s="81"/>
      <c r="K763" s="78"/>
      <c r="L763" s="87"/>
      <c r="M763" s="88"/>
      <c r="O763" s="89"/>
      <c r="S763" s="92"/>
      <c r="T763" s="90"/>
    </row>
    <row r="764" spans="3:20" x14ac:dyDescent="0.25">
      <c r="C764" s="79"/>
      <c r="D764" s="79"/>
      <c r="H764" s="80"/>
      <c r="I764" s="81"/>
      <c r="K764" s="78"/>
      <c r="L764" s="87"/>
      <c r="M764" s="88"/>
      <c r="O764" s="89"/>
      <c r="S764" s="92"/>
      <c r="T764" s="90"/>
    </row>
    <row r="765" spans="3:20" x14ac:dyDescent="0.25">
      <c r="C765" s="79"/>
      <c r="D765" s="79"/>
      <c r="H765" s="80"/>
      <c r="I765" s="81"/>
      <c r="K765" s="78"/>
      <c r="L765" s="87"/>
      <c r="M765" s="88"/>
      <c r="O765" s="89"/>
      <c r="S765" s="92"/>
      <c r="T765" s="90"/>
    </row>
    <row r="766" spans="3:20" x14ac:dyDescent="0.25">
      <c r="C766" s="79"/>
      <c r="D766" s="79"/>
      <c r="H766" s="80"/>
      <c r="I766" s="81"/>
      <c r="K766" s="78"/>
      <c r="L766" s="87"/>
      <c r="M766" s="88"/>
      <c r="O766" s="89"/>
      <c r="S766" s="92"/>
      <c r="T766" s="90"/>
    </row>
    <row r="767" spans="3:20" x14ac:dyDescent="0.25">
      <c r="C767" s="79"/>
      <c r="D767" s="79"/>
      <c r="H767" s="80"/>
      <c r="I767" s="81"/>
      <c r="K767" s="78"/>
      <c r="L767" s="87"/>
      <c r="M767" s="88"/>
      <c r="O767" s="89"/>
      <c r="S767" s="92"/>
      <c r="T767" s="90"/>
    </row>
    <row r="768" spans="3:20" x14ac:dyDescent="0.25">
      <c r="C768" s="79"/>
      <c r="D768" s="79"/>
      <c r="H768" s="80"/>
      <c r="I768" s="81"/>
      <c r="K768" s="78"/>
      <c r="L768" s="87"/>
      <c r="M768" s="88"/>
      <c r="O768" s="89"/>
      <c r="S768" s="92"/>
      <c r="T768" s="90"/>
    </row>
    <row r="769" spans="3:20" x14ac:dyDescent="0.25">
      <c r="C769" s="79"/>
      <c r="D769" s="79"/>
      <c r="H769" s="80"/>
      <c r="I769" s="81"/>
      <c r="K769" s="78"/>
      <c r="L769" s="87"/>
      <c r="M769" s="88"/>
      <c r="O769" s="89"/>
      <c r="S769" s="92"/>
      <c r="T769" s="90"/>
    </row>
    <row r="770" spans="3:20" x14ac:dyDescent="0.25">
      <c r="C770" s="79"/>
      <c r="D770" s="79"/>
      <c r="H770" s="80"/>
      <c r="I770" s="81"/>
      <c r="K770" s="78"/>
      <c r="L770" s="87"/>
      <c r="M770" s="88"/>
      <c r="O770" s="89"/>
      <c r="S770" s="92"/>
      <c r="T770" s="90"/>
    </row>
    <row r="771" spans="3:20" x14ac:dyDescent="0.25">
      <c r="C771" s="79"/>
      <c r="D771" s="79"/>
      <c r="H771" s="80"/>
      <c r="I771" s="81"/>
      <c r="K771" s="78"/>
      <c r="L771" s="87"/>
      <c r="M771" s="88"/>
      <c r="O771" s="89"/>
      <c r="S771" s="92"/>
      <c r="T771" s="90"/>
    </row>
    <row r="772" spans="3:20" x14ac:dyDescent="0.25">
      <c r="C772" s="79"/>
      <c r="D772" s="79"/>
      <c r="H772" s="80"/>
      <c r="I772" s="81"/>
      <c r="K772" s="78"/>
      <c r="L772" s="87"/>
      <c r="M772" s="88"/>
      <c r="O772" s="89"/>
      <c r="S772" s="92"/>
      <c r="T772" s="90"/>
    </row>
    <row r="773" spans="3:20" x14ac:dyDescent="0.25">
      <c r="C773" s="79"/>
      <c r="D773" s="79"/>
      <c r="H773" s="80"/>
      <c r="I773" s="81"/>
      <c r="K773" s="78"/>
      <c r="L773" s="87"/>
      <c r="M773" s="88"/>
      <c r="O773" s="89"/>
      <c r="S773" s="92"/>
      <c r="T773" s="90"/>
    </row>
    <row r="774" spans="3:20" x14ac:dyDescent="0.25">
      <c r="C774" s="79"/>
      <c r="D774" s="79"/>
      <c r="H774" s="80"/>
      <c r="I774" s="81"/>
      <c r="K774" s="78"/>
      <c r="L774" s="87"/>
      <c r="M774" s="88"/>
      <c r="O774" s="89"/>
      <c r="S774" s="92"/>
      <c r="T774" s="90"/>
    </row>
    <row r="775" spans="3:20" x14ac:dyDescent="0.25">
      <c r="C775" s="79"/>
      <c r="D775" s="79"/>
      <c r="H775" s="80"/>
      <c r="I775" s="81"/>
      <c r="K775" s="78"/>
      <c r="L775" s="87"/>
      <c r="M775" s="88"/>
      <c r="O775" s="89"/>
      <c r="S775" s="92"/>
      <c r="T775" s="90"/>
    </row>
    <row r="776" spans="3:20" x14ac:dyDescent="0.25">
      <c r="C776" s="79"/>
      <c r="D776" s="79"/>
      <c r="H776" s="80"/>
      <c r="I776" s="81"/>
      <c r="K776" s="78"/>
      <c r="L776" s="87"/>
      <c r="M776" s="88"/>
      <c r="O776" s="89"/>
      <c r="S776" s="92"/>
      <c r="T776" s="90"/>
    </row>
    <row r="777" spans="3:20" x14ac:dyDescent="0.25">
      <c r="C777" s="79"/>
      <c r="D777" s="79"/>
      <c r="H777" s="80"/>
      <c r="I777" s="81"/>
      <c r="K777" s="78"/>
      <c r="L777" s="87"/>
      <c r="M777" s="88"/>
      <c r="O777" s="89"/>
      <c r="S777" s="92"/>
      <c r="T777" s="90"/>
    </row>
    <row r="778" spans="3:20" x14ac:dyDescent="0.25">
      <c r="C778" s="79"/>
      <c r="D778" s="79"/>
      <c r="H778" s="80"/>
      <c r="I778" s="81"/>
      <c r="K778" s="78"/>
      <c r="L778" s="87"/>
      <c r="M778" s="88"/>
      <c r="O778" s="89"/>
      <c r="S778" s="92"/>
      <c r="T778" s="90"/>
    </row>
    <row r="779" spans="3:20" x14ac:dyDescent="0.25">
      <c r="C779" s="79"/>
      <c r="D779" s="79"/>
      <c r="H779" s="80"/>
      <c r="I779" s="81"/>
      <c r="K779" s="78"/>
      <c r="L779" s="87"/>
      <c r="M779" s="88"/>
      <c r="O779" s="89"/>
      <c r="S779" s="92"/>
      <c r="T779" s="90"/>
    </row>
    <row r="780" spans="3:20" x14ac:dyDescent="0.25">
      <c r="C780" s="79"/>
      <c r="D780" s="79"/>
      <c r="H780" s="80"/>
      <c r="I780" s="81"/>
      <c r="K780" s="78"/>
      <c r="L780" s="87"/>
      <c r="M780" s="88"/>
      <c r="O780" s="89"/>
      <c r="S780" s="92"/>
      <c r="T780" s="90"/>
    </row>
    <row r="781" spans="3:20" x14ac:dyDescent="0.25">
      <c r="C781" s="79"/>
      <c r="D781" s="79"/>
      <c r="H781" s="80"/>
      <c r="I781" s="81"/>
      <c r="K781" s="78"/>
      <c r="L781" s="87"/>
      <c r="M781" s="88"/>
      <c r="O781" s="89"/>
      <c r="S781" s="92"/>
      <c r="T781" s="9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C4" sqref="C4"/>
    </sheetView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7.2851562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4.2851562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77" t="s">
        <v>525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79"/>
      <c r="E7" s="8"/>
      <c r="G7" t="str">
        <f>IF(C7="","",MONTH(C7))</f>
        <v/>
      </c>
      <c r="H7" s="88" t="str">
        <f>IF($G7="","",VLOOKUP($G7,APR.FP!$AJ$8:$AL$19,2,FALSE))</f>
        <v/>
      </c>
      <c r="I7" s="116" t="str">
        <f>IF($G7="","",VLOOKUP($G7,APR.FP!$AJ$8:$AL$19,3,FALSE))</f>
        <v/>
      </c>
      <c r="J7" s="119">
        <f>IF(C7="",0,DAYS360(C7,I7))</f>
        <v>0</v>
      </c>
      <c r="K7" s="8">
        <f>+E7*J7</f>
        <v>0</v>
      </c>
      <c r="L7" s="76" t="str">
        <f>IF(J7&lt;=30,"Dins Periode Legal","Fora Periode Legal")</f>
        <v>Dins Periode Legal</v>
      </c>
      <c r="M7" s="76" t="str">
        <f>CONCATENATE($H7," - ",L7)</f>
        <v xml:space="preserve"> - Dins Periode Legal</v>
      </c>
      <c r="N7" s="76" t="str">
        <f>CONCATENATE($H7," - Import Total")</f>
        <v xml:space="preserve"> - Import Total</v>
      </c>
      <c r="O7" s="92">
        <f>IF(H7="",0,E7/(VLOOKUP(N7,$T$11:$U$29,2,FALSE))*J7)</f>
        <v>0</v>
      </c>
      <c r="P7" s="90">
        <f>IF(G7="",0,1)</f>
        <v>0</v>
      </c>
      <c r="Q7" s="8"/>
      <c r="S7" s="8"/>
    </row>
    <row r="8" spans="2:23" x14ac:dyDescent="0.25">
      <c r="C8" s="79"/>
      <c r="E8" s="8"/>
      <c r="H8" s="88" t="str">
        <f>IF($G8="","",VLOOKUP($G8,APR.FP!$AJ$8:$AL$19,2,FALSE))</f>
        <v/>
      </c>
      <c r="I8" s="116" t="str">
        <f>IF($G8="","",VLOOKUP($G8,APR.FP!$AJ$8:$AL$19,3,FALSE))</f>
        <v/>
      </c>
      <c r="J8" s="119"/>
      <c r="K8" s="8"/>
      <c r="L8" s="76"/>
      <c r="M8" s="76"/>
      <c r="N8" s="76"/>
      <c r="O8" s="92"/>
      <c r="P8" s="90"/>
      <c r="Q8" s="8"/>
      <c r="S8" s="8"/>
    </row>
    <row r="9" spans="2:23" x14ac:dyDescent="0.25">
      <c r="C9" s="137"/>
      <c r="E9" s="140"/>
      <c r="H9" s="88"/>
      <c r="I9" s="116"/>
      <c r="J9" s="119"/>
      <c r="K9" s="8"/>
      <c r="L9" s="76"/>
      <c r="M9" s="76"/>
      <c r="N9" s="76"/>
      <c r="O9" s="92"/>
      <c r="P9" s="90"/>
      <c r="Q9" s="8"/>
      <c r="T9" s="76" t="s">
        <v>500</v>
      </c>
      <c r="U9" s="82" t="s">
        <v>509</v>
      </c>
      <c r="V9" s="82" t="s">
        <v>82</v>
      </c>
      <c r="W9" s="82" t="s">
        <v>510</v>
      </c>
    </row>
    <row r="10" spans="2:23" x14ac:dyDescent="0.25">
      <c r="C10" s="137"/>
      <c r="E10" s="140"/>
      <c r="H10" s="88"/>
      <c r="I10" s="116"/>
      <c r="J10" s="119"/>
      <c r="K10" s="8"/>
      <c r="L10" s="76"/>
      <c r="M10" s="76"/>
      <c r="N10" s="76"/>
      <c r="O10" s="92"/>
      <c r="P10" s="90"/>
      <c r="Q10" s="8"/>
      <c r="T10" s="76"/>
      <c r="U10" s="76"/>
      <c r="V10" s="76"/>
      <c r="W10" s="76"/>
    </row>
    <row r="11" spans="2:23" x14ac:dyDescent="0.25">
      <c r="C11" s="137"/>
      <c r="E11" s="140"/>
      <c r="H11" s="88"/>
      <c r="I11" s="116"/>
      <c r="J11" s="119"/>
      <c r="K11" s="8"/>
      <c r="L11" s="76"/>
      <c r="M11" s="76"/>
      <c r="N11" s="76"/>
      <c r="O11" s="92"/>
      <c r="P11" s="90"/>
      <c r="Q11" s="8"/>
      <c r="T11" s="83" t="s">
        <v>508</v>
      </c>
      <c r="U11" s="89">
        <f>SUMIF($N:$N,$T11,$E:$E)</f>
        <v>0</v>
      </c>
      <c r="V11" s="89">
        <f>SUMIF(N:N,T11,O:O)</f>
        <v>0</v>
      </c>
      <c r="W11" s="89">
        <f>SUMIF(N:N,T11,P:P)</f>
        <v>0</v>
      </c>
    </row>
    <row r="12" spans="2:23" x14ac:dyDescent="0.25">
      <c r="C12" s="137"/>
      <c r="E12" s="140"/>
      <c r="H12" s="88"/>
      <c r="I12" s="116"/>
      <c r="J12" s="119"/>
      <c r="K12" s="8"/>
      <c r="L12" s="76"/>
      <c r="M12" s="76"/>
      <c r="N12" s="76"/>
      <c r="O12" s="92"/>
      <c r="P12" s="90"/>
      <c r="Q12" s="8"/>
      <c r="T12" s="83" t="s">
        <v>506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F13" s="35"/>
      <c r="H13" s="88"/>
      <c r="I13" s="116"/>
      <c r="J13" s="119"/>
      <c r="K13" s="8"/>
      <c r="L13" s="76"/>
      <c r="M13" s="76"/>
      <c r="N13" s="76"/>
      <c r="O13" s="92"/>
      <c r="P13" s="90"/>
      <c r="Q13" s="8"/>
      <c r="T13" s="83" t="s">
        <v>507</v>
      </c>
      <c r="U13" s="89">
        <f>SUMIF($M:$M,$T13,$E:$E)</f>
        <v>0</v>
      </c>
      <c r="V13" s="89">
        <f>SUMIF(M:M,T13,O:O)</f>
        <v>0</v>
      </c>
      <c r="W13" s="89">
        <f>SUMIF(M:M,T13,P:P)</f>
        <v>0</v>
      </c>
    </row>
    <row r="14" spans="2:23" x14ac:dyDescent="0.25">
      <c r="F14" s="35"/>
      <c r="H14" s="88"/>
      <c r="I14" s="116"/>
      <c r="J14" s="119"/>
      <c r="K14" s="8"/>
      <c r="L14" s="76"/>
      <c r="M14" s="76"/>
      <c r="N14" s="76"/>
      <c r="O14" s="92"/>
      <c r="P14" s="90"/>
      <c r="Q14" s="8"/>
      <c r="T14" s="83" t="s">
        <v>538</v>
      </c>
      <c r="U14" s="89">
        <f>SUMIF($N:$N,T11,$K:$K)</f>
        <v>0</v>
      </c>
      <c r="V14" s="89"/>
      <c r="W14" s="89"/>
    </row>
    <row r="15" spans="2:23" x14ac:dyDescent="0.25">
      <c r="F15" s="35"/>
      <c r="H15" s="88"/>
      <c r="I15" s="116"/>
      <c r="J15" s="119"/>
      <c r="K15" s="8"/>
      <c r="L15" s="76"/>
      <c r="M15" s="76"/>
      <c r="N15" s="76"/>
      <c r="O15" s="92"/>
      <c r="P15" s="90"/>
      <c r="Q15" s="8"/>
      <c r="T15" s="76"/>
    </row>
    <row r="16" spans="2:23" x14ac:dyDescent="0.25">
      <c r="F16" s="35"/>
      <c r="H16" s="88"/>
      <c r="I16" s="116"/>
      <c r="J16" s="119"/>
      <c r="K16" s="8"/>
      <c r="L16" s="76"/>
      <c r="M16" s="76"/>
      <c r="N16" s="76"/>
      <c r="O16" s="92"/>
      <c r="P16" s="90"/>
      <c r="Q16" s="8"/>
      <c r="T16" s="83" t="s">
        <v>513</v>
      </c>
      <c r="U16" s="89">
        <f>SUMIF($N:$N,$T16,$E:$E)</f>
        <v>0</v>
      </c>
      <c r="V16" s="89">
        <f>SUMIF(N:N,T16,O:O)</f>
        <v>0</v>
      </c>
      <c r="W16" s="89">
        <f>SUMIF(N:N,T16,P:P)</f>
        <v>0</v>
      </c>
    </row>
    <row r="17" spans="6:23" x14ac:dyDescent="0.25">
      <c r="F17" s="35"/>
      <c r="H17" s="88"/>
      <c r="I17" s="116"/>
      <c r="J17" s="119"/>
      <c r="K17" s="8"/>
      <c r="L17" s="76"/>
      <c r="M17" s="76"/>
      <c r="N17" s="76"/>
      <c r="O17" s="92"/>
      <c r="P17" s="90"/>
      <c r="Q17" s="8"/>
      <c r="T17" s="83" t="s">
        <v>514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6:23" x14ac:dyDescent="0.25">
      <c r="F18" s="35"/>
      <c r="H18" s="88"/>
      <c r="I18" s="116"/>
      <c r="J18" s="119"/>
      <c r="K18" s="8"/>
      <c r="L18" s="76"/>
      <c r="M18" s="76"/>
      <c r="N18" s="76"/>
      <c r="O18" s="92"/>
      <c r="P18" s="90"/>
      <c r="Q18" s="8"/>
      <c r="T18" s="83" t="s">
        <v>515</v>
      </c>
      <c r="U18" s="89">
        <f>SUMIF($M:$M,$T18,$E:$E)</f>
        <v>0</v>
      </c>
      <c r="V18" s="89">
        <f>SUMIF(M:M,T18,O:O)</f>
        <v>0</v>
      </c>
      <c r="W18" s="89">
        <f>SUMIF(M:M,T18,P:P)</f>
        <v>0</v>
      </c>
    </row>
    <row r="19" spans="6:23" x14ac:dyDescent="0.25">
      <c r="F19" s="35"/>
      <c r="H19" s="88"/>
      <c r="I19" s="116"/>
      <c r="J19" s="119"/>
      <c r="K19" s="8"/>
      <c r="L19" s="76"/>
      <c r="M19" s="76"/>
      <c r="N19" s="76"/>
      <c r="O19" s="92"/>
      <c r="P19" s="90"/>
      <c r="Q19" s="8"/>
      <c r="T19" s="83" t="s">
        <v>539</v>
      </c>
      <c r="U19" s="89">
        <f>SUMIF($N:$N,T16,$K:$K)</f>
        <v>0</v>
      </c>
      <c r="V19" s="76"/>
      <c r="W19" s="76"/>
    </row>
    <row r="20" spans="6:23" x14ac:dyDescent="0.25">
      <c r="F20" s="35"/>
      <c r="H20" s="88"/>
      <c r="I20" s="116"/>
      <c r="J20" s="119"/>
      <c r="K20" s="8"/>
      <c r="L20" s="76"/>
      <c r="M20" s="76"/>
      <c r="N20" s="76"/>
      <c r="O20" s="92"/>
      <c r="P20" s="90"/>
      <c r="Q20" s="8"/>
      <c r="T20" s="76"/>
    </row>
    <row r="21" spans="6:23" x14ac:dyDescent="0.25">
      <c r="F21" s="35"/>
      <c r="H21" s="88"/>
      <c r="I21" s="116"/>
      <c r="J21" s="119"/>
      <c r="K21" s="8"/>
      <c r="L21" s="76"/>
      <c r="M21" s="76"/>
      <c r="N21" s="76"/>
      <c r="O21" s="92"/>
      <c r="P21" s="90"/>
      <c r="Q21" s="8"/>
      <c r="T21" s="83" t="s">
        <v>516</v>
      </c>
      <c r="U21" s="89">
        <f>SUMIF($N:$N,$T21,$E:$E)</f>
        <v>0</v>
      </c>
      <c r="V21" s="89">
        <f>SUMIF(N:N,T21,O:O)</f>
        <v>0</v>
      </c>
      <c r="W21" s="89">
        <f>SUMIF(N:N,T21,P:P)</f>
        <v>0</v>
      </c>
    </row>
    <row r="22" spans="6:23" x14ac:dyDescent="0.25">
      <c r="F22" s="35"/>
      <c r="H22" s="88"/>
      <c r="I22" s="116"/>
      <c r="J22" s="119"/>
      <c r="K22" s="8"/>
      <c r="L22" s="76"/>
      <c r="M22" s="76"/>
      <c r="N22" s="76"/>
      <c r="O22" s="92"/>
      <c r="P22" s="90"/>
      <c r="Q22" s="8"/>
      <c r="T22" s="83" t="s">
        <v>517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6:23" x14ac:dyDescent="0.25">
      <c r="F23" s="35"/>
      <c r="H23" s="88"/>
      <c r="I23" s="116"/>
      <c r="J23" s="119"/>
      <c r="K23" s="8"/>
      <c r="L23" s="76"/>
      <c r="M23" s="76"/>
      <c r="N23" s="76"/>
      <c r="O23" s="92"/>
      <c r="P23" s="90"/>
      <c r="Q23" s="8"/>
      <c r="T23" s="83" t="s">
        <v>518</v>
      </c>
      <c r="U23" s="89">
        <f>SUMIF($M:$M,$T23,$E:$E)</f>
        <v>0</v>
      </c>
      <c r="V23" s="89">
        <f>SUMIF(M:M,T23,O:O)</f>
        <v>0</v>
      </c>
      <c r="W23" s="89">
        <f>SUMIF(M:M,T23,P:P)</f>
        <v>0</v>
      </c>
    </row>
    <row r="24" spans="6:23" x14ac:dyDescent="0.25">
      <c r="F24" s="35"/>
      <c r="H24" s="88"/>
      <c r="I24" s="116"/>
      <c r="J24" s="119"/>
      <c r="K24" s="8"/>
      <c r="L24" s="76"/>
      <c r="M24" s="76"/>
      <c r="N24" s="76"/>
      <c r="O24" s="92"/>
      <c r="P24" s="90"/>
      <c r="Q24" s="8"/>
      <c r="T24" s="83" t="s">
        <v>540</v>
      </c>
      <c r="U24" s="89">
        <f>SUMIF($N:$N,T21,$K:$K)</f>
        <v>0</v>
      </c>
      <c r="V24" s="76"/>
      <c r="W24" s="76"/>
    </row>
    <row r="25" spans="6:23" x14ac:dyDescent="0.25">
      <c r="F25" s="35"/>
      <c r="H25" s="88"/>
      <c r="I25" s="116"/>
      <c r="J25" s="119"/>
      <c r="K25" s="8"/>
      <c r="L25" s="76"/>
      <c r="M25" s="76"/>
      <c r="N25" s="76"/>
      <c r="O25" s="92"/>
      <c r="P25" s="90"/>
      <c r="Q25" s="8"/>
      <c r="T25" s="76"/>
    </row>
    <row r="26" spans="6:23" x14ac:dyDescent="0.25">
      <c r="F26" s="35"/>
      <c r="H26" s="88"/>
      <c r="I26" s="116"/>
      <c r="J26" s="119"/>
      <c r="K26" s="8"/>
      <c r="L26" s="76"/>
      <c r="M26" s="76"/>
      <c r="N26" s="76"/>
      <c r="O26" s="92"/>
      <c r="P26" s="90"/>
      <c r="Q26" s="8"/>
      <c r="T26" s="83" t="s">
        <v>519</v>
      </c>
      <c r="U26" s="89">
        <f>SUMIF($N:$N,$T26,$E:$E)</f>
        <v>0</v>
      </c>
      <c r="V26" s="89">
        <f>SUMIF(N:N,T26,O:O)</f>
        <v>0</v>
      </c>
      <c r="W26" s="89">
        <f>SUMIF(N:N,T26,P:P)</f>
        <v>0</v>
      </c>
    </row>
    <row r="27" spans="6:23" x14ac:dyDescent="0.25">
      <c r="F27" s="35"/>
      <c r="H27" s="88"/>
      <c r="I27" s="116"/>
      <c r="J27" s="119"/>
      <c r="K27" s="8"/>
      <c r="L27" s="76"/>
      <c r="M27" s="76"/>
      <c r="N27" s="76"/>
      <c r="O27" s="92"/>
      <c r="P27" s="90"/>
      <c r="Q27" s="8"/>
      <c r="T27" s="83" t="s">
        <v>520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6:23" x14ac:dyDescent="0.25">
      <c r="F28" s="35"/>
      <c r="H28" s="88"/>
      <c r="I28" s="116"/>
      <c r="J28" s="119"/>
      <c r="K28" s="8"/>
      <c r="L28" s="76"/>
      <c r="M28" s="76"/>
      <c r="N28" s="76"/>
      <c r="O28" s="92"/>
      <c r="P28" s="90"/>
      <c r="Q28" s="8"/>
      <c r="T28" s="83" t="s">
        <v>521</v>
      </c>
      <c r="U28" s="89">
        <f>SUMIF($M:$M,$T28,$E:$E)</f>
        <v>0</v>
      </c>
      <c r="V28" s="89">
        <f>SUMIF(M:M,T28,O:O)</f>
        <v>0</v>
      </c>
      <c r="W28" s="89">
        <f>SUMIF(M:M,T28,P:P)</f>
        <v>0</v>
      </c>
    </row>
    <row r="29" spans="6:23" x14ac:dyDescent="0.25">
      <c r="F29" s="35"/>
      <c r="H29" s="88"/>
      <c r="I29" s="116"/>
      <c r="J29" s="119"/>
      <c r="K29" s="8"/>
      <c r="L29" s="76"/>
      <c r="M29" s="76"/>
      <c r="N29" s="76"/>
      <c r="O29" s="92"/>
      <c r="P29" s="90"/>
      <c r="Q29" s="8"/>
      <c r="T29" s="83" t="s">
        <v>541</v>
      </c>
      <c r="U29" s="89">
        <f>SUMIF($N:$N,T26,$K:$K)</f>
        <v>0</v>
      </c>
      <c r="V29" s="112"/>
      <c r="W29" s="50"/>
    </row>
    <row r="30" spans="6:23" x14ac:dyDescent="0.25">
      <c r="F30" s="35"/>
      <c r="H30" s="88"/>
      <c r="I30" s="116"/>
      <c r="J30" s="119"/>
      <c r="K30" s="8"/>
      <c r="L30" s="76"/>
      <c r="M30" s="76"/>
      <c r="N30" s="76"/>
      <c r="O30" s="92"/>
      <c r="P30" s="90"/>
      <c r="Q30" s="8"/>
      <c r="U30" s="112"/>
      <c r="V30" s="112"/>
      <c r="W30" s="50"/>
    </row>
    <row r="31" spans="6:23" x14ac:dyDescent="0.25">
      <c r="F31" s="35"/>
      <c r="H31" s="88"/>
      <c r="I31" s="116"/>
      <c r="J31" s="119"/>
      <c r="K31" s="8"/>
      <c r="L31" s="76"/>
      <c r="M31" s="76"/>
      <c r="N31" s="76"/>
      <c r="O31" s="92"/>
      <c r="P31" s="90"/>
      <c r="Q31" s="8"/>
      <c r="U31" s="112"/>
      <c r="V31" s="112"/>
      <c r="W31" s="50"/>
    </row>
    <row r="32" spans="6:23" x14ac:dyDescent="0.25">
      <c r="H32" s="88"/>
      <c r="I32" s="116"/>
      <c r="J32" s="119"/>
      <c r="K32" s="8"/>
      <c r="L32" s="76"/>
      <c r="M32" s="76"/>
      <c r="N32" s="76"/>
      <c r="O32" s="92"/>
      <c r="P32" s="90"/>
      <c r="Q32" s="8"/>
      <c r="U32" s="112"/>
      <c r="V32" s="112"/>
      <c r="W32" s="50"/>
    </row>
    <row r="33" spans="6:23" x14ac:dyDescent="0.25">
      <c r="F33" s="35"/>
      <c r="H33" s="88"/>
      <c r="I33" s="116"/>
      <c r="J33" s="119"/>
      <c r="K33" s="8"/>
      <c r="L33" s="76"/>
      <c r="M33" s="76"/>
      <c r="N33" s="76"/>
      <c r="O33" s="92"/>
      <c r="P33" s="90"/>
      <c r="Q33" s="8"/>
      <c r="U33" s="112"/>
      <c r="V33" s="112"/>
      <c r="W33" s="50"/>
    </row>
    <row r="34" spans="6:23" x14ac:dyDescent="0.25">
      <c r="H34" s="88"/>
      <c r="I34" s="116"/>
      <c r="J34" s="119"/>
      <c r="K34" s="8"/>
      <c r="L34" s="76"/>
      <c r="M34" s="76"/>
      <c r="N34" s="76"/>
      <c r="O34" s="92"/>
      <c r="P34" s="90"/>
      <c r="Q34" s="8"/>
      <c r="U34" s="112"/>
      <c r="V34" s="112"/>
      <c r="W34" s="50"/>
    </row>
    <row r="35" spans="6:23" x14ac:dyDescent="0.25">
      <c r="F35" s="35"/>
      <c r="H35" s="88"/>
      <c r="I35" s="116"/>
      <c r="J35" s="119"/>
      <c r="K35" s="8"/>
      <c r="L35" s="76"/>
      <c r="M35" s="76"/>
      <c r="N35" s="76"/>
      <c r="O35" s="92"/>
      <c r="P35" s="90"/>
      <c r="Q35" s="8"/>
      <c r="U35" s="112"/>
      <c r="V35" s="112"/>
      <c r="W35" s="50"/>
    </row>
    <row r="36" spans="6:23" x14ac:dyDescent="0.25">
      <c r="F36" s="35"/>
      <c r="H36" s="88"/>
      <c r="I36" s="116"/>
      <c r="J36" s="119"/>
      <c r="K36" s="8"/>
      <c r="L36" s="76"/>
      <c r="M36" s="76"/>
      <c r="N36" s="76"/>
      <c r="O36" s="92"/>
      <c r="P36" s="90"/>
      <c r="Q36" s="8"/>
      <c r="U36" s="112"/>
      <c r="V36" s="112"/>
      <c r="W36" s="50"/>
    </row>
    <row r="37" spans="6:23" x14ac:dyDescent="0.25">
      <c r="F37" s="35"/>
      <c r="H37" s="88"/>
      <c r="I37" s="116"/>
      <c r="J37" s="119"/>
      <c r="K37" s="8"/>
      <c r="L37" s="76"/>
      <c r="M37" s="76"/>
      <c r="N37" s="76"/>
      <c r="O37" s="92"/>
      <c r="P37" s="90"/>
      <c r="Q37" s="8"/>
      <c r="U37" s="112"/>
      <c r="V37" s="112"/>
      <c r="W37" s="50"/>
    </row>
    <row r="38" spans="6:23" x14ac:dyDescent="0.25">
      <c r="F38" s="35"/>
      <c r="H38" s="88"/>
      <c r="I38" s="116"/>
      <c r="J38" s="119"/>
      <c r="K38" s="8"/>
      <c r="L38" s="76"/>
      <c r="M38" s="76"/>
      <c r="N38" s="76"/>
      <c r="O38" s="92"/>
      <c r="P38" s="90"/>
      <c r="Q38" s="8"/>
      <c r="U38" s="112"/>
      <c r="V38" s="112"/>
      <c r="W38" s="50"/>
    </row>
    <row r="39" spans="6:23" x14ac:dyDescent="0.25">
      <c r="F39" s="35"/>
      <c r="H39" s="88"/>
      <c r="I39" s="116"/>
      <c r="J39" s="119"/>
      <c r="K39" s="8"/>
      <c r="L39" s="76"/>
      <c r="M39" s="76"/>
      <c r="N39" s="76"/>
      <c r="O39" s="92"/>
      <c r="P39" s="90"/>
      <c r="Q39" s="8"/>
      <c r="U39" s="112"/>
      <c r="V39" s="112"/>
      <c r="W39" s="50"/>
    </row>
    <row r="40" spans="6:23" x14ac:dyDescent="0.25">
      <c r="F40" s="35"/>
      <c r="H40" s="88"/>
      <c r="I40" s="116"/>
      <c r="J40" s="119"/>
      <c r="K40" s="8"/>
      <c r="L40" s="76"/>
      <c r="M40" s="76"/>
      <c r="N40" s="76"/>
      <c r="O40" s="92"/>
      <c r="P40" s="90"/>
      <c r="Q40" s="8"/>
      <c r="U40" s="112"/>
      <c r="V40" s="112"/>
      <c r="W40" s="50"/>
    </row>
    <row r="41" spans="6:23" x14ac:dyDescent="0.25">
      <c r="F41" s="35"/>
      <c r="H41" s="88"/>
      <c r="I41" s="116"/>
      <c r="J41" s="119"/>
      <c r="K41" s="8"/>
      <c r="L41" s="76"/>
      <c r="M41" s="76"/>
      <c r="N41" s="76"/>
      <c r="O41" s="92"/>
      <c r="P41" s="90"/>
      <c r="Q41" s="8"/>
      <c r="U41" s="112"/>
      <c r="V41" s="112"/>
      <c r="W41" s="50"/>
    </row>
    <row r="42" spans="6:23" x14ac:dyDescent="0.25">
      <c r="F42" s="35"/>
      <c r="H42" s="88"/>
      <c r="I42" s="116"/>
      <c r="J42" s="119"/>
      <c r="K42" s="8"/>
      <c r="L42" s="76"/>
      <c r="M42" s="76"/>
      <c r="N42" s="76"/>
      <c r="O42" s="92"/>
      <c r="P42" s="90"/>
      <c r="Q42" s="8"/>
      <c r="U42" s="112"/>
      <c r="V42" s="112"/>
      <c r="W42" s="50"/>
    </row>
    <row r="43" spans="6:23" x14ac:dyDescent="0.25">
      <c r="F43" s="35"/>
      <c r="H43" s="88"/>
      <c r="I43" s="116"/>
      <c r="J43" s="119"/>
      <c r="K43" s="8"/>
      <c r="L43" s="76"/>
      <c r="M43" s="76"/>
      <c r="N43" s="76"/>
      <c r="O43" s="92"/>
      <c r="P43" s="90"/>
      <c r="Q43" s="8"/>
      <c r="U43" s="112"/>
      <c r="V43" s="112"/>
      <c r="W43" s="50"/>
    </row>
    <row r="44" spans="6:23" x14ac:dyDescent="0.25">
      <c r="F44" s="35"/>
      <c r="H44" s="88"/>
      <c r="I44" s="116"/>
      <c r="J44" s="119"/>
      <c r="K44" s="8"/>
      <c r="L44" s="76"/>
      <c r="M44" s="76"/>
      <c r="N44" s="76"/>
      <c r="O44" s="92"/>
      <c r="P44" s="90"/>
      <c r="Q44" s="8"/>
      <c r="U44" s="112"/>
      <c r="V44" s="112"/>
      <c r="W44" s="50"/>
    </row>
    <row r="45" spans="6:23" x14ac:dyDescent="0.25">
      <c r="F45" s="35"/>
      <c r="H45" s="88"/>
      <c r="I45" s="116"/>
      <c r="J45" s="119"/>
      <c r="K45" s="8"/>
      <c r="L45" s="76"/>
      <c r="M45" s="76"/>
      <c r="N45" s="76"/>
      <c r="O45" s="92"/>
      <c r="P45" s="90"/>
      <c r="Q45" s="8"/>
      <c r="U45" s="112"/>
      <c r="V45" s="112"/>
      <c r="W45" s="50"/>
    </row>
    <row r="46" spans="6:23" x14ac:dyDescent="0.25">
      <c r="F46" s="35"/>
      <c r="H46" s="88"/>
      <c r="I46" s="116"/>
      <c r="J46" s="119"/>
      <c r="K46" s="8"/>
      <c r="L46" s="76"/>
      <c r="M46" s="76"/>
      <c r="N46" s="76"/>
      <c r="O46" s="92"/>
      <c r="P46" s="90"/>
      <c r="Q46" s="8"/>
      <c r="U46" s="112"/>
      <c r="V46" s="112"/>
      <c r="W46" s="50"/>
    </row>
    <row r="47" spans="6:23" x14ac:dyDescent="0.25">
      <c r="F47" s="35"/>
      <c r="H47" s="88"/>
      <c r="I47" s="116"/>
      <c r="J47" s="119"/>
      <c r="K47" s="8"/>
      <c r="L47" s="76"/>
      <c r="M47" s="76"/>
      <c r="N47" s="76"/>
      <c r="O47" s="92"/>
      <c r="P47" s="90"/>
      <c r="Q47" s="8"/>
      <c r="U47" s="112"/>
      <c r="V47" s="112"/>
      <c r="W47" s="50"/>
    </row>
    <row r="48" spans="6:23" x14ac:dyDescent="0.25">
      <c r="F48" s="35"/>
      <c r="H48" s="88"/>
      <c r="I48" s="116"/>
      <c r="J48" s="119"/>
      <c r="K48" s="8"/>
      <c r="L48" s="76"/>
      <c r="M48" s="76"/>
      <c r="N48" s="76"/>
      <c r="O48" s="92"/>
      <c r="P48" s="90"/>
      <c r="Q48" s="8"/>
      <c r="V48" s="112"/>
      <c r="W48" s="50"/>
    </row>
    <row r="49" spans="6:23" x14ac:dyDescent="0.25">
      <c r="F49" s="35"/>
      <c r="H49" s="88"/>
      <c r="I49" s="116"/>
      <c r="J49" s="119"/>
      <c r="K49" s="8"/>
      <c r="L49" s="76"/>
      <c r="M49" s="76"/>
      <c r="N49" s="76"/>
      <c r="O49" s="92"/>
      <c r="P49" s="90"/>
      <c r="Q49" s="8"/>
      <c r="V49" s="112"/>
      <c r="W49" s="50"/>
    </row>
    <row r="50" spans="6:23" x14ac:dyDescent="0.25">
      <c r="F50" s="35"/>
      <c r="H50" s="88"/>
      <c r="I50" s="116"/>
      <c r="J50" s="119"/>
      <c r="K50" s="8"/>
      <c r="L50" s="76"/>
      <c r="M50" s="76"/>
      <c r="N50" s="76"/>
      <c r="O50" s="92"/>
      <c r="P50" s="90"/>
      <c r="Q50" s="8"/>
      <c r="V50" s="112"/>
      <c r="W50" s="50"/>
    </row>
    <row r="51" spans="6:23" x14ac:dyDescent="0.25">
      <c r="F51" s="35"/>
      <c r="H51" s="88"/>
      <c r="I51" s="116"/>
      <c r="J51" s="119"/>
      <c r="K51" s="8"/>
      <c r="L51" s="76"/>
      <c r="M51" s="76"/>
      <c r="N51" s="76"/>
      <c r="O51" s="92"/>
      <c r="P51" s="90"/>
      <c r="Q51" s="8"/>
      <c r="V51" s="112"/>
      <c r="W51" s="50"/>
    </row>
    <row r="52" spans="6:23" x14ac:dyDescent="0.25">
      <c r="F52" s="35"/>
      <c r="H52" s="88"/>
      <c r="I52" s="116"/>
      <c r="J52" s="119"/>
      <c r="K52" s="8"/>
      <c r="L52" s="76"/>
      <c r="M52" s="76"/>
      <c r="N52" s="76"/>
      <c r="O52" s="92"/>
      <c r="P52" s="90"/>
      <c r="Q52" s="8"/>
      <c r="V52" s="112"/>
      <c r="W52" s="50"/>
    </row>
    <row r="53" spans="6:23" x14ac:dyDescent="0.25">
      <c r="F53" s="35"/>
      <c r="H53" s="88"/>
      <c r="I53" s="116"/>
      <c r="J53" s="119"/>
      <c r="K53" s="8"/>
      <c r="L53" s="76"/>
      <c r="M53" s="76"/>
      <c r="N53" s="76"/>
      <c r="O53" s="92"/>
      <c r="P53" s="90"/>
      <c r="Q53" s="8"/>
      <c r="V53" s="112"/>
      <c r="W53" s="50"/>
    </row>
    <row r="54" spans="6:23" x14ac:dyDescent="0.25">
      <c r="F54" s="35"/>
      <c r="H54" s="88"/>
      <c r="I54" s="116"/>
      <c r="J54" s="119"/>
      <c r="K54" s="8"/>
      <c r="L54" s="76"/>
      <c r="M54" s="76"/>
      <c r="N54" s="76"/>
      <c r="O54" s="92"/>
      <c r="P54" s="90"/>
      <c r="Q54" s="8"/>
      <c r="V54" s="112"/>
      <c r="W54" s="50"/>
    </row>
    <row r="55" spans="6:23" x14ac:dyDescent="0.25">
      <c r="F55" s="35"/>
      <c r="H55" s="88"/>
      <c r="I55" s="116"/>
      <c r="J55" s="119"/>
      <c r="K55" s="8"/>
      <c r="L55" s="76"/>
      <c r="M55" s="76"/>
      <c r="N55" s="76"/>
      <c r="O55" s="92"/>
      <c r="P55" s="90"/>
      <c r="Q55" s="8"/>
      <c r="V55" s="112"/>
      <c r="W55" s="50"/>
    </row>
    <row r="56" spans="6:23" x14ac:dyDescent="0.25">
      <c r="F56" s="35"/>
      <c r="H56" s="88"/>
      <c r="I56" s="116"/>
      <c r="J56" s="119"/>
      <c r="K56" s="8"/>
      <c r="L56" s="76"/>
      <c r="M56" s="76"/>
      <c r="N56" s="76"/>
      <c r="O56" s="92"/>
      <c r="P56" s="90"/>
      <c r="Q56" s="8"/>
      <c r="V56" s="112"/>
      <c r="W56" s="50"/>
    </row>
    <row r="57" spans="6:23" x14ac:dyDescent="0.25">
      <c r="F57" s="35"/>
      <c r="H57" s="88"/>
      <c r="I57" s="116"/>
      <c r="J57" s="119"/>
      <c r="K57" s="8"/>
      <c r="L57" s="76"/>
      <c r="M57" s="76"/>
      <c r="N57" s="76"/>
      <c r="O57" s="92"/>
      <c r="P57" s="90"/>
      <c r="Q57" s="8"/>
      <c r="V57" s="112"/>
      <c r="W57" s="50"/>
    </row>
    <row r="58" spans="6:23" x14ac:dyDescent="0.25">
      <c r="F58" s="35"/>
      <c r="H58" s="88"/>
      <c r="I58" s="116"/>
      <c r="J58" s="119"/>
      <c r="K58" s="8"/>
      <c r="L58" s="76"/>
      <c r="M58" s="76"/>
      <c r="N58" s="76"/>
      <c r="O58" s="92"/>
      <c r="P58" s="90"/>
      <c r="Q58" s="8"/>
      <c r="V58" s="112"/>
      <c r="W58" s="50"/>
    </row>
    <row r="59" spans="6:23" x14ac:dyDescent="0.25">
      <c r="F59" s="35"/>
      <c r="H59" s="88"/>
      <c r="I59" s="116"/>
      <c r="J59" s="119"/>
      <c r="K59" s="8"/>
      <c r="L59" s="76"/>
      <c r="M59" s="76"/>
      <c r="N59" s="76"/>
      <c r="O59" s="92"/>
      <c r="P59" s="90"/>
      <c r="Q59" s="8"/>
      <c r="R59" s="8"/>
      <c r="V59" s="112"/>
      <c r="W59" s="50"/>
    </row>
    <row r="60" spans="6:23" x14ac:dyDescent="0.25">
      <c r="F60" s="35"/>
      <c r="H60" s="88"/>
      <c r="I60" s="116"/>
      <c r="J60" s="119"/>
      <c r="K60" s="8"/>
      <c r="L60" s="76"/>
      <c r="M60" s="76"/>
      <c r="N60" s="76"/>
      <c r="O60" s="92"/>
      <c r="P60" s="90"/>
      <c r="Q60" s="8"/>
      <c r="R60" s="8"/>
      <c r="V60" s="112"/>
      <c r="W60" s="50"/>
    </row>
    <row r="61" spans="6:23" x14ac:dyDescent="0.25">
      <c r="F61" s="35"/>
      <c r="H61" s="88"/>
      <c r="I61" s="116"/>
      <c r="J61" s="119"/>
      <c r="K61" s="8"/>
      <c r="L61" s="76"/>
      <c r="M61" s="76"/>
      <c r="N61" s="76"/>
      <c r="O61" s="92"/>
      <c r="P61" s="90"/>
      <c r="Q61" s="8"/>
      <c r="R61" s="8"/>
      <c r="V61" s="112"/>
      <c r="W61" s="50"/>
    </row>
    <row r="62" spans="6:23" x14ac:dyDescent="0.25">
      <c r="H62" s="88"/>
      <c r="I62" s="116"/>
      <c r="J62" s="119"/>
      <c r="K62" s="8"/>
      <c r="L62" s="76"/>
      <c r="M62" s="76"/>
      <c r="N62" s="76"/>
      <c r="O62" s="92"/>
      <c r="P62" s="90"/>
      <c r="Q62" s="8"/>
      <c r="R62" s="8"/>
      <c r="V62" s="112"/>
      <c r="W62" s="50"/>
    </row>
    <row r="63" spans="6:23" x14ac:dyDescent="0.25">
      <c r="H63" s="88"/>
      <c r="I63" s="116"/>
      <c r="J63" s="119"/>
      <c r="K63" s="8"/>
      <c r="L63" s="76"/>
      <c r="M63" s="76"/>
      <c r="N63" s="76"/>
      <c r="O63" s="92"/>
      <c r="P63" s="90"/>
      <c r="Q63" s="8"/>
      <c r="R63" s="8"/>
      <c r="V63" s="112"/>
      <c r="W63" s="50"/>
    </row>
    <row r="64" spans="6:23" x14ac:dyDescent="0.25">
      <c r="F64" s="35"/>
      <c r="H64" s="88"/>
      <c r="I64" s="116"/>
      <c r="J64" s="119"/>
      <c r="K64" s="8"/>
      <c r="L64" s="76"/>
      <c r="M64" s="76"/>
      <c r="N64" s="76"/>
      <c r="O64" s="92"/>
      <c r="P64" s="90"/>
      <c r="Q64" s="8"/>
      <c r="R64" s="8"/>
      <c r="V64" s="112"/>
      <c r="W64" s="50"/>
    </row>
    <row r="65" spans="6:23" x14ac:dyDescent="0.25">
      <c r="H65" s="88"/>
      <c r="I65" s="116"/>
      <c r="J65" s="119"/>
      <c r="K65" s="8"/>
      <c r="L65" s="76"/>
      <c r="M65" s="76"/>
      <c r="N65" s="76"/>
      <c r="O65" s="92"/>
      <c r="P65" s="90"/>
      <c r="V65" s="112"/>
      <c r="W65" s="50"/>
    </row>
    <row r="66" spans="6:23" x14ac:dyDescent="0.25">
      <c r="F66" s="35"/>
      <c r="H66" s="88"/>
      <c r="I66" s="116"/>
      <c r="J66" s="119"/>
      <c r="K66" s="8"/>
      <c r="L66" s="76"/>
      <c r="M66" s="76"/>
      <c r="N66" s="76"/>
      <c r="O66" s="92"/>
      <c r="P66" s="90"/>
      <c r="V66" s="112"/>
      <c r="W66" s="50"/>
    </row>
    <row r="67" spans="6:23" x14ac:dyDescent="0.25">
      <c r="H67" s="88"/>
      <c r="I67" s="116"/>
      <c r="J67" s="119"/>
      <c r="K67" s="8"/>
      <c r="L67" s="76"/>
      <c r="M67" s="76"/>
      <c r="N67" s="76"/>
      <c r="O67" s="92"/>
      <c r="P67" s="90"/>
      <c r="V67" s="112"/>
      <c r="W67" s="50"/>
    </row>
    <row r="68" spans="6:23" x14ac:dyDescent="0.25">
      <c r="H68" s="88"/>
      <c r="I68" s="116"/>
      <c r="J68" s="119"/>
      <c r="K68" s="8"/>
      <c r="L68" s="76"/>
      <c r="M68" s="76"/>
      <c r="N68" s="76"/>
      <c r="O68" s="92"/>
      <c r="P68" s="90"/>
      <c r="V68" s="112"/>
      <c r="W68" s="50"/>
    </row>
    <row r="69" spans="6:23" x14ac:dyDescent="0.25">
      <c r="H69" s="88"/>
      <c r="I69" s="116"/>
      <c r="J69" s="119"/>
      <c r="K69" s="8"/>
      <c r="L69" s="76"/>
      <c r="M69" s="76"/>
      <c r="N69" s="76"/>
      <c r="O69" s="92"/>
      <c r="P69" s="90"/>
      <c r="V69" s="112"/>
      <c r="W69" s="50"/>
    </row>
    <row r="70" spans="6:23" x14ac:dyDescent="0.25">
      <c r="H70" s="88"/>
      <c r="I70" s="116"/>
      <c r="J70" s="119"/>
      <c r="K70" s="8"/>
      <c r="L70" s="76"/>
      <c r="M70" s="76"/>
      <c r="N70" s="76"/>
      <c r="O70" s="92"/>
      <c r="P70" s="90"/>
      <c r="V70" s="112"/>
      <c r="W70" s="50"/>
    </row>
    <row r="71" spans="6:23" x14ac:dyDescent="0.25">
      <c r="H71" s="88"/>
      <c r="I71" s="116"/>
      <c r="J71" s="119"/>
      <c r="K71" s="8"/>
      <c r="L71" s="76"/>
      <c r="M71" s="76"/>
      <c r="N71" s="76"/>
      <c r="O71" s="92"/>
      <c r="P71" s="90"/>
      <c r="V71" s="112"/>
      <c r="W71" s="50"/>
    </row>
    <row r="72" spans="6:23" x14ac:dyDescent="0.25">
      <c r="H72" s="88"/>
      <c r="I72" s="116"/>
      <c r="J72" s="119"/>
      <c r="K72" s="8"/>
      <c r="L72" s="76"/>
      <c r="M72" s="76"/>
      <c r="N72" s="76"/>
      <c r="O72" s="92"/>
      <c r="P72" s="90"/>
      <c r="V72" s="112"/>
      <c r="W72" s="50"/>
    </row>
    <row r="73" spans="6:23" x14ac:dyDescent="0.25">
      <c r="H73" s="88"/>
      <c r="I73" s="116"/>
      <c r="J73" s="119"/>
      <c r="K73" s="8"/>
      <c r="L73" s="76"/>
      <c r="M73" s="76"/>
      <c r="N73" s="76"/>
      <c r="O73" s="92"/>
      <c r="P73" s="90"/>
      <c r="V73" s="112"/>
      <c r="W73" s="50"/>
    </row>
    <row r="74" spans="6:23" x14ac:dyDescent="0.25">
      <c r="H74" s="88"/>
      <c r="I74" s="116"/>
      <c r="J74" s="119"/>
      <c r="K74" s="8"/>
      <c r="L74" s="76"/>
      <c r="M74" s="76"/>
      <c r="N74" s="76"/>
      <c r="O74" s="92"/>
      <c r="P74" s="90"/>
      <c r="V74" s="112"/>
      <c r="W74" s="50"/>
    </row>
    <row r="75" spans="6:23" x14ac:dyDescent="0.25">
      <c r="H75" s="88"/>
      <c r="I75" s="116"/>
      <c r="J75" s="119"/>
      <c r="K75" s="8"/>
      <c r="L75" s="76"/>
      <c r="M75" s="76"/>
      <c r="N75" s="76"/>
      <c r="O75" s="92"/>
      <c r="P75" s="90"/>
      <c r="V75" s="112"/>
      <c r="W75" s="50"/>
    </row>
    <row r="76" spans="6:23" x14ac:dyDescent="0.25">
      <c r="H76" s="88"/>
      <c r="I76" s="116"/>
      <c r="J76" s="119"/>
      <c r="K76" s="8"/>
      <c r="L76" s="76"/>
      <c r="M76" s="76"/>
      <c r="N76" s="76"/>
      <c r="O76" s="92"/>
      <c r="P76" s="90"/>
      <c r="V76" s="112"/>
      <c r="W76" s="50"/>
    </row>
    <row r="77" spans="6:23" x14ac:dyDescent="0.25">
      <c r="H77" s="88"/>
      <c r="I77" s="116"/>
      <c r="J77" s="119"/>
      <c r="K77" s="8"/>
      <c r="L77" s="76"/>
      <c r="M77" s="76"/>
      <c r="N77" s="76"/>
      <c r="O77" s="92"/>
      <c r="P77" s="90"/>
    </row>
    <row r="78" spans="6:23" x14ac:dyDescent="0.25">
      <c r="F78" s="35"/>
      <c r="H78" s="88"/>
      <c r="I78" s="116"/>
      <c r="J78" s="119"/>
      <c r="K78" s="8"/>
      <c r="L78" s="76"/>
      <c r="M78" s="76"/>
      <c r="N78" s="76"/>
      <c r="O78" s="92"/>
      <c r="P78" s="90"/>
      <c r="V78" s="112"/>
      <c r="W78" s="50"/>
    </row>
    <row r="79" spans="6:23" x14ac:dyDescent="0.25">
      <c r="F79" s="35"/>
      <c r="H79" s="88"/>
      <c r="I79" s="116"/>
      <c r="J79" s="119"/>
      <c r="K79" s="8"/>
      <c r="L79" s="76"/>
      <c r="M79" s="76"/>
      <c r="N79" s="76"/>
      <c r="O79" s="92"/>
      <c r="P79" s="90"/>
      <c r="V79" s="112"/>
      <c r="W79" s="50"/>
    </row>
    <row r="80" spans="6:23" x14ac:dyDescent="0.25">
      <c r="F80" s="35"/>
      <c r="H80" s="88"/>
      <c r="I80" s="116"/>
      <c r="J80" s="119"/>
      <c r="K80" s="8"/>
      <c r="L80" s="76"/>
      <c r="M80" s="76"/>
      <c r="N80" s="76"/>
      <c r="O80" s="92"/>
      <c r="P80" s="90"/>
      <c r="V80" s="112"/>
      <c r="W80" s="50"/>
    </row>
    <row r="81" spans="6:23" x14ac:dyDescent="0.25">
      <c r="H81" s="88"/>
      <c r="I81" s="116"/>
      <c r="J81" s="119"/>
      <c r="K81" s="8"/>
      <c r="L81" s="76"/>
      <c r="M81" s="76"/>
      <c r="N81" s="76"/>
      <c r="O81" s="92"/>
      <c r="P81" s="90"/>
      <c r="V81" s="112"/>
      <c r="W81" s="50"/>
    </row>
    <row r="82" spans="6:23" x14ac:dyDescent="0.25">
      <c r="H82" s="88"/>
      <c r="I82" s="116"/>
      <c r="J82" s="119"/>
      <c r="K82" s="8"/>
      <c r="L82" s="76"/>
      <c r="M82" s="76"/>
      <c r="N82" s="76"/>
      <c r="O82" s="92"/>
      <c r="P82" s="90"/>
      <c r="V82" s="112"/>
      <c r="W82" s="50"/>
    </row>
    <row r="83" spans="6:23" x14ac:dyDescent="0.25">
      <c r="H83" s="88"/>
      <c r="I83" s="116"/>
      <c r="J83" s="119"/>
      <c r="K83" s="8"/>
      <c r="L83" s="76"/>
      <c r="M83" s="76"/>
      <c r="N83" s="76"/>
      <c r="O83" s="92"/>
      <c r="P83" s="90"/>
      <c r="V83" s="112"/>
      <c r="W83" s="50"/>
    </row>
    <row r="84" spans="6:23" x14ac:dyDescent="0.25">
      <c r="H84" s="88"/>
      <c r="I84" s="116"/>
      <c r="J84" s="119"/>
      <c r="K84" s="8"/>
      <c r="L84" s="76"/>
      <c r="M84" s="76"/>
      <c r="N84" s="76"/>
      <c r="O84" s="92"/>
      <c r="P84" s="90"/>
      <c r="V84" s="112"/>
      <c r="W84" s="50"/>
    </row>
    <row r="85" spans="6:23" x14ac:dyDescent="0.25">
      <c r="H85" s="88"/>
      <c r="I85" s="116"/>
      <c r="J85" s="119"/>
      <c r="K85" s="8"/>
      <c r="L85" s="76"/>
      <c r="M85" s="76"/>
      <c r="N85" s="76"/>
      <c r="O85" s="92"/>
      <c r="P85" s="90"/>
      <c r="V85" s="112"/>
      <c r="W85" s="50"/>
    </row>
    <row r="86" spans="6:23" x14ac:dyDescent="0.25">
      <c r="H86" s="88"/>
      <c r="I86" s="116"/>
      <c r="J86" s="119"/>
      <c r="K86" s="8"/>
      <c r="L86" s="76"/>
      <c r="M86" s="76"/>
      <c r="N86" s="76"/>
      <c r="O86" s="92"/>
      <c r="P86" s="90"/>
      <c r="V86" s="112"/>
      <c r="W86" s="50"/>
    </row>
    <row r="87" spans="6:23" x14ac:dyDescent="0.25">
      <c r="H87" s="88"/>
      <c r="I87" s="116"/>
      <c r="J87" s="119"/>
      <c r="K87" s="8"/>
      <c r="L87" s="76"/>
      <c r="M87" s="76"/>
      <c r="N87" s="76"/>
      <c r="O87" s="92"/>
      <c r="P87" s="90"/>
      <c r="V87" s="112"/>
      <c r="W87" s="50"/>
    </row>
    <row r="88" spans="6:23" x14ac:dyDescent="0.25">
      <c r="H88" s="88"/>
      <c r="I88" s="116"/>
      <c r="J88" s="119"/>
      <c r="K88" s="8"/>
      <c r="L88" s="76"/>
      <c r="M88" s="76"/>
      <c r="N88" s="76"/>
      <c r="O88" s="92"/>
      <c r="P88" s="90"/>
      <c r="V88" s="112"/>
      <c r="W88" s="50"/>
    </row>
    <row r="89" spans="6:23" x14ac:dyDescent="0.25">
      <c r="F89" s="35"/>
      <c r="H89" s="88"/>
      <c r="I89" s="116"/>
      <c r="J89" s="119"/>
      <c r="K89" s="8"/>
      <c r="L89" s="76"/>
      <c r="M89" s="76"/>
      <c r="N89" s="76"/>
      <c r="O89" s="92"/>
      <c r="P89" s="90"/>
      <c r="V89" s="112"/>
      <c r="W89" s="50"/>
    </row>
    <row r="90" spans="6:23" x14ac:dyDescent="0.25">
      <c r="F90" s="35"/>
      <c r="H90" s="88"/>
      <c r="I90" s="116"/>
      <c r="J90" s="119"/>
      <c r="K90" s="8"/>
      <c r="L90" s="76"/>
      <c r="M90" s="76"/>
      <c r="N90" s="76"/>
      <c r="O90" s="92"/>
      <c r="P90" s="90"/>
      <c r="V90" s="112"/>
      <c r="W90" s="50"/>
    </row>
    <row r="91" spans="6:23" x14ac:dyDescent="0.25">
      <c r="F91" s="35"/>
      <c r="H91" s="88"/>
      <c r="I91" s="116"/>
      <c r="J91" s="119"/>
      <c r="K91" s="8"/>
      <c r="L91" s="76"/>
      <c r="M91" s="76"/>
      <c r="N91" s="76"/>
      <c r="O91" s="92"/>
      <c r="P91" s="90"/>
      <c r="V91" s="112"/>
      <c r="W91" s="50"/>
    </row>
    <row r="92" spans="6:23" x14ac:dyDescent="0.25">
      <c r="H92" s="88"/>
      <c r="I92" s="116"/>
      <c r="J92" s="119"/>
      <c r="K92" s="8"/>
      <c r="L92" s="76"/>
      <c r="M92" s="76"/>
      <c r="N92" s="76"/>
      <c r="O92" s="92"/>
      <c r="P92" s="90"/>
      <c r="V92" s="112"/>
      <c r="W92" s="50"/>
    </row>
    <row r="93" spans="6:23" x14ac:dyDescent="0.25">
      <c r="H93" s="88"/>
      <c r="I93" s="116"/>
      <c r="J93" s="119"/>
      <c r="K93" s="8"/>
      <c r="L93" s="76"/>
      <c r="M93" s="76"/>
      <c r="N93" s="76"/>
      <c r="O93" s="92"/>
      <c r="P93" s="90"/>
      <c r="V93" s="112"/>
      <c r="W93" s="50"/>
    </row>
    <row r="94" spans="6:23" x14ac:dyDescent="0.25">
      <c r="H94" s="88"/>
      <c r="I94" s="116"/>
      <c r="J94" s="119"/>
      <c r="K94" s="8"/>
      <c r="L94" s="76"/>
      <c r="M94" s="76"/>
      <c r="N94" s="76"/>
      <c r="O94" s="92"/>
      <c r="P94" s="90"/>
      <c r="V94" s="112"/>
      <c r="W94" s="50"/>
    </row>
    <row r="95" spans="6:23" x14ac:dyDescent="0.25">
      <c r="F95" s="35"/>
      <c r="H95" s="88"/>
      <c r="I95" s="116"/>
      <c r="J95" s="119"/>
      <c r="K95" s="8"/>
      <c r="L95" s="76"/>
      <c r="M95" s="76"/>
      <c r="N95" s="76"/>
      <c r="O95" s="92"/>
      <c r="P95" s="90"/>
      <c r="V95" s="112"/>
      <c r="W95" s="50"/>
    </row>
    <row r="96" spans="6:23" x14ac:dyDescent="0.25">
      <c r="F96" s="35"/>
      <c r="H96" s="88"/>
      <c r="I96" s="116"/>
      <c r="J96" s="119"/>
      <c r="K96" s="8"/>
      <c r="L96" s="76"/>
      <c r="M96" s="76"/>
      <c r="N96" s="76"/>
      <c r="O96" s="92"/>
      <c r="P96" s="90"/>
      <c r="V96" s="112"/>
      <c r="W96" s="50"/>
    </row>
    <row r="97" spans="2:23" x14ac:dyDescent="0.25">
      <c r="H97" s="88"/>
      <c r="I97" s="116"/>
      <c r="J97" s="119"/>
      <c r="K97" s="8"/>
      <c r="L97" s="76"/>
      <c r="M97" s="76"/>
      <c r="N97" s="76"/>
      <c r="O97" s="92"/>
      <c r="P97" s="90"/>
      <c r="V97" s="112"/>
      <c r="W97" s="50"/>
    </row>
    <row r="98" spans="2:23" x14ac:dyDescent="0.25">
      <c r="H98" s="88"/>
      <c r="I98" s="116"/>
      <c r="J98" s="119"/>
      <c r="K98" s="8"/>
      <c r="L98" s="76"/>
      <c r="M98" s="76"/>
      <c r="N98" s="76"/>
      <c r="O98" s="92"/>
      <c r="P98" s="90"/>
      <c r="V98" s="112"/>
      <c r="W98" s="50"/>
    </row>
    <row r="99" spans="2:23" x14ac:dyDescent="0.25">
      <c r="H99" s="88"/>
      <c r="I99" s="116"/>
      <c r="J99" s="119"/>
      <c r="K99" s="8"/>
      <c r="L99" s="76"/>
      <c r="M99" s="76"/>
      <c r="N99" s="76"/>
      <c r="O99" s="92"/>
      <c r="P99" s="90"/>
      <c r="V99" s="112"/>
      <c r="W99" s="50"/>
    </row>
    <row r="100" spans="2:23" x14ac:dyDescent="0.25">
      <c r="H100" s="88"/>
      <c r="I100" s="116"/>
      <c r="J100" s="119"/>
      <c r="K100" s="8"/>
      <c r="L100" s="76"/>
      <c r="M100" s="76"/>
      <c r="N100" s="76"/>
      <c r="O100" s="92"/>
      <c r="P100" s="90"/>
      <c r="V100" s="112"/>
      <c r="W100" s="50"/>
    </row>
    <row r="101" spans="2:23" x14ac:dyDescent="0.25">
      <c r="F101" s="35"/>
      <c r="H101" s="88"/>
      <c r="I101" s="116"/>
      <c r="J101" s="119"/>
      <c r="K101" s="8"/>
      <c r="L101" s="76"/>
      <c r="M101" s="76"/>
      <c r="N101" s="76"/>
      <c r="O101" s="92"/>
      <c r="P101" s="90"/>
      <c r="V101" s="112"/>
      <c r="W101" s="50"/>
    </row>
    <row r="102" spans="2:23" x14ac:dyDescent="0.25">
      <c r="H102" s="88"/>
      <c r="I102" s="116"/>
      <c r="J102" s="119"/>
      <c r="K102" s="8"/>
      <c r="L102" s="76"/>
      <c r="M102" s="76"/>
      <c r="N102" s="76"/>
      <c r="O102" s="92"/>
      <c r="P102" s="90"/>
      <c r="V102" s="112"/>
      <c r="W102" s="50"/>
    </row>
    <row r="103" spans="2:23" x14ac:dyDescent="0.25">
      <c r="H103" s="88"/>
      <c r="I103" s="116"/>
      <c r="J103" s="119"/>
      <c r="K103" s="8"/>
      <c r="L103" s="76"/>
      <c r="M103" s="76"/>
      <c r="N103" s="76"/>
      <c r="O103" s="92"/>
      <c r="P103" s="90"/>
      <c r="V103" s="112"/>
      <c r="W103" s="50"/>
    </row>
    <row r="104" spans="2:23" x14ac:dyDescent="0.25">
      <c r="H104" s="88"/>
      <c r="I104" s="116"/>
      <c r="J104" s="119"/>
      <c r="K104" s="8"/>
      <c r="L104" s="76"/>
      <c r="M104" s="76"/>
      <c r="N104" s="76"/>
      <c r="O104" s="92"/>
      <c r="P104" s="90"/>
      <c r="V104" s="112"/>
      <c r="W104" s="50"/>
    </row>
    <row r="105" spans="2:23" x14ac:dyDescent="0.25">
      <c r="F105" s="35"/>
      <c r="H105" s="88"/>
      <c r="I105" s="116"/>
      <c r="J105" s="119"/>
      <c r="K105" s="8"/>
      <c r="L105" s="76"/>
      <c r="M105" s="76"/>
      <c r="N105" s="76"/>
      <c r="O105" s="92"/>
      <c r="P105" s="90"/>
      <c r="V105" s="112"/>
      <c r="W105" s="50"/>
    </row>
    <row r="106" spans="2:23" x14ac:dyDescent="0.25">
      <c r="H106" s="88"/>
      <c r="I106" s="116"/>
      <c r="J106" s="119"/>
      <c r="K106" s="8"/>
      <c r="L106" s="76"/>
      <c r="M106" s="76"/>
      <c r="N106" s="76"/>
      <c r="O106" s="92"/>
      <c r="P106" s="90"/>
      <c r="V106" s="112"/>
      <c r="W106" s="50"/>
    </row>
    <row r="107" spans="2:23" x14ac:dyDescent="0.25">
      <c r="H107" s="88"/>
      <c r="I107" s="116"/>
      <c r="J107" s="119"/>
      <c r="K107" s="8"/>
      <c r="L107" s="76"/>
      <c r="M107" s="76"/>
      <c r="N107" s="76"/>
      <c r="O107" s="92"/>
      <c r="P107" s="90"/>
      <c r="V107" s="112"/>
      <c r="W107" s="50"/>
    </row>
    <row r="108" spans="2:23" s="109" customFormat="1" x14ac:dyDescent="0.25">
      <c r="B108"/>
      <c r="C108" s="34"/>
      <c r="D108"/>
      <c r="E108" s="117"/>
      <c r="F108"/>
      <c r="G108"/>
      <c r="H108" s="88"/>
      <c r="I108" s="116"/>
      <c r="J108" s="119"/>
      <c r="K108" s="8"/>
      <c r="L108" s="76"/>
      <c r="M108" s="76"/>
      <c r="N108" s="76"/>
      <c r="O108" s="92"/>
      <c r="P108" s="90"/>
      <c r="T108" s="110"/>
      <c r="V108" s="107"/>
      <c r="W108" s="108"/>
    </row>
    <row r="109" spans="2:23" s="109" customFormat="1" x14ac:dyDescent="0.25">
      <c r="B109"/>
      <c r="C109" s="34"/>
      <c r="D109"/>
      <c r="E109" s="117"/>
      <c r="F109"/>
      <c r="G109"/>
      <c r="H109" s="88"/>
      <c r="I109" s="116"/>
      <c r="J109" s="119"/>
      <c r="K109" s="8"/>
      <c r="L109" s="76"/>
      <c r="M109" s="76"/>
      <c r="N109" s="76"/>
      <c r="O109" s="92"/>
      <c r="P109" s="90"/>
      <c r="T109" s="110"/>
      <c r="V109" s="107"/>
      <c r="W109" s="108"/>
    </row>
    <row r="110" spans="2:23" s="109" customFormat="1" x14ac:dyDescent="0.25">
      <c r="B110"/>
      <c r="C110" s="34"/>
      <c r="D110"/>
      <c r="E110" s="117"/>
      <c r="F110"/>
      <c r="G110"/>
      <c r="H110" s="88"/>
      <c r="I110" s="116"/>
      <c r="J110" s="119"/>
      <c r="K110" s="8"/>
      <c r="L110" s="76"/>
      <c r="M110" s="76"/>
      <c r="N110" s="76"/>
      <c r="O110" s="92"/>
      <c r="P110" s="90"/>
      <c r="T110" s="110"/>
      <c r="V110" s="107"/>
      <c r="W110" s="108"/>
    </row>
    <row r="111" spans="2:23" x14ac:dyDescent="0.25">
      <c r="F111" s="35"/>
      <c r="H111" s="88"/>
      <c r="I111" s="116"/>
      <c r="J111" s="119"/>
      <c r="K111" s="8"/>
      <c r="L111" s="76"/>
      <c r="M111" s="76"/>
      <c r="N111" s="76"/>
      <c r="O111" s="92"/>
      <c r="P111" s="90"/>
      <c r="V111" s="112"/>
      <c r="W111" s="50"/>
    </row>
    <row r="112" spans="2:23" x14ac:dyDescent="0.25">
      <c r="H112" s="88"/>
      <c r="I112" s="116"/>
      <c r="J112" s="119"/>
      <c r="K112" s="8"/>
      <c r="L112" s="76"/>
      <c r="M112" s="76"/>
      <c r="N112" s="76"/>
      <c r="O112" s="92"/>
      <c r="P112" s="90"/>
      <c r="V112" s="112"/>
      <c r="W112" s="50"/>
    </row>
    <row r="113" spans="6:16" x14ac:dyDescent="0.25">
      <c r="F113" s="35"/>
      <c r="H113" s="88"/>
      <c r="I113" s="116"/>
      <c r="J113" s="119"/>
      <c r="K113" s="8"/>
      <c r="L113" s="76"/>
      <c r="M113" s="76"/>
      <c r="N113" s="76"/>
      <c r="O113" s="92"/>
      <c r="P113" s="90"/>
    </row>
    <row r="114" spans="6:16" x14ac:dyDescent="0.25">
      <c r="F114" s="35"/>
      <c r="H114" s="88"/>
      <c r="I114" s="116"/>
      <c r="J114" s="119"/>
      <c r="K114" s="8"/>
      <c r="L114" s="76"/>
      <c r="M114" s="76"/>
      <c r="N114" s="76"/>
      <c r="O114" s="92"/>
      <c r="P114" s="90"/>
    </row>
    <row r="115" spans="6:16" x14ac:dyDescent="0.25">
      <c r="H115" s="88"/>
      <c r="I115" s="116"/>
      <c r="J115" s="119"/>
      <c r="K115" s="8"/>
      <c r="L115" s="76"/>
      <c r="M115" s="76"/>
      <c r="N115" s="76"/>
      <c r="O115" s="92"/>
      <c r="P115" s="90"/>
    </row>
    <row r="116" spans="6:16" x14ac:dyDescent="0.25">
      <c r="H116" s="88"/>
      <c r="I116" s="116"/>
      <c r="J116" s="119"/>
      <c r="K116" s="8"/>
      <c r="L116" s="76"/>
      <c r="M116" s="76"/>
      <c r="N116" s="76"/>
      <c r="O116" s="92"/>
      <c r="P116" s="90"/>
    </row>
    <row r="117" spans="6:16" x14ac:dyDescent="0.25">
      <c r="H117" s="88"/>
      <c r="I117" s="116"/>
      <c r="J117" s="119"/>
      <c r="K117" s="8"/>
      <c r="L117" s="76"/>
      <c r="M117" s="76"/>
      <c r="N117" s="76"/>
      <c r="O117" s="92"/>
      <c r="P117" s="90"/>
    </row>
    <row r="118" spans="6:16" x14ac:dyDescent="0.25">
      <c r="F118" s="35"/>
      <c r="H118" s="88"/>
      <c r="I118" s="116"/>
      <c r="J118" s="119"/>
      <c r="K118" s="8"/>
      <c r="L118" s="76"/>
      <c r="M118" s="76"/>
      <c r="N118" s="76"/>
      <c r="O118" s="92"/>
      <c r="P118" s="90"/>
    </row>
    <row r="119" spans="6:16" x14ac:dyDescent="0.25">
      <c r="H119" s="88"/>
      <c r="I119" s="116"/>
      <c r="J119" s="119"/>
      <c r="K119" s="8"/>
      <c r="L119" s="76"/>
      <c r="M119" s="76"/>
      <c r="N119" s="76"/>
      <c r="O119" s="92"/>
      <c r="P119" s="90"/>
    </row>
    <row r="120" spans="6:16" x14ac:dyDescent="0.25">
      <c r="H120" s="88"/>
      <c r="I120" s="116"/>
      <c r="J120" s="119"/>
      <c r="K120" s="8"/>
      <c r="L120" s="76"/>
      <c r="M120" s="76"/>
      <c r="N120" s="76"/>
      <c r="O120" s="92"/>
      <c r="P120" s="90"/>
    </row>
    <row r="121" spans="6:16" x14ac:dyDescent="0.25">
      <c r="H121" s="88"/>
      <c r="I121" s="116"/>
      <c r="J121" s="119"/>
      <c r="K121" s="8"/>
      <c r="L121" s="76"/>
      <c r="M121" s="76"/>
      <c r="N121" s="76"/>
      <c r="O121" s="92"/>
      <c r="P121" s="90"/>
    </row>
    <row r="122" spans="6:16" x14ac:dyDescent="0.25">
      <c r="H122" s="88"/>
      <c r="I122" s="116"/>
      <c r="J122" s="119"/>
      <c r="K122" s="8"/>
      <c r="L122" s="76"/>
      <c r="M122" s="76"/>
      <c r="N122" s="76"/>
      <c r="O122" s="92"/>
      <c r="P122" s="90"/>
    </row>
    <row r="123" spans="6:16" x14ac:dyDescent="0.25">
      <c r="H123" s="88"/>
      <c r="I123" s="116"/>
      <c r="J123" s="119"/>
      <c r="K123" s="8"/>
      <c r="L123" s="76"/>
      <c r="M123" s="76"/>
      <c r="N123" s="76"/>
      <c r="O123" s="92"/>
      <c r="P123" s="90"/>
    </row>
    <row r="124" spans="6:16" x14ac:dyDescent="0.25">
      <c r="F124" s="35"/>
      <c r="H124" s="88"/>
      <c r="I124" s="116"/>
      <c r="J124" s="119"/>
      <c r="K124" s="8"/>
      <c r="L124" s="76"/>
      <c r="M124" s="76"/>
      <c r="N124" s="76"/>
      <c r="O124" s="92"/>
      <c r="P124" s="90"/>
    </row>
    <row r="125" spans="6:16" x14ac:dyDescent="0.25">
      <c r="H125" s="88"/>
      <c r="I125" s="116"/>
      <c r="J125" s="119"/>
      <c r="K125" s="8"/>
      <c r="L125" s="76"/>
      <c r="M125" s="76"/>
      <c r="N125" s="76"/>
      <c r="O125" s="92"/>
      <c r="P125" s="90"/>
    </row>
    <row r="126" spans="6:16" x14ac:dyDescent="0.25">
      <c r="H126" s="88"/>
      <c r="I126" s="116"/>
      <c r="J126" s="119"/>
      <c r="K126" s="8"/>
      <c r="L126" s="76"/>
      <c r="M126" s="76"/>
      <c r="N126" s="76"/>
      <c r="O126" s="92"/>
      <c r="P126" s="90"/>
    </row>
    <row r="127" spans="6:16" x14ac:dyDescent="0.25">
      <c r="H127" s="88"/>
      <c r="I127" s="116"/>
      <c r="J127" s="119"/>
      <c r="K127" s="8"/>
      <c r="L127" s="76"/>
      <c r="M127" s="76"/>
      <c r="N127" s="76"/>
      <c r="O127" s="92"/>
      <c r="P127" s="90"/>
    </row>
    <row r="128" spans="6:16" x14ac:dyDescent="0.25">
      <c r="H128" s="88"/>
      <c r="I128" s="116"/>
      <c r="J128" s="119"/>
      <c r="K128" s="8"/>
      <c r="L128" s="76"/>
      <c r="M128" s="76"/>
      <c r="N128" s="76"/>
      <c r="O128" s="92"/>
      <c r="P128" s="90"/>
    </row>
    <row r="129" spans="8:16" x14ac:dyDescent="0.25">
      <c r="H129" s="88"/>
      <c r="I129" s="116"/>
      <c r="J129" s="119"/>
      <c r="K129" s="8"/>
      <c r="L129" s="76"/>
      <c r="M129" s="76"/>
      <c r="N129" s="76"/>
      <c r="O129" s="92"/>
      <c r="P129" s="90"/>
    </row>
    <row r="130" spans="8:16" x14ac:dyDescent="0.25">
      <c r="H130" s="88"/>
      <c r="I130" s="116"/>
      <c r="J130" s="119"/>
      <c r="K130" s="8"/>
      <c r="L130" s="76"/>
      <c r="M130" s="76"/>
      <c r="N130" s="76"/>
      <c r="O130" s="92"/>
      <c r="P130" s="90"/>
    </row>
    <row r="131" spans="8:16" x14ac:dyDescent="0.25">
      <c r="H131" s="88"/>
      <c r="I131" s="116"/>
      <c r="J131" s="119"/>
      <c r="K131" s="8"/>
      <c r="L131" s="76"/>
      <c r="M131" s="76"/>
      <c r="N131" s="76"/>
      <c r="O131" s="92"/>
      <c r="P131" s="90"/>
    </row>
    <row r="132" spans="8:16" x14ac:dyDescent="0.25">
      <c r="H132" s="88"/>
      <c r="I132" s="116"/>
      <c r="J132" s="119"/>
      <c r="K132" s="8"/>
      <c r="L132" s="76"/>
      <c r="M132" s="76"/>
      <c r="N132" s="76"/>
      <c r="O132" s="92"/>
      <c r="P132" s="90"/>
    </row>
    <row r="133" spans="8:16" x14ac:dyDescent="0.25">
      <c r="H133" s="88"/>
      <c r="I133" s="116"/>
      <c r="J133" s="119"/>
      <c r="K133" s="8"/>
      <c r="L133" s="76"/>
      <c r="M133" s="76"/>
      <c r="N133" s="76"/>
      <c r="O133" s="92"/>
      <c r="P133" s="90"/>
    </row>
    <row r="134" spans="8:16" x14ac:dyDescent="0.25">
      <c r="H134" s="88"/>
      <c r="I134" s="116"/>
      <c r="J134" s="119"/>
      <c r="K134" s="8"/>
      <c r="L134" s="76"/>
      <c r="M134" s="76"/>
      <c r="N134" s="76"/>
      <c r="O134" s="92"/>
      <c r="P134" s="90"/>
    </row>
    <row r="135" spans="8:16" x14ac:dyDescent="0.25">
      <c r="H135" s="88"/>
      <c r="I135" s="116"/>
      <c r="J135" s="119"/>
      <c r="K135" s="8"/>
      <c r="L135" s="76"/>
      <c r="M135" s="76"/>
      <c r="N135" s="76"/>
      <c r="O135" s="92"/>
      <c r="P135" s="90"/>
    </row>
    <row r="136" spans="8:16" x14ac:dyDescent="0.25">
      <c r="H136" s="88"/>
      <c r="I136" s="116"/>
      <c r="J136" s="119"/>
      <c r="K136" s="8"/>
      <c r="L136" s="76"/>
      <c r="M136" s="76"/>
      <c r="N136" s="76"/>
      <c r="O136" s="92"/>
      <c r="P136" s="90"/>
    </row>
    <row r="137" spans="8:16" x14ac:dyDescent="0.25">
      <c r="H137" s="88"/>
      <c r="I137" s="116"/>
      <c r="J137" s="119"/>
      <c r="K137" s="8"/>
      <c r="L137" s="76"/>
      <c r="M137" s="76"/>
      <c r="N137" s="76"/>
      <c r="O137" s="92"/>
      <c r="P137" s="90"/>
    </row>
    <row r="138" spans="8:16" x14ac:dyDescent="0.25">
      <c r="H138" s="88"/>
      <c r="I138" s="116"/>
      <c r="J138" s="119"/>
      <c r="K138" s="8"/>
      <c r="L138" s="76"/>
      <c r="M138" s="76"/>
      <c r="N138" s="76"/>
      <c r="O138" s="92"/>
      <c r="P138" s="90"/>
    </row>
    <row r="139" spans="8:16" x14ac:dyDescent="0.25">
      <c r="H139" s="88"/>
      <c r="I139" s="116"/>
      <c r="J139" s="119"/>
      <c r="K139" s="8"/>
      <c r="L139" s="76"/>
      <c r="M139" s="76"/>
      <c r="N139" s="76"/>
      <c r="O139" s="92"/>
      <c r="P139" s="90"/>
    </row>
    <row r="140" spans="8:16" x14ac:dyDescent="0.25">
      <c r="H140" s="88"/>
      <c r="I140" s="116"/>
      <c r="J140" s="119"/>
      <c r="K140" s="8"/>
      <c r="L140" s="76"/>
      <c r="M140" s="76"/>
      <c r="N140" s="76"/>
      <c r="O140" s="92"/>
      <c r="P140" s="90"/>
    </row>
    <row r="141" spans="8:16" x14ac:dyDescent="0.25">
      <c r="H141" s="88"/>
      <c r="I141" s="116"/>
      <c r="J141" s="119"/>
      <c r="K141" s="8"/>
      <c r="L141" s="76"/>
      <c r="M141" s="76"/>
      <c r="N141" s="76"/>
      <c r="O141" s="92"/>
      <c r="P141" s="90"/>
    </row>
    <row r="142" spans="8:16" x14ac:dyDescent="0.25">
      <c r="H142" s="88"/>
      <c r="I142" s="116"/>
      <c r="J142" s="119"/>
      <c r="K142" s="8"/>
      <c r="L142" s="76"/>
      <c r="M142" s="76"/>
      <c r="N142" s="76"/>
      <c r="O142" s="92"/>
      <c r="P142" s="90"/>
    </row>
    <row r="143" spans="8:16" x14ac:dyDescent="0.25">
      <c r="H143" s="88"/>
      <c r="I143" s="116"/>
      <c r="J143" s="119"/>
      <c r="K143" s="8"/>
      <c r="L143" s="76"/>
      <c r="M143" s="76"/>
      <c r="N143" s="76"/>
      <c r="O143" s="92"/>
      <c r="P143" s="90"/>
    </row>
    <row r="144" spans="8:16" x14ac:dyDescent="0.25">
      <c r="H144" s="88"/>
      <c r="I144" s="116"/>
      <c r="J144" s="119"/>
      <c r="K144" s="8"/>
      <c r="L144" s="76"/>
      <c r="M144" s="76"/>
      <c r="N144" s="76"/>
      <c r="O144" s="92"/>
      <c r="P144" s="90"/>
    </row>
    <row r="145" spans="8:16" x14ac:dyDescent="0.25">
      <c r="H145" s="88"/>
      <c r="I145" s="116"/>
      <c r="J145" s="119"/>
      <c r="K145" s="8"/>
      <c r="L145" s="76"/>
      <c r="M145" s="76"/>
      <c r="N145" s="76"/>
      <c r="O145" s="92"/>
      <c r="P145" s="90"/>
    </row>
    <row r="146" spans="8:16" x14ac:dyDescent="0.25">
      <c r="H146" s="88"/>
      <c r="I146" s="116"/>
      <c r="J146" s="119"/>
      <c r="K146" s="8"/>
      <c r="L146" s="76"/>
      <c r="M146" s="76"/>
      <c r="N146" s="76"/>
      <c r="O146" s="92"/>
      <c r="P146" s="90"/>
    </row>
    <row r="147" spans="8:16" x14ac:dyDescent="0.25">
      <c r="H147" s="88"/>
      <c r="I147" s="116"/>
      <c r="J147" s="119"/>
      <c r="K147" s="8"/>
      <c r="L147" s="76"/>
      <c r="M147" s="76"/>
      <c r="N147" s="76"/>
      <c r="O147" s="92"/>
      <c r="P147" s="90"/>
    </row>
    <row r="148" spans="8:16" x14ac:dyDescent="0.25">
      <c r="H148" s="88"/>
      <c r="I148" s="116"/>
      <c r="J148" s="119"/>
      <c r="K148" s="8"/>
      <c r="L148" s="76"/>
      <c r="M148" s="76"/>
      <c r="N148" s="76"/>
      <c r="O148" s="92"/>
      <c r="P148" s="90"/>
    </row>
    <row r="149" spans="8:16" x14ac:dyDescent="0.25">
      <c r="H149" s="88"/>
      <c r="I149" s="116"/>
      <c r="J149" s="119"/>
      <c r="K149" s="8"/>
      <c r="L149" s="76"/>
      <c r="M149" s="76"/>
      <c r="N149" s="76"/>
      <c r="O149" s="92"/>
      <c r="P149" s="90"/>
    </row>
    <row r="150" spans="8:16" x14ac:dyDescent="0.25">
      <c r="H150" s="88"/>
      <c r="I150" s="116"/>
      <c r="J150" s="119"/>
      <c r="K150" s="8"/>
      <c r="L150" s="76"/>
      <c r="M150" s="76"/>
      <c r="N150" s="76"/>
      <c r="O150" s="92"/>
      <c r="P150" s="90"/>
    </row>
    <row r="151" spans="8:16" x14ac:dyDescent="0.25">
      <c r="H151" s="88"/>
      <c r="I151" s="116"/>
      <c r="J151" s="119"/>
      <c r="K151" s="8"/>
      <c r="L151" s="76"/>
      <c r="M151" s="76"/>
      <c r="N151" s="76"/>
      <c r="O151" s="92"/>
      <c r="P151" s="90"/>
    </row>
    <row r="152" spans="8:16" x14ac:dyDescent="0.25">
      <c r="H152" s="88"/>
      <c r="I152" s="116"/>
      <c r="J152" s="119"/>
      <c r="K152" s="8"/>
      <c r="L152" s="76"/>
      <c r="M152" s="76"/>
      <c r="N152" s="76"/>
      <c r="O152" s="92"/>
      <c r="P152" s="90"/>
    </row>
    <row r="153" spans="8:16" x14ac:dyDescent="0.25">
      <c r="H153" s="88"/>
      <c r="I153" s="116"/>
      <c r="J153" s="119"/>
      <c r="K153" s="8"/>
      <c r="L153" s="76"/>
      <c r="M153" s="76"/>
      <c r="N153" s="76"/>
      <c r="O153" s="92"/>
      <c r="P153" s="90"/>
    </row>
    <row r="154" spans="8:16" x14ac:dyDescent="0.25">
      <c r="H154" s="88"/>
      <c r="I154" s="116"/>
      <c r="J154" s="119"/>
      <c r="K154" s="8"/>
      <c r="L154" s="76"/>
      <c r="M154" s="76"/>
      <c r="N154" s="76"/>
      <c r="O154" s="92"/>
      <c r="P154" s="90"/>
    </row>
    <row r="155" spans="8:16" x14ac:dyDescent="0.25">
      <c r="H155" s="88"/>
      <c r="I155" s="116"/>
      <c r="J155" s="119"/>
      <c r="K155" s="8"/>
      <c r="L155" s="76"/>
      <c r="M155" s="76"/>
      <c r="N155" s="76"/>
      <c r="O155" s="92"/>
      <c r="P155" s="90"/>
    </row>
    <row r="156" spans="8:16" x14ac:dyDescent="0.25">
      <c r="H156" s="88"/>
      <c r="I156" s="116"/>
      <c r="J156" s="119"/>
      <c r="K156" s="8"/>
      <c r="L156" s="76"/>
      <c r="M156" s="76"/>
      <c r="N156" s="76"/>
      <c r="O156" s="92"/>
      <c r="P156" s="90"/>
    </row>
    <row r="157" spans="8:16" x14ac:dyDescent="0.25">
      <c r="H157" s="88"/>
      <c r="I157" s="116"/>
      <c r="J157" s="119"/>
      <c r="K157" s="8"/>
      <c r="L157" s="76"/>
      <c r="M157" s="76"/>
      <c r="N157" s="76"/>
      <c r="O157" s="92"/>
      <c r="P157" s="90"/>
    </row>
    <row r="158" spans="8:16" x14ac:dyDescent="0.25">
      <c r="H158" s="88"/>
      <c r="I158" s="116"/>
      <c r="J158" s="119"/>
      <c r="K158" s="8"/>
      <c r="L158" s="76"/>
      <c r="M158" s="76"/>
      <c r="N158" s="76"/>
      <c r="O158" s="92"/>
      <c r="P158" s="90"/>
    </row>
    <row r="159" spans="8:16" x14ac:dyDescent="0.25">
      <c r="H159" s="88"/>
      <c r="I159" s="116"/>
      <c r="J159" s="119"/>
      <c r="K159" s="8"/>
      <c r="L159" s="76"/>
      <c r="M159" s="76"/>
      <c r="N159" s="76"/>
      <c r="O159" s="92"/>
      <c r="P159" s="90"/>
    </row>
    <row r="160" spans="8:16" x14ac:dyDescent="0.25">
      <c r="H160" s="88"/>
      <c r="I160" s="116"/>
      <c r="J160" s="119"/>
      <c r="K160" s="8"/>
      <c r="L160" s="76"/>
      <c r="M160" s="76"/>
      <c r="N160" s="76"/>
      <c r="O160" s="92"/>
      <c r="P160" s="90"/>
    </row>
    <row r="161" spans="4:16" x14ac:dyDescent="0.25">
      <c r="H161" s="88"/>
      <c r="I161" s="116"/>
      <c r="J161" s="119"/>
      <c r="K161" s="8"/>
      <c r="L161" s="76"/>
      <c r="M161" s="76"/>
      <c r="N161" s="76"/>
      <c r="O161" s="92"/>
      <c r="P161" s="90"/>
    </row>
    <row r="162" spans="4:16" x14ac:dyDescent="0.25">
      <c r="H162" s="88"/>
      <c r="I162" s="116"/>
      <c r="J162" s="119"/>
      <c r="K162" s="8"/>
      <c r="L162" s="76"/>
      <c r="M162" s="76"/>
      <c r="N162" s="76"/>
      <c r="O162" s="92"/>
      <c r="P162" s="90"/>
    </row>
    <row r="163" spans="4:16" x14ac:dyDescent="0.25">
      <c r="H163" s="88"/>
      <c r="I163" s="116"/>
      <c r="J163" s="119"/>
      <c r="K163" s="8"/>
      <c r="L163" s="76"/>
      <c r="M163" s="76"/>
      <c r="N163" s="76"/>
      <c r="O163" s="92"/>
      <c r="P163" s="90"/>
    </row>
    <row r="164" spans="4:16" x14ac:dyDescent="0.25">
      <c r="H164" s="88"/>
      <c r="I164" s="116"/>
      <c r="J164" s="119"/>
      <c r="K164" s="8"/>
      <c r="L164" s="76"/>
      <c r="M164" s="76"/>
      <c r="N164" s="76"/>
      <c r="O164" s="92"/>
      <c r="P164" s="90"/>
    </row>
    <row r="165" spans="4:16" x14ac:dyDescent="0.25">
      <c r="H165" s="88"/>
      <c r="I165" s="116"/>
      <c r="J165" s="119"/>
      <c r="K165" s="8"/>
      <c r="L165" s="76"/>
      <c r="M165" s="76"/>
      <c r="N165" s="76"/>
      <c r="O165" s="92"/>
      <c r="P165" s="90"/>
    </row>
    <row r="166" spans="4:16" x14ac:dyDescent="0.25">
      <c r="H166" s="88"/>
      <c r="I166" s="116"/>
      <c r="J166" s="119"/>
      <c r="K166" s="8"/>
      <c r="L166" s="76"/>
      <c r="M166" s="76"/>
      <c r="N166" s="76"/>
      <c r="O166" s="92"/>
      <c r="P166" s="90"/>
    </row>
    <row r="167" spans="4:16" x14ac:dyDescent="0.25">
      <c r="H167" s="88"/>
      <c r="I167" s="116"/>
      <c r="J167" s="119"/>
      <c r="K167" s="8"/>
      <c r="L167" s="76"/>
      <c r="M167" s="76"/>
      <c r="N167" s="76"/>
      <c r="O167" s="92"/>
      <c r="P167" s="90"/>
    </row>
    <row r="168" spans="4:16" x14ac:dyDescent="0.25">
      <c r="H168" s="88"/>
      <c r="I168" s="116"/>
      <c r="J168" s="119"/>
      <c r="K168" s="8"/>
      <c r="L168" s="76"/>
      <c r="M168" s="76"/>
      <c r="N168" s="76"/>
      <c r="O168" s="92"/>
      <c r="P168" s="90"/>
    </row>
    <row r="169" spans="4:16" x14ac:dyDescent="0.25">
      <c r="H169" s="88"/>
      <c r="I169" s="116"/>
      <c r="J169" s="119"/>
      <c r="K169" s="8"/>
      <c r="L169" s="76"/>
      <c r="M169" s="76"/>
      <c r="N169" s="76"/>
      <c r="O169" s="92"/>
      <c r="P169" s="90"/>
    </row>
    <row r="170" spans="4:16" x14ac:dyDescent="0.25">
      <c r="H170" s="88"/>
      <c r="I170" s="116"/>
      <c r="J170" s="119"/>
      <c r="K170" s="8"/>
      <c r="L170" s="76"/>
      <c r="M170" s="76"/>
      <c r="N170" s="76"/>
      <c r="O170" s="92"/>
      <c r="P170" s="90"/>
    </row>
    <row r="171" spans="4:16" x14ac:dyDescent="0.25">
      <c r="H171" s="88"/>
      <c r="I171" s="116"/>
      <c r="J171" s="119"/>
      <c r="K171" s="8"/>
      <c r="L171" s="76"/>
      <c r="M171" s="76"/>
      <c r="N171" s="76"/>
      <c r="O171" s="92"/>
      <c r="P171" s="90"/>
    </row>
    <row r="172" spans="4:16" x14ac:dyDescent="0.25">
      <c r="H172" s="88"/>
      <c r="I172" s="116"/>
      <c r="J172" s="119"/>
      <c r="K172" s="8"/>
      <c r="L172" s="76"/>
      <c r="M172" s="76"/>
      <c r="N172" s="76"/>
      <c r="O172" s="92"/>
      <c r="P172" s="90"/>
    </row>
    <row r="173" spans="4:16" x14ac:dyDescent="0.25">
      <c r="H173" s="88"/>
      <c r="I173" s="116"/>
      <c r="J173" s="119"/>
      <c r="K173" s="8"/>
      <c r="L173" s="76"/>
      <c r="M173" s="76"/>
      <c r="N173" s="76"/>
      <c r="O173" s="92"/>
      <c r="P173" s="90"/>
    </row>
    <row r="174" spans="4:16" x14ac:dyDescent="0.25">
      <c r="H174" s="88"/>
      <c r="I174" s="116"/>
      <c r="J174" s="119"/>
      <c r="K174" s="8"/>
      <c r="L174" s="76"/>
      <c r="M174" s="76"/>
      <c r="N174" s="76"/>
      <c r="O174" s="92"/>
      <c r="P174" s="90"/>
    </row>
    <row r="175" spans="4:16" x14ac:dyDescent="0.25">
      <c r="H175" s="88"/>
      <c r="I175" s="116"/>
      <c r="J175" s="119"/>
      <c r="K175" s="8"/>
      <c r="L175" s="76"/>
      <c r="M175" s="76"/>
      <c r="N175" s="76"/>
      <c r="O175" s="92"/>
      <c r="P175" s="90"/>
    </row>
    <row r="176" spans="4:16" x14ac:dyDescent="0.25">
      <c r="D176" s="114"/>
      <c r="H176" s="88"/>
      <c r="I176" s="116"/>
      <c r="J176" s="119"/>
      <c r="K176" s="8"/>
      <c r="L176" s="76"/>
      <c r="M176" s="76"/>
      <c r="N176" s="76"/>
      <c r="O176" s="92"/>
      <c r="P176" s="90"/>
    </row>
    <row r="177" spans="4:16" x14ac:dyDescent="0.25">
      <c r="H177" s="88"/>
      <c r="I177" s="116"/>
      <c r="J177" s="119"/>
      <c r="K177" s="8"/>
      <c r="L177" s="76"/>
      <c r="M177" s="76"/>
      <c r="N177" s="76"/>
      <c r="O177" s="92"/>
      <c r="P177" s="90"/>
    </row>
    <row r="178" spans="4:16" x14ac:dyDescent="0.25">
      <c r="H178" s="88"/>
      <c r="I178" s="116"/>
      <c r="J178" s="119"/>
      <c r="K178" s="8"/>
      <c r="L178" s="76"/>
      <c r="M178" s="76"/>
      <c r="N178" s="76"/>
      <c r="O178" s="92"/>
      <c r="P178" s="90"/>
    </row>
    <row r="179" spans="4:16" x14ac:dyDescent="0.25">
      <c r="D179" s="113"/>
      <c r="H179" s="88"/>
      <c r="I179" s="116"/>
      <c r="J179" s="119"/>
      <c r="K179" s="8"/>
      <c r="L179" s="76"/>
      <c r="M179" s="76"/>
      <c r="N179" s="76"/>
      <c r="O179" s="92"/>
      <c r="P179" s="90"/>
    </row>
    <row r="180" spans="4:16" x14ac:dyDescent="0.25">
      <c r="H180" s="88"/>
      <c r="I180" s="116"/>
      <c r="J180" s="119"/>
      <c r="K180" s="8"/>
      <c r="L180" s="76"/>
      <c r="M180" s="76"/>
      <c r="N180" s="76"/>
      <c r="O180" s="92"/>
      <c r="P180" s="90"/>
    </row>
    <row r="181" spans="4:16" x14ac:dyDescent="0.25">
      <c r="H181" s="88"/>
      <c r="I181" s="116"/>
      <c r="J181" s="119"/>
      <c r="K181" s="8"/>
      <c r="L181" s="76"/>
      <c r="M181" s="76"/>
      <c r="N181" s="76"/>
      <c r="O181" s="92"/>
      <c r="P181" s="90"/>
    </row>
    <row r="182" spans="4:16" x14ac:dyDescent="0.25">
      <c r="H182" s="88"/>
      <c r="I182" s="116"/>
      <c r="J182" s="119"/>
      <c r="K182" s="8"/>
      <c r="L182" s="76"/>
      <c r="M182" s="76"/>
      <c r="N182" s="76"/>
      <c r="O182" s="92"/>
      <c r="P182" s="90"/>
    </row>
    <row r="183" spans="4:16" x14ac:dyDescent="0.25">
      <c r="D183" s="113"/>
      <c r="H183" s="88"/>
      <c r="I183" s="116"/>
      <c r="J183" s="119"/>
      <c r="K183" s="8"/>
      <c r="L183" s="76"/>
      <c r="M183" s="76"/>
      <c r="N183" s="76"/>
      <c r="O183" s="92"/>
      <c r="P183" s="90"/>
    </row>
    <row r="184" spans="4:16" x14ac:dyDescent="0.25">
      <c r="H184" s="88"/>
      <c r="I184" s="116"/>
      <c r="J184" s="119"/>
      <c r="K184" s="8"/>
      <c r="L184" s="76"/>
      <c r="M184" s="76"/>
      <c r="N184" s="76"/>
      <c r="O184" s="92"/>
      <c r="P184" s="90"/>
    </row>
    <row r="185" spans="4:16" x14ac:dyDescent="0.25">
      <c r="D185" s="113"/>
      <c r="H185" s="88"/>
      <c r="I185" s="116"/>
      <c r="J185" s="119"/>
      <c r="K185" s="8"/>
      <c r="L185" s="76"/>
      <c r="M185" s="76"/>
      <c r="N185" s="76"/>
      <c r="O185" s="92"/>
      <c r="P185" s="90"/>
    </row>
    <row r="186" spans="4:16" x14ac:dyDescent="0.25">
      <c r="H186" s="88"/>
      <c r="I186" s="116"/>
      <c r="J186" s="119"/>
      <c r="K186" s="8"/>
      <c r="L186" s="76"/>
      <c r="M186" s="76"/>
      <c r="N186" s="76"/>
      <c r="O186" s="92"/>
      <c r="P186" s="90"/>
    </row>
    <row r="187" spans="4:16" x14ac:dyDescent="0.25">
      <c r="H187" s="88"/>
      <c r="I187" s="116"/>
      <c r="J187" s="119"/>
      <c r="K187" s="8"/>
      <c r="L187" s="76"/>
      <c r="M187" s="76"/>
      <c r="N187" s="76"/>
      <c r="O187" s="92"/>
      <c r="P187" s="90"/>
    </row>
    <row r="188" spans="4:16" x14ac:dyDescent="0.25">
      <c r="H188" s="88"/>
      <c r="I188" s="116"/>
      <c r="J188" s="119"/>
      <c r="K188" s="8"/>
      <c r="L188" s="76"/>
      <c r="M188" s="76"/>
      <c r="N188" s="76"/>
      <c r="O188" s="92"/>
      <c r="P188" s="90"/>
    </row>
    <row r="189" spans="4:16" x14ac:dyDescent="0.25">
      <c r="H189" s="88"/>
      <c r="I189" s="116"/>
      <c r="J189" s="119"/>
      <c r="K189" s="8"/>
      <c r="L189" s="76"/>
      <c r="M189" s="76"/>
      <c r="N189" s="76"/>
      <c r="O189" s="92"/>
      <c r="P189" s="90"/>
    </row>
    <row r="190" spans="4:16" x14ac:dyDescent="0.25">
      <c r="D190" s="113"/>
      <c r="H190" s="88"/>
      <c r="I190" s="116"/>
      <c r="J190" s="119"/>
      <c r="K190" s="8"/>
      <c r="L190" s="76"/>
      <c r="M190" s="76"/>
      <c r="N190" s="76"/>
      <c r="O190" s="92"/>
      <c r="P190" s="90"/>
    </row>
    <row r="191" spans="4:16" x14ac:dyDescent="0.25">
      <c r="H191" s="88"/>
      <c r="I191" s="116"/>
      <c r="J191" s="119"/>
      <c r="K191" s="8"/>
      <c r="L191" s="76"/>
      <c r="M191" s="76"/>
      <c r="N191" s="76"/>
      <c r="O191" s="92"/>
      <c r="P191" s="90"/>
    </row>
    <row r="192" spans="4:16" x14ac:dyDescent="0.25">
      <c r="H192" s="88"/>
      <c r="I192" s="116"/>
      <c r="J192" s="119"/>
      <c r="K192" s="8"/>
      <c r="L192" s="76"/>
      <c r="M192" s="76"/>
      <c r="N192" s="76"/>
      <c r="O192" s="92"/>
      <c r="P192" s="90"/>
    </row>
    <row r="193" spans="8:16" x14ac:dyDescent="0.25">
      <c r="H193" s="88"/>
      <c r="I193" s="116"/>
      <c r="J193" s="119"/>
      <c r="K193" s="8"/>
      <c r="L193" s="76"/>
      <c r="M193" s="76"/>
      <c r="N193" s="76"/>
      <c r="O193" s="92"/>
      <c r="P193" s="90"/>
    </row>
    <row r="194" spans="8:16" x14ac:dyDescent="0.25">
      <c r="H194" s="88"/>
      <c r="I194" s="116"/>
      <c r="J194" s="119"/>
      <c r="K194" s="8"/>
      <c r="L194" s="76"/>
      <c r="M194" s="76"/>
      <c r="N194" s="76"/>
      <c r="O194" s="92"/>
      <c r="P194" s="90"/>
    </row>
    <row r="195" spans="8:16" x14ac:dyDescent="0.25">
      <c r="H195" s="88"/>
      <c r="I195" s="116"/>
      <c r="J195" s="119"/>
      <c r="K195" s="8"/>
      <c r="L195" s="76"/>
      <c r="M195" s="76"/>
      <c r="N195" s="76"/>
      <c r="O195" s="92"/>
      <c r="P195" s="90"/>
    </row>
    <row r="196" spans="8:16" x14ac:dyDescent="0.25">
      <c r="H196" s="88"/>
      <c r="I196" s="116"/>
      <c r="J196" s="119"/>
      <c r="K196" s="8"/>
      <c r="L196" s="76"/>
      <c r="M196" s="76"/>
      <c r="N196" s="76"/>
      <c r="O196" s="92"/>
      <c r="P196" s="90"/>
    </row>
    <row r="197" spans="8:16" x14ac:dyDescent="0.25">
      <c r="H197" s="88"/>
      <c r="I197" s="116"/>
      <c r="J197" s="119"/>
      <c r="K197" s="8"/>
      <c r="L197" s="76"/>
      <c r="M197" s="76"/>
      <c r="N197" s="76"/>
      <c r="O197" s="92"/>
      <c r="P197" s="90"/>
    </row>
    <row r="198" spans="8:16" x14ac:dyDescent="0.25">
      <c r="H198" s="88"/>
      <c r="I198" s="116"/>
      <c r="J198" s="119"/>
      <c r="K198" s="8"/>
      <c r="L198" s="76"/>
      <c r="M198" s="76"/>
      <c r="N198" s="76"/>
      <c r="O198" s="92"/>
      <c r="P198" s="90"/>
    </row>
    <row r="199" spans="8:16" x14ac:dyDescent="0.25">
      <c r="H199" s="88"/>
      <c r="I199" s="116"/>
      <c r="J199" s="119"/>
      <c r="K199" s="8"/>
      <c r="L199" s="76"/>
      <c r="M199" s="76"/>
      <c r="N199" s="76"/>
      <c r="O199" s="92"/>
      <c r="P199" s="90"/>
    </row>
    <row r="200" spans="8:16" x14ac:dyDescent="0.25">
      <c r="H200" s="88"/>
      <c r="I200" s="116"/>
      <c r="J200" s="119"/>
      <c r="K200" s="8"/>
      <c r="L200" s="76"/>
      <c r="M200" s="76"/>
      <c r="N200" s="76"/>
      <c r="O200" s="92"/>
      <c r="P200" s="90"/>
    </row>
    <row r="201" spans="8:16" x14ac:dyDescent="0.25">
      <c r="H201" s="88"/>
      <c r="I201" s="116"/>
      <c r="J201" s="119"/>
      <c r="K201" s="8"/>
      <c r="L201" s="76"/>
      <c r="M201" s="76"/>
      <c r="N201" s="76"/>
      <c r="O201" s="92"/>
      <c r="P201" s="90"/>
    </row>
    <row r="202" spans="8:16" x14ac:dyDescent="0.25">
      <c r="H202" s="88"/>
      <c r="I202" s="116"/>
      <c r="J202" s="119"/>
      <c r="K202" s="8"/>
      <c r="L202" s="76"/>
      <c r="M202" s="76"/>
      <c r="N202" s="76"/>
      <c r="O202" s="92"/>
      <c r="P202" s="90"/>
    </row>
    <row r="203" spans="8:16" x14ac:dyDescent="0.25">
      <c r="H203" s="88"/>
      <c r="I203" s="116"/>
      <c r="J203" s="119"/>
      <c r="K203" s="8"/>
      <c r="L203" s="76"/>
      <c r="M203" s="76"/>
      <c r="N203" s="76"/>
      <c r="O203" s="92"/>
      <c r="P203" s="90"/>
    </row>
    <row r="204" spans="8:16" x14ac:dyDescent="0.25">
      <c r="H204" s="88"/>
      <c r="I204" s="116"/>
      <c r="J204" s="119"/>
      <c r="K204" s="8"/>
      <c r="L204" s="76"/>
      <c r="M204" s="76"/>
      <c r="N204" s="76"/>
      <c r="O204" s="92"/>
      <c r="P204" s="90"/>
    </row>
    <row r="205" spans="8:16" x14ac:dyDescent="0.25">
      <c r="H205" s="88"/>
      <c r="I205" s="116"/>
      <c r="J205" s="119"/>
      <c r="K205" s="8"/>
      <c r="L205" s="76"/>
      <c r="M205" s="76"/>
      <c r="N205" s="76"/>
      <c r="O205" s="92"/>
      <c r="P205" s="90"/>
    </row>
    <row r="206" spans="8:16" x14ac:dyDescent="0.25">
      <c r="H206" s="88"/>
      <c r="I206" s="116"/>
      <c r="J206" s="119"/>
      <c r="K206" s="8"/>
      <c r="L206" s="76"/>
      <c r="M206" s="76"/>
      <c r="N206" s="76"/>
      <c r="O206" s="92"/>
      <c r="P206" s="90"/>
    </row>
    <row r="207" spans="8:16" x14ac:dyDescent="0.25">
      <c r="H207" s="88"/>
      <c r="I207" s="116"/>
      <c r="J207" s="119"/>
      <c r="K207" s="8"/>
      <c r="L207" s="76"/>
      <c r="M207" s="76"/>
      <c r="N207" s="76"/>
      <c r="O207" s="92"/>
      <c r="P207" s="90"/>
    </row>
    <row r="208" spans="8:16" x14ac:dyDescent="0.25">
      <c r="H208" s="88"/>
      <c r="I208" s="116"/>
      <c r="J208" s="119"/>
      <c r="K208" s="8"/>
      <c r="L208" s="76"/>
      <c r="M208" s="76"/>
      <c r="N208" s="76"/>
      <c r="O208" s="92"/>
      <c r="P208" s="90"/>
    </row>
    <row r="209" spans="8:16" x14ac:dyDescent="0.25">
      <c r="H209" s="88"/>
      <c r="I209" s="116"/>
      <c r="J209" s="119"/>
      <c r="K209" s="8"/>
      <c r="L209" s="76"/>
      <c r="M209" s="76"/>
      <c r="N209" s="76"/>
      <c r="O209" s="92"/>
      <c r="P209" s="90"/>
    </row>
    <row r="210" spans="8:16" x14ac:dyDescent="0.25">
      <c r="H210" s="88"/>
      <c r="I210" s="116"/>
      <c r="J210" s="119"/>
      <c r="K210" s="8"/>
      <c r="L210" s="76"/>
      <c r="M210" s="76"/>
      <c r="N210" s="76"/>
      <c r="O210" s="92"/>
      <c r="P210" s="90"/>
    </row>
    <row r="211" spans="8:16" x14ac:dyDescent="0.25">
      <c r="H211" s="88"/>
      <c r="I211" s="116"/>
      <c r="J211" s="119"/>
      <c r="K211" s="8"/>
      <c r="L211" s="76"/>
      <c r="M211" s="76"/>
      <c r="N211" s="76"/>
      <c r="O211" s="92"/>
      <c r="P211" s="90"/>
    </row>
    <row r="212" spans="8:16" x14ac:dyDescent="0.25">
      <c r="H212" s="88"/>
      <c r="I212" s="116"/>
      <c r="J212" s="119"/>
      <c r="K212" s="8"/>
      <c r="L212" s="76"/>
      <c r="M212" s="76"/>
      <c r="N212" s="76"/>
      <c r="O212" s="92"/>
      <c r="P212" s="90"/>
    </row>
    <row r="213" spans="8:16" x14ac:dyDescent="0.25">
      <c r="H213" s="88"/>
      <c r="I213" s="116"/>
      <c r="J213" s="119"/>
      <c r="K213" s="8"/>
      <c r="L213" s="76"/>
      <c r="M213" s="76"/>
      <c r="N213" s="76"/>
      <c r="O213" s="92"/>
      <c r="P213" s="90"/>
    </row>
    <row r="214" spans="8:16" x14ac:dyDescent="0.25">
      <c r="H214" s="88"/>
      <c r="I214" s="116"/>
      <c r="J214" s="119"/>
      <c r="K214" s="8"/>
      <c r="L214" s="76"/>
      <c r="M214" s="76"/>
      <c r="N214" s="76"/>
      <c r="O214" s="92"/>
      <c r="P214" s="90"/>
    </row>
    <row r="215" spans="8:16" x14ac:dyDescent="0.25">
      <c r="H215" s="88"/>
      <c r="I215" s="116"/>
      <c r="J215" s="119"/>
      <c r="K215" s="8"/>
      <c r="L215" s="76"/>
      <c r="M215" s="76"/>
      <c r="N215" s="76"/>
      <c r="O215" s="92"/>
      <c r="P215" s="90"/>
    </row>
    <row r="216" spans="8:16" x14ac:dyDescent="0.25">
      <c r="H216" s="88"/>
      <c r="I216" s="116"/>
      <c r="J216" s="119"/>
      <c r="K216" s="8"/>
      <c r="L216" s="76"/>
      <c r="M216" s="76"/>
      <c r="N216" s="76"/>
      <c r="O216" s="92"/>
      <c r="P216" s="90"/>
    </row>
    <row r="217" spans="8:16" x14ac:dyDescent="0.25">
      <c r="H217" s="88"/>
      <c r="I217" s="116"/>
      <c r="J217" s="119"/>
      <c r="K217" s="8"/>
      <c r="L217" s="76"/>
      <c r="M217" s="76"/>
      <c r="N217" s="76"/>
      <c r="O217" s="92"/>
      <c r="P217" s="90"/>
    </row>
    <row r="218" spans="8:16" x14ac:dyDescent="0.25">
      <c r="H218" s="88"/>
      <c r="I218" s="116"/>
      <c r="J218" s="119"/>
      <c r="K218" s="8"/>
      <c r="L218" s="76"/>
      <c r="M218" s="76"/>
      <c r="N218" s="76"/>
      <c r="O218" s="92"/>
      <c r="P218" s="90"/>
    </row>
    <row r="219" spans="8:16" x14ac:dyDescent="0.25">
      <c r="H219" s="88"/>
      <c r="I219" s="116"/>
      <c r="J219" s="119"/>
      <c r="K219" s="8"/>
      <c r="L219" s="76"/>
      <c r="M219" s="76"/>
      <c r="N219" s="76"/>
      <c r="O219" s="92"/>
      <c r="P219" s="90"/>
    </row>
    <row r="220" spans="8:16" x14ac:dyDescent="0.25">
      <c r="H220" s="88"/>
      <c r="I220" s="116"/>
      <c r="J220" s="119"/>
      <c r="K220" s="8"/>
      <c r="L220" s="76"/>
      <c r="M220" s="76"/>
      <c r="N220" s="76"/>
      <c r="O220" s="92"/>
      <c r="P220" s="90"/>
    </row>
    <row r="221" spans="8:16" x14ac:dyDescent="0.25">
      <c r="H221" s="88"/>
      <c r="I221" s="116"/>
      <c r="J221" s="119"/>
      <c r="K221" s="8"/>
      <c r="L221" s="76"/>
      <c r="M221" s="76"/>
      <c r="N221" s="76"/>
      <c r="O221" s="92"/>
      <c r="P221" s="90"/>
    </row>
    <row r="222" spans="8:16" x14ac:dyDescent="0.25">
      <c r="H222" s="88"/>
      <c r="I222" s="116"/>
      <c r="J222" s="119"/>
      <c r="K222" s="8"/>
      <c r="L222" s="76"/>
      <c r="M222" s="76"/>
      <c r="N222" s="76"/>
      <c r="O222" s="92"/>
      <c r="P222" s="90"/>
    </row>
    <row r="223" spans="8:16" x14ac:dyDescent="0.25">
      <c r="H223" s="88"/>
      <c r="I223" s="116"/>
      <c r="J223" s="119"/>
      <c r="K223" s="8"/>
      <c r="L223" s="76"/>
      <c r="M223" s="76"/>
      <c r="N223" s="76"/>
      <c r="O223" s="92"/>
      <c r="P223" s="90"/>
    </row>
    <row r="224" spans="8:16" x14ac:dyDescent="0.25">
      <c r="H224" s="88"/>
      <c r="I224" s="116"/>
      <c r="J224" s="119"/>
      <c r="K224" s="8"/>
      <c r="L224" s="76"/>
      <c r="M224" s="76"/>
      <c r="N224" s="76"/>
      <c r="O224" s="92"/>
      <c r="P224" s="90"/>
    </row>
    <row r="225" spans="8:16" x14ac:dyDescent="0.25">
      <c r="H225" s="88"/>
      <c r="I225" s="116"/>
      <c r="J225" s="119"/>
      <c r="K225" s="8"/>
      <c r="L225" s="76"/>
      <c r="M225" s="76"/>
      <c r="N225" s="76"/>
      <c r="O225" s="92"/>
      <c r="P225" s="90"/>
    </row>
    <row r="226" spans="8:16" x14ac:dyDescent="0.25">
      <c r="H226" s="88"/>
      <c r="I226" s="116"/>
      <c r="J226" s="119"/>
      <c r="K226" s="8"/>
      <c r="L226" s="76"/>
      <c r="M226" s="76"/>
      <c r="N226" s="76"/>
      <c r="O226" s="92"/>
      <c r="P226" s="90"/>
    </row>
    <row r="227" spans="8:16" x14ac:dyDescent="0.25">
      <c r="H227" s="88"/>
      <c r="I227" s="116"/>
      <c r="J227" s="119"/>
      <c r="K227" s="8"/>
      <c r="L227" s="76"/>
      <c r="M227" s="76"/>
      <c r="N227" s="76"/>
      <c r="O227" s="92"/>
      <c r="P227" s="90"/>
    </row>
    <row r="228" spans="8:16" x14ac:dyDescent="0.25">
      <c r="H228" s="88"/>
      <c r="I228" s="116"/>
      <c r="J228" s="119"/>
      <c r="K228" s="8"/>
      <c r="L228" s="76"/>
      <c r="M228" s="76"/>
      <c r="N228" s="76"/>
      <c r="O228" s="92"/>
      <c r="P228" s="90"/>
    </row>
    <row r="229" spans="8:16" x14ac:dyDescent="0.25">
      <c r="H229" s="88"/>
      <c r="I229" s="116"/>
      <c r="J229" s="119"/>
      <c r="K229" s="8"/>
      <c r="L229" s="76"/>
      <c r="M229" s="76"/>
      <c r="N229" s="76"/>
      <c r="O229" s="92"/>
      <c r="P229" s="90"/>
    </row>
    <row r="230" spans="8:16" x14ac:dyDescent="0.25">
      <c r="H230" s="88"/>
      <c r="I230" s="116"/>
      <c r="J230" s="119"/>
      <c r="K230" s="8"/>
      <c r="L230" s="76"/>
      <c r="M230" s="76"/>
      <c r="N230" s="76"/>
      <c r="O230" s="92"/>
      <c r="P230" s="90"/>
    </row>
    <row r="231" spans="8:16" x14ac:dyDescent="0.25">
      <c r="H231" s="88"/>
      <c r="I231" s="116"/>
      <c r="J231" s="119"/>
      <c r="K231" s="8"/>
      <c r="L231" s="76"/>
      <c r="M231" s="76"/>
      <c r="N231" s="76"/>
      <c r="O231" s="92"/>
      <c r="P231" s="90"/>
    </row>
    <row r="232" spans="8:16" x14ac:dyDescent="0.25">
      <c r="H232" s="88"/>
      <c r="I232" s="116"/>
      <c r="J232" s="119"/>
      <c r="K232" s="8"/>
      <c r="L232" s="76"/>
      <c r="M232" s="76"/>
      <c r="N232" s="76"/>
      <c r="O232" s="92"/>
      <c r="P232" s="90"/>
    </row>
    <row r="233" spans="8:16" x14ac:dyDescent="0.25">
      <c r="H233" s="88"/>
      <c r="I233" s="116"/>
      <c r="J233" s="119"/>
      <c r="K233" s="8"/>
      <c r="L233" s="76"/>
      <c r="M233" s="76"/>
      <c r="N233" s="76"/>
      <c r="O233" s="92"/>
      <c r="P233" s="90"/>
    </row>
    <row r="234" spans="8:16" x14ac:dyDescent="0.25">
      <c r="H234" s="88"/>
      <c r="I234" s="116"/>
      <c r="J234" s="119"/>
      <c r="K234" s="8"/>
      <c r="L234" s="76"/>
      <c r="M234" s="76"/>
      <c r="N234" s="76"/>
      <c r="O234" s="92"/>
      <c r="P234" s="90"/>
    </row>
    <row r="235" spans="8:16" x14ac:dyDescent="0.25">
      <c r="H235" s="88"/>
      <c r="I235" s="116"/>
      <c r="J235" s="119"/>
      <c r="K235" s="8"/>
      <c r="L235" s="76"/>
      <c r="M235" s="76"/>
      <c r="N235" s="76"/>
      <c r="O235" s="92"/>
      <c r="P235" s="90"/>
    </row>
    <row r="236" spans="8:16" x14ac:dyDescent="0.25">
      <c r="H236" s="88"/>
      <c r="I236" s="116"/>
      <c r="J236" s="119"/>
      <c r="K236" s="8"/>
      <c r="L236" s="76"/>
      <c r="M236" s="76"/>
      <c r="N236" s="76"/>
      <c r="O236" s="92"/>
      <c r="P236" s="90"/>
    </row>
    <row r="237" spans="8:16" x14ac:dyDescent="0.25">
      <c r="H237" s="88"/>
      <c r="I237" s="116"/>
      <c r="J237" s="119"/>
      <c r="K237" s="8"/>
      <c r="L237" s="76"/>
      <c r="M237" s="76"/>
      <c r="N237" s="76"/>
      <c r="O237" s="92"/>
      <c r="P237" s="90"/>
    </row>
    <row r="238" spans="8:16" x14ac:dyDescent="0.25">
      <c r="H238" s="88"/>
      <c r="I238" s="116"/>
      <c r="J238" s="119"/>
      <c r="K238" s="8"/>
      <c r="L238" s="76"/>
      <c r="M238" s="76"/>
      <c r="N238" s="76"/>
      <c r="O238" s="92"/>
      <c r="P238" s="90"/>
    </row>
    <row r="239" spans="8:16" x14ac:dyDescent="0.25">
      <c r="H239" s="88"/>
      <c r="I239" s="116"/>
      <c r="J239" s="119"/>
      <c r="K239" s="8"/>
      <c r="L239" s="76"/>
      <c r="M239" s="76"/>
      <c r="N239" s="76"/>
      <c r="O239" s="92"/>
      <c r="P239" s="90"/>
    </row>
    <row r="240" spans="8:16" x14ac:dyDescent="0.25">
      <c r="H240" s="88"/>
      <c r="I240" s="116"/>
      <c r="J240" s="119"/>
      <c r="K240" s="8"/>
      <c r="L240" s="76"/>
      <c r="M240" s="76"/>
      <c r="N240" s="76"/>
      <c r="O240" s="92"/>
      <c r="P240" s="90"/>
    </row>
    <row r="241" spans="8:16" x14ac:dyDescent="0.25">
      <c r="H241" s="88"/>
      <c r="I241" s="116"/>
      <c r="J241" s="119"/>
      <c r="K241" s="8"/>
      <c r="L241" s="76"/>
      <c r="M241" s="76"/>
      <c r="N241" s="76"/>
      <c r="O241" s="92"/>
      <c r="P241" s="90"/>
    </row>
    <row r="242" spans="8:16" x14ac:dyDescent="0.25">
      <c r="H242" s="88"/>
      <c r="I242" s="116"/>
      <c r="J242" s="119"/>
      <c r="K242" s="8"/>
      <c r="L242" s="76"/>
      <c r="M242" s="76"/>
      <c r="N242" s="76"/>
      <c r="O242" s="92"/>
      <c r="P242" s="90"/>
    </row>
    <row r="243" spans="8:16" x14ac:dyDescent="0.25">
      <c r="H243" s="88"/>
      <c r="I243" s="116"/>
      <c r="J243" s="119"/>
      <c r="K243" s="8"/>
      <c r="L243" s="76"/>
      <c r="M243" s="76"/>
      <c r="N243" s="76"/>
      <c r="O243" s="92"/>
      <c r="P243" s="90"/>
    </row>
    <row r="244" spans="8:16" x14ac:dyDescent="0.25">
      <c r="H244" s="88"/>
      <c r="I244" s="116"/>
      <c r="J244" s="119"/>
      <c r="K244" s="8"/>
      <c r="L244" s="76"/>
      <c r="M244" s="76"/>
      <c r="N244" s="76"/>
      <c r="O244" s="92"/>
      <c r="P244" s="90"/>
    </row>
    <row r="245" spans="8:16" x14ac:dyDescent="0.25">
      <c r="H245" s="88"/>
      <c r="I245" s="116"/>
      <c r="J245" s="119"/>
      <c r="K245" s="8"/>
      <c r="L245" s="76"/>
      <c r="M245" s="76"/>
      <c r="N245" s="76"/>
      <c r="O245" s="92"/>
      <c r="P245" s="90"/>
    </row>
    <row r="246" spans="8:16" x14ac:dyDescent="0.25">
      <c r="H246" s="88"/>
      <c r="I246" s="116"/>
      <c r="J246" s="119"/>
      <c r="K246" s="8"/>
      <c r="L246" s="76"/>
      <c r="M246" s="76"/>
      <c r="N246" s="76"/>
      <c r="O246" s="92"/>
      <c r="P246" s="90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2023-07-18T07:51:56Z</dcterms:modified>
</cp:coreProperties>
</file>