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PUBLICO 21.10.20\"/>
    </mc:Choice>
  </mc:AlternateContent>
  <xr:revisionPtr revIDLastSave="0" documentId="13_ncr:1_{BFFDAC96-734C-47C3-8AA7-C41EA7C48072}" xr6:coauthVersionLast="45" xr6:coauthVersionMax="45" xr10:uidLastSave="{00000000-0000-0000-0000-000000000000}"/>
  <bookViews>
    <workbookView xWindow="0" yWindow="0" windowWidth="21600" windowHeight="1290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APR.FP!$C$194:$N$254</definedName>
    <definedName name="_xlnm.Print_Area" localSheetId="5">APR.FPP!#REF!</definedName>
    <definedName name="_xlnm.Print_Area" localSheetId="6">IMM.FP!$C$195:$N$257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</workbook>
</file>

<file path=xl/calcChain.xml><?xml version="1.0" encoding="utf-8"?>
<calcChain xmlns="http://schemas.openxmlformats.org/spreadsheetml/2006/main">
  <c r="J90" i="9" l="1"/>
  <c r="L90" i="9" s="1"/>
  <c r="K89" i="9"/>
  <c r="J89" i="9"/>
  <c r="L89" i="9" s="1"/>
  <c r="J88" i="9"/>
  <c r="L88" i="9" s="1"/>
  <c r="J87" i="9"/>
  <c r="L87" i="9" s="1"/>
  <c r="J86" i="9"/>
  <c r="L86" i="9" s="1"/>
  <c r="J85" i="9"/>
  <c r="L85" i="9" s="1"/>
  <c r="J84" i="9"/>
  <c r="L84" i="9" s="1"/>
  <c r="L83" i="9"/>
  <c r="K83" i="9"/>
  <c r="J83" i="9"/>
  <c r="J82" i="9"/>
  <c r="K82" i="9" s="1"/>
  <c r="K81" i="9"/>
  <c r="J81" i="9"/>
  <c r="L81" i="9" s="1"/>
  <c r="J80" i="9"/>
  <c r="K80" i="9" s="1"/>
  <c r="J79" i="9"/>
  <c r="L79" i="9" s="1"/>
  <c r="G8" i="21"/>
  <c r="P8" i="21" s="1"/>
  <c r="G61" i="9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1" i="9"/>
  <c r="H41" i="9" s="1"/>
  <c r="G40" i="9"/>
  <c r="I40" i="9" s="1"/>
  <c r="G39" i="9"/>
  <c r="H39" i="9" s="1"/>
  <c r="G38" i="9"/>
  <c r="I38" i="9" s="1"/>
  <c r="G37" i="9"/>
  <c r="H37" i="9" s="1"/>
  <c r="G36" i="9"/>
  <c r="G35" i="9"/>
  <c r="G34" i="9"/>
  <c r="G33" i="9"/>
  <c r="L80" i="9" l="1"/>
  <c r="K79" i="9"/>
  <c r="K85" i="9"/>
  <c r="K87" i="9"/>
  <c r="L82" i="9"/>
  <c r="K84" i="9"/>
  <c r="K88" i="9"/>
  <c r="K86" i="9"/>
  <c r="K90" i="9"/>
  <c r="I8" i="21"/>
  <c r="J8" i="21" s="1"/>
  <c r="H8" i="21"/>
  <c r="I57" i="9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40" i="9"/>
  <c r="I39" i="9"/>
  <c r="H38" i="9"/>
  <c r="I37" i="9"/>
  <c r="I41" i="9"/>
  <c r="G32" i="9"/>
  <c r="I32" i="9" s="1"/>
  <c r="G31" i="9"/>
  <c r="I31" i="9" s="1"/>
  <c r="G30" i="9"/>
  <c r="I30" i="9" s="1"/>
  <c r="G29" i="9"/>
  <c r="H29" i="9" s="1"/>
  <c r="G28" i="9"/>
  <c r="H28" i="9" s="1"/>
  <c r="G27" i="9"/>
  <c r="I27" i="9" s="1"/>
  <c r="G26" i="9"/>
  <c r="H26" i="9" s="1"/>
  <c r="G25" i="9"/>
  <c r="I25" i="9" s="1"/>
  <c r="G24" i="9"/>
  <c r="H24" i="9" s="1"/>
  <c r="G23" i="9"/>
  <c r="I23" i="9" s="1"/>
  <c r="G22" i="9"/>
  <c r="H22" i="9" s="1"/>
  <c r="G21" i="9"/>
  <c r="H21" i="9" s="1"/>
  <c r="G20" i="9"/>
  <c r="H20" i="9" s="1"/>
  <c r="G19" i="9"/>
  <c r="I19" i="9" s="1"/>
  <c r="G18" i="9"/>
  <c r="H18" i="9" s="1"/>
  <c r="G17" i="9"/>
  <c r="I17" i="9" s="1"/>
  <c r="G16" i="9"/>
  <c r="H16" i="9" s="1"/>
  <c r="G15" i="9"/>
  <c r="I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N8" i="21" l="1"/>
  <c r="L8" i="21"/>
  <c r="M8" i="21" s="1"/>
  <c r="K8" i="21"/>
  <c r="H31" i="9"/>
  <c r="I29" i="9"/>
  <c r="H27" i="9"/>
  <c r="I26" i="9"/>
  <c r="H25" i="9"/>
  <c r="H23" i="9"/>
  <c r="I22" i="9"/>
  <c r="I21" i="9"/>
  <c r="H19" i="9"/>
  <c r="I18" i="9"/>
  <c r="H17" i="9"/>
  <c r="H15" i="9"/>
  <c r="I14" i="9"/>
  <c r="I13" i="9"/>
  <c r="H11" i="9"/>
  <c r="I10" i="9"/>
  <c r="I9" i="9"/>
  <c r="I12" i="9"/>
  <c r="I16" i="9"/>
  <c r="I20" i="9"/>
  <c r="I24" i="9"/>
  <c r="I28" i="9"/>
  <c r="H30" i="9"/>
  <c r="H32" i="9"/>
  <c r="G12" i="21" l="1"/>
  <c r="I12" i="21" s="1"/>
  <c r="J12" i="21" s="1"/>
  <c r="H12" i="21" l="1"/>
  <c r="N12" i="21" s="1"/>
  <c r="P12" i="21"/>
  <c r="K12" i="21"/>
  <c r="L12" i="21"/>
  <c r="M12" i="21" l="1"/>
  <c r="N535" i="15"/>
  <c r="P535" i="15" s="1"/>
  <c r="N534" i="15"/>
  <c r="P534" i="15" s="1"/>
  <c r="N533" i="15"/>
  <c r="P533" i="15" s="1"/>
  <c r="N532" i="15"/>
  <c r="O532" i="15" s="1"/>
  <c r="O531" i="15"/>
  <c r="N531" i="15"/>
  <c r="P531" i="15" s="1"/>
  <c r="N530" i="15"/>
  <c r="P530" i="15" s="1"/>
  <c r="N529" i="15"/>
  <c r="P529" i="15" s="1"/>
  <c r="N528" i="15"/>
  <c r="O528" i="15" s="1"/>
  <c r="N527" i="15"/>
  <c r="P527" i="15" s="1"/>
  <c r="N526" i="15"/>
  <c r="P526" i="15" s="1"/>
  <c r="N525" i="15"/>
  <c r="P525" i="15" s="1"/>
  <c r="N524" i="15"/>
  <c r="O524" i="15" s="1"/>
  <c r="N523" i="15"/>
  <c r="P523" i="15" s="1"/>
  <c r="N522" i="15"/>
  <c r="P522" i="15" s="1"/>
  <c r="N521" i="15"/>
  <c r="P521" i="15" s="1"/>
  <c r="N520" i="15"/>
  <c r="O520" i="15" s="1"/>
  <c r="N519" i="15"/>
  <c r="P519" i="15" s="1"/>
  <c r="N518" i="15"/>
  <c r="P518" i="15" s="1"/>
  <c r="N517" i="15"/>
  <c r="P517" i="15" s="1"/>
  <c r="N516" i="15"/>
  <c r="O516" i="15" s="1"/>
  <c r="N515" i="15"/>
  <c r="P515" i="15" s="1"/>
  <c r="N514" i="15"/>
  <c r="N513" i="15"/>
  <c r="P513" i="15" s="1"/>
  <c r="N512" i="15"/>
  <c r="O512" i="15" s="1"/>
  <c r="N511" i="15"/>
  <c r="P511" i="15" s="1"/>
  <c r="N510" i="15"/>
  <c r="O510" i="15" s="1"/>
  <c r="N509" i="15"/>
  <c r="P509" i="15" s="1"/>
  <c r="N508" i="15"/>
  <c r="O508" i="15" s="1"/>
  <c r="O507" i="15"/>
  <c r="N507" i="15"/>
  <c r="P507" i="15" s="1"/>
  <c r="N506" i="15"/>
  <c r="O506" i="15" s="1"/>
  <c r="N505" i="15"/>
  <c r="O505" i="15" s="1"/>
  <c r="N504" i="15"/>
  <c r="O504" i="15" s="1"/>
  <c r="O503" i="15"/>
  <c r="N503" i="15"/>
  <c r="P503" i="15" s="1"/>
  <c r="N502" i="15"/>
  <c r="O502" i="15" s="1"/>
  <c r="N501" i="15"/>
  <c r="P501" i="15" s="1"/>
  <c r="N500" i="15"/>
  <c r="O500" i="15" s="1"/>
  <c r="N499" i="15"/>
  <c r="P499" i="15" s="1"/>
  <c r="N498" i="15"/>
  <c r="O498" i="15" s="1"/>
  <c r="N497" i="15"/>
  <c r="P497" i="15" s="1"/>
  <c r="N496" i="15"/>
  <c r="O496" i="15" s="1"/>
  <c r="N495" i="15"/>
  <c r="P495" i="15" s="1"/>
  <c r="N494" i="15"/>
  <c r="O494" i="15" s="1"/>
  <c r="N493" i="15"/>
  <c r="O493" i="15" s="1"/>
  <c r="N492" i="15"/>
  <c r="O492" i="15" s="1"/>
  <c r="N491" i="15"/>
  <c r="P491" i="15" s="1"/>
  <c r="N490" i="15"/>
  <c r="O490" i="15" s="1"/>
  <c r="N489" i="15"/>
  <c r="P489" i="15" s="1"/>
  <c r="N488" i="15"/>
  <c r="O488" i="15" s="1"/>
  <c r="N487" i="15"/>
  <c r="P487" i="15" s="1"/>
  <c r="N486" i="15"/>
  <c r="O486" i="15" s="1"/>
  <c r="N485" i="15"/>
  <c r="O485" i="15" s="1"/>
  <c r="N484" i="15"/>
  <c r="O484" i="15" s="1"/>
  <c r="N483" i="15"/>
  <c r="P483" i="15" s="1"/>
  <c r="N482" i="15"/>
  <c r="O482" i="15" s="1"/>
  <c r="N481" i="15"/>
  <c r="O481" i="15" s="1"/>
  <c r="N480" i="15"/>
  <c r="O480" i="15" s="1"/>
  <c r="N479" i="15"/>
  <c r="P479" i="15" s="1"/>
  <c r="N478" i="15"/>
  <c r="O478" i="15" s="1"/>
  <c r="N477" i="15"/>
  <c r="P477" i="15" s="1"/>
  <c r="N476" i="15"/>
  <c r="O476" i="15" s="1"/>
  <c r="O475" i="15"/>
  <c r="N475" i="15"/>
  <c r="P475" i="15" s="1"/>
  <c r="N474" i="15"/>
  <c r="O474" i="15" s="1"/>
  <c r="N473" i="15"/>
  <c r="O473" i="15" s="1"/>
  <c r="N472" i="15"/>
  <c r="O472" i="15" s="1"/>
  <c r="O471" i="15"/>
  <c r="N471" i="15"/>
  <c r="P471" i="15" s="1"/>
  <c r="N470" i="15"/>
  <c r="O470" i="15" s="1"/>
  <c r="N469" i="15"/>
  <c r="O469" i="15" s="1"/>
  <c r="N468" i="15"/>
  <c r="O468" i="15" s="1"/>
  <c r="N467" i="15"/>
  <c r="P467" i="15" s="1"/>
  <c r="N466" i="15"/>
  <c r="O466" i="15" s="1"/>
  <c r="N465" i="15"/>
  <c r="P465" i="15" s="1"/>
  <c r="N464" i="15"/>
  <c r="O464" i="15" s="1"/>
  <c r="N463" i="15"/>
  <c r="P463" i="15" s="1"/>
  <c r="N462" i="15"/>
  <c r="O462" i="15" s="1"/>
  <c r="N461" i="15"/>
  <c r="P461" i="15" s="1"/>
  <c r="N460" i="15"/>
  <c r="O460" i="15" s="1"/>
  <c r="N459" i="15"/>
  <c r="P459" i="15" s="1"/>
  <c r="N458" i="15"/>
  <c r="O458" i="15" s="1"/>
  <c r="N457" i="15"/>
  <c r="P457" i="15" s="1"/>
  <c r="N456" i="15"/>
  <c r="O456" i="15" s="1"/>
  <c r="N455" i="15"/>
  <c r="P455" i="15" s="1"/>
  <c r="P454" i="15"/>
  <c r="N454" i="15"/>
  <c r="O454" i="15" s="1"/>
  <c r="N453" i="15"/>
  <c r="P453" i="15" s="1"/>
  <c r="N452" i="15"/>
  <c r="O452" i="15" s="1"/>
  <c r="N451" i="15"/>
  <c r="P451" i="15" s="1"/>
  <c r="N450" i="15"/>
  <c r="O450" i="15" s="1"/>
  <c r="N449" i="15"/>
  <c r="P449" i="15" s="1"/>
  <c r="N448" i="15"/>
  <c r="P448" i="15" s="1"/>
  <c r="N447" i="15"/>
  <c r="P447" i="15" s="1"/>
  <c r="N446" i="15"/>
  <c r="O446" i="15" s="1"/>
  <c r="N445" i="15"/>
  <c r="P445" i="15" s="1"/>
  <c r="N444" i="15"/>
  <c r="O444" i="15" s="1"/>
  <c r="N443" i="15"/>
  <c r="P443" i="15" s="1"/>
  <c r="N442" i="15"/>
  <c r="O442" i="15" s="1"/>
  <c r="N441" i="15"/>
  <c r="O441" i="15" s="1"/>
  <c r="N440" i="15"/>
  <c r="P440" i="15" s="1"/>
  <c r="N439" i="15"/>
  <c r="P439" i="15" s="1"/>
  <c r="N438" i="15"/>
  <c r="O438" i="15" s="1"/>
  <c r="N437" i="15"/>
  <c r="O437" i="15" s="1"/>
  <c r="O451" i="15" l="1"/>
  <c r="P474" i="15"/>
  <c r="O517" i="15"/>
  <c r="P506" i="15"/>
  <c r="P456" i="15"/>
  <c r="O461" i="15"/>
  <c r="O487" i="15"/>
  <c r="P492" i="15"/>
  <c r="P493" i="15"/>
  <c r="O511" i="15"/>
  <c r="P442" i="15"/>
  <c r="O443" i="15"/>
  <c r="O479" i="15"/>
  <c r="P484" i="15"/>
  <c r="O497" i="15"/>
  <c r="O525" i="15"/>
  <c r="O535" i="15"/>
  <c r="O533" i="15"/>
  <c r="P532" i="15"/>
  <c r="O529" i="15"/>
  <c r="P528" i="15"/>
  <c r="O527" i="15"/>
  <c r="P524" i="15"/>
  <c r="O523" i="15"/>
  <c r="O521" i="15"/>
  <c r="P520" i="15"/>
  <c r="P516" i="15"/>
  <c r="O513" i="15"/>
  <c r="O509" i="15"/>
  <c r="P508" i="15"/>
  <c r="P505" i="15"/>
  <c r="O519" i="15"/>
  <c r="O515" i="15"/>
  <c r="P504" i="15"/>
  <c r="O501" i="15"/>
  <c r="P500" i="15"/>
  <c r="O499" i="15"/>
  <c r="O495" i="15"/>
  <c r="O491" i="15"/>
  <c r="P490" i="15"/>
  <c r="O489" i="15"/>
  <c r="P488" i="15"/>
  <c r="P485" i="15"/>
  <c r="O483" i="15"/>
  <c r="P481" i="15"/>
  <c r="O477" i="15"/>
  <c r="P476" i="15"/>
  <c r="P473" i="15"/>
  <c r="P472" i="15"/>
  <c r="P469" i="15"/>
  <c r="P468" i="15"/>
  <c r="O467" i="15"/>
  <c r="O465" i="15"/>
  <c r="O463" i="15"/>
  <c r="P460" i="15"/>
  <c r="O459" i="15"/>
  <c r="P458" i="15"/>
  <c r="O457" i="15"/>
  <c r="O453" i="15"/>
  <c r="P450" i="15"/>
  <c r="O449" i="15"/>
  <c r="O447" i="15"/>
  <c r="O445" i="15"/>
  <c r="P446" i="15"/>
  <c r="P441" i="15"/>
  <c r="O439" i="15"/>
  <c r="P438" i="15"/>
  <c r="P437" i="15"/>
  <c r="P444" i="15"/>
  <c r="P452" i="15"/>
  <c r="O455" i="15"/>
  <c r="P464" i="15"/>
  <c r="P470" i="15"/>
  <c r="P480" i="15"/>
  <c r="P486" i="15"/>
  <c r="P496" i="15"/>
  <c r="P502" i="15"/>
  <c r="P512" i="15"/>
  <c r="P514" i="15"/>
  <c r="O514" i="15"/>
  <c r="O440" i="15"/>
  <c r="O448" i="15"/>
  <c r="P462" i="15"/>
  <c r="P478" i="15"/>
  <c r="P494" i="15"/>
  <c r="P510" i="15"/>
  <c r="P466" i="15"/>
  <c r="P482" i="15"/>
  <c r="P498" i="15"/>
  <c r="O518" i="15"/>
  <c r="O522" i="15"/>
  <c r="O526" i="15"/>
  <c r="O530" i="15"/>
  <c r="O534" i="15"/>
  <c r="N436" i="15" l="1"/>
  <c r="P436" i="15" s="1"/>
  <c r="N435" i="15"/>
  <c r="P435" i="15" s="1"/>
  <c r="N434" i="15"/>
  <c r="P434" i="15" s="1"/>
  <c r="N433" i="15"/>
  <c r="P433" i="15" s="1"/>
  <c r="N432" i="15"/>
  <c r="O432" i="15" s="1"/>
  <c r="N431" i="15"/>
  <c r="P431" i="15" s="1"/>
  <c r="N430" i="15"/>
  <c r="P430" i="15" s="1"/>
  <c r="N429" i="15"/>
  <c r="P429" i="15" s="1"/>
  <c r="T428" i="15"/>
  <c r="N428" i="15"/>
  <c r="O428" i="15" s="1"/>
  <c r="N427" i="15"/>
  <c r="P427" i="15" s="1"/>
  <c r="N426" i="15"/>
  <c r="P426" i="15" s="1"/>
  <c r="N425" i="15"/>
  <c r="P425" i="15" s="1"/>
  <c r="N424" i="15"/>
  <c r="O424" i="15" s="1"/>
  <c r="N423" i="15"/>
  <c r="N422" i="15"/>
  <c r="P422" i="15" s="1"/>
  <c r="N421" i="15"/>
  <c r="O421" i="15" s="1"/>
  <c r="N420" i="15"/>
  <c r="O420" i="15" s="1"/>
  <c r="N419" i="15"/>
  <c r="P419" i="15" s="1"/>
  <c r="L419" i="15"/>
  <c r="L420" i="15"/>
  <c r="T420" i="15" s="1"/>
  <c r="L421" i="15"/>
  <c r="T421" i="15" s="1"/>
  <c r="L422" i="15"/>
  <c r="M422" i="15" s="1"/>
  <c r="R422" i="15" s="1"/>
  <c r="L423" i="15"/>
  <c r="M423" i="15" s="1"/>
  <c r="R423" i="15" s="1"/>
  <c r="L424" i="15"/>
  <c r="T424" i="15" s="1"/>
  <c r="L425" i="15"/>
  <c r="T425" i="15" s="1"/>
  <c r="L426" i="15"/>
  <c r="L427" i="15"/>
  <c r="M427" i="15" s="1"/>
  <c r="R427" i="15" s="1"/>
  <c r="L428" i="15"/>
  <c r="M428" i="15" s="1"/>
  <c r="R428" i="15" s="1"/>
  <c r="L429" i="15"/>
  <c r="T429" i="15" s="1"/>
  <c r="L430" i="15"/>
  <c r="L431" i="15"/>
  <c r="T431" i="15" s="1"/>
  <c r="L432" i="15"/>
  <c r="T432" i="15" s="1"/>
  <c r="L433" i="15"/>
  <c r="T433" i="15" s="1"/>
  <c r="L434" i="15"/>
  <c r="L435" i="15"/>
  <c r="T435" i="15" s="1"/>
  <c r="L436" i="15"/>
  <c r="T436" i="15" s="1"/>
  <c r="M420" i="15"/>
  <c r="R420" i="15" s="1"/>
  <c r="M421" i="15"/>
  <c r="R421" i="15" s="1"/>
  <c r="M424" i="15"/>
  <c r="R424" i="15" s="1"/>
  <c r="M425" i="15"/>
  <c r="R425" i="15" s="1"/>
  <c r="M429" i="15"/>
  <c r="R429" i="15" s="1"/>
  <c r="M431" i="15"/>
  <c r="R431" i="15" s="1"/>
  <c r="M432" i="15"/>
  <c r="R432" i="15" s="1"/>
  <c r="M433" i="15"/>
  <c r="R433" i="15" s="1"/>
  <c r="M436" i="15"/>
  <c r="R436" i="15" s="1"/>
  <c r="O418" i="15"/>
  <c r="N418" i="15"/>
  <c r="P418" i="15" s="1"/>
  <c r="N417" i="15"/>
  <c r="P417" i="15" s="1"/>
  <c r="N416" i="15"/>
  <c r="P416" i="15" s="1"/>
  <c r="N415" i="15"/>
  <c r="P415" i="15" s="1"/>
  <c r="N414" i="15"/>
  <c r="P414" i="15" s="1"/>
  <c r="N413" i="15"/>
  <c r="P413" i="15" s="1"/>
  <c r="N412" i="15"/>
  <c r="P412" i="15" s="1"/>
  <c r="N411" i="15"/>
  <c r="P411" i="15" s="1"/>
  <c r="N410" i="15"/>
  <c r="P410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O402" i="15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N375" i="15"/>
  <c r="P375" i="15" s="1"/>
  <c r="N374" i="15"/>
  <c r="P374" i="15" s="1"/>
  <c r="N373" i="15"/>
  <c r="P373" i="15" s="1"/>
  <c r="N372" i="15"/>
  <c r="P372" i="15" s="1"/>
  <c r="N371" i="15"/>
  <c r="P371" i="15" s="1"/>
  <c r="N370" i="15"/>
  <c r="N369" i="15"/>
  <c r="N368" i="15"/>
  <c r="N367" i="15"/>
  <c r="P367" i="15" s="1"/>
  <c r="N366" i="15"/>
  <c r="N365" i="15"/>
  <c r="P365" i="15" s="1"/>
  <c r="N364" i="15"/>
  <c r="O363" i="15"/>
  <c r="N363" i="15"/>
  <c r="P363" i="15" s="1"/>
  <c r="N362" i="15"/>
  <c r="N361" i="15"/>
  <c r="N360" i="15"/>
  <c r="O360" i="15" s="1"/>
  <c r="N359" i="15"/>
  <c r="O359" i="15" s="1"/>
  <c r="N358" i="15"/>
  <c r="O358" i="15" s="1"/>
  <c r="N357" i="15"/>
  <c r="N356" i="15"/>
  <c r="O356" i="15" s="1"/>
  <c r="N355" i="15"/>
  <c r="O355" i="15" s="1"/>
  <c r="N354" i="15"/>
  <c r="O354" i="15" s="1"/>
  <c r="N353" i="15"/>
  <c r="O353" i="15" s="1"/>
  <c r="T422" i="15" l="1"/>
  <c r="Q425" i="15"/>
  <c r="O431" i="15"/>
  <c r="P366" i="15"/>
  <c r="O366" i="15"/>
  <c r="O357" i="15"/>
  <c r="P357" i="15"/>
  <c r="P361" i="15"/>
  <c r="O361" i="15"/>
  <c r="P376" i="15"/>
  <c r="O376" i="15"/>
  <c r="P369" i="15"/>
  <c r="O369" i="15"/>
  <c r="T419" i="15"/>
  <c r="M419" i="15"/>
  <c r="R419" i="15" s="1"/>
  <c r="P364" i="15"/>
  <c r="O364" i="15"/>
  <c r="P384" i="15"/>
  <c r="O384" i="15"/>
  <c r="M435" i="15"/>
  <c r="R435" i="15" s="1"/>
  <c r="T434" i="15"/>
  <c r="M434" i="15"/>
  <c r="R434" i="15" s="1"/>
  <c r="M430" i="15"/>
  <c r="R430" i="15" s="1"/>
  <c r="T430" i="15"/>
  <c r="M426" i="15"/>
  <c r="R426" i="15" s="1"/>
  <c r="T426" i="15"/>
  <c r="P423" i="15"/>
  <c r="Q423" i="15" s="1"/>
  <c r="O423" i="15"/>
  <c r="O425" i="15"/>
  <c r="Q429" i="15"/>
  <c r="P362" i="15"/>
  <c r="O362" i="15"/>
  <c r="O367" i="15"/>
  <c r="P370" i="15"/>
  <c r="O370" i="15"/>
  <c r="T423" i="15"/>
  <c r="Q426" i="15"/>
  <c r="T427" i="15"/>
  <c r="O365" i="15"/>
  <c r="P368" i="15"/>
  <c r="O368" i="15"/>
  <c r="O408" i="15"/>
  <c r="Q422" i="15"/>
  <c r="Q433" i="15"/>
  <c r="Q427" i="15"/>
  <c r="Q431" i="15"/>
  <c r="Q436" i="15"/>
  <c r="O435" i="15"/>
  <c r="O433" i="15"/>
  <c r="P432" i="15"/>
  <c r="Q432" i="15" s="1"/>
  <c r="O429" i="15"/>
  <c r="P428" i="15"/>
  <c r="Q428" i="15" s="1"/>
  <c r="O427" i="15"/>
  <c r="P424" i="15"/>
  <c r="Q424" i="15" s="1"/>
  <c r="P421" i="15"/>
  <c r="Q421" i="15" s="1"/>
  <c r="P420" i="15"/>
  <c r="Q420" i="15" s="1"/>
  <c r="O419" i="15"/>
  <c r="O422" i="15"/>
  <c r="O426" i="15"/>
  <c r="O430" i="15"/>
  <c r="O434" i="15"/>
  <c r="O436" i="15"/>
  <c r="O417" i="15"/>
  <c r="O416" i="15"/>
  <c r="O415" i="15"/>
  <c r="O414" i="15"/>
  <c r="O413" i="15"/>
  <c r="O412" i="15"/>
  <c r="O411" i="15"/>
  <c r="O410" i="15"/>
  <c r="O409" i="15"/>
  <c r="O407" i="15"/>
  <c r="O406" i="15"/>
  <c r="O405" i="15"/>
  <c r="O404" i="15"/>
  <c r="O403" i="15"/>
  <c r="O401" i="15"/>
  <c r="O400" i="15"/>
  <c r="O399" i="15"/>
  <c r="O398" i="15"/>
  <c r="O397" i="15"/>
  <c r="O396" i="15"/>
  <c r="O395" i="15"/>
  <c r="O394" i="15"/>
  <c r="O393" i="15"/>
  <c r="O392" i="15"/>
  <c r="O391" i="15"/>
  <c r="O390" i="15"/>
  <c r="O389" i="15"/>
  <c r="O388" i="15"/>
  <c r="O387" i="15"/>
  <c r="O386" i="15"/>
  <c r="O385" i="15"/>
  <c r="O383" i="15"/>
  <c r="O382" i="15"/>
  <c r="O381" i="15"/>
  <c r="O380" i="15"/>
  <c r="O379" i="15"/>
  <c r="O378" i="15"/>
  <c r="O377" i="15"/>
  <c r="O375" i="15"/>
  <c r="O374" i="15"/>
  <c r="O373" i="15"/>
  <c r="O372" i="15"/>
  <c r="O371" i="15"/>
  <c r="P360" i="15"/>
  <c r="P359" i="15"/>
  <c r="P358" i="15"/>
  <c r="P356" i="15"/>
  <c r="P355" i="15"/>
  <c r="P354" i="15"/>
  <c r="P353" i="15"/>
  <c r="Q434" i="15" l="1"/>
  <c r="Q419" i="15"/>
  <c r="Q430" i="15"/>
  <c r="Q435" i="15"/>
  <c r="N352" i="15"/>
  <c r="O352" i="15" s="1"/>
  <c r="N351" i="15"/>
  <c r="P351" i="15" s="1"/>
  <c r="N350" i="15"/>
  <c r="O350" i="15" s="1"/>
  <c r="N349" i="15"/>
  <c r="O349" i="15" s="1"/>
  <c r="P352" i="15" l="1"/>
  <c r="O351" i="15"/>
  <c r="P350" i="15"/>
  <c r="P349" i="15"/>
  <c r="G7" i="21" l="1"/>
  <c r="H7" i="21" s="1"/>
  <c r="N8" i="17"/>
  <c r="P8" i="17" s="1"/>
  <c r="L8" i="17"/>
  <c r="M8" i="17" s="1"/>
  <c r="R8" i="17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1" i="9"/>
  <c r="L41" i="9" s="1"/>
  <c r="J40" i="9"/>
  <c r="J39" i="9"/>
  <c r="L39" i="9" s="1"/>
  <c r="J38" i="9"/>
  <c r="P37" i="9"/>
  <c r="I36" i="9"/>
  <c r="J36" i="9" s="1"/>
  <c r="I35" i="9"/>
  <c r="J35" i="9" s="1"/>
  <c r="L35" i="9" s="1"/>
  <c r="I34" i="9"/>
  <c r="J34" i="9" s="1"/>
  <c r="L34" i="9" s="1"/>
  <c r="I33" i="9"/>
  <c r="J33" i="9" s="1"/>
  <c r="N31" i="9"/>
  <c r="J31" i="9"/>
  <c r="K31" i="9" s="1"/>
  <c r="J30" i="9"/>
  <c r="J29" i="9"/>
  <c r="L29" i="9" s="1"/>
  <c r="J27" i="9"/>
  <c r="J26" i="9"/>
  <c r="J25" i="9"/>
  <c r="L25" i="9" s="1"/>
  <c r="P22" i="9"/>
  <c r="P21" i="9"/>
  <c r="P20" i="9"/>
  <c r="P19" i="9"/>
  <c r="J17" i="9"/>
  <c r="L17" i="9" s="1"/>
  <c r="J15" i="9"/>
  <c r="J14" i="9"/>
  <c r="J13" i="9"/>
  <c r="L13" i="9" s="1"/>
  <c r="P31" i="9"/>
  <c r="P27" i="9"/>
  <c r="P24" i="9"/>
  <c r="J24" i="9"/>
  <c r="L24" i="9" s="1"/>
  <c r="J23" i="9"/>
  <c r="J22" i="9"/>
  <c r="N19" i="9"/>
  <c r="P16" i="9"/>
  <c r="J16" i="9"/>
  <c r="K16" i="9" s="1"/>
  <c r="P15" i="9"/>
  <c r="P12" i="9"/>
  <c r="J12" i="9"/>
  <c r="K12" i="9" s="1"/>
  <c r="J11" i="9"/>
  <c r="N10" i="9"/>
  <c r="J9" i="9"/>
  <c r="N8" i="9"/>
  <c r="G7" i="9"/>
  <c r="M13" i="9" l="1"/>
  <c r="H35" i="9"/>
  <c r="M35" i="9" s="1"/>
  <c r="N12" i="9"/>
  <c r="P13" i="9"/>
  <c r="H33" i="9"/>
  <c r="H36" i="9"/>
  <c r="N36" i="9" s="1"/>
  <c r="Q8" i="17"/>
  <c r="T8" i="17"/>
  <c r="N7" i="21"/>
  <c r="I7" i="21"/>
  <c r="J7" i="21" s="1"/>
  <c r="K7" i="21" s="1"/>
  <c r="P7" i="21"/>
  <c r="O8" i="17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M42" i="9" s="1"/>
  <c r="P41" i="9"/>
  <c r="K40" i="9"/>
  <c r="L40" i="9"/>
  <c r="P40" i="9"/>
  <c r="N39" i="9"/>
  <c r="P39" i="9"/>
  <c r="K38" i="9"/>
  <c r="L38" i="9"/>
  <c r="P38" i="9"/>
  <c r="J37" i="9"/>
  <c r="L37" i="9" s="1"/>
  <c r="N37" i="9"/>
  <c r="K36" i="9"/>
  <c r="L36" i="9"/>
  <c r="P36" i="9"/>
  <c r="P35" i="9"/>
  <c r="H34" i="9"/>
  <c r="P34" i="9"/>
  <c r="K33" i="9"/>
  <c r="L33" i="9"/>
  <c r="M33" i="9" s="1"/>
  <c r="P33" i="9"/>
  <c r="M47" i="9"/>
  <c r="K34" i="9"/>
  <c r="K35" i="9"/>
  <c r="K39" i="9"/>
  <c r="K41" i="9"/>
  <c r="K45" i="9"/>
  <c r="K47" i="9"/>
  <c r="K49" i="9"/>
  <c r="K53" i="9"/>
  <c r="N33" i="9"/>
  <c r="N40" i="9"/>
  <c r="J32" i="9"/>
  <c r="L32" i="9" s="1"/>
  <c r="M32" i="9" s="1"/>
  <c r="P32" i="9"/>
  <c r="P17" i="9"/>
  <c r="N32" i="9"/>
  <c r="M17" i="9"/>
  <c r="K30" i="9"/>
  <c r="L30" i="9"/>
  <c r="P30" i="9"/>
  <c r="P29" i="9"/>
  <c r="N28" i="9"/>
  <c r="J28" i="9"/>
  <c r="K28" i="9" s="1"/>
  <c r="P28" i="9"/>
  <c r="L27" i="9"/>
  <c r="M27" i="9" s="1"/>
  <c r="K27" i="9"/>
  <c r="K26" i="9"/>
  <c r="L26" i="9"/>
  <c r="N26" i="9"/>
  <c r="P26" i="9"/>
  <c r="P25" i="9"/>
  <c r="M24" i="9"/>
  <c r="N24" i="9"/>
  <c r="L23" i="9"/>
  <c r="M23" i="9" s="1"/>
  <c r="K23" i="9"/>
  <c r="N23" i="9"/>
  <c r="P23" i="9"/>
  <c r="K22" i="9"/>
  <c r="L22" i="9"/>
  <c r="J21" i="9"/>
  <c r="L21" i="9" s="1"/>
  <c r="J20" i="9"/>
  <c r="L20" i="9" s="1"/>
  <c r="J19" i="9"/>
  <c r="P18" i="9"/>
  <c r="J18" i="9"/>
  <c r="N17" i="9"/>
  <c r="N16" i="9"/>
  <c r="K15" i="9"/>
  <c r="L15" i="9"/>
  <c r="K14" i="9"/>
  <c r="L14" i="9"/>
  <c r="N14" i="9"/>
  <c r="P14" i="9"/>
  <c r="N13" i="9"/>
  <c r="K24" i="9"/>
  <c r="L12" i="9"/>
  <c r="M12" i="9" s="1"/>
  <c r="K13" i="9"/>
  <c r="L16" i="9"/>
  <c r="M16" i="9" s="1"/>
  <c r="K17" i="9"/>
  <c r="N18" i="9"/>
  <c r="K25" i="9"/>
  <c r="K29" i="9"/>
  <c r="N30" i="9"/>
  <c r="L31" i="9"/>
  <c r="M31" i="9" s="1"/>
  <c r="M26" i="9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8" i="15"/>
  <c r="P348" i="15" s="1"/>
  <c r="N347" i="15"/>
  <c r="O347" i="15" s="1"/>
  <c r="N346" i="15"/>
  <c r="P346" i="15" s="1"/>
  <c r="N345" i="15"/>
  <c r="O345" i="15" s="1"/>
  <c r="N344" i="15"/>
  <c r="P344" i="15" s="1"/>
  <c r="N343" i="15"/>
  <c r="O343" i="15" s="1"/>
  <c r="N342" i="15"/>
  <c r="O342" i="15" s="1"/>
  <c r="N341" i="15"/>
  <c r="P341" i="15" s="1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O335" i="15" s="1"/>
  <c r="N334" i="15"/>
  <c r="P334" i="15" s="1"/>
  <c r="N333" i="15"/>
  <c r="P333" i="15" s="1"/>
  <c r="N332" i="15"/>
  <c r="O332" i="15" s="1"/>
  <c r="N331" i="15"/>
  <c r="O331" i="15" s="1"/>
  <c r="N330" i="15"/>
  <c r="O330" i="15" s="1"/>
  <c r="N329" i="15"/>
  <c r="P329" i="15" s="1"/>
  <c r="N328" i="15"/>
  <c r="O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P322" i="15" s="1"/>
  <c r="N321" i="15"/>
  <c r="P321" i="15" s="1"/>
  <c r="N320" i="15"/>
  <c r="O320" i="15" s="1"/>
  <c r="N319" i="15"/>
  <c r="O319" i="15" s="1"/>
  <c r="N318" i="15"/>
  <c r="O318" i="15" s="1"/>
  <c r="N317" i="15"/>
  <c r="P317" i="15" s="1"/>
  <c r="N316" i="15"/>
  <c r="O316" i="15" s="1"/>
  <c r="N315" i="15"/>
  <c r="O315" i="15" s="1"/>
  <c r="N314" i="15"/>
  <c r="O314" i="15" s="1"/>
  <c r="N313" i="15"/>
  <c r="P313" i="15" s="1"/>
  <c r="N312" i="15"/>
  <c r="O312" i="15" s="1"/>
  <c r="N311" i="15"/>
  <c r="O311" i="15" s="1"/>
  <c r="N310" i="15"/>
  <c r="P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P306" i="15" l="1"/>
  <c r="P307" i="15"/>
  <c r="M36" i="9"/>
  <c r="M45" i="9"/>
  <c r="N35" i="9"/>
  <c r="M39" i="9"/>
  <c r="M40" i="9"/>
  <c r="M44" i="9"/>
  <c r="M11" i="9"/>
  <c r="L7" i="21"/>
  <c r="M7" i="21" s="1"/>
  <c r="P327" i="15"/>
  <c r="K32" i="9"/>
  <c r="N42" i="9"/>
  <c r="M50" i="9"/>
  <c r="P319" i="15"/>
  <c r="O322" i="15"/>
  <c r="K21" i="9"/>
  <c r="M22" i="9"/>
  <c r="P311" i="15"/>
  <c r="M9" i="9"/>
  <c r="M21" i="9"/>
  <c r="M37" i="9"/>
  <c r="N11" i="9"/>
  <c r="M30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1" i="9"/>
  <c r="N41" i="9"/>
  <c r="M38" i="9"/>
  <c r="N38" i="9"/>
  <c r="K37" i="9"/>
  <c r="M34" i="9"/>
  <c r="N34" i="9"/>
  <c r="K8" i="9"/>
  <c r="K20" i="9"/>
  <c r="N29" i="9"/>
  <c r="M29" i="9"/>
  <c r="L28" i="9"/>
  <c r="M28" i="9" s="1"/>
  <c r="N27" i="9"/>
  <c r="N25" i="9"/>
  <c r="M25" i="9"/>
  <c r="N22" i="9"/>
  <c r="N21" i="9"/>
  <c r="M20" i="9"/>
  <c r="N20" i="9"/>
  <c r="K19" i="9"/>
  <c r="L19" i="9"/>
  <c r="M19" i="9" s="1"/>
  <c r="K18" i="9"/>
  <c r="L18" i="9"/>
  <c r="M18" i="9" s="1"/>
  <c r="N15" i="9"/>
  <c r="M15" i="9"/>
  <c r="M14" i="9"/>
  <c r="K10" i="9"/>
  <c r="P345" i="15"/>
  <c r="P342" i="15"/>
  <c r="O341" i="15"/>
  <c r="P338" i="15"/>
  <c r="O337" i="15"/>
  <c r="O334" i="15"/>
  <c r="P331" i="15"/>
  <c r="P330" i="15"/>
  <c r="O326" i="15"/>
  <c r="P323" i="15"/>
  <c r="P318" i="15"/>
  <c r="P315" i="15"/>
  <c r="P314" i="15"/>
  <c r="O310" i="15"/>
  <c r="O305" i="15"/>
  <c r="O309" i="15"/>
  <c r="P308" i="15"/>
  <c r="P312" i="15"/>
  <c r="P316" i="15"/>
  <c r="P320" i="15"/>
  <c r="P324" i="15"/>
  <c r="P328" i="15"/>
  <c r="P332" i="15"/>
  <c r="P335" i="15"/>
  <c r="P339" i="15"/>
  <c r="P343" i="15"/>
  <c r="O346" i="15"/>
  <c r="P347" i="15"/>
  <c r="O313" i="15"/>
  <c r="O317" i="15"/>
  <c r="O321" i="15"/>
  <c r="O325" i="15"/>
  <c r="O329" i="15"/>
  <c r="O333" i="15"/>
  <c r="O336" i="15"/>
  <c r="O340" i="15"/>
  <c r="O344" i="15"/>
  <c r="O348" i="15"/>
  <c r="N304" i="15"/>
  <c r="P304" i="15" s="1"/>
  <c r="N303" i="15"/>
  <c r="P303" i="15" s="1"/>
  <c r="N302" i="15"/>
  <c r="P302" i="15" s="1"/>
  <c r="N301" i="15"/>
  <c r="P301" i="15" s="1"/>
  <c r="N300" i="15"/>
  <c r="P300" i="15" s="1"/>
  <c r="N299" i="15"/>
  <c r="P299" i="15" s="1"/>
  <c r="N298" i="15"/>
  <c r="O298" i="15" s="1"/>
  <c r="N297" i="15"/>
  <c r="O297" i="15" s="1"/>
  <c r="N296" i="15"/>
  <c r="P296" i="15" s="1"/>
  <c r="N295" i="15"/>
  <c r="P295" i="15" s="1"/>
  <c r="N294" i="15"/>
  <c r="O294" i="15" s="1"/>
  <c r="N293" i="15"/>
  <c r="O293" i="15" s="1"/>
  <c r="N292" i="15"/>
  <c r="P292" i="15" s="1"/>
  <c r="N291" i="15"/>
  <c r="O291" i="15" s="1"/>
  <c r="N290" i="15"/>
  <c r="P290" i="15" s="1"/>
  <c r="N289" i="15"/>
  <c r="P289" i="15" s="1"/>
  <c r="P291" i="15" l="1"/>
  <c r="P293" i="15"/>
  <c r="O289" i="15"/>
  <c r="O295" i="15"/>
  <c r="O299" i="15"/>
  <c r="O290" i="15"/>
  <c r="O292" i="15"/>
  <c r="O302" i="15"/>
  <c r="O303" i="15"/>
  <c r="O301" i="15"/>
  <c r="P297" i="15"/>
  <c r="O300" i="15"/>
  <c r="P298" i="15"/>
  <c r="O296" i="15"/>
  <c r="P294" i="15"/>
  <c r="O304" i="15"/>
  <c r="N288" i="15" l="1"/>
  <c r="P288" i="15" s="1"/>
  <c r="N287" i="15"/>
  <c r="O287" i="15" s="1"/>
  <c r="N286" i="15"/>
  <c r="O286" i="15" s="1"/>
  <c r="N285" i="15"/>
  <c r="P285" i="15" s="1"/>
  <c r="N284" i="15"/>
  <c r="P284" i="15" s="1"/>
  <c r="N283" i="15"/>
  <c r="O283" i="15" s="1"/>
  <c r="N282" i="15"/>
  <c r="O282" i="15" s="1"/>
  <c r="N281" i="15"/>
  <c r="P281" i="15" s="1"/>
  <c r="N280" i="15"/>
  <c r="P280" i="15" s="1"/>
  <c r="N279" i="15"/>
  <c r="O279" i="15" s="1"/>
  <c r="N278" i="15"/>
  <c r="P278" i="15" s="1"/>
  <c r="N277" i="15"/>
  <c r="P277" i="15" s="1"/>
  <c r="N276" i="15"/>
  <c r="P276" i="15" s="1"/>
  <c r="N275" i="15"/>
  <c r="O275" i="15" s="1"/>
  <c r="N274" i="15"/>
  <c r="P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O256" i="15" s="1"/>
  <c r="N255" i="15"/>
  <c r="O255" i="15" s="1"/>
  <c r="L245" i="15"/>
  <c r="M245" i="15" s="1"/>
  <c r="N245" i="15"/>
  <c r="O245" i="15" s="1"/>
  <c r="L253" i="15"/>
  <c r="M253" i="15" s="1"/>
  <c r="N253" i="15"/>
  <c r="O253" i="15" s="1"/>
  <c r="O280" i="15" l="1"/>
  <c r="O276" i="15"/>
  <c r="P286" i="15"/>
  <c r="O288" i="15"/>
  <c r="P287" i="15"/>
  <c r="O284" i="15"/>
  <c r="P283" i="15"/>
  <c r="P282" i="15"/>
  <c r="P279" i="15"/>
  <c r="O278" i="15"/>
  <c r="P275" i="15"/>
  <c r="O274" i="15"/>
  <c r="O272" i="15"/>
  <c r="P271" i="15"/>
  <c r="O270" i="15"/>
  <c r="O268" i="15"/>
  <c r="P267" i="15"/>
  <c r="O266" i="15"/>
  <c r="O264" i="15"/>
  <c r="P263" i="15"/>
  <c r="O262" i="15"/>
  <c r="O260" i="15"/>
  <c r="P259" i="15"/>
  <c r="O258" i="15"/>
  <c r="O257" i="15"/>
  <c r="O261" i="15"/>
  <c r="O265" i="15"/>
  <c r="O269" i="15"/>
  <c r="O273" i="15"/>
  <c r="O277" i="15"/>
  <c r="O281" i="15"/>
  <c r="O285" i="15"/>
  <c r="P256" i="15"/>
  <c r="P255" i="15"/>
  <c r="P245" i="15"/>
  <c r="Q245" i="15" s="1"/>
  <c r="R245" i="15"/>
  <c r="T245" i="15"/>
  <c r="P253" i="15"/>
  <c r="Q253" i="15" s="1"/>
  <c r="R253" i="15"/>
  <c r="T253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9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2" i="15"/>
  <c r="L82" i="15"/>
  <c r="L125" i="15"/>
  <c r="L139" i="15"/>
  <c r="L140" i="15"/>
  <c r="G9" i="21" l="1"/>
  <c r="P9" i="21" s="1"/>
  <c r="G10" i="21"/>
  <c r="P10" i="21" s="1"/>
  <c r="G11" i="21"/>
  <c r="P11" i="21" s="1"/>
  <c r="P55" i="9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67" i="9"/>
  <c r="P67" i="9" s="1"/>
  <c r="G68" i="9"/>
  <c r="P68" i="9" s="1"/>
  <c r="G69" i="9"/>
  <c r="P69" i="9" s="1"/>
  <c r="G70" i="9"/>
  <c r="P70" i="9" s="1"/>
  <c r="G71" i="9"/>
  <c r="P71" i="9" s="1"/>
  <c r="G72" i="9"/>
  <c r="P72" i="9" s="1"/>
  <c r="G73" i="9"/>
  <c r="P73" i="9" s="1"/>
  <c r="G74" i="9"/>
  <c r="P74" i="9" s="1"/>
  <c r="G75" i="9"/>
  <c r="P75" i="9" s="1"/>
  <c r="G76" i="9"/>
  <c r="P76" i="9" s="1"/>
  <c r="G77" i="9"/>
  <c r="P77" i="9" s="1"/>
  <c r="G78" i="9"/>
  <c r="P78" i="9" s="1"/>
  <c r="G79" i="9"/>
  <c r="P79" i="9" s="1"/>
  <c r="G80" i="9"/>
  <c r="P80" i="9" s="1"/>
  <c r="G81" i="9"/>
  <c r="P81" i="9" s="1"/>
  <c r="G82" i="9"/>
  <c r="P82" i="9" s="1"/>
  <c r="G83" i="9"/>
  <c r="P83" i="9" s="1"/>
  <c r="G84" i="9"/>
  <c r="P84" i="9" s="1"/>
  <c r="G85" i="9"/>
  <c r="P85" i="9" s="1"/>
  <c r="G86" i="9"/>
  <c r="P86" i="9" s="1"/>
  <c r="G87" i="9"/>
  <c r="P87" i="9" s="1"/>
  <c r="G88" i="9"/>
  <c r="P88" i="9" s="1"/>
  <c r="G89" i="9"/>
  <c r="P89" i="9" s="1"/>
  <c r="G90" i="9"/>
  <c r="P90" i="9" s="1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9" i="15"/>
  <c r="N129" i="15"/>
  <c r="P129" i="15" s="1"/>
  <c r="T129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2" i="15"/>
  <c r="R132" i="15" s="1"/>
  <c r="N132" i="15"/>
  <c r="P132" i="15" s="1"/>
  <c r="M82" i="15"/>
  <c r="R82" i="15" s="1"/>
  <c r="N82" i="15"/>
  <c r="O82" i="15" s="1"/>
  <c r="T82" i="15"/>
  <c r="T125" i="15"/>
  <c r="N125" i="15"/>
  <c r="P125" i="15" s="1"/>
  <c r="M139" i="15"/>
  <c r="R139" i="15" s="1"/>
  <c r="N139" i="15"/>
  <c r="P139" i="15" s="1"/>
  <c r="T139" i="15"/>
  <c r="M140" i="15"/>
  <c r="N140" i="15"/>
  <c r="P140" i="15" s="1"/>
  <c r="T140" i="15"/>
  <c r="L166" i="15"/>
  <c r="T166" i="15" s="1"/>
  <c r="N166" i="15"/>
  <c r="P166" i="15" s="1"/>
  <c r="L170" i="15"/>
  <c r="N170" i="15"/>
  <c r="O170" i="15" s="1"/>
  <c r="L141" i="15"/>
  <c r="M141" i="15" s="1"/>
  <c r="N141" i="15"/>
  <c r="O141" i="15" s="1"/>
  <c r="L173" i="15"/>
  <c r="M173" i="15" s="1"/>
  <c r="N173" i="15"/>
  <c r="O173" i="15" s="1"/>
  <c r="L182" i="15"/>
  <c r="M182" i="15" s="1"/>
  <c r="R182" i="15" s="1"/>
  <c r="N182" i="15"/>
  <c r="O182" i="15" s="1"/>
  <c r="L199" i="15"/>
  <c r="M199" i="15" s="1"/>
  <c r="N199" i="15"/>
  <c r="L164" i="15"/>
  <c r="T164" i="15" s="1"/>
  <c r="N164" i="15"/>
  <c r="P164" i="15" s="1"/>
  <c r="L142" i="15"/>
  <c r="M142" i="15" s="1"/>
  <c r="N142" i="15"/>
  <c r="O142" i="15" s="1"/>
  <c r="L117" i="15"/>
  <c r="M117" i="15" s="1"/>
  <c r="N117" i="15"/>
  <c r="P117" i="15" s="1"/>
  <c r="L126" i="15"/>
  <c r="M126" i="15" s="1"/>
  <c r="R126" i="15" s="1"/>
  <c r="N126" i="15"/>
  <c r="O126" i="15" s="1"/>
  <c r="L123" i="15"/>
  <c r="M123" i="15" s="1"/>
  <c r="N123" i="15"/>
  <c r="P123" i="15" s="1"/>
  <c r="L143" i="15"/>
  <c r="M143" i="15" s="1"/>
  <c r="N143" i="15"/>
  <c r="O143" i="15" s="1"/>
  <c r="L171" i="15"/>
  <c r="M171" i="15" s="1"/>
  <c r="N171" i="15"/>
  <c r="P171" i="15" s="1"/>
  <c r="L174" i="15"/>
  <c r="M174" i="15" s="1"/>
  <c r="N174" i="15"/>
  <c r="L127" i="15"/>
  <c r="M127" i="15" s="1"/>
  <c r="N127" i="15"/>
  <c r="O127" i="15" s="1"/>
  <c r="L121" i="15"/>
  <c r="M121" i="15" s="1"/>
  <c r="N121" i="15"/>
  <c r="O121" i="15" s="1"/>
  <c r="L144" i="15"/>
  <c r="M144" i="15" s="1"/>
  <c r="R144" i="15" s="1"/>
  <c r="N144" i="15"/>
  <c r="P144" i="15" s="1"/>
  <c r="L133" i="15"/>
  <c r="M133" i="15" s="1"/>
  <c r="R133" i="15" s="1"/>
  <c r="N133" i="15"/>
  <c r="O133" i="15" s="1"/>
  <c r="L145" i="15"/>
  <c r="M145" i="15" s="1"/>
  <c r="N145" i="15"/>
  <c r="P145" i="15" s="1"/>
  <c r="L114" i="15"/>
  <c r="M114" i="15" s="1"/>
  <c r="N114" i="15"/>
  <c r="O114" i="15" s="1"/>
  <c r="L146" i="15"/>
  <c r="M146" i="15" s="1"/>
  <c r="N146" i="15"/>
  <c r="O146" i="15" s="1"/>
  <c r="L130" i="15"/>
  <c r="M130" i="15" s="1"/>
  <c r="N130" i="15"/>
  <c r="L147" i="15"/>
  <c r="M147" i="15" s="1"/>
  <c r="N147" i="15"/>
  <c r="O147" i="15" s="1"/>
  <c r="L134" i="15"/>
  <c r="M134" i="15" s="1"/>
  <c r="N134" i="15"/>
  <c r="O134" i="15" s="1"/>
  <c r="L148" i="15"/>
  <c r="M148" i="15" s="1"/>
  <c r="R148" i="15" s="1"/>
  <c r="N148" i="15"/>
  <c r="P148" i="15" s="1"/>
  <c r="L124" i="15"/>
  <c r="M124" i="15" s="1"/>
  <c r="R124" i="15" s="1"/>
  <c r="N124" i="15"/>
  <c r="O124" i="15" s="1"/>
  <c r="L149" i="15"/>
  <c r="M149" i="15" s="1"/>
  <c r="N149" i="15"/>
  <c r="P149" i="15" s="1"/>
  <c r="L150" i="15"/>
  <c r="M150" i="15" s="1"/>
  <c r="N150" i="15"/>
  <c r="O150" i="15" s="1"/>
  <c r="L151" i="15"/>
  <c r="M151" i="15" s="1"/>
  <c r="N151" i="15"/>
  <c r="O151" i="15" s="1"/>
  <c r="L152" i="15"/>
  <c r="M152" i="15" s="1"/>
  <c r="N152" i="15"/>
  <c r="L131" i="15"/>
  <c r="M131" i="15" s="1"/>
  <c r="N131" i="15"/>
  <c r="O131" i="15" s="1"/>
  <c r="L153" i="15"/>
  <c r="M153" i="15" s="1"/>
  <c r="N153" i="15"/>
  <c r="O153" i="15" s="1"/>
  <c r="L135" i="15"/>
  <c r="T135" i="15" s="1"/>
  <c r="N135" i="15"/>
  <c r="P135" i="15" s="1"/>
  <c r="L154" i="15"/>
  <c r="M154" i="15" s="1"/>
  <c r="R154" i="15" s="1"/>
  <c r="N154" i="15"/>
  <c r="O154" i="15" s="1"/>
  <c r="L155" i="15"/>
  <c r="M155" i="15" s="1"/>
  <c r="N155" i="15"/>
  <c r="P155" i="15" s="1"/>
  <c r="L113" i="15"/>
  <c r="M113" i="15" s="1"/>
  <c r="N113" i="15"/>
  <c r="O113" i="15" s="1"/>
  <c r="L156" i="15"/>
  <c r="M156" i="15" s="1"/>
  <c r="N156" i="15"/>
  <c r="O156" i="15" s="1"/>
  <c r="L157" i="15"/>
  <c r="M157" i="15" s="1"/>
  <c r="N157" i="15"/>
  <c r="O157" i="15" s="1"/>
  <c r="L206" i="15"/>
  <c r="M206" i="15" s="1"/>
  <c r="N206" i="15"/>
  <c r="O206" i="15" s="1"/>
  <c r="L207" i="15"/>
  <c r="M207" i="15" s="1"/>
  <c r="R207" i="15" s="1"/>
  <c r="N207" i="15"/>
  <c r="L236" i="15"/>
  <c r="M236" i="15" s="1"/>
  <c r="N236" i="15"/>
  <c r="P236" i="15" s="1"/>
  <c r="L235" i="15"/>
  <c r="M235" i="15" s="1"/>
  <c r="N235" i="15"/>
  <c r="O235" i="15" s="1"/>
  <c r="L175" i="15"/>
  <c r="M175" i="15" s="1"/>
  <c r="R175" i="15" s="1"/>
  <c r="N175" i="15"/>
  <c r="P175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6" i="15"/>
  <c r="M136" i="15" s="1"/>
  <c r="N136" i="15"/>
  <c r="P136" i="15" s="1"/>
  <c r="L158" i="15"/>
  <c r="M158" i="15" s="1"/>
  <c r="R158" i="15" s="1"/>
  <c r="N158" i="15"/>
  <c r="L159" i="15"/>
  <c r="M159" i="15" s="1"/>
  <c r="R159" i="15" s="1"/>
  <c r="N159" i="15"/>
  <c r="P159" i="15" s="1"/>
  <c r="L160" i="15"/>
  <c r="M160" i="15" s="1"/>
  <c r="R160" i="15" s="1"/>
  <c r="N160" i="15"/>
  <c r="O160" i="15" s="1"/>
  <c r="L161" i="15"/>
  <c r="M161" i="15" s="1"/>
  <c r="R161" i="15" s="1"/>
  <c r="N161" i="15"/>
  <c r="P161" i="15" s="1"/>
  <c r="L184" i="15"/>
  <c r="M184" i="15" s="1"/>
  <c r="R184" i="15" s="1"/>
  <c r="N184" i="15"/>
  <c r="O184" i="15" s="1"/>
  <c r="L116" i="15"/>
  <c r="M116" i="15" s="1"/>
  <c r="N116" i="15"/>
  <c r="O116" i="15" s="1"/>
  <c r="L162" i="15"/>
  <c r="N162" i="15"/>
  <c r="L137" i="15"/>
  <c r="M137" i="15" s="1"/>
  <c r="R137" i="15" s="1"/>
  <c r="N137" i="15"/>
  <c r="O137" i="15" s="1"/>
  <c r="L120" i="15"/>
  <c r="M120" i="15" s="1"/>
  <c r="R120" i="15" s="1"/>
  <c r="N120" i="15"/>
  <c r="O120" i="15" s="1"/>
  <c r="L138" i="15"/>
  <c r="M138" i="15" s="1"/>
  <c r="N138" i="15"/>
  <c r="P138" i="15" s="1"/>
  <c r="L176" i="15"/>
  <c r="M176" i="15" s="1"/>
  <c r="N176" i="15"/>
  <c r="O176" i="15" s="1"/>
  <c r="L179" i="15"/>
  <c r="T179" i="15" s="1"/>
  <c r="N179" i="15"/>
  <c r="P179" i="15" s="1"/>
  <c r="L183" i="15"/>
  <c r="M183" i="15" s="1"/>
  <c r="R183" i="15" s="1"/>
  <c r="N183" i="15"/>
  <c r="P183" i="15" s="1"/>
  <c r="L163" i="15"/>
  <c r="M163" i="15" s="1"/>
  <c r="N163" i="15"/>
  <c r="O163" i="15" s="1"/>
  <c r="L167" i="15"/>
  <c r="M167" i="15" s="1"/>
  <c r="N167" i="15"/>
  <c r="O167" i="15" s="1"/>
  <c r="L168" i="15"/>
  <c r="M168" i="15" s="1"/>
  <c r="R168" i="15" s="1"/>
  <c r="N168" i="15"/>
  <c r="L191" i="15"/>
  <c r="M191" i="15" s="1"/>
  <c r="N191" i="15"/>
  <c r="O191" i="15" s="1"/>
  <c r="L185" i="15"/>
  <c r="M185" i="15" s="1"/>
  <c r="N185" i="15"/>
  <c r="O185" i="15" s="1"/>
  <c r="L192" i="15"/>
  <c r="N192" i="15"/>
  <c r="P192" i="15" s="1"/>
  <c r="L172" i="15"/>
  <c r="N172" i="15"/>
  <c r="O172" i="15" s="1"/>
  <c r="L189" i="15"/>
  <c r="T189" i="15" s="1"/>
  <c r="N189" i="15"/>
  <c r="P189" i="15" s="1"/>
  <c r="L186" i="15"/>
  <c r="M186" i="15" s="1"/>
  <c r="N186" i="15"/>
  <c r="O186" i="15" s="1"/>
  <c r="L181" i="15"/>
  <c r="M181" i="15" s="1"/>
  <c r="R181" i="15" s="1"/>
  <c r="N181" i="15"/>
  <c r="O181" i="15" s="1"/>
  <c r="L177" i="15"/>
  <c r="M177" i="15" s="1"/>
  <c r="R177" i="15" s="1"/>
  <c r="N177" i="15"/>
  <c r="O177" i="15" s="1"/>
  <c r="L187" i="15"/>
  <c r="M187" i="15" s="1"/>
  <c r="N187" i="15"/>
  <c r="L193" i="15"/>
  <c r="M193" i="15" s="1"/>
  <c r="N193" i="15"/>
  <c r="O193" i="15" s="1"/>
  <c r="L188" i="15"/>
  <c r="M188" i="15" s="1"/>
  <c r="N188" i="15"/>
  <c r="L165" i="15"/>
  <c r="M165" i="15" s="1"/>
  <c r="N165" i="15"/>
  <c r="O165" i="15" s="1"/>
  <c r="L190" i="15"/>
  <c r="M190" i="15" s="1"/>
  <c r="N190" i="15"/>
  <c r="P190" i="15" s="1"/>
  <c r="L246" i="15"/>
  <c r="M246" i="15" s="1"/>
  <c r="R246" i="15" s="1"/>
  <c r="N246" i="15"/>
  <c r="L248" i="15"/>
  <c r="M248" i="15" s="1"/>
  <c r="N248" i="15"/>
  <c r="O248" i="15" s="1"/>
  <c r="L8" i="15"/>
  <c r="M8" i="15" s="1"/>
  <c r="N8" i="15"/>
  <c r="L208" i="15"/>
  <c r="M208" i="15" s="1"/>
  <c r="R208" i="15" s="1"/>
  <c r="N208" i="15"/>
  <c r="O208" i="15" s="1"/>
  <c r="L209" i="15"/>
  <c r="N209" i="15"/>
  <c r="L210" i="15"/>
  <c r="M210" i="15" s="1"/>
  <c r="N210" i="15"/>
  <c r="L194" i="15"/>
  <c r="M194" i="15" s="1"/>
  <c r="N194" i="15"/>
  <c r="O194" i="15" s="1"/>
  <c r="L195" i="15"/>
  <c r="N195" i="15"/>
  <c r="P195" i="15" s="1"/>
  <c r="L196" i="15"/>
  <c r="N196" i="15"/>
  <c r="L211" i="15"/>
  <c r="N211" i="15"/>
  <c r="O211" i="15" s="1"/>
  <c r="L229" i="15"/>
  <c r="M229" i="15" s="1"/>
  <c r="N229" i="15"/>
  <c r="O229" i="15" s="1"/>
  <c r="L200" i="15"/>
  <c r="M200" i="15" s="1"/>
  <c r="N200" i="15"/>
  <c r="O200" i="15" s="1"/>
  <c r="L201" i="15"/>
  <c r="M201" i="15" s="1"/>
  <c r="N201" i="15"/>
  <c r="L212" i="15"/>
  <c r="M212" i="15" s="1"/>
  <c r="N212" i="15"/>
  <c r="O212" i="15" s="1"/>
  <c r="L232" i="15"/>
  <c r="N232" i="15"/>
  <c r="O232" i="15" s="1"/>
  <c r="L202" i="15"/>
  <c r="M202" i="15" s="1"/>
  <c r="N202" i="15"/>
  <c r="P202" i="15" s="1"/>
  <c r="L213" i="15"/>
  <c r="M213" i="15" s="1"/>
  <c r="R213" i="15" s="1"/>
  <c r="N213" i="15"/>
  <c r="L203" i="15"/>
  <c r="N203" i="15"/>
  <c r="O203" i="15" s="1"/>
  <c r="L214" i="15"/>
  <c r="M214" i="15" s="1"/>
  <c r="N214" i="15"/>
  <c r="L215" i="15"/>
  <c r="M215" i="15" s="1"/>
  <c r="N215" i="15"/>
  <c r="O215" i="15" s="1"/>
  <c r="L216" i="15"/>
  <c r="M216" i="15" s="1"/>
  <c r="R216" i="15" s="1"/>
  <c r="N216" i="15"/>
  <c r="L204" i="15"/>
  <c r="N204" i="15"/>
  <c r="L197" i="15"/>
  <c r="M197" i="15" s="1"/>
  <c r="N197" i="15"/>
  <c r="P197" i="15" s="1"/>
  <c r="L217" i="15"/>
  <c r="M217" i="15" s="1"/>
  <c r="N217" i="15"/>
  <c r="L198" i="15"/>
  <c r="M198" i="15" s="1"/>
  <c r="R198" i="15" s="1"/>
  <c r="N198" i="15"/>
  <c r="L218" i="15"/>
  <c r="N218" i="15"/>
  <c r="O218" i="15" s="1"/>
  <c r="L180" i="15"/>
  <c r="M180" i="15" s="1"/>
  <c r="N180" i="15"/>
  <c r="O180" i="15" s="1"/>
  <c r="L205" i="15"/>
  <c r="M205" i="15" s="1"/>
  <c r="R205" i="15" s="1"/>
  <c r="N205" i="15"/>
  <c r="O205" i="15" s="1"/>
  <c r="L219" i="15"/>
  <c r="M219" i="15" s="1"/>
  <c r="N219" i="15"/>
  <c r="L220" i="15"/>
  <c r="M220" i="15" s="1"/>
  <c r="N220" i="15"/>
  <c r="O220" i="15" s="1"/>
  <c r="L221" i="15"/>
  <c r="M221" i="15" s="1"/>
  <c r="N221" i="15"/>
  <c r="P221" i="15" s="1"/>
  <c r="L222" i="15"/>
  <c r="N222" i="15"/>
  <c r="P222" i="15" s="1"/>
  <c r="L223" i="15"/>
  <c r="T223" i="15" s="1"/>
  <c r="N223" i="15"/>
  <c r="L224" i="15"/>
  <c r="T224" i="15" s="1"/>
  <c r="N224" i="15"/>
  <c r="O224" i="15" s="1"/>
  <c r="L249" i="15"/>
  <c r="M249" i="15" s="1"/>
  <c r="N249" i="15"/>
  <c r="O249" i="15" s="1"/>
  <c r="L250" i="15"/>
  <c r="M250" i="15" s="1"/>
  <c r="R250" i="15" s="1"/>
  <c r="N250" i="15"/>
  <c r="O250" i="15" s="1"/>
  <c r="L231" i="15"/>
  <c r="M231" i="15" s="1"/>
  <c r="N231" i="15"/>
  <c r="L226" i="15"/>
  <c r="N226" i="15"/>
  <c r="O226" i="15" s="1"/>
  <c r="L169" i="15"/>
  <c r="N169" i="15"/>
  <c r="P169" i="15" s="1"/>
  <c r="L233" i="15"/>
  <c r="N233" i="15"/>
  <c r="P233" i="15" s="1"/>
  <c r="L234" i="15"/>
  <c r="M234" i="15" s="1"/>
  <c r="R234" i="15" s="1"/>
  <c r="N234" i="15"/>
  <c r="L243" i="15"/>
  <c r="T243" i="15" s="1"/>
  <c r="N243" i="15"/>
  <c r="O243" i="15" s="1"/>
  <c r="L241" i="15"/>
  <c r="M241" i="15" s="1"/>
  <c r="N241" i="15"/>
  <c r="O241" i="15" s="1"/>
  <c r="L225" i="15"/>
  <c r="M225" i="15" s="1"/>
  <c r="N225" i="15"/>
  <c r="P225" i="15" s="1"/>
  <c r="L230" i="15"/>
  <c r="M230" i="15" s="1"/>
  <c r="N230" i="15"/>
  <c r="L251" i="15"/>
  <c r="M251" i="15" s="1"/>
  <c r="N251" i="15"/>
  <c r="O251" i="15" s="1"/>
  <c r="L252" i="15"/>
  <c r="M252" i="15" s="1"/>
  <c r="N252" i="15"/>
  <c r="O252" i="15" s="1"/>
  <c r="L178" i="15"/>
  <c r="M178" i="15" s="1"/>
  <c r="R178" i="15" s="1"/>
  <c r="N178" i="15"/>
  <c r="L237" i="15"/>
  <c r="M237" i="15" s="1"/>
  <c r="N237" i="15"/>
  <c r="O237" i="15" s="1"/>
  <c r="L238" i="15"/>
  <c r="N238" i="15"/>
  <c r="O238" i="15" s="1"/>
  <c r="L239" i="15"/>
  <c r="M239" i="15" s="1"/>
  <c r="N239" i="15"/>
  <c r="L227" i="15"/>
  <c r="M227" i="15" s="1"/>
  <c r="N227" i="15"/>
  <c r="O227" i="15" s="1"/>
  <c r="L228" i="15"/>
  <c r="N228" i="15"/>
  <c r="O228" i="15" s="1"/>
  <c r="L247" i="15"/>
  <c r="M247" i="15" s="1"/>
  <c r="N247" i="15"/>
  <c r="P247" i="15" s="1"/>
  <c r="L240" i="15"/>
  <c r="M240" i="15" s="1"/>
  <c r="R240" i="15" s="1"/>
  <c r="N240" i="15"/>
  <c r="L242" i="15"/>
  <c r="T242" i="15" s="1"/>
  <c r="N242" i="15"/>
  <c r="O242" i="15" s="1"/>
  <c r="L244" i="15"/>
  <c r="M244" i="15" s="1"/>
  <c r="N244" i="15"/>
  <c r="O244" i="15" s="1"/>
  <c r="L128" i="15"/>
  <c r="M128" i="15" s="1"/>
  <c r="N128" i="15"/>
  <c r="P128" i="15" s="1"/>
  <c r="L254" i="15"/>
  <c r="M254" i="15" s="1"/>
  <c r="N254" i="15"/>
  <c r="L255" i="15"/>
  <c r="T255" i="15" s="1"/>
  <c r="L256" i="15"/>
  <c r="L257" i="15"/>
  <c r="T257" i="15" s="1"/>
  <c r="L258" i="15"/>
  <c r="T258" i="15" s="1"/>
  <c r="L259" i="15"/>
  <c r="T259" i="15" s="1"/>
  <c r="L260" i="15"/>
  <c r="T260" i="15" s="1"/>
  <c r="L261" i="15"/>
  <c r="T261" i="15" s="1"/>
  <c r="L262" i="15"/>
  <c r="L263" i="15"/>
  <c r="L264" i="15"/>
  <c r="L265" i="15"/>
  <c r="L266" i="15"/>
  <c r="L267" i="15"/>
  <c r="T267" i="15" s="1"/>
  <c r="L268" i="15"/>
  <c r="T268" i="15" s="1"/>
  <c r="L269" i="15"/>
  <c r="L270" i="15"/>
  <c r="T270" i="15" s="1"/>
  <c r="L271" i="15"/>
  <c r="L272" i="15"/>
  <c r="T272" i="15" s="1"/>
  <c r="L273" i="15"/>
  <c r="L274" i="15"/>
  <c r="T274" i="15" s="1"/>
  <c r="L275" i="15"/>
  <c r="L276" i="15"/>
  <c r="T276" i="15" s="1"/>
  <c r="L277" i="15"/>
  <c r="L278" i="15"/>
  <c r="T278" i="15" s="1"/>
  <c r="L279" i="15"/>
  <c r="L280" i="15"/>
  <c r="L281" i="15"/>
  <c r="T281" i="15" s="1"/>
  <c r="L282" i="15"/>
  <c r="L283" i="15"/>
  <c r="L284" i="15"/>
  <c r="L285" i="15"/>
  <c r="L286" i="15"/>
  <c r="L287" i="15"/>
  <c r="L288" i="15"/>
  <c r="L289" i="15"/>
  <c r="T289" i="15" s="1"/>
  <c r="L290" i="15"/>
  <c r="L291" i="15"/>
  <c r="L292" i="15"/>
  <c r="L293" i="15"/>
  <c r="T293" i="15" s="1"/>
  <c r="L294" i="15"/>
  <c r="L295" i="15"/>
  <c r="L296" i="15"/>
  <c r="L297" i="15"/>
  <c r="T297" i="15" s="1"/>
  <c r="L298" i="15"/>
  <c r="L299" i="15"/>
  <c r="L300" i="15"/>
  <c r="L301" i="15"/>
  <c r="L302" i="15"/>
  <c r="T302" i="15" s="1"/>
  <c r="L303" i="15"/>
  <c r="T303" i="15" s="1"/>
  <c r="L304" i="15"/>
  <c r="T304" i="15" s="1"/>
  <c r="L305" i="15"/>
  <c r="L306" i="15"/>
  <c r="T306" i="15" s="1"/>
  <c r="L307" i="15"/>
  <c r="L308" i="15"/>
  <c r="L309" i="15"/>
  <c r="T309" i="15" s="1"/>
  <c r="L310" i="15"/>
  <c r="T310" i="15" s="1"/>
  <c r="L311" i="15"/>
  <c r="T311" i="15" s="1"/>
  <c r="L312" i="15"/>
  <c r="L313" i="15"/>
  <c r="T313" i="15" s="1"/>
  <c r="L314" i="15"/>
  <c r="T314" i="15" s="1"/>
  <c r="L315" i="15"/>
  <c r="T315" i="15" s="1"/>
  <c r="L316" i="15"/>
  <c r="L317" i="15"/>
  <c r="L318" i="15"/>
  <c r="T318" i="15" s="1"/>
  <c r="L319" i="15"/>
  <c r="L320" i="15"/>
  <c r="L321" i="15"/>
  <c r="L322" i="15"/>
  <c r="L323" i="15"/>
  <c r="L324" i="15"/>
  <c r="L325" i="15"/>
  <c r="L326" i="15"/>
  <c r="L327" i="15"/>
  <c r="T327" i="15" s="1"/>
  <c r="L328" i="15"/>
  <c r="T328" i="15" s="1"/>
  <c r="L329" i="15"/>
  <c r="L330" i="15"/>
  <c r="L331" i="15"/>
  <c r="L332" i="15"/>
  <c r="T332" i="15" s="1"/>
  <c r="L333" i="15"/>
  <c r="L334" i="15"/>
  <c r="T334" i="15" s="1"/>
  <c r="L335" i="15"/>
  <c r="L336" i="15"/>
  <c r="L337" i="15"/>
  <c r="L338" i="15"/>
  <c r="L339" i="15"/>
  <c r="T339" i="15" s="1"/>
  <c r="L340" i="15"/>
  <c r="L341" i="15"/>
  <c r="L342" i="15"/>
  <c r="L343" i="15"/>
  <c r="L344" i="15"/>
  <c r="T344" i="15" s="1"/>
  <c r="L345" i="15"/>
  <c r="T345" i="15" s="1"/>
  <c r="L346" i="15"/>
  <c r="T346" i="15" s="1"/>
  <c r="L347" i="15"/>
  <c r="T347" i="15" s="1"/>
  <c r="L348" i="15"/>
  <c r="L349" i="15"/>
  <c r="L350" i="15"/>
  <c r="T350" i="15" s="1"/>
  <c r="L351" i="15"/>
  <c r="L352" i="15"/>
  <c r="L353" i="15"/>
  <c r="L354" i="15"/>
  <c r="L355" i="15"/>
  <c r="T355" i="15" s="1"/>
  <c r="L356" i="15"/>
  <c r="L357" i="15"/>
  <c r="L358" i="15"/>
  <c r="L359" i="15"/>
  <c r="L360" i="15"/>
  <c r="L361" i="15"/>
  <c r="T361" i="15" s="1"/>
  <c r="L362" i="15"/>
  <c r="L363" i="15"/>
  <c r="L364" i="15"/>
  <c r="T364" i="15" s="1"/>
  <c r="L365" i="15"/>
  <c r="L366" i="15"/>
  <c r="L367" i="15"/>
  <c r="T367" i="15" s="1"/>
  <c r="L368" i="15"/>
  <c r="L369" i="15"/>
  <c r="T369" i="15" s="1"/>
  <c r="L370" i="15"/>
  <c r="L371" i="15"/>
  <c r="T371" i="15" s="1"/>
  <c r="L372" i="15"/>
  <c r="T372" i="15" s="1"/>
  <c r="L373" i="15"/>
  <c r="L374" i="15"/>
  <c r="T374" i="15" s="1"/>
  <c r="L375" i="15"/>
  <c r="T375" i="15" s="1"/>
  <c r="L376" i="15"/>
  <c r="T376" i="15" s="1"/>
  <c r="L377" i="15"/>
  <c r="T377" i="15" s="1"/>
  <c r="L378" i="15"/>
  <c r="T378" i="15" s="1"/>
  <c r="L379" i="15"/>
  <c r="T379" i="15" s="1"/>
  <c r="L380" i="15"/>
  <c r="L381" i="15"/>
  <c r="L382" i="15"/>
  <c r="L383" i="15"/>
  <c r="L384" i="15"/>
  <c r="L385" i="15"/>
  <c r="L386" i="15"/>
  <c r="L387" i="15"/>
  <c r="L388" i="15"/>
  <c r="T388" i="15" s="1"/>
  <c r="L389" i="15"/>
  <c r="L390" i="15"/>
  <c r="L391" i="15"/>
  <c r="T391" i="15" s="1"/>
  <c r="L392" i="15"/>
  <c r="L393" i="15"/>
  <c r="T393" i="15" s="1"/>
  <c r="L394" i="15"/>
  <c r="L395" i="15"/>
  <c r="L396" i="15"/>
  <c r="L397" i="15"/>
  <c r="T397" i="15" s="1"/>
  <c r="L398" i="15"/>
  <c r="L399" i="15"/>
  <c r="T399" i="15" s="1"/>
  <c r="L400" i="15"/>
  <c r="L401" i="15"/>
  <c r="L402" i="15"/>
  <c r="L403" i="15"/>
  <c r="T403" i="15" s="1"/>
  <c r="L404" i="15"/>
  <c r="T404" i="15" s="1"/>
  <c r="L405" i="15"/>
  <c r="T405" i="15" s="1"/>
  <c r="L406" i="15"/>
  <c r="T406" i="15" s="1"/>
  <c r="L407" i="15"/>
  <c r="T407" i="15" s="1"/>
  <c r="L408" i="15"/>
  <c r="L409" i="15"/>
  <c r="L410" i="15"/>
  <c r="L411" i="15"/>
  <c r="L412" i="15"/>
  <c r="T412" i="15" s="1"/>
  <c r="L413" i="15"/>
  <c r="L414" i="15"/>
  <c r="L415" i="15"/>
  <c r="T415" i="15" s="1"/>
  <c r="L416" i="15"/>
  <c r="L417" i="15"/>
  <c r="L418" i="15"/>
  <c r="L437" i="15"/>
  <c r="T437" i="15" s="1"/>
  <c r="L438" i="15"/>
  <c r="L439" i="15"/>
  <c r="L440" i="15"/>
  <c r="L441" i="15"/>
  <c r="L442" i="15"/>
  <c r="L443" i="15"/>
  <c r="L444" i="15"/>
  <c r="L445" i="15"/>
  <c r="L446" i="15"/>
  <c r="L447" i="15"/>
  <c r="L448" i="15"/>
  <c r="L449" i="15"/>
  <c r="L450" i="15"/>
  <c r="T450" i="15" s="1"/>
  <c r="L451" i="15"/>
  <c r="T451" i="15" s="1"/>
  <c r="L452" i="15"/>
  <c r="L453" i="15"/>
  <c r="L454" i="15"/>
  <c r="L455" i="15"/>
  <c r="T455" i="15" s="1"/>
  <c r="L456" i="15"/>
  <c r="L457" i="15"/>
  <c r="T457" i="15" s="1"/>
  <c r="L458" i="15"/>
  <c r="L459" i="15"/>
  <c r="L460" i="15"/>
  <c r="L461" i="15"/>
  <c r="L462" i="15"/>
  <c r="L463" i="15"/>
  <c r="L464" i="15"/>
  <c r="L465" i="15"/>
  <c r="T465" i="15" s="1"/>
  <c r="L466" i="15"/>
  <c r="T466" i="15" s="1"/>
  <c r="L467" i="15"/>
  <c r="T467" i="15" s="1"/>
  <c r="L468" i="15"/>
  <c r="L469" i="15"/>
  <c r="T469" i="15" s="1"/>
  <c r="L470" i="15"/>
  <c r="L471" i="15"/>
  <c r="T471" i="15" s="1"/>
  <c r="L472" i="15"/>
  <c r="L473" i="15"/>
  <c r="L474" i="15"/>
  <c r="L475" i="15"/>
  <c r="T475" i="15" s="1"/>
  <c r="L476" i="15"/>
  <c r="L477" i="15"/>
  <c r="L478" i="15"/>
  <c r="L479" i="15"/>
  <c r="T479" i="15" s="1"/>
  <c r="L480" i="15"/>
  <c r="L481" i="15"/>
  <c r="L482" i="15"/>
  <c r="L483" i="15"/>
  <c r="T483" i="15" s="1"/>
  <c r="L484" i="15"/>
  <c r="L485" i="15"/>
  <c r="L486" i="15"/>
  <c r="L487" i="15"/>
  <c r="L488" i="15"/>
  <c r="L489" i="15"/>
  <c r="L490" i="15"/>
  <c r="T490" i="15" s="1"/>
  <c r="L491" i="15"/>
  <c r="L492" i="15"/>
  <c r="L493" i="15"/>
  <c r="L494" i="15"/>
  <c r="T494" i="15" s="1"/>
  <c r="L495" i="15"/>
  <c r="L496" i="15"/>
  <c r="L497" i="15"/>
  <c r="L498" i="15"/>
  <c r="L499" i="15"/>
  <c r="L500" i="15"/>
  <c r="L501" i="15"/>
  <c r="T501" i="15" s="1"/>
  <c r="L502" i="15"/>
  <c r="T502" i="15" s="1"/>
  <c r="L503" i="15"/>
  <c r="T503" i="15" s="1"/>
  <c r="L504" i="15"/>
  <c r="L505" i="15"/>
  <c r="L506" i="15"/>
  <c r="L507" i="15"/>
  <c r="L508" i="15"/>
  <c r="L509" i="15"/>
  <c r="L510" i="15"/>
  <c r="L511" i="15"/>
  <c r="L512" i="15"/>
  <c r="L513" i="15"/>
  <c r="L514" i="15"/>
  <c r="L515" i="15"/>
  <c r="L516" i="15"/>
  <c r="T516" i="15" s="1"/>
  <c r="L517" i="15"/>
  <c r="L518" i="15"/>
  <c r="L519" i="15"/>
  <c r="L520" i="15"/>
  <c r="L521" i="15"/>
  <c r="L522" i="15"/>
  <c r="L523" i="15"/>
  <c r="T523" i="15" s="1"/>
  <c r="L524" i="15"/>
  <c r="L525" i="15"/>
  <c r="L526" i="15"/>
  <c r="L527" i="15"/>
  <c r="L528" i="15"/>
  <c r="L529" i="15"/>
  <c r="L530" i="15"/>
  <c r="L531" i="15"/>
  <c r="L532" i="15"/>
  <c r="L533" i="15"/>
  <c r="T533" i="15" s="1"/>
  <c r="L534" i="15"/>
  <c r="L535" i="15"/>
  <c r="L536" i="15"/>
  <c r="L537" i="15"/>
  <c r="L538" i="15"/>
  <c r="L539" i="15"/>
  <c r="M539" i="15" s="1"/>
  <c r="L540" i="15"/>
  <c r="M540" i="15" s="1"/>
  <c r="L541" i="15"/>
  <c r="M541" i="15" s="1"/>
  <c r="L542" i="15"/>
  <c r="M542" i="15" s="1"/>
  <c r="L543" i="15"/>
  <c r="M543" i="15" s="1"/>
  <c r="L544" i="15"/>
  <c r="M544" i="15" s="1"/>
  <c r="L545" i="15"/>
  <c r="L546" i="15"/>
  <c r="M546" i="15" s="1"/>
  <c r="L547" i="15"/>
  <c r="M547" i="15" s="1"/>
  <c r="L548" i="15"/>
  <c r="M548" i="15" s="1"/>
  <c r="L549" i="15"/>
  <c r="M549" i="15" s="1"/>
  <c r="L550" i="15"/>
  <c r="M550" i="15" s="1"/>
  <c r="L551" i="15"/>
  <c r="M551" i="15" s="1"/>
  <c r="L552" i="15"/>
  <c r="M552" i="15" s="1"/>
  <c r="L553" i="15"/>
  <c r="L554" i="15"/>
  <c r="M554" i="15" s="1"/>
  <c r="L555" i="15"/>
  <c r="M555" i="15" s="1"/>
  <c r="L556" i="15"/>
  <c r="M556" i="15" s="1"/>
  <c r="L557" i="15"/>
  <c r="M557" i="15" s="1"/>
  <c r="L558" i="15"/>
  <c r="M558" i="15" s="1"/>
  <c r="L559" i="15"/>
  <c r="M559" i="15" s="1"/>
  <c r="L560" i="15"/>
  <c r="M560" i="15" s="1"/>
  <c r="L561" i="15"/>
  <c r="M561" i="15" s="1"/>
  <c r="L562" i="15"/>
  <c r="L563" i="15"/>
  <c r="M563" i="15" s="1"/>
  <c r="L564" i="15"/>
  <c r="M564" i="15" s="1"/>
  <c r="L565" i="15"/>
  <c r="M565" i="15" s="1"/>
  <c r="L566" i="15"/>
  <c r="M566" i="15" s="1"/>
  <c r="L567" i="15"/>
  <c r="M567" i="15" s="1"/>
  <c r="L568" i="15"/>
  <c r="M568" i="15" s="1"/>
  <c r="L569" i="15"/>
  <c r="M569" i="15" s="1"/>
  <c r="L570" i="15"/>
  <c r="M570" i="15" s="1"/>
  <c r="L571" i="15"/>
  <c r="M571" i="15" s="1"/>
  <c r="L572" i="15"/>
  <c r="M572" i="15" s="1"/>
  <c r="L573" i="15"/>
  <c r="M573" i="15" s="1"/>
  <c r="L574" i="15"/>
  <c r="M574" i="15" s="1"/>
  <c r="L575" i="15"/>
  <c r="M575" i="15" s="1"/>
  <c r="L576" i="15"/>
  <c r="M576" i="15" s="1"/>
  <c r="L577" i="15"/>
  <c r="M577" i="15" s="1"/>
  <c r="L578" i="15"/>
  <c r="L579" i="15"/>
  <c r="L580" i="15"/>
  <c r="L581" i="15"/>
  <c r="M581" i="15" s="1"/>
  <c r="L582" i="15"/>
  <c r="M582" i="15" s="1"/>
  <c r="L583" i="15"/>
  <c r="M583" i="15" s="1"/>
  <c r="L584" i="15"/>
  <c r="M584" i="15" s="1"/>
  <c r="L585" i="15"/>
  <c r="M585" i="15" s="1"/>
  <c r="L586" i="15"/>
  <c r="L587" i="15"/>
  <c r="M587" i="15" s="1"/>
  <c r="L588" i="15"/>
  <c r="M588" i="15" s="1"/>
  <c r="L589" i="15"/>
  <c r="M589" i="15" s="1"/>
  <c r="L590" i="15"/>
  <c r="M590" i="15" s="1"/>
  <c r="L591" i="15"/>
  <c r="M591" i="15" s="1"/>
  <c r="L592" i="15"/>
  <c r="M592" i="15" s="1"/>
  <c r="L593" i="15"/>
  <c r="M593" i="15" s="1"/>
  <c r="L594" i="15"/>
  <c r="M594" i="15" s="1"/>
  <c r="L595" i="15"/>
  <c r="L596" i="15"/>
  <c r="M596" i="15" s="1"/>
  <c r="L597" i="15"/>
  <c r="M597" i="15" s="1"/>
  <c r="L598" i="15"/>
  <c r="M598" i="15" s="1"/>
  <c r="L599" i="15"/>
  <c r="M599" i="15" s="1"/>
  <c r="L600" i="15"/>
  <c r="L601" i="15"/>
  <c r="M601" i="15" s="1"/>
  <c r="L602" i="15"/>
  <c r="L603" i="15"/>
  <c r="L604" i="15"/>
  <c r="L605" i="15"/>
  <c r="L606" i="15"/>
  <c r="M606" i="15" s="1"/>
  <c r="L607" i="15"/>
  <c r="L608" i="15"/>
  <c r="L609" i="15"/>
  <c r="L610" i="15"/>
  <c r="M610" i="15" s="1"/>
  <c r="L611" i="15"/>
  <c r="M611" i="15" s="1"/>
  <c r="L612" i="15"/>
  <c r="M612" i="15" s="1"/>
  <c r="L613" i="15"/>
  <c r="L614" i="15"/>
  <c r="L615" i="15"/>
  <c r="L616" i="15"/>
  <c r="L617" i="15"/>
  <c r="M617" i="15" s="1"/>
  <c r="L618" i="15"/>
  <c r="M618" i="15" s="1"/>
  <c r="L619" i="15"/>
  <c r="L620" i="15"/>
  <c r="M620" i="15" s="1"/>
  <c r="L621" i="15"/>
  <c r="L622" i="15"/>
  <c r="L623" i="15"/>
  <c r="L624" i="15"/>
  <c r="M624" i="15" s="1"/>
  <c r="L625" i="15"/>
  <c r="L626" i="15"/>
  <c r="L627" i="15"/>
  <c r="L628" i="15"/>
  <c r="M628" i="15" s="1"/>
  <c r="L629" i="15"/>
  <c r="M629" i="15" s="1"/>
  <c r="L630" i="15"/>
  <c r="L631" i="15"/>
  <c r="M631" i="15" s="1"/>
  <c r="L632" i="15"/>
  <c r="M632" i="15" s="1"/>
  <c r="L633" i="15"/>
  <c r="L634" i="15"/>
  <c r="L635" i="15"/>
  <c r="M635" i="15" s="1"/>
  <c r="L636" i="15"/>
  <c r="L637" i="15"/>
  <c r="M637" i="15" s="1"/>
  <c r="L638" i="15"/>
  <c r="L639" i="15"/>
  <c r="L640" i="15"/>
  <c r="L641" i="15"/>
  <c r="L642" i="15"/>
  <c r="M642" i="15" s="1"/>
  <c r="L643" i="15"/>
  <c r="M643" i="15" s="1"/>
  <c r="L644" i="15"/>
  <c r="M644" i="15" s="1"/>
  <c r="L645" i="15"/>
  <c r="M645" i="15" s="1"/>
  <c r="L646" i="15"/>
  <c r="M646" i="15" s="1"/>
  <c r="L647" i="15"/>
  <c r="L648" i="15"/>
  <c r="L649" i="15"/>
  <c r="M649" i="15" s="1"/>
  <c r="L650" i="15"/>
  <c r="M650" i="15" s="1"/>
  <c r="L651" i="15"/>
  <c r="M651" i="15" s="1"/>
  <c r="L652" i="15"/>
  <c r="L653" i="15"/>
  <c r="M653" i="15" s="1"/>
  <c r="L654" i="15"/>
  <c r="L655" i="15"/>
  <c r="M655" i="15" s="1"/>
  <c r="L656" i="15"/>
  <c r="M656" i="15" s="1"/>
  <c r="L657" i="15"/>
  <c r="M657" i="15" s="1"/>
  <c r="L658" i="15"/>
  <c r="M658" i="15" s="1"/>
  <c r="L659" i="15"/>
  <c r="M659" i="15" s="1"/>
  <c r="L660" i="15"/>
  <c r="M660" i="15" s="1"/>
  <c r="L661" i="15"/>
  <c r="M661" i="15" s="1"/>
  <c r="L662" i="15"/>
  <c r="M662" i="15" s="1"/>
  <c r="L663" i="15"/>
  <c r="M663" i="15" s="1"/>
  <c r="L664" i="15"/>
  <c r="L665" i="15"/>
  <c r="L666" i="15"/>
  <c r="L667" i="15"/>
  <c r="M667" i="15" s="1"/>
  <c r="L668" i="15"/>
  <c r="M668" i="15" s="1"/>
  <c r="L669" i="15"/>
  <c r="M669" i="15" s="1"/>
  <c r="L670" i="15"/>
  <c r="L671" i="15"/>
  <c r="L672" i="15"/>
  <c r="M672" i="15" s="1"/>
  <c r="L673" i="15"/>
  <c r="M673" i="15" s="1"/>
  <c r="L674" i="15"/>
  <c r="M674" i="15" s="1"/>
  <c r="L675" i="15"/>
  <c r="L676" i="15"/>
  <c r="L677" i="15"/>
  <c r="M677" i="15" s="1"/>
  <c r="L678" i="15"/>
  <c r="M678" i="15" s="1"/>
  <c r="L679" i="15"/>
  <c r="M679" i="15" s="1"/>
  <c r="L680" i="15"/>
  <c r="L681" i="15"/>
  <c r="L682" i="15"/>
  <c r="L683" i="15"/>
  <c r="M683" i="15" s="1"/>
  <c r="L684" i="15"/>
  <c r="M684" i="15" s="1"/>
  <c r="L685" i="15"/>
  <c r="M685" i="15" s="1"/>
  <c r="L686" i="15"/>
  <c r="M686" i="15" s="1"/>
  <c r="L687" i="15"/>
  <c r="M687" i="15" s="1"/>
  <c r="L688" i="15"/>
  <c r="M688" i="15" s="1"/>
  <c r="L689" i="15"/>
  <c r="M689" i="15" s="1"/>
  <c r="L690" i="15"/>
  <c r="M690" i="15" s="1"/>
  <c r="L691" i="15"/>
  <c r="M691" i="15" s="1"/>
  <c r="L692" i="15"/>
  <c r="M692" i="15" s="1"/>
  <c r="L693" i="15"/>
  <c r="L694" i="15"/>
  <c r="M694" i="15" s="1"/>
  <c r="L695" i="15"/>
  <c r="M695" i="15" s="1"/>
  <c r="L696" i="15"/>
  <c r="M696" i="15" s="1"/>
  <c r="L697" i="15"/>
  <c r="L698" i="15"/>
  <c r="M698" i="15" s="1"/>
  <c r="L699" i="15"/>
  <c r="M699" i="15" s="1"/>
  <c r="L700" i="15"/>
  <c r="L701" i="15"/>
  <c r="L702" i="15"/>
  <c r="M702" i="15" s="1"/>
  <c r="L703" i="15"/>
  <c r="M703" i="15" s="1"/>
  <c r="L704" i="15"/>
  <c r="M704" i="15" s="1"/>
  <c r="L705" i="15"/>
  <c r="L706" i="15"/>
  <c r="M706" i="15" s="1"/>
  <c r="L707" i="15"/>
  <c r="M707" i="15" s="1"/>
  <c r="L708" i="15"/>
  <c r="M708" i="15" s="1"/>
  <c r="L709" i="15"/>
  <c r="M709" i="15" s="1"/>
  <c r="L710" i="15"/>
  <c r="M710" i="15" s="1"/>
  <c r="L711" i="15"/>
  <c r="M711" i="15" s="1"/>
  <c r="L712" i="15"/>
  <c r="M712" i="15" s="1"/>
  <c r="L713" i="15"/>
  <c r="M713" i="15" s="1"/>
  <c r="L714" i="15"/>
  <c r="M714" i="15" s="1"/>
  <c r="L715" i="15"/>
  <c r="L716" i="15"/>
  <c r="M716" i="15" s="1"/>
  <c r="L717" i="15"/>
  <c r="M717" i="15" s="1"/>
  <c r="L718" i="15"/>
  <c r="L719" i="15"/>
  <c r="M719" i="15" s="1"/>
  <c r="L720" i="15"/>
  <c r="M720" i="15" s="1"/>
  <c r="L721" i="15"/>
  <c r="M721" i="15" s="1"/>
  <c r="L722" i="15"/>
  <c r="L723" i="15"/>
  <c r="M723" i="15" s="1"/>
  <c r="L724" i="15"/>
  <c r="L725" i="15"/>
  <c r="L726" i="15"/>
  <c r="M726" i="15" s="1"/>
  <c r="L727" i="15"/>
  <c r="M727" i="15" s="1"/>
  <c r="L728" i="15"/>
  <c r="L729" i="15"/>
  <c r="M729" i="15" s="1"/>
  <c r="L730" i="15"/>
  <c r="M730" i="15" s="1"/>
  <c r="L731" i="15"/>
  <c r="M731" i="15" s="1"/>
  <c r="L732" i="15"/>
  <c r="L733" i="15"/>
  <c r="L734" i="15"/>
  <c r="M734" i="15" s="1"/>
  <c r="L735" i="15"/>
  <c r="M735" i="15" s="1"/>
  <c r="L736" i="15"/>
  <c r="M736" i="15" s="1"/>
  <c r="L737" i="15"/>
  <c r="M737" i="15" s="1"/>
  <c r="L738" i="15"/>
  <c r="M738" i="15" s="1"/>
  <c r="L739" i="15"/>
  <c r="L740" i="15"/>
  <c r="M740" i="15" s="1"/>
  <c r="L741" i="15"/>
  <c r="M741" i="15" s="1"/>
  <c r="L742" i="15"/>
  <c r="L743" i="15"/>
  <c r="M743" i="15" s="1"/>
  <c r="L744" i="15"/>
  <c r="L745" i="15"/>
  <c r="L746" i="15"/>
  <c r="M746" i="15" s="1"/>
  <c r="L747" i="15"/>
  <c r="L748" i="15"/>
  <c r="L749" i="15"/>
  <c r="M749" i="15" s="1"/>
  <c r="L750" i="15"/>
  <c r="M750" i="15" s="1"/>
  <c r="L751" i="15"/>
  <c r="M751" i="15" s="1"/>
  <c r="L752" i="15"/>
  <c r="M752" i="15" s="1"/>
  <c r="L753" i="15"/>
  <c r="L754" i="15"/>
  <c r="M754" i="15" s="1"/>
  <c r="L755" i="15"/>
  <c r="M755" i="15" s="1"/>
  <c r="L756" i="15"/>
  <c r="L757" i="15"/>
  <c r="L758" i="15"/>
  <c r="M758" i="15" s="1"/>
  <c r="L759" i="15"/>
  <c r="M759" i="15" s="1"/>
  <c r="L760" i="15"/>
  <c r="M760" i="15" s="1"/>
  <c r="L761" i="15"/>
  <c r="M761" i="15" s="1"/>
  <c r="L762" i="15"/>
  <c r="M762" i="15" s="1"/>
  <c r="L763" i="15"/>
  <c r="M763" i="15" s="1"/>
  <c r="L764" i="15"/>
  <c r="M764" i="15" s="1"/>
  <c r="L765" i="15"/>
  <c r="L766" i="15"/>
  <c r="M766" i="15" s="1"/>
  <c r="L767" i="15"/>
  <c r="M767" i="15" s="1"/>
  <c r="L768" i="15"/>
  <c r="M768" i="15" s="1"/>
  <c r="L769" i="15"/>
  <c r="M769" i="15" s="1"/>
  <c r="L770" i="15"/>
  <c r="L771" i="15"/>
  <c r="L772" i="15"/>
  <c r="L773" i="15"/>
  <c r="L774" i="15"/>
  <c r="L775" i="15"/>
  <c r="M775" i="15" s="1"/>
  <c r="L776" i="15"/>
  <c r="M776" i="15" s="1"/>
  <c r="L777" i="15"/>
  <c r="M777" i="15" s="1"/>
  <c r="L778" i="15"/>
  <c r="M778" i="15" s="1"/>
  <c r="L779" i="15"/>
  <c r="M779" i="15" s="1"/>
  <c r="L780" i="15"/>
  <c r="M780" i="15" s="1"/>
  <c r="L781" i="15"/>
  <c r="M781" i="15" s="1"/>
  <c r="L782" i="15"/>
  <c r="M782" i="15" s="1"/>
  <c r="L783" i="15"/>
  <c r="M783" i="15" s="1"/>
  <c r="L784" i="15"/>
  <c r="M784" i="15" s="1"/>
  <c r="L785" i="15"/>
  <c r="L786" i="15"/>
  <c r="M786" i="15" s="1"/>
  <c r="L787" i="15"/>
  <c r="M787" i="15" s="1"/>
  <c r="L788" i="15"/>
  <c r="M788" i="15" s="1"/>
  <c r="L789" i="15"/>
  <c r="L790" i="15"/>
  <c r="L791" i="15"/>
  <c r="M791" i="15" s="1"/>
  <c r="L792" i="15"/>
  <c r="M792" i="15" s="1"/>
  <c r="L793" i="15"/>
  <c r="M793" i="15" s="1"/>
  <c r="L794" i="15"/>
  <c r="M794" i="15" s="1"/>
  <c r="L795" i="15"/>
  <c r="M795" i="15" s="1"/>
  <c r="L796" i="15"/>
  <c r="L797" i="15"/>
  <c r="L798" i="15"/>
  <c r="M798" i="15" s="1"/>
  <c r="L799" i="15"/>
  <c r="M799" i="15" s="1"/>
  <c r="L800" i="15"/>
  <c r="M800" i="15" s="1"/>
  <c r="L801" i="15"/>
  <c r="M801" i="15" s="1"/>
  <c r="L802" i="15"/>
  <c r="M802" i="15" s="1"/>
  <c r="L803" i="15"/>
  <c r="L804" i="15"/>
  <c r="L805" i="15"/>
  <c r="L806" i="15"/>
  <c r="M806" i="15" s="1"/>
  <c r="L807" i="15"/>
  <c r="M807" i="15" s="1"/>
  <c r="L808" i="15"/>
  <c r="M808" i="15" s="1"/>
  <c r="L809" i="15"/>
  <c r="M809" i="15" s="1"/>
  <c r="L810" i="15"/>
  <c r="L811" i="15"/>
  <c r="L812" i="15"/>
  <c r="M812" i="15" s="1"/>
  <c r="L813" i="15"/>
  <c r="M813" i="15" s="1"/>
  <c r="L814" i="15"/>
  <c r="L815" i="15"/>
  <c r="M815" i="15" s="1"/>
  <c r="L816" i="15"/>
  <c r="M816" i="15" s="1"/>
  <c r="L817" i="15"/>
  <c r="L818" i="15"/>
  <c r="L819" i="15"/>
  <c r="M819" i="15" s="1"/>
  <c r="L820" i="15"/>
  <c r="M820" i="15" s="1"/>
  <c r="L821" i="15"/>
  <c r="M821" i="15" s="1"/>
  <c r="L822" i="15"/>
  <c r="M822" i="15" s="1"/>
  <c r="L823" i="15"/>
  <c r="M823" i="15" s="1"/>
  <c r="L824" i="15"/>
  <c r="M824" i="15" s="1"/>
  <c r="L825" i="15"/>
  <c r="L826" i="15"/>
  <c r="L827" i="15"/>
  <c r="L828" i="15"/>
  <c r="M828" i="15" s="1"/>
  <c r="L829" i="15"/>
  <c r="L830" i="15"/>
  <c r="L831" i="15"/>
  <c r="M831" i="15" s="1"/>
  <c r="L832" i="15"/>
  <c r="M832" i="15" s="1"/>
  <c r="L833" i="15"/>
  <c r="L834" i="15"/>
  <c r="L835" i="15"/>
  <c r="M835" i="15" s="1"/>
  <c r="L836" i="15"/>
  <c r="L837" i="15"/>
  <c r="M837" i="15" s="1"/>
  <c r="L838" i="15"/>
  <c r="M838" i="15" s="1"/>
  <c r="L839" i="15"/>
  <c r="M839" i="15" s="1"/>
  <c r="L840" i="15"/>
  <c r="M840" i="15" s="1"/>
  <c r="L841" i="15"/>
  <c r="L842" i="15"/>
  <c r="L843" i="15"/>
  <c r="L844" i="15"/>
  <c r="M844" i="15" s="1"/>
  <c r="L845" i="15"/>
  <c r="L846" i="15"/>
  <c r="L847" i="15"/>
  <c r="M847" i="15" s="1"/>
  <c r="L848" i="15"/>
  <c r="M848" i="15" s="1"/>
  <c r="L849" i="15"/>
  <c r="M849" i="15" s="1"/>
  <c r="L850" i="15"/>
  <c r="M850" i="15" s="1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L858" i="15"/>
  <c r="M858" i="15" s="1"/>
  <c r="L859" i="15"/>
  <c r="L860" i="15"/>
  <c r="L861" i="15"/>
  <c r="M861" i="15" s="1"/>
  <c r="L862" i="15"/>
  <c r="M862" i="15" s="1"/>
  <c r="L863" i="15"/>
  <c r="M863" i="15" s="1"/>
  <c r="L864" i="15"/>
  <c r="L865" i="15"/>
  <c r="L866" i="15"/>
  <c r="M866" i="15" s="1"/>
  <c r="L867" i="15"/>
  <c r="M867" i="15" s="1"/>
  <c r="L868" i="15"/>
  <c r="M868" i="15" s="1"/>
  <c r="L869" i="15"/>
  <c r="M869" i="15" s="1"/>
  <c r="L870" i="15"/>
  <c r="M870" i="15" s="1"/>
  <c r="L871" i="15"/>
  <c r="M871" i="15" s="1"/>
  <c r="L872" i="15"/>
  <c r="M872" i="15" s="1"/>
  <c r="L873" i="15"/>
  <c r="L874" i="15"/>
  <c r="M874" i="15" s="1"/>
  <c r="L875" i="15"/>
  <c r="M875" i="15" s="1"/>
  <c r="L876" i="15"/>
  <c r="L877" i="15"/>
  <c r="M877" i="15" s="1"/>
  <c r="L878" i="15"/>
  <c r="M878" i="15" s="1"/>
  <c r="L879" i="15"/>
  <c r="M879" i="15" s="1"/>
  <c r="L880" i="15"/>
  <c r="M880" i="15" s="1"/>
  <c r="L881" i="15"/>
  <c r="L882" i="15"/>
  <c r="M882" i="15" s="1"/>
  <c r="L883" i="15"/>
  <c r="L884" i="15"/>
  <c r="L885" i="15"/>
  <c r="M885" i="15" s="1"/>
  <c r="L886" i="15"/>
  <c r="M886" i="15" s="1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M893" i="15" s="1"/>
  <c r="L894" i="15"/>
  <c r="L895" i="15"/>
  <c r="M895" i="15" s="1"/>
  <c r="L896" i="15"/>
  <c r="L897" i="15"/>
  <c r="M897" i="15" s="1"/>
  <c r="L898" i="15"/>
  <c r="M898" i="15" s="1"/>
  <c r="L899" i="15"/>
  <c r="M899" i="15" s="1"/>
  <c r="L900" i="15"/>
  <c r="L901" i="15"/>
  <c r="M901" i="15" s="1"/>
  <c r="L902" i="15"/>
  <c r="M902" i="15" s="1"/>
  <c r="L903" i="15"/>
  <c r="M903" i="15" s="1"/>
  <c r="L904" i="15"/>
  <c r="L905" i="15"/>
  <c r="M905" i="15" s="1"/>
  <c r="L906" i="15"/>
  <c r="M906" i="15" s="1"/>
  <c r="L907" i="15"/>
  <c r="M907" i="15" s="1"/>
  <c r="L908" i="15"/>
  <c r="L909" i="15"/>
  <c r="L910" i="15"/>
  <c r="L911" i="15"/>
  <c r="M911" i="15" s="1"/>
  <c r="L912" i="15"/>
  <c r="M912" i="15" s="1"/>
  <c r="L913" i="15"/>
  <c r="M913" i="15" s="1"/>
  <c r="L914" i="15"/>
  <c r="M914" i="15" s="1"/>
  <c r="L915" i="15"/>
  <c r="M915" i="15" s="1"/>
  <c r="L916" i="15"/>
  <c r="M916" i="15" s="1"/>
  <c r="L917" i="15"/>
  <c r="M917" i="15" s="1"/>
  <c r="L918" i="15"/>
  <c r="M918" i="15" s="1"/>
  <c r="L919" i="15"/>
  <c r="M919" i="15" s="1"/>
  <c r="L920" i="15"/>
  <c r="L921" i="15"/>
  <c r="M921" i="15" s="1"/>
  <c r="L922" i="15"/>
  <c r="M922" i="15" s="1"/>
  <c r="L923" i="15"/>
  <c r="M923" i="15" s="1"/>
  <c r="L924" i="15"/>
  <c r="M924" i="15" s="1"/>
  <c r="L925" i="15"/>
  <c r="M925" i="15" s="1"/>
  <c r="L926" i="15"/>
  <c r="M926" i="15" s="1"/>
  <c r="L927" i="15"/>
  <c r="L928" i="15"/>
  <c r="M928" i="15" s="1"/>
  <c r="L929" i="15"/>
  <c r="M929" i="15" s="1"/>
  <c r="L930" i="15"/>
  <c r="M930" i="15" s="1"/>
  <c r="L931" i="15"/>
  <c r="M931" i="15" s="1"/>
  <c r="L932" i="15"/>
  <c r="L933" i="15"/>
  <c r="L934" i="15"/>
  <c r="I11" i="21" l="1"/>
  <c r="J11" i="21" s="1"/>
  <c r="M532" i="15"/>
  <c r="T532" i="15"/>
  <c r="M528" i="15"/>
  <c r="T528" i="15"/>
  <c r="M524" i="15"/>
  <c r="T524" i="15"/>
  <c r="M520" i="15"/>
  <c r="T520" i="15"/>
  <c r="M512" i="15"/>
  <c r="T512" i="15"/>
  <c r="M508" i="15"/>
  <c r="T508" i="15"/>
  <c r="M504" i="15"/>
  <c r="T504" i="15"/>
  <c r="M500" i="15"/>
  <c r="T500" i="15"/>
  <c r="M496" i="15"/>
  <c r="T496" i="15"/>
  <c r="M492" i="15"/>
  <c r="T492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60" i="15"/>
  <c r="T460" i="15"/>
  <c r="M456" i="15"/>
  <c r="T456" i="15"/>
  <c r="M452" i="15"/>
  <c r="T452" i="15"/>
  <c r="M448" i="15"/>
  <c r="T448" i="15"/>
  <c r="M444" i="15"/>
  <c r="T444" i="15"/>
  <c r="M440" i="15"/>
  <c r="T440" i="15"/>
  <c r="M418" i="15"/>
  <c r="T418" i="15"/>
  <c r="M414" i="15"/>
  <c r="T414" i="15"/>
  <c r="M410" i="15"/>
  <c r="T410" i="15"/>
  <c r="M402" i="15"/>
  <c r="T402" i="15"/>
  <c r="M398" i="15"/>
  <c r="T398" i="15"/>
  <c r="M394" i="15"/>
  <c r="T394" i="15"/>
  <c r="M390" i="15"/>
  <c r="T390" i="15"/>
  <c r="M386" i="15"/>
  <c r="T386" i="15"/>
  <c r="M382" i="15"/>
  <c r="T382" i="15"/>
  <c r="M370" i="15"/>
  <c r="T370" i="15"/>
  <c r="M366" i="15"/>
  <c r="T366" i="15"/>
  <c r="M362" i="15"/>
  <c r="T362" i="15"/>
  <c r="M358" i="15"/>
  <c r="T358" i="15"/>
  <c r="M354" i="15"/>
  <c r="T354" i="15"/>
  <c r="M535" i="15"/>
  <c r="T535" i="15"/>
  <c r="M531" i="15"/>
  <c r="T531" i="15"/>
  <c r="M527" i="15"/>
  <c r="T527" i="15"/>
  <c r="M519" i="15"/>
  <c r="T519" i="15"/>
  <c r="M515" i="15"/>
  <c r="T515" i="15"/>
  <c r="M511" i="15"/>
  <c r="T511" i="15"/>
  <c r="M507" i="15"/>
  <c r="T507" i="15"/>
  <c r="M499" i="15"/>
  <c r="T499" i="15"/>
  <c r="M495" i="15"/>
  <c r="T495" i="15"/>
  <c r="M491" i="15"/>
  <c r="T491" i="15"/>
  <c r="M487" i="15"/>
  <c r="T487" i="15"/>
  <c r="M463" i="15"/>
  <c r="T463" i="15"/>
  <c r="M459" i="15"/>
  <c r="T459" i="15"/>
  <c r="M447" i="15"/>
  <c r="T447" i="15"/>
  <c r="M443" i="15"/>
  <c r="T443" i="15"/>
  <c r="M439" i="15"/>
  <c r="T439" i="15"/>
  <c r="M417" i="15"/>
  <c r="T417" i="15"/>
  <c r="M413" i="15"/>
  <c r="T413" i="15"/>
  <c r="M409" i="15"/>
  <c r="T409" i="15"/>
  <c r="M401" i="15"/>
  <c r="T401" i="15"/>
  <c r="M389" i="15"/>
  <c r="T389" i="15"/>
  <c r="M385" i="15"/>
  <c r="T385" i="15"/>
  <c r="M381" i="15"/>
  <c r="T381" i="15"/>
  <c r="M373" i="15"/>
  <c r="T373" i="15"/>
  <c r="M365" i="15"/>
  <c r="T365" i="15"/>
  <c r="M357" i="15"/>
  <c r="T357" i="15"/>
  <c r="M353" i="15"/>
  <c r="T353" i="15"/>
  <c r="M349" i="15"/>
  <c r="T349" i="15"/>
  <c r="M534" i="15"/>
  <c r="T534" i="15"/>
  <c r="M530" i="15"/>
  <c r="T530" i="15"/>
  <c r="M526" i="15"/>
  <c r="T526" i="15"/>
  <c r="M522" i="15"/>
  <c r="T522" i="15"/>
  <c r="M518" i="15"/>
  <c r="T518" i="15"/>
  <c r="M514" i="15"/>
  <c r="T514" i="15"/>
  <c r="M510" i="15"/>
  <c r="T510" i="15"/>
  <c r="M506" i="15"/>
  <c r="T506" i="15"/>
  <c r="M498" i="15"/>
  <c r="T498" i="15"/>
  <c r="M486" i="15"/>
  <c r="T486" i="15"/>
  <c r="M482" i="15"/>
  <c r="T482" i="15"/>
  <c r="M478" i="15"/>
  <c r="T478" i="15"/>
  <c r="M474" i="15"/>
  <c r="T474" i="15"/>
  <c r="M470" i="15"/>
  <c r="T470" i="15"/>
  <c r="M462" i="15"/>
  <c r="T462" i="15"/>
  <c r="M458" i="15"/>
  <c r="T458" i="15"/>
  <c r="M454" i="15"/>
  <c r="T454" i="15"/>
  <c r="M446" i="15"/>
  <c r="T446" i="15"/>
  <c r="M442" i="15"/>
  <c r="T442" i="15"/>
  <c r="M438" i="15"/>
  <c r="T438" i="15"/>
  <c r="M416" i="15"/>
  <c r="T416" i="15"/>
  <c r="M408" i="15"/>
  <c r="T408" i="15"/>
  <c r="M400" i="15"/>
  <c r="T400" i="15"/>
  <c r="M396" i="15"/>
  <c r="T396" i="15"/>
  <c r="M392" i="15"/>
  <c r="T392" i="15"/>
  <c r="M384" i="15"/>
  <c r="T384" i="15"/>
  <c r="M380" i="15"/>
  <c r="T380" i="15"/>
  <c r="M368" i="15"/>
  <c r="T368" i="15"/>
  <c r="M360" i="15"/>
  <c r="T360" i="15"/>
  <c r="M356" i="15"/>
  <c r="T356" i="15"/>
  <c r="M352" i="15"/>
  <c r="T352" i="15"/>
  <c r="M529" i="15"/>
  <c r="T529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497" i="15"/>
  <c r="T497" i="15"/>
  <c r="M493" i="15"/>
  <c r="T493" i="15"/>
  <c r="M489" i="15"/>
  <c r="T489" i="15"/>
  <c r="M485" i="15"/>
  <c r="T485" i="15"/>
  <c r="M481" i="15"/>
  <c r="T481" i="15"/>
  <c r="M477" i="15"/>
  <c r="T477" i="15"/>
  <c r="M473" i="15"/>
  <c r="T473" i="15"/>
  <c r="M461" i="15"/>
  <c r="T461" i="15"/>
  <c r="M453" i="15"/>
  <c r="T453" i="15"/>
  <c r="M449" i="15"/>
  <c r="T449" i="15"/>
  <c r="M445" i="15"/>
  <c r="T445" i="15"/>
  <c r="M441" i="15"/>
  <c r="T441" i="15"/>
  <c r="M411" i="15"/>
  <c r="T411" i="15"/>
  <c r="M395" i="15"/>
  <c r="T395" i="15"/>
  <c r="M387" i="15"/>
  <c r="T387" i="15"/>
  <c r="M383" i="15"/>
  <c r="T383" i="15"/>
  <c r="M363" i="15"/>
  <c r="T363" i="15"/>
  <c r="M359" i="15"/>
  <c r="T359" i="15"/>
  <c r="M351" i="15"/>
  <c r="T351" i="15"/>
  <c r="M343" i="15"/>
  <c r="T343" i="15"/>
  <c r="M319" i="15"/>
  <c r="T319" i="15"/>
  <c r="M342" i="15"/>
  <c r="T342" i="15"/>
  <c r="M338" i="15"/>
  <c r="T338" i="15"/>
  <c r="M330" i="15"/>
  <c r="T330" i="15"/>
  <c r="M326" i="15"/>
  <c r="T326" i="15"/>
  <c r="M322" i="15"/>
  <c r="T322" i="15"/>
  <c r="M331" i="15"/>
  <c r="T331" i="15"/>
  <c r="M307" i="15"/>
  <c r="T307" i="15"/>
  <c r="M341" i="15"/>
  <c r="T341" i="15"/>
  <c r="M337" i="15"/>
  <c r="T337" i="15"/>
  <c r="M333" i="15"/>
  <c r="T333" i="15"/>
  <c r="M329" i="15"/>
  <c r="T329" i="15"/>
  <c r="M325" i="15"/>
  <c r="T325" i="15"/>
  <c r="M321" i="15"/>
  <c r="T321" i="15"/>
  <c r="M317" i="15"/>
  <c r="T317" i="15"/>
  <c r="M305" i="15"/>
  <c r="T305" i="15"/>
  <c r="M335" i="15"/>
  <c r="T335" i="15"/>
  <c r="M323" i="15"/>
  <c r="T323" i="15"/>
  <c r="M348" i="15"/>
  <c r="T348" i="15"/>
  <c r="M340" i="15"/>
  <c r="T340" i="15"/>
  <c r="M336" i="15"/>
  <c r="T336" i="15"/>
  <c r="M324" i="15"/>
  <c r="T324" i="15"/>
  <c r="M320" i="15"/>
  <c r="T320" i="15"/>
  <c r="M316" i="15"/>
  <c r="T316" i="15"/>
  <c r="M312" i="15"/>
  <c r="T312" i="15"/>
  <c r="M308" i="15"/>
  <c r="T308" i="15"/>
  <c r="M301" i="15"/>
  <c r="T301" i="15"/>
  <c r="M285" i="15"/>
  <c r="T285" i="15"/>
  <c r="M277" i="15"/>
  <c r="T277" i="15"/>
  <c r="M273" i="15"/>
  <c r="T273" i="15"/>
  <c r="M269" i="15"/>
  <c r="T269" i="15"/>
  <c r="M265" i="15"/>
  <c r="T265" i="15"/>
  <c r="M300" i="15"/>
  <c r="T300" i="15"/>
  <c r="M296" i="15"/>
  <c r="T296" i="15"/>
  <c r="M292" i="15"/>
  <c r="T292" i="15"/>
  <c r="M288" i="15"/>
  <c r="T288" i="15"/>
  <c r="M284" i="15"/>
  <c r="T284" i="15"/>
  <c r="M280" i="15"/>
  <c r="T280" i="15"/>
  <c r="M264" i="15"/>
  <c r="T264" i="15"/>
  <c r="M256" i="15"/>
  <c r="T256" i="15"/>
  <c r="M299" i="15"/>
  <c r="T299" i="15"/>
  <c r="M295" i="15"/>
  <c r="T295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3" i="15"/>
  <c r="T263" i="15"/>
  <c r="M298" i="15"/>
  <c r="T298" i="15"/>
  <c r="M294" i="15"/>
  <c r="T294" i="15"/>
  <c r="M290" i="15"/>
  <c r="T290" i="15"/>
  <c r="M286" i="15"/>
  <c r="T286" i="15"/>
  <c r="M282" i="15"/>
  <c r="T282" i="15"/>
  <c r="M266" i="15"/>
  <c r="T266" i="15"/>
  <c r="M262" i="15"/>
  <c r="T262" i="15"/>
  <c r="M810" i="15"/>
  <c r="M697" i="15"/>
  <c r="M272" i="15"/>
  <c r="P116" i="15"/>
  <c r="Q116" i="15" s="1"/>
  <c r="M466" i="15"/>
  <c r="M465" i="15"/>
  <c r="O221" i="15"/>
  <c r="T136" i="15"/>
  <c r="T130" i="15"/>
  <c r="T118" i="15"/>
  <c r="M920" i="15"/>
  <c r="M909" i="15"/>
  <c r="M765" i="15"/>
  <c r="M747" i="15"/>
  <c r="M636" i="15"/>
  <c r="M607" i="15"/>
  <c r="M533" i="15"/>
  <c r="P220" i="15"/>
  <c r="T201" i="15"/>
  <c r="M896" i="15"/>
  <c r="M671" i="15"/>
  <c r="M135" i="15"/>
  <c r="R135" i="15" s="1"/>
  <c r="M309" i="15"/>
  <c r="T197" i="15"/>
  <c r="T175" i="15"/>
  <c r="T146" i="15"/>
  <c r="T230" i="15"/>
  <c r="T220" i="15"/>
  <c r="T219" i="15"/>
  <c r="P232" i="15"/>
  <c r="T159" i="15"/>
  <c r="M908" i="15"/>
  <c r="M876" i="15"/>
  <c r="M864" i="15"/>
  <c r="M756" i="15"/>
  <c r="M393" i="15"/>
  <c r="T212" i="15"/>
  <c r="T165" i="15"/>
  <c r="T161" i="15"/>
  <c r="T144" i="15"/>
  <c r="M164" i="15"/>
  <c r="Q164" i="15" s="1"/>
  <c r="M652" i="15"/>
  <c r="P228" i="15"/>
  <c r="O202" i="15"/>
  <c r="P212" i="15"/>
  <c r="Q212" i="15" s="1"/>
  <c r="T183" i="15"/>
  <c r="T158" i="15"/>
  <c r="T115" i="15"/>
  <c r="T152" i="15"/>
  <c r="M616" i="15"/>
  <c r="T247" i="15"/>
  <c r="T215" i="15"/>
  <c r="T213" i="15"/>
  <c r="P193" i="15"/>
  <c r="Q193" i="15" s="1"/>
  <c r="O179" i="15"/>
  <c r="O118" i="15"/>
  <c r="P146" i="15"/>
  <c r="Q146" i="15" s="1"/>
  <c r="M311" i="15"/>
  <c r="M289" i="15"/>
  <c r="M274" i="15"/>
  <c r="M771" i="15"/>
  <c r="M744" i="15"/>
  <c r="M830" i="15"/>
  <c r="M904" i="15"/>
  <c r="M900" i="15"/>
  <c r="M834" i="15"/>
  <c r="M789" i="15"/>
  <c r="M774" i="15"/>
  <c r="M772" i="15"/>
  <c r="M770" i="15"/>
  <c r="M641" i="15"/>
  <c r="M633" i="15"/>
  <c r="M615" i="15"/>
  <c r="M608" i="15"/>
  <c r="M580" i="15"/>
  <c r="M437" i="15"/>
  <c r="M374" i="15"/>
  <c r="M339" i="15"/>
  <c r="T240" i="15"/>
  <c r="T208" i="15"/>
  <c r="T177" i="15"/>
  <c r="T181" i="15"/>
  <c r="O183" i="15"/>
  <c r="P120" i="15"/>
  <c r="Q120" i="15" s="1"/>
  <c r="T150" i="15"/>
  <c r="T148" i="15"/>
  <c r="T128" i="15"/>
  <c r="T214" i="15"/>
  <c r="T194" i="15"/>
  <c r="O190" i="15"/>
  <c r="P165" i="15"/>
  <c r="Q165" i="15" s="1"/>
  <c r="O189" i="15"/>
  <c r="T138" i="15"/>
  <c r="O161" i="15"/>
  <c r="T160" i="15"/>
  <c r="P151" i="15"/>
  <c r="Q151" i="15" s="1"/>
  <c r="T124" i="15"/>
  <c r="P147" i="15"/>
  <c r="T114" i="15"/>
  <c r="O144" i="15"/>
  <c r="T121" i="15"/>
  <c r="Q171" i="15"/>
  <c r="M705" i="15"/>
  <c r="M369" i="15"/>
  <c r="T252" i="15"/>
  <c r="O225" i="15"/>
  <c r="T231" i="15"/>
  <c r="P180" i="15"/>
  <c r="Q180" i="15" s="1"/>
  <c r="P191" i="15"/>
  <c r="Q191" i="15" s="1"/>
  <c r="P157" i="15"/>
  <c r="O135" i="15"/>
  <c r="P126" i="15"/>
  <c r="Q126" i="15" s="1"/>
  <c r="O164" i="15"/>
  <c r="Q29" i="15"/>
  <c r="M884" i="15"/>
  <c r="M859" i="15"/>
  <c r="M842" i="15"/>
  <c r="M841" i="15"/>
  <c r="M833" i="15"/>
  <c r="M826" i="15"/>
  <c r="M825" i="15"/>
  <c r="M785" i="15"/>
  <c r="M753" i="15"/>
  <c r="M745" i="15"/>
  <c r="M881" i="15"/>
  <c r="M732" i="15"/>
  <c r="M724" i="15"/>
  <c r="M676" i="15"/>
  <c r="M553" i="15"/>
  <c r="M537" i="15"/>
  <c r="M502" i="15"/>
  <c r="M501" i="15"/>
  <c r="M469" i="15"/>
  <c r="M375" i="15"/>
  <c r="M344" i="15"/>
  <c r="M334" i="15"/>
  <c r="M364" i="15"/>
  <c r="M345" i="15"/>
  <c r="M332" i="15"/>
  <c r="M327" i="15"/>
  <c r="M372" i="15"/>
  <c r="M346" i="15"/>
  <c r="M681" i="15"/>
  <c r="M361" i="15"/>
  <c r="M350" i="15"/>
  <c r="M347" i="15"/>
  <c r="M328" i="15"/>
  <c r="M314" i="15"/>
  <c r="M276" i="15"/>
  <c r="M270" i="15"/>
  <c r="M261" i="15"/>
  <c r="M260" i="15"/>
  <c r="M255" i="15"/>
  <c r="O128" i="15"/>
  <c r="O247" i="15"/>
  <c r="T251" i="15"/>
  <c r="T234" i="15"/>
  <c r="T249" i="15"/>
  <c r="O222" i="15"/>
  <c r="P205" i="15"/>
  <c r="T198" i="15"/>
  <c r="T217" i="15"/>
  <c r="O197" i="15"/>
  <c r="T190" i="15"/>
  <c r="T193" i="15"/>
  <c r="T187" i="15"/>
  <c r="T185" i="15"/>
  <c r="P137" i="15"/>
  <c r="P184" i="15"/>
  <c r="Q184" i="15" s="1"/>
  <c r="T151" i="15"/>
  <c r="O148" i="15"/>
  <c r="T134" i="15"/>
  <c r="T133" i="15"/>
  <c r="P127" i="15"/>
  <c r="Q127" i="15" s="1"/>
  <c r="O171" i="15"/>
  <c r="T143" i="15"/>
  <c r="Q123" i="15"/>
  <c r="T142" i="15"/>
  <c r="P63" i="15"/>
  <c r="Q63" i="15" s="1"/>
  <c r="T250" i="15"/>
  <c r="T216" i="15"/>
  <c r="P215" i="15"/>
  <c r="Q215" i="15" s="1"/>
  <c r="T188" i="15"/>
  <c r="M306" i="15"/>
  <c r="M278" i="15"/>
  <c r="M268" i="15"/>
  <c r="R225" i="15"/>
  <c r="T241" i="15"/>
  <c r="M223" i="15"/>
  <c r="R223" i="15" s="1"/>
  <c r="T200" i="15"/>
  <c r="P229" i="15"/>
  <c r="Q229" i="15" s="1"/>
  <c r="P177" i="15"/>
  <c r="P181" i="15"/>
  <c r="Q181" i="15" s="1"/>
  <c r="P160" i="15"/>
  <c r="Q160" i="15" s="1"/>
  <c r="O159" i="15"/>
  <c r="O136" i="15"/>
  <c r="O175" i="15"/>
  <c r="P235" i="15"/>
  <c r="Q235" i="15" s="1"/>
  <c r="P206" i="15"/>
  <c r="Q206" i="15" s="1"/>
  <c r="T154" i="15"/>
  <c r="P131" i="15"/>
  <c r="Q131" i="15" s="1"/>
  <c r="T171" i="15"/>
  <c r="T126" i="15"/>
  <c r="T153" i="15"/>
  <c r="T174" i="15"/>
  <c r="T123" i="15"/>
  <c r="P141" i="15"/>
  <c r="Q141" i="15" s="1"/>
  <c r="T182" i="15"/>
  <c r="T173" i="15"/>
  <c r="P182" i="15"/>
  <c r="T141" i="15"/>
  <c r="M934" i="15"/>
  <c r="M933" i="15"/>
  <c r="M932" i="15"/>
  <c r="M894" i="15"/>
  <c r="M883" i="15"/>
  <c r="M846" i="15"/>
  <c r="M817" i="15"/>
  <c r="M803" i="15"/>
  <c r="M797" i="15"/>
  <c r="M796" i="15"/>
  <c r="M728" i="15"/>
  <c r="M722" i="15"/>
  <c r="M682" i="15"/>
  <c r="M654" i="15"/>
  <c r="M638" i="15"/>
  <c r="M630" i="15"/>
  <c r="M603" i="15"/>
  <c r="M639" i="15"/>
  <c r="M860" i="15"/>
  <c r="M857" i="15"/>
  <c r="M700" i="15"/>
  <c r="M680" i="15"/>
  <c r="M647" i="15"/>
  <c r="M625" i="15"/>
  <c r="M622" i="15"/>
  <c r="M614" i="15"/>
  <c r="M604" i="15"/>
  <c r="M602" i="15"/>
  <c r="M670" i="15"/>
  <c r="M664" i="15"/>
  <c r="M640" i="15"/>
  <c r="M634" i="15"/>
  <c r="M626" i="15"/>
  <c r="M623" i="15"/>
  <c r="M605" i="15"/>
  <c r="M609" i="15"/>
  <c r="M545" i="15"/>
  <c r="M457" i="15"/>
  <c r="M405" i="15"/>
  <c r="M378" i="15"/>
  <c r="M377" i="15"/>
  <c r="M406" i="15"/>
  <c r="M586" i="15"/>
  <c r="M538" i="15"/>
  <c r="M523" i="15"/>
  <c r="M490" i="15"/>
  <c r="M415" i="15"/>
  <c r="M407" i="15"/>
  <c r="M397" i="15"/>
  <c r="M379" i="15"/>
  <c r="M376" i="15"/>
  <c r="M371" i="15"/>
  <c r="M355" i="15"/>
  <c r="M403" i="15"/>
  <c r="M391" i="15"/>
  <c r="M303" i="15"/>
  <c r="M281" i="15"/>
  <c r="P227" i="15"/>
  <c r="Q227" i="15" s="1"/>
  <c r="T239" i="15"/>
  <c r="T178" i="15"/>
  <c r="O169" i="15"/>
  <c r="P226" i="15"/>
  <c r="R231" i="15"/>
  <c r="P250" i="15"/>
  <c r="Q250" i="15" s="1"/>
  <c r="P249" i="15"/>
  <c r="Q249" i="15" s="1"/>
  <c r="M224" i="15"/>
  <c r="R224" i="15" s="1"/>
  <c r="M218" i="15"/>
  <c r="R218" i="15" s="1"/>
  <c r="T218" i="15"/>
  <c r="P200" i="15"/>
  <c r="Q200" i="15" s="1"/>
  <c r="M195" i="15"/>
  <c r="Q195" i="15" s="1"/>
  <c r="T195" i="15"/>
  <c r="R191" i="15"/>
  <c r="R155" i="15"/>
  <c r="Q155" i="15"/>
  <c r="R239" i="15"/>
  <c r="T237" i="15"/>
  <c r="P252" i="15"/>
  <c r="Q252" i="15" s="1"/>
  <c r="T225" i="15"/>
  <c r="T196" i="15"/>
  <c r="M196" i="15"/>
  <c r="T210" i="15"/>
  <c r="O187" i="15"/>
  <c r="P187" i="15"/>
  <c r="Q187" i="15" s="1"/>
  <c r="R236" i="15"/>
  <c r="Q236" i="15"/>
  <c r="R149" i="15"/>
  <c r="Q149" i="15"/>
  <c r="M257" i="15"/>
  <c r="T254" i="15"/>
  <c r="P244" i="15"/>
  <c r="Q244" i="15" s="1"/>
  <c r="M242" i="15"/>
  <c r="R242" i="15" s="1"/>
  <c r="T227" i="15"/>
  <c r="P238" i="15"/>
  <c r="P251" i="15"/>
  <c r="Q251" i="15" s="1"/>
  <c r="P241" i="15"/>
  <c r="Q241" i="15" s="1"/>
  <c r="M243" i="15"/>
  <c r="M226" i="15"/>
  <c r="T226" i="15"/>
  <c r="O204" i="15"/>
  <c r="P204" i="15"/>
  <c r="O214" i="15"/>
  <c r="P214" i="15"/>
  <c r="Q214" i="15" s="1"/>
  <c r="T202" i="15"/>
  <c r="P194" i="15"/>
  <c r="O210" i="15"/>
  <c r="P210" i="15"/>
  <c r="Q210" i="15" s="1"/>
  <c r="M209" i="15"/>
  <c r="T209" i="15"/>
  <c r="P208" i="15"/>
  <c r="Q208" i="15" s="1"/>
  <c r="O8" i="15"/>
  <c r="P8" i="15"/>
  <c r="Q8" i="15" s="1"/>
  <c r="T246" i="15"/>
  <c r="R145" i="15"/>
  <c r="Q145" i="15"/>
  <c r="R117" i="15"/>
  <c r="Q225" i="15"/>
  <c r="M233" i="15"/>
  <c r="Q233" i="15" s="1"/>
  <c r="T233" i="15"/>
  <c r="M222" i="15"/>
  <c r="Q222" i="15" s="1"/>
  <c r="T222" i="15"/>
  <c r="M204" i="15"/>
  <c r="R204" i="15" s="1"/>
  <c r="T204" i="15"/>
  <c r="T211" i="15"/>
  <c r="M211" i="15"/>
  <c r="R211" i="15" s="1"/>
  <c r="R138" i="15"/>
  <c r="Q205" i="15"/>
  <c r="T168" i="15"/>
  <c r="T167" i="15"/>
  <c r="T236" i="15"/>
  <c r="T157" i="15"/>
  <c r="T156" i="15"/>
  <c r="O155" i="15"/>
  <c r="Q135" i="15"/>
  <c r="O149" i="15"/>
  <c r="Q148" i="15"/>
  <c r="O145" i="15"/>
  <c r="Q144" i="15"/>
  <c r="O117" i="15"/>
  <c r="O166" i="15"/>
  <c r="O29" i="15"/>
  <c r="P9" i="15"/>
  <c r="Q9" i="15" s="1"/>
  <c r="Q28" i="15"/>
  <c r="T186" i="15"/>
  <c r="P185" i="15"/>
  <c r="T191" i="15"/>
  <c r="P167" i="15"/>
  <c r="Q167" i="15" s="1"/>
  <c r="Q118" i="15"/>
  <c r="P156" i="15"/>
  <c r="Q156" i="15" s="1"/>
  <c r="T155" i="15"/>
  <c r="T149" i="15"/>
  <c r="T145" i="15"/>
  <c r="Q117" i="15"/>
  <c r="T199" i="15"/>
  <c r="T205" i="15"/>
  <c r="R201" i="15"/>
  <c r="P163" i="15"/>
  <c r="Q163" i="15" s="1"/>
  <c r="P176" i="15"/>
  <c r="Q176" i="15" s="1"/>
  <c r="T137" i="15"/>
  <c r="T116" i="15"/>
  <c r="Q161" i="15"/>
  <c r="Q175" i="15"/>
  <c r="O236" i="15"/>
  <c r="T207" i="15"/>
  <c r="T206" i="15"/>
  <c r="T113" i="15"/>
  <c r="P154" i="15"/>
  <c r="Q154" i="15" s="1"/>
  <c r="T131" i="15"/>
  <c r="P150" i="15"/>
  <c r="P124" i="15"/>
  <c r="Q124" i="15" s="1"/>
  <c r="T147" i="15"/>
  <c r="P114" i="15"/>
  <c r="Q114" i="15" s="1"/>
  <c r="P133" i="15"/>
  <c r="Q133" i="15" s="1"/>
  <c r="T127" i="15"/>
  <c r="P143" i="15"/>
  <c r="O123" i="15"/>
  <c r="T117" i="15"/>
  <c r="M166" i="15"/>
  <c r="Q166" i="15" s="1"/>
  <c r="Q138" i="15"/>
  <c r="O125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9" i="15"/>
  <c r="Q132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40" i="15"/>
  <c r="O139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9" i="15"/>
  <c r="Q69" i="15"/>
  <c r="R45" i="15"/>
  <c r="P98" i="15"/>
  <c r="R94" i="15"/>
  <c r="P93" i="15"/>
  <c r="R129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40" i="15"/>
  <c r="R103" i="15"/>
  <c r="O45" i="15"/>
  <c r="O94" i="15"/>
  <c r="O129" i="15"/>
  <c r="O31" i="15"/>
  <c r="O28" i="15"/>
  <c r="P26" i="15"/>
  <c r="Q26" i="15" s="1"/>
  <c r="O25" i="15"/>
  <c r="O21" i="15"/>
  <c r="Q18" i="15"/>
  <c r="M811" i="15"/>
  <c r="M748" i="15"/>
  <c r="M725" i="15"/>
  <c r="M675" i="15"/>
  <c r="M516" i="15"/>
  <c r="M910" i="15"/>
  <c r="M873" i="15"/>
  <c r="M836" i="15"/>
  <c r="M843" i="15"/>
  <c r="M818" i="15"/>
  <c r="M790" i="15"/>
  <c r="M693" i="15"/>
  <c r="M613" i="15"/>
  <c r="M600" i="15"/>
  <c r="M927" i="15"/>
  <c r="M865" i="15"/>
  <c r="M814" i="15"/>
  <c r="M718" i="15"/>
  <c r="M827" i="15"/>
  <c r="M715" i="15"/>
  <c r="M804" i="15"/>
  <c r="M757" i="15"/>
  <c r="M742" i="15"/>
  <c r="M739" i="15"/>
  <c r="M845" i="15"/>
  <c r="M829" i="15"/>
  <c r="M805" i="15"/>
  <c r="M773" i="15"/>
  <c r="M733" i="15"/>
  <c r="M701" i="15"/>
  <c r="M627" i="15"/>
  <c r="M578" i="15"/>
  <c r="M595" i="15"/>
  <c r="M562" i="15"/>
  <c r="M536" i="15"/>
  <c r="M648" i="15"/>
  <c r="M666" i="15"/>
  <c r="M619" i="15"/>
  <c r="M621" i="15"/>
  <c r="M665" i="15"/>
  <c r="M579" i="15"/>
  <c r="M483" i="15"/>
  <c r="M451" i="15"/>
  <c r="M388" i="15"/>
  <c r="M471" i="15"/>
  <c r="M479" i="15"/>
  <c r="M450" i="15"/>
  <c r="M503" i="15"/>
  <c r="M467" i="15"/>
  <c r="M455" i="15"/>
  <c r="M494" i="15"/>
  <c r="M475" i="15"/>
  <c r="M412" i="15"/>
  <c r="M399" i="15"/>
  <c r="M404" i="15"/>
  <c r="M367" i="15"/>
  <c r="T203" i="15"/>
  <c r="M203" i="15"/>
  <c r="M310" i="15"/>
  <c r="M293" i="15"/>
  <c r="R220" i="15"/>
  <c r="Q220" i="15"/>
  <c r="T172" i="15"/>
  <c r="M172" i="15"/>
  <c r="M315" i="15"/>
  <c r="M228" i="15"/>
  <c r="T228" i="15"/>
  <c r="M313" i="15"/>
  <c r="M297" i="15"/>
  <c r="M267" i="15"/>
  <c r="M304" i="15"/>
  <c r="R248" i="15"/>
  <c r="M318" i="15"/>
  <c r="M302" i="15"/>
  <c r="M258" i="15"/>
  <c r="Q128" i="15"/>
  <c r="R128" i="15"/>
  <c r="R251" i="15"/>
  <c r="R197" i="15"/>
  <c r="Q197" i="15"/>
  <c r="T244" i="15"/>
  <c r="P178" i="15"/>
  <c r="Q178" i="15" s="1"/>
  <c r="O178" i="15"/>
  <c r="O216" i="15"/>
  <c r="P216" i="15"/>
  <c r="Q216" i="15" s="1"/>
  <c r="R116" i="15"/>
  <c r="R101" i="15"/>
  <c r="O254" i="15"/>
  <c r="P254" i="15"/>
  <c r="Q254" i="15" s="1"/>
  <c r="P217" i="15"/>
  <c r="Q217" i="15" s="1"/>
  <c r="O217" i="15"/>
  <c r="R193" i="15"/>
  <c r="M105" i="15"/>
  <c r="T105" i="15"/>
  <c r="R254" i="15"/>
  <c r="P240" i="15"/>
  <c r="Q240" i="15" s="1"/>
  <c r="O240" i="15"/>
  <c r="M238" i="15"/>
  <c r="T238" i="15"/>
  <c r="M169" i="15"/>
  <c r="T169" i="15"/>
  <c r="R219" i="15"/>
  <c r="T180" i="15"/>
  <c r="R217" i="15"/>
  <c r="M259" i="15"/>
  <c r="R244" i="15"/>
  <c r="R243" i="15"/>
  <c r="M232" i="15"/>
  <c r="T232" i="15"/>
  <c r="O188" i="15"/>
  <c r="P188" i="15"/>
  <c r="Q188" i="15" s="1"/>
  <c r="R230" i="15"/>
  <c r="O233" i="15"/>
  <c r="O231" i="15"/>
  <c r="P231" i="15"/>
  <c r="Q231" i="15" s="1"/>
  <c r="P198" i="15"/>
  <c r="Q198" i="15" s="1"/>
  <c r="O198" i="15"/>
  <c r="R210" i="15"/>
  <c r="R188" i="15"/>
  <c r="R237" i="15"/>
  <c r="R180" i="15"/>
  <c r="Q185" i="15"/>
  <c r="R185" i="15"/>
  <c r="R221" i="15"/>
  <c r="Q221" i="15"/>
  <c r="O201" i="15"/>
  <c r="P201" i="15"/>
  <c r="Q201" i="15" s="1"/>
  <c r="R8" i="15"/>
  <c r="P246" i="15"/>
  <c r="Q246" i="15" s="1"/>
  <c r="O246" i="15"/>
  <c r="R167" i="15"/>
  <c r="R176" i="15"/>
  <c r="O162" i="15"/>
  <c r="P162" i="15"/>
  <c r="O239" i="15"/>
  <c r="P239" i="15"/>
  <c r="Q239" i="15" s="1"/>
  <c r="R241" i="15"/>
  <c r="P234" i="15"/>
  <c r="Q234" i="15" s="1"/>
  <c r="O234" i="15"/>
  <c r="R215" i="15"/>
  <c r="Q202" i="15"/>
  <c r="R202" i="15"/>
  <c r="T229" i="15"/>
  <c r="R194" i="15"/>
  <c r="Q194" i="15"/>
  <c r="T248" i="15"/>
  <c r="R165" i="15"/>
  <c r="O168" i="15"/>
  <c r="P168" i="15"/>
  <c r="Q168" i="15" s="1"/>
  <c r="M162" i="15"/>
  <c r="T162" i="15"/>
  <c r="Q247" i="15"/>
  <c r="R247" i="15"/>
  <c r="R252" i="15"/>
  <c r="O219" i="15"/>
  <c r="P219" i="15"/>
  <c r="Q219" i="15" s="1"/>
  <c r="R214" i="15"/>
  <c r="P213" i="15"/>
  <c r="Q213" i="15" s="1"/>
  <c r="O213" i="15"/>
  <c r="O195" i="15"/>
  <c r="Q177" i="15"/>
  <c r="M189" i="15"/>
  <c r="T192" i="15"/>
  <c r="M192" i="15"/>
  <c r="R206" i="15"/>
  <c r="P65" i="15"/>
  <c r="O65" i="15"/>
  <c r="R212" i="15"/>
  <c r="O209" i="15"/>
  <c r="P209" i="15"/>
  <c r="R227" i="15"/>
  <c r="O230" i="15"/>
  <c r="P230" i="15"/>
  <c r="Q230" i="15" s="1"/>
  <c r="R249" i="15"/>
  <c r="P223" i="15"/>
  <c r="O223" i="15"/>
  <c r="T221" i="15"/>
  <c r="R200" i="15"/>
  <c r="T8" i="15"/>
  <c r="R190" i="15"/>
  <c r="Q190" i="15"/>
  <c r="R187" i="15"/>
  <c r="R186" i="15"/>
  <c r="M179" i="15"/>
  <c r="R229" i="15"/>
  <c r="P196" i="15"/>
  <c r="O196" i="15"/>
  <c r="R163" i="15"/>
  <c r="Q183" i="15"/>
  <c r="T120" i="15"/>
  <c r="Q137" i="15"/>
  <c r="P96" i="15"/>
  <c r="O96" i="15"/>
  <c r="Q44" i="15"/>
  <c r="R44" i="15"/>
  <c r="P42" i="15"/>
  <c r="O42" i="15"/>
  <c r="R119" i="15"/>
  <c r="R113" i="15"/>
  <c r="Q150" i="15"/>
  <c r="R150" i="15"/>
  <c r="R114" i="15"/>
  <c r="Q143" i="15"/>
  <c r="R143" i="15"/>
  <c r="R141" i="15"/>
  <c r="P106" i="15"/>
  <c r="Q106" i="15" s="1"/>
  <c r="O106" i="15"/>
  <c r="Q62" i="15"/>
  <c r="R62" i="15"/>
  <c r="R67" i="15"/>
  <c r="Q67" i="15"/>
  <c r="T176" i="15"/>
  <c r="T184" i="15"/>
  <c r="P115" i="15"/>
  <c r="Q115" i="15" s="1"/>
  <c r="O207" i="15"/>
  <c r="P207" i="15"/>
  <c r="Q207" i="15" s="1"/>
  <c r="R131" i="15"/>
  <c r="Q147" i="15"/>
  <c r="R147" i="15"/>
  <c r="R127" i="15"/>
  <c r="Q182" i="15"/>
  <c r="O107" i="15"/>
  <c r="P107" i="15"/>
  <c r="Q107" i="15" s="1"/>
  <c r="P100" i="15"/>
  <c r="O100" i="15"/>
  <c r="Q90" i="15"/>
  <c r="R90" i="15"/>
  <c r="O138" i="15"/>
  <c r="Q136" i="15"/>
  <c r="R136" i="15"/>
  <c r="R156" i="15"/>
  <c r="R142" i="15"/>
  <c r="O199" i="15"/>
  <c r="P199" i="15"/>
  <c r="Q199" i="15" s="1"/>
  <c r="R173" i="15"/>
  <c r="M170" i="15"/>
  <c r="T170" i="15"/>
  <c r="R79" i="15"/>
  <c r="O158" i="15"/>
  <c r="P158" i="15"/>
  <c r="Q158" i="15" s="1"/>
  <c r="T235" i="15"/>
  <c r="R199" i="15"/>
  <c r="P91" i="15"/>
  <c r="O91" i="15"/>
  <c r="M32" i="15"/>
  <c r="T32" i="15"/>
  <c r="R30" i="15"/>
  <c r="O16" i="15"/>
  <c r="P16" i="15"/>
  <c r="Q16" i="15" s="1"/>
  <c r="P242" i="15"/>
  <c r="P237" i="15"/>
  <c r="Q237" i="15" s="1"/>
  <c r="P243" i="15"/>
  <c r="Q243" i="15" s="1"/>
  <c r="P224" i="15"/>
  <c r="P218" i="15"/>
  <c r="P203" i="15"/>
  <c r="P211" i="15"/>
  <c r="P248" i="15"/>
  <c r="Q248" i="15" s="1"/>
  <c r="P186" i="15"/>
  <c r="Q186" i="15" s="1"/>
  <c r="O192" i="15"/>
  <c r="Q159" i="15"/>
  <c r="T119" i="15"/>
  <c r="R235" i="15"/>
  <c r="R153" i="15"/>
  <c r="O152" i="15"/>
  <c r="P152" i="15"/>
  <c r="Q152" i="15" s="1"/>
  <c r="R134" i="15"/>
  <c r="O130" i="15"/>
  <c r="P130" i="15"/>
  <c r="Q130" i="15" s="1"/>
  <c r="R121" i="15"/>
  <c r="O174" i="15"/>
  <c r="P174" i="15"/>
  <c r="Q174" i="15" s="1"/>
  <c r="R123" i="15"/>
  <c r="Q78" i="15"/>
  <c r="R78" i="15"/>
  <c r="Q50" i="15"/>
  <c r="R50" i="15"/>
  <c r="O56" i="15"/>
  <c r="P56" i="15"/>
  <c r="Q56" i="15" s="1"/>
  <c r="Q34" i="15"/>
  <c r="R34" i="15"/>
  <c r="P172" i="15"/>
  <c r="T163" i="15"/>
  <c r="P119" i="15"/>
  <c r="Q119" i="15" s="1"/>
  <c r="R118" i="15"/>
  <c r="Q157" i="15"/>
  <c r="R157" i="15"/>
  <c r="P113" i="15"/>
  <c r="Q113" i="15" s="1"/>
  <c r="R152" i="15"/>
  <c r="R130" i="15"/>
  <c r="R174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2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3" i="15"/>
  <c r="Q153" i="15" s="1"/>
  <c r="P134" i="15"/>
  <c r="Q134" i="15" s="1"/>
  <c r="P121" i="15"/>
  <c r="Q121" i="15" s="1"/>
  <c r="P142" i="15"/>
  <c r="Q142" i="15" s="1"/>
  <c r="P173" i="15"/>
  <c r="Q173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1" i="15"/>
  <c r="R146" i="15"/>
  <c r="R171" i="15"/>
  <c r="P170" i="15"/>
  <c r="M125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40" i="15"/>
  <c r="R43" i="15"/>
  <c r="R109" i="15"/>
  <c r="Q103" i="15"/>
  <c r="R39" i="15"/>
  <c r="R24" i="15"/>
  <c r="Q21" i="15"/>
  <c r="R21" i="15"/>
  <c r="T132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R164" i="15" l="1"/>
  <c r="Q211" i="15"/>
  <c r="L11" i="21"/>
  <c r="K11" i="21"/>
  <c r="R412" i="15"/>
  <c r="Q412" i="15"/>
  <c r="R467" i="15"/>
  <c r="Q467" i="15"/>
  <c r="R471" i="15"/>
  <c r="Q471" i="15"/>
  <c r="R516" i="15"/>
  <c r="Q516" i="15"/>
  <c r="R391" i="15"/>
  <c r="Q391" i="15"/>
  <c r="R376" i="15"/>
  <c r="Q376" i="15"/>
  <c r="R415" i="15"/>
  <c r="Q415" i="15"/>
  <c r="R405" i="15"/>
  <c r="Q405" i="15"/>
  <c r="R375" i="15"/>
  <c r="Q375" i="15"/>
  <c r="R465" i="15"/>
  <c r="Q465" i="15"/>
  <c r="R367" i="15"/>
  <c r="Q367" i="15"/>
  <c r="R475" i="15"/>
  <c r="Q475" i="15"/>
  <c r="R503" i="15"/>
  <c r="Q503" i="15"/>
  <c r="R388" i="15"/>
  <c r="Q388" i="15"/>
  <c r="R403" i="15"/>
  <c r="Q403" i="15"/>
  <c r="R379" i="15"/>
  <c r="Q379" i="15"/>
  <c r="R490" i="15"/>
  <c r="Q490" i="15"/>
  <c r="R406" i="15"/>
  <c r="Q406" i="15"/>
  <c r="R457" i="15"/>
  <c r="Q457" i="15"/>
  <c r="R350" i="15"/>
  <c r="Q350" i="15"/>
  <c r="R372" i="15"/>
  <c r="Q372" i="15"/>
  <c r="R364" i="15"/>
  <c r="Q364" i="15"/>
  <c r="R469" i="15"/>
  <c r="Q469" i="15"/>
  <c r="R374" i="15"/>
  <c r="Q374" i="15"/>
  <c r="R533" i="15"/>
  <c r="Q533" i="15"/>
  <c r="R466" i="15"/>
  <c r="Q466" i="15"/>
  <c r="R351" i="15"/>
  <c r="Q351" i="15"/>
  <c r="R363" i="15"/>
  <c r="Q363" i="15"/>
  <c r="R387" i="15"/>
  <c r="Q387" i="15"/>
  <c r="R411" i="15"/>
  <c r="Q411" i="15"/>
  <c r="R445" i="15"/>
  <c r="Q445" i="15"/>
  <c r="R453" i="15"/>
  <c r="Q453" i="15"/>
  <c r="R473" i="15"/>
  <c r="Q473" i="15"/>
  <c r="R481" i="15"/>
  <c r="Q481" i="15"/>
  <c r="R489" i="15"/>
  <c r="Q489" i="15"/>
  <c r="R497" i="15"/>
  <c r="Q497" i="15"/>
  <c r="R509" i="15"/>
  <c r="Q509" i="15"/>
  <c r="R517" i="15"/>
  <c r="Q517" i="15"/>
  <c r="R525" i="15"/>
  <c r="Q525" i="15"/>
  <c r="R352" i="15"/>
  <c r="Q352" i="15"/>
  <c r="R360" i="15"/>
  <c r="Q360" i="15"/>
  <c r="R380" i="15"/>
  <c r="Q380" i="15"/>
  <c r="R392" i="15"/>
  <c r="Q392" i="15"/>
  <c r="R400" i="15"/>
  <c r="Q400" i="15"/>
  <c r="R416" i="15"/>
  <c r="Q416" i="15"/>
  <c r="R442" i="15"/>
  <c r="Q442" i="15"/>
  <c r="R454" i="15"/>
  <c r="Q454" i="15"/>
  <c r="R462" i="15"/>
  <c r="Q462" i="15"/>
  <c r="R474" i="15"/>
  <c r="Q474" i="15"/>
  <c r="R482" i="15"/>
  <c r="Q482" i="15"/>
  <c r="R498" i="15"/>
  <c r="Q498" i="15"/>
  <c r="R510" i="15"/>
  <c r="Q510" i="15"/>
  <c r="R518" i="15"/>
  <c r="Q518" i="15"/>
  <c r="R526" i="15"/>
  <c r="Q526" i="15"/>
  <c r="R534" i="15"/>
  <c r="Q534" i="15"/>
  <c r="R353" i="15"/>
  <c r="Q353" i="15"/>
  <c r="R365" i="15"/>
  <c r="Q365" i="15"/>
  <c r="R381" i="15"/>
  <c r="Q381" i="15"/>
  <c r="R389" i="15"/>
  <c r="Q389" i="15"/>
  <c r="R409" i="15"/>
  <c r="Q409" i="15"/>
  <c r="R417" i="15"/>
  <c r="Q417" i="15"/>
  <c r="R443" i="15"/>
  <c r="Q443" i="15"/>
  <c r="R459" i="15"/>
  <c r="Q459" i="15"/>
  <c r="R487" i="15"/>
  <c r="Q487" i="15"/>
  <c r="R495" i="15"/>
  <c r="Q495" i="15"/>
  <c r="R507" i="15"/>
  <c r="Q507" i="15"/>
  <c r="R515" i="15"/>
  <c r="Q515" i="15"/>
  <c r="R527" i="15"/>
  <c r="Q527" i="15"/>
  <c r="R535" i="15"/>
  <c r="Q535" i="15"/>
  <c r="R358" i="15"/>
  <c r="Q358" i="15"/>
  <c r="R366" i="15"/>
  <c r="Q366" i="15"/>
  <c r="R382" i="15"/>
  <c r="Q382" i="15"/>
  <c r="R390" i="15"/>
  <c r="Q390" i="15"/>
  <c r="R398" i="15"/>
  <c r="Q398" i="15"/>
  <c r="R410" i="15"/>
  <c r="Q410" i="15"/>
  <c r="R418" i="15"/>
  <c r="Q418" i="15"/>
  <c r="R444" i="15"/>
  <c r="Q444" i="15"/>
  <c r="R452" i="15"/>
  <c r="Q452" i="15"/>
  <c r="R460" i="15"/>
  <c r="Q460" i="15"/>
  <c r="R468" i="15"/>
  <c r="Q468" i="15"/>
  <c r="R476" i="15"/>
  <c r="Q476" i="15"/>
  <c r="R484" i="15"/>
  <c r="Q484" i="15"/>
  <c r="R492" i="15"/>
  <c r="Q492" i="15"/>
  <c r="R500" i="15"/>
  <c r="Q500" i="15"/>
  <c r="R508" i="15"/>
  <c r="Q508" i="15"/>
  <c r="R520" i="15"/>
  <c r="Q520" i="15"/>
  <c r="R528" i="15"/>
  <c r="Q528" i="15"/>
  <c r="R404" i="15"/>
  <c r="Q404" i="15"/>
  <c r="R494" i="15"/>
  <c r="Q494" i="15"/>
  <c r="R450" i="15"/>
  <c r="Q450" i="15"/>
  <c r="R451" i="15"/>
  <c r="Q451" i="15"/>
  <c r="R355" i="15"/>
  <c r="Q355" i="15"/>
  <c r="R397" i="15"/>
  <c r="Q397" i="15"/>
  <c r="R523" i="15"/>
  <c r="Q523" i="15"/>
  <c r="R377" i="15"/>
  <c r="Q377" i="15"/>
  <c r="R361" i="15"/>
  <c r="Q361" i="15"/>
  <c r="R501" i="15"/>
  <c r="Q501" i="15"/>
  <c r="R369" i="15"/>
  <c r="Q369" i="15"/>
  <c r="R437" i="15"/>
  <c r="Q437" i="15"/>
  <c r="R393" i="15"/>
  <c r="Q393" i="15"/>
  <c r="R399" i="15"/>
  <c r="Q399" i="15"/>
  <c r="R455" i="15"/>
  <c r="Q455" i="15"/>
  <c r="R479" i="15"/>
  <c r="Q479" i="15"/>
  <c r="R483" i="15"/>
  <c r="Q483" i="15"/>
  <c r="R371" i="15"/>
  <c r="Q371" i="15"/>
  <c r="R407" i="15"/>
  <c r="Q407" i="15"/>
  <c r="R378" i="15"/>
  <c r="Q378" i="15"/>
  <c r="R502" i="15"/>
  <c r="Q502" i="15"/>
  <c r="R359" i="15"/>
  <c r="Q359" i="15"/>
  <c r="R383" i="15"/>
  <c r="Q383" i="15"/>
  <c r="R395" i="15"/>
  <c r="Q395" i="15"/>
  <c r="R441" i="15"/>
  <c r="Q441" i="15"/>
  <c r="R449" i="15"/>
  <c r="Q449" i="15"/>
  <c r="R461" i="15"/>
  <c r="Q461" i="15"/>
  <c r="R477" i="15"/>
  <c r="Q477" i="15"/>
  <c r="R485" i="15"/>
  <c r="Q485" i="15"/>
  <c r="R493" i="15"/>
  <c r="Q493" i="15"/>
  <c r="R505" i="15"/>
  <c r="Q505" i="15"/>
  <c r="R513" i="15"/>
  <c r="Q513" i="15"/>
  <c r="R521" i="15"/>
  <c r="Q521" i="15"/>
  <c r="R529" i="15"/>
  <c r="Q529" i="15"/>
  <c r="R356" i="15"/>
  <c r="Q356" i="15"/>
  <c r="R368" i="15"/>
  <c r="Q368" i="15"/>
  <c r="R384" i="15"/>
  <c r="Q384" i="15"/>
  <c r="R396" i="15"/>
  <c r="Q396" i="15"/>
  <c r="R408" i="15"/>
  <c r="Q408" i="15"/>
  <c r="R438" i="15"/>
  <c r="Q438" i="15"/>
  <c r="R446" i="15"/>
  <c r="Q446" i="15"/>
  <c r="R458" i="15"/>
  <c r="Q458" i="15"/>
  <c r="R470" i="15"/>
  <c r="Q470" i="15"/>
  <c r="R478" i="15"/>
  <c r="Q478" i="15"/>
  <c r="R486" i="15"/>
  <c r="Q486" i="15"/>
  <c r="R506" i="15"/>
  <c r="Q506" i="15"/>
  <c r="R514" i="15"/>
  <c r="Q514" i="15"/>
  <c r="R522" i="15"/>
  <c r="Q522" i="15"/>
  <c r="R530" i="15"/>
  <c r="Q530" i="15"/>
  <c r="R349" i="15"/>
  <c r="Q349" i="15"/>
  <c r="R357" i="15"/>
  <c r="Q357" i="15"/>
  <c r="R373" i="15"/>
  <c r="Q373" i="15"/>
  <c r="R385" i="15"/>
  <c r="Q385" i="15"/>
  <c r="R401" i="15"/>
  <c r="Q401" i="15"/>
  <c r="R413" i="15"/>
  <c r="Q413" i="15"/>
  <c r="R439" i="15"/>
  <c r="Q439" i="15"/>
  <c r="R447" i="15"/>
  <c r="Q447" i="15"/>
  <c r="R463" i="15"/>
  <c r="Q463" i="15"/>
  <c r="R491" i="15"/>
  <c r="Q491" i="15"/>
  <c r="R499" i="15"/>
  <c r="Q499" i="15"/>
  <c r="R511" i="15"/>
  <c r="Q511" i="15"/>
  <c r="R519" i="15"/>
  <c r="Q519" i="15"/>
  <c r="R531" i="15"/>
  <c r="Q531" i="15"/>
  <c r="R354" i="15"/>
  <c r="Q354" i="15"/>
  <c r="R362" i="15"/>
  <c r="Q362" i="15"/>
  <c r="R370" i="15"/>
  <c r="Q370" i="15"/>
  <c r="R386" i="15"/>
  <c r="Q386" i="15"/>
  <c r="R394" i="15"/>
  <c r="Q394" i="15"/>
  <c r="R402" i="15"/>
  <c r="Q402" i="15"/>
  <c r="R414" i="15"/>
  <c r="Q414" i="15"/>
  <c r="R440" i="15"/>
  <c r="Q440" i="15"/>
  <c r="R448" i="15"/>
  <c r="Q448" i="15"/>
  <c r="R456" i="15"/>
  <c r="Q456" i="15"/>
  <c r="R464" i="15"/>
  <c r="Q464" i="15"/>
  <c r="R472" i="15"/>
  <c r="Q472" i="15"/>
  <c r="R480" i="15"/>
  <c r="Q480" i="15"/>
  <c r="R488" i="15"/>
  <c r="Q488" i="15"/>
  <c r="R496" i="15"/>
  <c r="Q496" i="15"/>
  <c r="R504" i="15"/>
  <c r="Q504" i="15"/>
  <c r="R512" i="15"/>
  <c r="Q512" i="15"/>
  <c r="R524" i="15"/>
  <c r="Q524" i="15"/>
  <c r="R532" i="15"/>
  <c r="Q532" i="15"/>
  <c r="R315" i="15"/>
  <c r="Q315" i="15"/>
  <c r="R347" i="15"/>
  <c r="Q347" i="15"/>
  <c r="R346" i="15"/>
  <c r="Q346" i="15"/>
  <c r="R345" i="15"/>
  <c r="Q345" i="15"/>
  <c r="R339" i="15"/>
  <c r="Q339" i="15"/>
  <c r="R311" i="15"/>
  <c r="Q311" i="15"/>
  <c r="R313" i="15"/>
  <c r="Q313" i="15"/>
  <c r="R312" i="15"/>
  <c r="Q312" i="15"/>
  <c r="R320" i="15"/>
  <c r="Q320" i="15"/>
  <c r="R336" i="15"/>
  <c r="Q336" i="15"/>
  <c r="R348" i="15"/>
  <c r="Q348" i="15"/>
  <c r="R335" i="15"/>
  <c r="Q335" i="15"/>
  <c r="R317" i="15"/>
  <c r="Q317" i="15"/>
  <c r="R325" i="15"/>
  <c r="Q325" i="15"/>
  <c r="R333" i="15"/>
  <c r="Q333" i="15"/>
  <c r="R341" i="15"/>
  <c r="Q341" i="15"/>
  <c r="R331" i="15"/>
  <c r="Q331" i="15"/>
  <c r="R326" i="15"/>
  <c r="Q326" i="15"/>
  <c r="R338" i="15"/>
  <c r="Q338" i="15"/>
  <c r="R319" i="15"/>
  <c r="Q319" i="15"/>
  <c r="R310" i="15"/>
  <c r="Q310" i="15"/>
  <c r="R306" i="15"/>
  <c r="Q306" i="15"/>
  <c r="R314" i="15"/>
  <c r="Q314" i="15"/>
  <c r="R327" i="15"/>
  <c r="Q327" i="15"/>
  <c r="R334" i="15"/>
  <c r="Q334" i="15"/>
  <c r="R318" i="15"/>
  <c r="Q318" i="15"/>
  <c r="R328" i="15"/>
  <c r="Q328" i="15"/>
  <c r="R332" i="15"/>
  <c r="Q332" i="15"/>
  <c r="R344" i="15"/>
  <c r="Q344" i="15"/>
  <c r="R309" i="15"/>
  <c r="Q309" i="15"/>
  <c r="R308" i="15"/>
  <c r="Q308" i="15"/>
  <c r="R316" i="15"/>
  <c r="Q316" i="15"/>
  <c r="R324" i="15"/>
  <c r="Q324" i="15"/>
  <c r="R340" i="15"/>
  <c r="Q340" i="15"/>
  <c r="R323" i="15"/>
  <c r="Q323" i="15"/>
  <c r="R305" i="15"/>
  <c r="Q305" i="15"/>
  <c r="R321" i="15"/>
  <c r="Q321" i="15"/>
  <c r="R329" i="15"/>
  <c r="Q329" i="15"/>
  <c r="R337" i="15"/>
  <c r="Q337" i="15"/>
  <c r="R307" i="15"/>
  <c r="Q307" i="15"/>
  <c r="R322" i="15"/>
  <c r="Q322" i="15"/>
  <c r="R330" i="15"/>
  <c r="Q330" i="15"/>
  <c r="R342" i="15"/>
  <c r="Q342" i="15"/>
  <c r="R343" i="15"/>
  <c r="Q343" i="15"/>
  <c r="R297" i="15"/>
  <c r="Q297" i="15"/>
  <c r="R268" i="15"/>
  <c r="Q268" i="15"/>
  <c r="R270" i="15"/>
  <c r="Q270" i="15"/>
  <c r="R258" i="15"/>
  <c r="Q258" i="15"/>
  <c r="R293" i="15"/>
  <c r="Q293" i="15"/>
  <c r="R257" i="15"/>
  <c r="Q257" i="15"/>
  <c r="R281" i="15"/>
  <c r="Q281" i="15"/>
  <c r="R278" i="15"/>
  <c r="Q278" i="15"/>
  <c r="R255" i="15"/>
  <c r="Q255" i="15"/>
  <c r="R276" i="15"/>
  <c r="Q276" i="15"/>
  <c r="R266" i="15"/>
  <c r="Q266" i="15"/>
  <c r="R286" i="15"/>
  <c r="Q286" i="15"/>
  <c r="R294" i="15"/>
  <c r="Q294" i="15"/>
  <c r="R263" i="15"/>
  <c r="Q263" i="15"/>
  <c r="R275" i="15"/>
  <c r="Q275" i="15"/>
  <c r="R283" i="15"/>
  <c r="Q283" i="15"/>
  <c r="R291" i="15"/>
  <c r="Q291" i="15"/>
  <c r="R299" i="15"/>
  <c r="Q299" i="15"/>
  <c r="R256" i="15"/>
  <c r="Q256" i="15"/>
  <c r="R280" i="15"/>
  <c r="Q280" i="15"/>
  <c r="R288" i="15"/>
  <c r="Q288" i="15"/>
  <c r="R296" i="15"/>
  <c r="Q296" i="15"/>
  <c r="R265" i="15"/>
  <c r="Q265" i="15"/>
  <c r="R273" i="15"/>
  <c r="Q273" i="15"/>
  <c r="R285" i="15"/>
  <c r="Q285" i="15"/>
  <c r="R302" i="15"/>
  <c r="Q302" i="15"/>
  <c r="R304" i="15"/>
  <c r="Q304" i="15"/>
  <c r="R303" i="15"/>
  <c r="Q303" i="15"/>
  <c r="R260" i="15"/>
  <c r="Q260" i="15"/>
  <c r="R274" i="15"/>
  <c r="Q274" i="15"/>
  <c r="R259" i="15"/>
  <c r="Q259" i="15"/>
  <c r="R267" i="15"/>
  <c r="Q267" i="15"/>
  <c r="R261" i="15"/>
  <c r="Q261" i="15"/>
  <c r="R289" i="15"/>
  <c r="Q289" i="15"/>
  <c r="R272" i="15"/>
  <c r="Q272" i="15"/>
  <c r="R262" i="15"/>
  <c r="Q262" i="15"/>
  <c r="R282" i="15"/>
  <c r="Q282" i="15"/>
  <c r="R290" i="15"/>
  <c r="Q290" i="15"/>
  <c r="R298" i="15"/>
  <c r="Q298" i="15"/>
  <c r="R271" i="15"/>
  <c r="Q271" i="15"/>
  <c r="R279" i="15"/>
  <c r="Q279" i="15"/>
  <c r="R287" i="15"/>
  <c r="Q287" i="15"/>
  <c r="R295" i="15"/>
  <c r="Q295" i="15"/>
  <c r="R264" i="15"/>
  <c r="Q264" i="15"/>
  <c r="R284" i="15"/>
  <c r="Q284" i="15"/>
  <c r="R292" i="15"/>
  <c r="Q292" i="15"/>
  <c r="R300" i="15"/>
  <c r="Q300" i="15"/>
  <c r="R269" i="15"/>
  <c r="Q269" i="15"/>
  <c r="R277" i="15"/>
  <c r="Q277" i="15"/>
  <c r="R301" i="15"/>
  <c r="Q301" i="15"/>
  <c r="Q218" i="15"/>
  <c r="Q224" i="15"/>
  <c r="Q223" i="15"/>
  <c r="R233" i="15"/>
  <c r="Q242" i="15"/>
  <c r="Q209" i="15"/>
  <c r="Q226" i="15"/>
  <c r="R195" i="15"/>
  <c r="R226" i="15"/>
  <c r="R196" i="15"/>
  <c r="R222" i="15"/>
  <c r="Q196" i="15"/>
  <c r="Q204" i="15"/>
  <c r="R209" i="15"/>
  <c r="R166" i="15"/>
  <c r="Q91" i="15"/>
  <c r="R91" i="15"/>
  <c r="Q73" i="15"/>
  <c r="R73" i="15"/>
  <c r="Q125" i="15"/>
  <c r="R125" i="15"/>
  <c r="R55" i="15"/>
  <c r="Q55" i="15"/>
  <c r="Q81" i="15"/>
  <c r="R81" i="15"/>
  <c r="R179" i="15"/>
  <c r="Q179" i="15"/>
  <c r="R169" i="15"/>
  <c r="Q169" i="15"/>
  <c r="Q42" i="15"/>
  <c r="R42" i="15"/>
  <c r="R192" i="15"/>
  <c r="Q192" i="15"/>
  <c r="R232" i="15"/>
  <c r="Q232" i="15"/>
  <c r="R105" i="15"/>
  <c r="Q105" i="15"/>
  <c r="R203" i="15"/>
  <c r="Q203" i="15"/>
  <c r="Q93" i="15"/>
  <c r="R93" i="15"/>
  <c r="Q96" i="15"/>
  <c r="R96" i="15"/>
  <c r="Q238" i="15"/>
  <c r="R238" i="15"/>
  <c r="Q98" i="15"/>
  <c r="R98" i="15"/>
  <c r="R72" i="15"/>
  <c r="Q72" i="15"/>
  <c r="R170" i="15"/>
  <c r="Q170" i="15"/>
  <c r="R189" i="15"/>
  <c r="Q189" i="15"/>
  <c r="Q162" i="15"/>
  <c r="R162" i="15"/>
  <c r="Q86" i="15"/>
  <c r="R86" i="15"/>
  <c r="R122" i="15"/>
  <c r="Q122" i="15"/>
  <c r="Q65" i="15"/>
  <c r="R65" i="15"/>
  <c r="Q32" i="15"/>
  <c r="R32" i="15"/>
  <c r="Q172" i="15"/>
  <c r="R172" i="15"/>
  <c r="R92" i="15"/>
  <c r="Q92" i="15"/>
  <c r="Q100" i="15"/>
  <c r="R100" i="15"/>
  <c r="R97" i="15"/>
  <c r="Q97" i="15"/>
  <c r="R228" i="15"/>
  <c r="Q228" i="15"/>
  <c r="I318" i="9" l="1"/>
  <c r="I316" i="9"/>
  <c r="I314" i="9"/>
  <c r="H313" i="9"/>
  <c r="I312" i="9"/>
  <c r="I311" i="9"/>
  <c r="I310" i="9"/>
  <c r="H308" i="9"/>
  <c r="I308" i="9"/>
  <c r="I307" i="9"/>
  <c r="I306" i="9"/>
  <c r="I304" i="9"/>
  <c r="I303" i="9"/>
  <c r="I302" i="9"/>
  <c r="I300" i="9"/>
  <c r="I298" i="9"/>
  <c r="I297" i="9"/>
  <c r="I296" i="9"/>
  <c r="H294" i="9"/>
  <c r="I294" i="9"/>
  <c r="H293" i="9"/>
  <c r="I292" i="9"/>
  <c r="I291" i="9"/>
  <c r="I290" i="9"/>
  <c r="I289" i="9"/>
  <c r="I288" i="9"/>
  <c r="H287" i="9"/>
  <c r="I286" i="9"/>
  <c r="H284" i="9"/>
  <c r="I284" i="9"/>
  <c r="I283" i="9"/>
  <c r="H283" i="9"/>
  <c r="I282" i="9"/>
  <c r="H280" i="9"/>
  <c r="I280" i="9"/>
  <c r="I278" i="9"/>
  <c r="I277" i="9"/>
  <c r="H277" i="9"/>
  <c r="I276" i="9"/>
  <c r="I275" i="9"/>
  <c r="I274" i="9"/>
  <c r="I273" i="9"/>
  <c r="H273" i="9"/>
  <c r="I272" i="9"/>
  <c r="I271" i="9"/>
  <c r="H271" i="9"/>
  <c r="I270" i="9"/>
  <c r="I268" i="9"/>
  <c r="I266" i="9"/>
  <c r="I264" i="9"/>
  <c r="I263" i="9"/>
  <c r="I261" i="9"/>
  <c r="I260" i="9"/>
  <c r="H260" i="9"/>
  <c r="I259" i="9"/>
  <c r="I257" i="9"/>
  <c r="I255" i="9"/>
  <c r="H254" i="9"/>
  <c r="I253" i="9"/>
  <c r="H252" i="9"/>
  <c r="I251" i="9"/>
  <c r="I250" i="9"/>
  <c r="I249" i="9"/>
  <c r="H248" i="9"/>
  <c r="I247" i="9"/>
  <c r="I245" i="9"/>
  <c r="I243" i="9"/>
  <c r="H242" i="9"/>
  <c r="I241" i="9"/>
  <c r="I240" i="9"/>
  <c r="I239" i="9"/>
  <c r="H238" i="9"/>
  <c r="I238" i="9"/>
  <c r="I237" i="9"/>
  <c r="H235" i="9"/>
  <c r="I235" i="9"/>
  <c r="H234" i="9"/>
  <c r="I233" i="9"/>
  <c r="H232" i="9"/>
  <c r="I231" i="9"/>
  <c r="I230" i="9"/>
  <c r="H230" i="9"/>
  <c r="I229" i="9"/>
  <c r="H227" i="9"/>
  <c r="I227" i="9"/>
  <c r="H226" i="9"/>
  <c r="I225" i="9"/>
  <c r="H224" i="9"/>
  <c r="I223" i="9"/>
  <c r="H222" i="9"/>
  <c r="H221" i="9"/>
  <c r="I220" i="9"/>
  <c r="I219" i="9"/>
  <c r="I218" i="9"/>
  <c r="I216" i="9"/>
  <c r="I214" i="9"/>
  <c r="H262" i="9" l="1"/>
  <c r="H267" i="9"/>
  <c r="I293" i="9"/>
  <c r="H237" i="9"/>
  <c r="I252" i="9"/>
  <c r="I262" i="9"/>
  <c r="I267" i="9"/>
  <c r="H289" i="9"/>
  <c r="H304" i="9"/>
  <c r="H315" i="9"/>
  <c r="H229" i="9"/>
  <c r="I301" i="9"/>
  <c r="H311" i="9"/>
  <c r="I222" i="9"/>
  <c r="I232" i="9"/>
  <c r="I242" i="9"/>
  <c r="H291" i="9"/>
  <c r="H298" i="9"/>
  <c r="H250" i="9"/>
  <c r="H253" i="9"/>
  <c r="H257" i="9"/>
  <c r="H264" i="9"/>
  <c r="H278" i="9"/>
  <c r="I309" i="9"/>
  <c r="H316" i="9"/>
  <c r="H288" i="9"/>
  <c r="H309" i="9"/>
  <c r="H243" i="9"/>
  <c r="H268" i="9"/>
  <c r="H272" i="9"/>
  <c r="H275" i="9"/>
  <c r="H295" i="9"/>
  <c r="I299" i="9"/>
  <c r="H303" i="9"/>
  <c r="I313" i="9"/>
  <c r="I224" i="9"/>
  <c r="H240" i="9"/>
  <c r="I248" i="9"/>
  <c r="H279" i="9"/>
  <c r="I287" i="9"/>
  <c r="H296" i="9"/>
  <c r="H300" i="9"/>
  <c r="H314" i="9"/>
  <c r="I317" i="9"/>
  <c r="I217" i="9"/>
  <c r="H265" i="9"/>
  <c r="H270" i="9"/>
  <c r="I279" i="9"/>
  <c r="H281" i="9"/>
  <c r="H286" i="9"/>
  <c r="I295" i="9"/>
  <c r="H297" i="9"/>
  <c r="H299" i="9"/>
  <c r="H301" i="9"/>
  <c r="H306" i="9"/>
  <c r="I315" i="9"/>
  <c r="H317" i="9"/>
  <c r="H223" i="9"/>
  <c r="H244" i="9"/>
  <c r="I265" i="9"/>
  <c r="H228" i="9"/>
  <c r="H236" i="9"/>
  <c r="H239" i="9"/>
  <c r="H241" i="9"/>
  <c r="I244" i="9"/>
  <c r="H246" i="9"/>
  <c r="I256" i="9"/>
  <c r="H258" i="9"/>
  <c r="H263" i="9"/>
  <c r="H269" i="9"/>
  <c r="H274" i="9"/>
  <c r="H285" i="9"/>
  <c r="H290" i="9"/>
  <c r="H305" i="9"/>
  <c r="H310" i="9"/>
  <c r="H247" i="9"/>
  <c r="H231" i="9"/>
  <c r="I234" i="9"/>
  <c r="H249" i="9"/>
  <c r="I254" i="9"/>
  <c r="H256" i="9"/>
  <c r="H261" i="9"/>
  <c r="I281" i="9"/>
  <c r="I221" i="9"/>
  <c r="H225" i="9"/>
  <c r="I228" i="9"/>
  <c r="H233" i="9"/>
  <c r="I236" i="9"/>
  <c r="I246" i="9"/>
  <c r="H251" i="9"/>
  <c r="I258" i="9"/>
  <c r="I269" i="9"/>
  <c r="H276" i="9"/>
  <c r="I285" i="9"/>
  <c r="H292" i="9"/>
  <c r="I305" i="9"/>
  <c r="H307" i="9"/>
  <c r="H312" i="9"/>
  <c r="I226" i="9"/>
  <c r="H259" i="9"/>
  <c r="I215" i="9"/>
  <c r="H245" i="9"/>
  <c r="H255" i="9"/>
  <c r="H266" i="9"/>
  <c r="H282" i="9"/>
  <c r="H302" i="9"/>
  <c r="H318" i="9"/>
  <c r="H214" i="9"/>
  <c r="H216" i="9"/>
  <c r="H218" i="9"/>
  <c r="H220" i="9"/>
  <c r="H215" i="9"/>
  <c r="H217" i="9"/>
  <c r="H219" i="9"/>
  <c r="H11" i="21" l="1"/>
  <c r="N11" i="21" l="1"/>
  <c r="M11" i="21"/>
  <c r="H10" i="21"/>
  <c r="N10" i="21" s="1"/>
  <c r="I10" i="21" l="1"/>
  <c r="J10" i="21" s="1"/>
  <c r="K10" i="21" l="1"/>
  <c r="L10" i="21"/>
  <c r="M10" i="21" s="1"/>
  <c r="I9" i="21"/>
  <c r="J9" i="21" s="1"/>
  <c r="H167" i="9"/>
  <c r="H168" i="9"/>
  <c r="I169" i="9"/>
  <c r="H170" i="9"/>
  <c r="H171" i="9"/>
  <c r="H172" i="9"/>
  <c r="I173" i="9"/>
  <c r="H174" i="9"/>
  <c r="H175" i="9"/>
  <c r="H176" i="9"/>
  <c r="I177" i="9"/>
  <c r="H178" i="9"/>
  <c r="H179" i="9"/>
  <c r="H180" i="9"/>
  <c r="I181" i="9"/>
  <c r="H182" i="9"/>
  <c r="H183" i="9"/>
  <c r="H184" i="9"/>
  <c r="I185" i="9"/>
  <c r="H187" i="9"/>
  <c r="H188" i="9"/>
  <c r="I189" i="9"/>
  <c r="H190" i="9"/>
  <c r="H191" i="9"/>
  <c r="H192" i="9"/>
  <c r="I193" i="9"/>
  <c r="H194" i="9"/>
  <c r="H195" i="9"/>
  <c r="H196" i="9"/>
  <c r="I197" i="9"/>
  <c r="H199" i="9"/>
  <c r="H200" i="9"/>
  <c r="I201" i="9"/>
  <c r="H202" i="9"/>
  <c r="H204" i="9"/>
  <c r="I205" i="9"/>
  <c r="H206" i="9"/>
  <c r="H208" i="9"/>
  <c r="I209" i="9"/>
  <c r="H210" i="9"/>
  <c r="H212" i="9"/>
  <c r="I213" i="9"/>
  <c r="H95" i="9"/>
  <c r="I96" i="9"/>
  <c r="I97" i="9"/>
  <c r="H98" i="9"/>
  <c r="H99" i="9"/>
  <c r="I100" i="9"/>
  <c r="I101" i="9"/>
  <c r="H102" i="9"/>
  <c r="H103" i="9"/>
  <c r="I104" i="9"/>
  <c r="I105" i="9"/>
  <c r="H106" i="9"/>
  <c r="H107" i="9"/>
  <c r="I108" i="9"/>
  <c r="I109" i="9"/>
  <c r="H110" i="9"/>
  <c r="H111" i="9"/>
  <c r="I112" i="9"/>
  <c r="I113" i="9"/>
  <c r="I114" i="9"/>
  <c r="H115" i="9"/>
  <c r="I116" i="9"/>
  <c r="I117" i="9"/>
  <c r="I118" i="9"/>
  <c r="H119" i="9"/>
  <c r="I120" i="9"/>
  <c r="I121" i="9"/>
  <c r="H123" i="9"/>
  <c r="I125" i="9"/>
  <c r="I126" i="9"/>
  <c r="H127" i="9"/>
  <c r="I128" i="9"/>
  <c r="I129" i="9"/>
  <c r="H130" i="9"/>
  <c r="H131" i="9"/>
  <c r="I132" i="9"/>
  <c r="H135" i="9"/>
  <c r="I136" i="9"/>
  <c r="I137" i="9"/>
  <c r="H139" i="9"/>
  <c r="H140" i="9"/>
  <c r="I141" i="9"/>
  <c r="H142" i="9"/>
  <c r="H143" i="9"/>
  <c r="H144" i="9"/>
  <c r="I145" i="9"/>
  <c r="H147" i="9"/>
  <c r="H148" i="9"/>
  <c r="I149" i="9"/>
  <c r="H151" i="9"/>
  <c r="H152" i="9"/>
  <c r="I153" i="9"/>
  <c r="H155" i="9"/>
  <c r="I156" i="9"/>
  <c r="H157" i="9"/>
  <c r="H159" i="9"/>
  <c r="I160" i="9"/>
  <c r="H162" i="9"/>
  <c r="H163" i="9"/>
  <c r="I164" i="9"/>
  <c r="I165" i="9"/>
  <c r="K9" i="21" l="1"/>
  <c r="L9" i="21"/>
  <c r="H198" i="9"/>
  <c r="H177" i="9"/>
  <c r="H153" i="9"/>
  <c r="H158" i="9"/>
  <c r="H209" i="9"/>
  <c r="H118" i="9"/>
  <c r="H114" i="9"/>
  <c r="I186" i="9"/>
  <c r="I194" i="9"/>
  <c r="H186" i="9"/>
  <c r="H137" i="9"/>
  <c r="H129" i="9"/>
  <c r="H126" i="9"/>
  <c r="I182" i="9"/>
  <c r="I130" i="9"/>
  <c r="H125" i="9"/>
  <c r="H164" i="9"/>
  <c r="I162" i="9"/>
  <c r="H121" i="9"/>
  <c r="H117" i="9"/>
  <c r="H189" i="9"/>
  <c r="I138" i="9"/>
  <c r="I210" i="9"/>
  <c r="I178" i="9"/>
  <c r="I158" i="9"/>
  <c r="H145" i="9"/>
  <c r="H138" i="9"/>
  <c r="H120" i="9"/>
  <c r="H116" i="9"/>
  <c r="I198" i="9"/>
  <c r="H197" i="9"/>
  <c r="I134" i="9"/>
  <c r="H105" i="9"/>
  <c r="H205" i="9"/>
  <c r="I190" i="9"/>
  <c r="H173" i="9"/>
  <c r="H134" i="9"/>
  <c r="H201" i="9"/>
  <c r="H169" i="9"/>
  <c r="H193" i="9"/>
  <c r="I206" i="9"/>
  <c r="I174" i="9"/>
  <c r="H136" i="9"/>
  <c r="H128" i="9"/>
  <c r="I106" i="9"/>
  <c r="I202" i="9"/>
  <c r="H185" i="9"/>
  <c r="I170" i="9"/>
  <c r="I110" i="9"/>
  <c r="H213" i="9"/>
  <c r="H181" i="9"/>
  <c r="H9" i="21"/>
  <c r="N9" i="21" s="1"/>
  <c r="H207" i="9"/>
  <c r="I207" i="9"/>
  <c r="H203" i="9"/>
  <c r="I203" i="9"/>
  <c r="H211" i="9"/>
  <c r="I211" i="9"/>
  <c r="I212" i="9"/>
  <c r="I208" i="9"/>
  <c r="I204" i="9"/>
  <c r="I200" i="9"/>
  <c r="I196" i="9"/>
  <c r="I192" i="9"/>
  <c r="I188" i="9"/>
  <c r="I184" i="9"/>
  <c r="I180" i="9"/>
  <c r="I176" i="9"/>
  <c r="I172" i="9"/>
  <c r="I168" i="9"/>
  <c r="I199" i="9"/>
  <c r="I195" i="9"/>
  <c r="I191" i="9"/>
  <c r="I187" i="9"/>
  <c r="I183" i="9"/>
  <c r="I179" i="9"/>
  <c r="I175" i="9"/>
  <c r="I171" i="9"/>
  <c r="I167" i="9"/>
  <c r="I142" i="9"/>
  <c r="I166" i="9"/>
  <c r="I161" i="9"/>
  <c r="H161" i="9"/>
  <c r="H166" i="9"/>
  <c r="I152" i="9"/>
  <c r="I150" i="9"/>
  <c r="H122" i="9"/>
  <c r="I122" i="9"/>
  <c r="I148" i="9"/>
  <c r="H154" i="9"/>
  <c r="I154" i="9"/>
  <c r="I140" i="9"/>
  <c r="I124" i="9"/>
  <c r="H124" i="9"/>
  <c r="I146" i="9"/>
  <c r="I144" i="9"/>
  <c r="I157" i="9"/>
  <c r="H150" i="9"/>
  <c r="H146" i="9"/>
  <c r="I133" i="9"/>
  <c r="H133" i="9"/>
  <c r="H160" i="9"/>
  <c r="H149" i="9"/>
  <c r="H141" i="9"/>
  <c r="H132" i="9"/>
  <c r="H112" i="9"/>
  <c r="H101" i="9"/>
  <c r="H97" i="9"/>
  <c r="H165" i="9"/>
  <c r="H156" i="9"/>
  <c r="H108" i="9"/>
  <c r="I102" i="9"/>
  <c r="I98" i="9"/>
  <c r="H113" i="9"/>
  <c r="H104" i="9"/>
  <c r="H100" i="9"/>
  <c r="H109" i="9"/>
  <c r="H96" i="9"/>
  <c r="I163" i="9"/>
  <c r="I159" i="9"/>
  <c r="I155" i="9"/>
  <c r="I151" i="9"/>
  <c r="I147" i="9"/>
  <c r="I143" i="9"/>
  <c r="I139" i="9"/>
  <c r="I135" i="9"/>
  <c r="I131" i="9"/>
  <c r="I127" i="9"/>
  <c r="I123" i="9"/>
  <c r="I119" i="9"/>
  <c r="I115" i="9"/>
  <c r="I111" i="9"/>
  <c r="I107" i="9"/>
  <c r="I103" i="9"/>
  <c r="I99" i="9"/>
  <c r="I95" i="9"/>
  <c r="M9" i="21" l="1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12" i="21" l="1"/>
  <c r="O8" i="21"/>
  <c r="O9" i="21"/>
  <c r="O11" i="21"/>
  <c r="O10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94" i="9"/>
  <c r="H93" i="9"/>
  <c r="I92" i="9"/>
  <c r="H89" i="9"/>
  <c r="I88" i="9"/>
  <c r="I87" i="9"/>
  <c r="I86" i="9"/>
  <c r="H85" i="9"/>
  <c r="I84" i="9"/>
  <c r="H81" i="9"/>
  <c r="I7" i="9"/>
  <c r="J7" i="9" s="1"/>
  <c r="N56" i="9"/>
  <c r="J57" i="9"/>
  <c r="J59" i="9"/>
  <c r="H60" i="9"/>
  <c r="N60" i="9" s="1"/>
  <c r="I61" i="9"/>
  <c r="J61" i="9" s="1"/>
  <c r="H62" i="9"/>
  <c r="N62" i="9" s="1"/>
  <c r="I64" i="9"/>
  <c r="J64" i="9" s="1"/>
  <c r="H67" i="9"/>
  <c r="I68" i="9"/>
  <c r="J68" i="9" s="1"/>
  <c r="H69" i="9"/>
  <c r="H71" i="9"/>
  <c r="I72" i="9"/>
  <c r="J72" i="9" s="1"/>
  <c r="H74" i="9"/>
  <c r="H75" i="9"/>
  <c r="I76" i="9"/>
  <c r="J76" i="9" s="1"/>
  <c r="H77" i="9"/>
  <c r="H79" i="9"/>
  <c r="I80" i="9"/>
  <c r="O89" i="9" l="1"/>
  <c r="N89" i="9"/>
  <c r="M89" i="9"/>
  <c r="N79" i="9"/>
  <c r="M79" i="9"/>
  <c r="O79" i="9"/>
  <c r="O81" i="9"/>
  <c r="N81" i="9"/>
  <c r="M81" i="9"/>
  <c r="O85" i="9"/>
  <c r="N85" i="9"/>
  <c r="M85" i="9"/>
  <c r="N77" i="9"/>
  <c r="L76" i="9"/>
  <c r="K76" i="9"/>
  <c r="N75" i="9"/>
  <c r="N74" i="9"/>
  <c r="L72" i="9"/>
  <c r="K72" i="9"/>
  <c r="N71" i="9"/>
  <c r="N69" i="9"/>
  <c r="L68" i="9"/>
  <c r="K68" i="9"/>
  <c r="N67" i="9"/>
  <c r="L64" i="9"/>
  <c r="K64" i="9"/>
  <c r="L57" i="9"/>
  <c r="K57" i="9"/>
  <c r="L61" i="9"/>
  <c r="K61" i="9"/>
  <c r="K59" i="9"/>
  <c r="L59" i="9"/>
  <c r="I85" i="9"/>
  <c r="I79" i="9"/>
  <c r="I77" i="9"/>
  <c r="J77" i="9" s="1"/>
  <c r="H68" i="9"/>
  <c r="I91" i="9"/>
  <c r="J56" i="9"/>
  <c r="I71" i="9"/>
  <c r="J71" i="9" s="1"/>
  <c r="J58" i="9"/>
  <c r="H7" i="9"/>
  <c r="N7" i="9" s="1"/>
  <c r="I78" i="9"/>
  <c r="J78" i="9" s="1"/>
  <c r="H91" i="9"/>
  <c r="H78" i="9"/>
  <c r="H83" i="9"/>
  <c r="H88" i="9"/>
  <c r="I83" i="9"/>
  <c r="H65" i="9"/>
  <c r="N65" i="9" s="1"/>
  <c r="J55" i="9"/>
  <c r="H76" i="9"/>
  <c r="I70" i="9"/>
  <c r="J70" i="9" s="1"/>
  <c r="N55" i="9"/>
  <c r="H80" i="9"/>
  <c r="I73" i="9"/>
  <c r="J73" i="9" s="1"/>
  <c r="H70" i="9"/>
  <c r="I66" i="9"/>
  <c r="J66" i="9" s="1"/>
  <c r="H61" i="9"/>
  <c r="N61" i="9" s="1"/>
  <c r="N58" i="9"/>
  <c r="H82" i="9"/>
  <c r="H90" i="9"/>
  <c r="H92" i="9"/>
  <c r="P7" i="9"/>
  <c r="H73" i="9"/>
  <c r="H66" i="9"/>
  <c r="I82" i="9"/>
  <c r="I90" i="9"/>
  <c r="I69" i="9"/>
  <c r="J69" i="9" s="1"/>
  <c r="I63" i="9"/>
  <c r="J63" i="9" s="1"/>
  <c r="H72" i="9"/>
  <c r="I65" i="9"/>
  <c r="J65" i="9" s="1"/>
  <c r="H63" i="9"/>
  <c r="N63" i="9" s="1"/>
  <c r="I93" i="9"/>
  <c r="I74" i="9"/>
  <c r="J74" i="9" s="1"/>
  <c r="I81" i="9"/>
  <c r="H86" i="9"/>
  <c r="I89" i="9"/>
  <c r="I62" i="9"/>
  <c r="J62" i="9" s="1"/>
  <c r="H64" i="9"/>
  <c r="H94" i="9"/>
  <c r="H87" i="9"/>
  <c r="H84" i="9"/>
  <c r="I75" i="9"/>
  <c r="J75" i="9" s="1"/>
  <c r="I67" i="9"/>
  <c r="J67" i="9" s="1"/>
  <c r="I60" i="9"/>
  <c r="J60" i="9" s="1"/>
  <c r="L65" i="9" l="1"/>
  <c r="M65" i="9" s="1"/>
  <c r="K65" i="9"/>
  <c r="O88" i="9"/>
  <c r="N88" i="9"/>
  <c r="M88" i="9"/>
  <c r="O80" i="9"/>
  <c r="N80" i="9"/>
  <c r="M80" i="9"/>
  <c r="O83" i="9"/>
  <c r="N83" i="9"/>
  <c r="M83" i="9"/>
  <c r="O90" i="9"/>
  <c r="N90" i="9"/>
  <c r="M90" i="9"/>
  <c r="M87" i="9"/>
  <c r="O87" i="9"/>
  <c r="N87" i="9"/>
  <c r="O82" i="9"/>
  <c r="N82" i="9"/>
  <c r="M82" i="9"/>
  <c r="O86" i="9"/>
  <c r="N86" i="9"/>
  <c r="M86" i="9"/>
  <c r="O84" i="9"/>
  <c r="N84" i="9"/>
  <c r="M84" i="9"/>
  <c r="N78" i="9"/>
  <c r="L78" i="9"/>
  <c r="M78" i="9" s="1"/>
  <c r="K78" i="9"/>
  <c r="L77" i="9"/>
  <c r="M77" i="9" s="1"/>
  <c r="K77" i="9"/>
  <c r="N76" i="9"/>
  <c r="M76" i="9"/>
  <c r="L75" i="9"/>
  <c r="M75" i="9" s="1"/>
  <c r="K75" i="9"/>
  <c r="K74" i="9"/>
  <c r="L74" i="9"/>
  <c r="M74" i="9" s="1"/>
  <c r="N73" i="9"/>
  <c r="L73" i="9"/>
  <c r="M73" i="9" s="1"/>
  <c r="K73" i="9"/>
  <c r="N72" i="9"/>
  <c r="M72" i="9"/>
  <c r="L71" i="9"/>
  <c r="M71" i="9" s="1"/>
  <c r="K71" i="9"/>
  <c r="N70" i="9"/>
  <c r="L70" i="9"/>
  <c r="M70" i="9" s="1"/>
  <c r="K70" i="9"/>
  <c r="L69" i="9"/>
  <c r="M69" i="9" s="1"/>
  <c r="K69" i="9"/>
  <c r="N68" i="9"/>
  <c r="M68" i="9"/>
  <c r="L67" i="9"/>
  <c r="M67" i="9" s="1"/>
  <c r="K67" i="9"/>
  <c r="N66" i="9"/>
  <c r="K66" i="9"/>
  <c r="L66" i="9"/>
  <c r="M66" i="9" s="1"/>
  <c r="L63" i="9"/>
  <c r="K63" i="9"/>
  <c r="M64" i="9"/>
  <c r="N64" i="9"/>
  <c r="L62" i="9"/>
  <c r="M62" i="9" s="1"/>
  <c r="K62" i="9"/>
  <c r="M63" i="9"/>
  <c r="M57" i="9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O78" i="9" s="1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75" i="9" l="1"/>
  <c r="O77" i="9"/>
  <c r="O76" i="9"/>
  <c r="O72" i="9"/>
  <c r="O74" i="9"/>
  <c r="O73" i="9"/>
  <c r="O70" i="9"/>
  <c r="O71" i="9"/>
  <c r="O68" i="9"/>
  <c r="O69" i="9"/>
  <c r="O65" i="9"/>
  <c r="O67" i="9"/>
  <c r="O66" i="9"/>
  <c r="O62" i="9"/>
  <c r="O64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40" i="9"/>
  <c r="O41" i="9"/>
  <c r="O38" i="9"/>
  <c r="O39" i="9"/>
  <c r="O36" i="9"/>
  <c r="O37" i="9"/>
  <c r="O34" i="9"/>
  <c r="O35" i="9"/>
  <c r="O33" i="9"/>
  <c r="O30" i="9"/>
  <c r="O31" i="9"/>
  <c r="O32" i="9"/>
  <c r="O28" i="9"/>
  <c r="O29" i="9"/>
  <c r="O26" i="9"/>
  <c r="O27" i="9"/>
  <c r="O24" i="9"/>
  <c r="O25" i="9"/>
  <c r="O22" i="9"/>
  <c r="O23" i="9"/>
  <c r="O20" i="9"/>
  <c r="O21" i="9"/>
  <c r="O18" i="9"/>
  <c r="O19" i="9"/>
  <c r="O16" i="9"/>
  <c r="O17" i="9"/>
  <c r="O14" i="9"/>
  <c r="O15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8" i="17" s="1"/>
  <c r="Y21" i="17" l="1"/>
  <c r="AB11" i="10" s="1"/>
  <c r="Y11" i="17"/>
  <c r="Z11" i="10" s="1"/>
  <c r="AA15" i="17"/>
  <c r="K11" i="10" s="1"/>
  <c r="Y16" i="17"/>
  <c r="AA11" i="10" s="1"/>
  <c r="AA20" i="17"/>
  <c r="L11" i="10" s="1"/>
  <c r="I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Z25" i="17"/>
  <c r="AA16" i="17"/>
  <c r="V11" i="10" s="1"/>
  <c r="Y9" i="17"/>
  <c r="S7" i="17" s="1"/>
  <c r="Z14" i="17" s="1"/>
  <c r="E11" i="10" s="1"/>
  <c r="Y26" i="17"/>
  <c r="AC11" i="10" s="1"/>
  <c r="AA19" i="17"/>
  <c r="Y19" i="17"/>
  <c r="Z16" i="17" l="1"/>
  <c r="Z24" i="17"/>
  <c r="G11" i="10" s="1"/>
  <c r="T11" i="10"/>
  <c r="N11" i="10"/>
  <c r="Y11" i="10"/>
  <c r="Z21" i="17"/>
  <c r="Z15" i="17"/>
  <c r="Z26" i="17" l="1"/>
  <c r="Z9" i="17"/>
  <c r="D11" i="10" s="1"/>
  <c r="Z11" i="17"/>
  <c r="Z20" i="17"/>
  <c r="Z19" i="17"/>
  <c r="F11" i="10" s="1"/>
  <c r="C11" i="10" s="1"/>
  <c r="Z10" i="17"/>
  <c r="N111" i="15" l="1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535" i="15" l="1"/>
  <c r="S531" i="15"/>
  <c r="S527" i="15"/>
  <c r="S523" i="15"/>
  <c r="S519" i="15"/>
  <c r="S515" i="15"/>
  <c r="S533" i="15"/>
  <c r="S529" i="15"/>
  <c r="S525" i="15"/>
  <c r="S521" i="15"/>
  <c r="S517" i="15"/>
  <c r="S513" i="15"/>
  <c r="S509" i="15"/>
  <c r="S503" i="15"/>
  <c r="S493" i="15"/>
  <c r="S487" i="15"/>
  <c r="S477" i="15"/>
  <c r="S471" i="15"/>
  <c r="S461" i="15"/>
  <c r="S455" i="15"/>
  <c r="S447" i="15"/>
  <c r="S439" i="15"/>
  <c r="S505" i="15"/>
  <c r="S499" i="15"/>
  <c r="S489" i="15"/>
  <c r="S483" i="15"/>
  <c r="S473" i="15"/>
  <c r="S467" i="15"/>
  <c r="S457" i="15"/>
  <c r="S437" i="15"/>
  <c r="S511" i="15"/>
  <c r="S501" i="15"/>
  <c r="S495" i="15"/>
  <c r="S485" i="15"/>
  <c r="S479" i="15"/>
  <c r="S469" i="15"/>
  <c r="S463" i="15"/>
  <c r="S452" i="15"/>
  <c r="S449" i="15"/>
  <c r="S445" i="15"/>
  <c r="S507" i="15"/>
  <c r="S497" i="15"/>
  <c r="S491" i="15"/>
  <c r="S481" i="15"/>
  <c r="S475" i="15"/>
  <c r="S465" i="15"/>
  <c r="S459" i="15"/>
  <c r="S453" i="15"/>
  <c r="S451" i="15"/>
  <c r="S443" i="15"/>
  <c r="S441" i="15"/>
  <c r="S440" i="15"/>
  <c r="S442" i="15"/>
  <c r="S466" i="15"/>
  <c r="S482" i="15"/>
  <c r="S498" i="15"/>
  <c r="S522" i="15"/>
  <c r="S470" i="15"/>
  <c r="S502" i="15"/>
  <c r="S526" i="15"/>
  <c r="S458" i="15"/>
  <c r="S516" i="15"/>
  <c r="S520" i="15"/>
  <c r="S450" i="15"/>
  <c r="S448" i="15"/>
  <c r="S524" i="15"/>
  <c r="S480" i="15"/>
  <c r="S512" i="15"/>
  <c r="S528" i="15"/>
  <c r="S484" i="15"/>
  <c r="S506" i="15"/>
  <c r="S530" i="15"/>
  <c r="S462" i="15"/>
  <c r="S504" i="15"/>
  <c r="S438" i="15"/>
  <c r="S446" i="15"/>
  <c r="S460" i="15"/>
  <c r="S476" i="15"/>
  <c r="S492" i="15"/>
  <c r="S508" i="15"/>
  <c r="S454" i="15"/>
  <c r="S486" i="15"/>
  <c r="S468" i="15"/>
  <c r="S490" i="15"/>
  <c r="S532" i="15"/>
  <c r="S488" i="15"/>
  <c r="S510" i="15"/>
  <c r="S456" i="15"/>
  <c r="S534" i="15"/>
  <c r="S444" i="15"/>
  <c r="S464" i="15"/>
  <c r="S496" i="15"/>
  <c r="S474" i="15"/>
  <c r="S514" i="15"/>
  <c r="S472" i="15"/>
  <c r="S494" i="15"/>
  <c r="S518" i="15"/>
  <c r="S500" i="15"/>
  <c r="S478" i="15"/>
  <c r="S435" i="15"/>
  <c r="S427" i="15"/>
  <c r="S423" i="15"/>
  <c r="S429" i="15"/>
  <c r="S421" i="15"/>
  <c r="S433" i="15"/>
  <c r="S425" i="15"/>
  <c r="S431" i="15"/>
  <c r="S419" i="15"/>
  <c r="S420" i="15"/>
  <c r="S428" i="15"/>
  <c r="S434" i="15"/>
  <c r="S422" i="15"/>
  <c r="S430" i="15"/>
  <c r="S424" i="15"/>
  <c r="S432" i="15"/>
  <c r="S426" i="15"/>
  <c r="S436" i="15"/>
  <c r="S391" i="15"/>
  <c r="S375" i="15"/>
  <c r="S363" i="15"/>
  <c r="S399" i="15"/>
  <c r="S387" i="15"/>
  <c r="S367" i="15"/>
  <c r="S355" i="15"/>
  <c r="S415" i="15"/>
  <c r="S411" i="15"/>
  <c r="S407" i="15"/>
  <c r="S395" i="15"/>
  <c r="S383" i="15"/>
  <c r="S371" i="15"/>
  <c r="S351" i="15"/>
  <c r="S403" i="15"/>
  <c r="S379" i="15"/>
  <c r="S359" i="15"/>
  <c r="S350" i="15"/>
  <c r="S349" i="15"/>
  <c r="S377" i="15"/>
  <c r="S405" i="15"/>
  <c r="S364" i="15"/>
  <c r="S365" i="15"/>
  <c r="S397" i="15"/>
  <c r="S370" i="15"/>
  <c r="S392" i="15"/>
  <c r="S406" i="15"/>
  <c r="S418" i="15"/>
  <c r="S376" i="15"/>
  <c r="S394" i="15"/>
  <c r="S414" i="15"/>
  <c r="S358" i="15"/>
  <c r="S357" i="15"/>
  <c r="S385" i="15"/>
  <c r="S413" i="15"/>
  <c r="S372" i="15"/>
  <c r="S373" i="15"/>
  <c r="S409" i="15"/>
  <c r="S378" i="15"/>
  <c r="S396" i="15"/>
  <c r="S410" i="15"/>
  <c r="S352" i="15"/>
  <c r="S382" i="15"/>
  <c r="S400" i="15"/>
  <c r="S366" i="15"/>
  <c r="S361" i="15"/>
  <c r="S393" i="15"/>
  <c r="S417" i="15"/>
  <c r="S380" i="15"/>
  <c r="S381" i="15"/>
  <c r="S354" i="15"/>
  <c r="S384" i="15"/>
  <c r="S398" i="15"/>
  <c r="S412" i="15"/>
  <c r="S360" i="15"/>
  <c r="S386" i="15"/>
  <c r="S404" i="15"/>
  <c r="S374" i="15"/>
  <c r="S369" i="15"/>
  <c r="S401" i="15"/>
  <c r="S356" i="15"/>
  <c r="S353" i="15"/>
  <c r="S389" i="15"/>
  <c r="S362" i="15"/>
  <c r="S388" i="15"/>
  <c r="S402" i="15"/>
  <c r="S416" i="15"/>
  <c r="S368" i="15"/>
  <c r="S390" i="15"/>
  <c r="S408" i="15"/>
  <c r="S322" i="15"/>
  <c r="S310" i="15"/>
  <c r="S330" i="15"/>
  <c r="S345" i="15"/>
  <c r="S341" i="15"/>
  <c r="S337" i="15"/>
  <c r="S334" i="15"/>
  <c r="S326" i="15"/>
  <c r="S318" i="15"/>
  <c r="S306" i="15"/>
  <c r="S314" i="15"/>
  <c r="S313" i="15"/>
  <c r="S332" i="15"/>
  <c r="S309" i="15"/>
  <c r="S328" i="15"/>
  <c r="S305" i="15"/>
  <c r="S324" i="15"/>
  <c r="S342" i="15"/>
  <c r="S320" i="15"/>
  <c r="S338" i="15"/>
  <c r="S327" i="15"/>
  <c r="S348" i="15"/>
  <c r="S323" i="15"/>
  <c r="S347" i="15"/>
  <c r="S325" i="15"/>
  <c r="S321" i="15"/>
  <c r="S339" i="15"/>
  <c r="S317" i="15"/>
  <c r="S316" i="15"/>
  <c r="S312" i="15"/>
  <c r="S331" i="15"/>
  <c r="S308" i="15"/>
  <c r="S319" i="15"/>
  <c r="S344" i="15"/>
  <c r="S315" i="15"/>
  <c r="S340" i="15"/>
  <c r="S311" i="15"/>
  <c r="S336" i="15"/>
  <c r="S307" i="15"/>
  <c r="S333" i="15"/>
  <c r="S329" i="15"/>
  <c r="S346" i="15"/>
  <c r="S343" i="15"/>
  <c r="S335" i="15"/>
  <c r="S289" i="15"/>
  <c r="S295" i="15"/>
  <c r="S292" i="15"/>
  <c r="S301" i="15"/>
  <c r="S293" i="15"/>
  <c r="S302" i="15"/>
  <c r="S297" i="15"/>
  <c r="S294" i="15"/>
  <c r="S304" i="15"/>
  <c r="S296" i="15"/>
  <c r="S303" i="15"/>
  <c r="S299" i="15"/>
  <c r="S290" i="15"/>
  <c r="S298" i="15"/>
  <c r="S291" i="15"/>
  <c r="S300" i="15"/>
  <c r="S280" i="15"/>
  <c r="S272" i="15"/>
  <c r="S268" i="15"/>
  <c r="S260" i="15"/>
  <c r="S274" i="15"/>
  <c r="S262" i="15"/>
  <c r="S288" i="15"/>
  <c r="S284" i="15"/>
  <c r="S276" i="15"/>
  <c r="S264" i="15"/>
  <c r="S270" i="15"/>
  <c r="S258" i="15"/>
  <c r="S286" i="15"/>
  <c r="S282" i="15"/>
  <c r="S278" i="15"/>
  <c r="S266" i="15"/>
  <c r="S261" i="15"/>
  <c r="S285" i="15"/>
  <c r="S275" i="15"/>
  <c r="S287" i="15"/>
  <c r="S271" i="15"/>
  <c r="S263" i="15"/>
  <c r="S257" i="15"/>
  <c r="S283" i="15"/>
  <c r="S265" i="15"/>
  <c r="S273" i="15"/>
  <c r="S281" i="15"/>
  <c r="S277" i="15"/>
  <c r="S259" i="15"/>
  <c r="S269" i="15"/>
  <c r="S267" i="15"/>
  <c r="S279" i="15"/>
  <c r="S255" i="15"/>
  <c r="S256" i="15"/>
  <c r="S253" i="15"/>
  <c r="S245" i="15"/>
  <c r="S244" i="15"/>
  <c r="S242" i="15"/>
  <c r="S240" i="15"/>
  <c r="S128" i="15"/>
  <c r="S239" i="15"/>
  <c r="S227" i="15"/>
  <c r="S247" i="15"/>
  <c r="S237" i="15"/>
  <c r="S228" i="15"/>
  <c r="S238" i="15"/>
  <c r="S252" i="15"/>
  <c r="S178" i="15"/>
  <c r="S254" i="15"/>
  <c r="S251" i="15"/>
  <c r="S230" i="15"/>
  <c r="S225" i="15"/>
  <c r="S205" i="15"/>
  <c r="S208" i="15"/>
  <c r="S191" i="15"/>
  <c r="S198" i="15"/>
  <c r="S176" i="15"/>
  <c r="S213" i="15"/>
  <c r="S126" i="15"/>
  <c r="S159" i="15"/>
  <c r="S183" i="15"/>
  <c r="S184" i="15"/>
  <c r="S153" i="15"/>
  <c r="S121" i="15"/>
  <c r="S149" i="15"/>
  <c r="S117" i="15"/>
  <c r="S135" i="15"/>
  <c r="S148" i="15"/>
  <c r="S144" i="15"/>
  <c r="S154" i="15"/>
  <c r="S158" i="15"/>
  <c r="S181" i="15"/>
  <c r="S216" i="15"/>
  <c r="S234" i="15"/>
  <c r="S160" i="15"/>
  <c r="S156" i="15"/>
  <c r="S124" i="15"/>
  <c r="S137" i="15"/>
  <c r="S157" i="15"/>
  <c r="S168" i="15"/>
  <c r="S123" i="15"/>
  <c r="S130" i="15"/>
  <c r="S161" i="15"/>
  <c r="S223" i="15"/>
  <c r="S250" i="15"/>
  <c r="S210" i="15"/>
  <c r="S185" i="15"/>
  <c r="S215" i="15"/>
  <c r="S167" i="15"/>
  <c r="S165" i="15"/>
  <c r="S177" i="15"/>
  <c r="S119" i="15"/>
  <c r="S143" i="15"/>
  <c r="S127" i="15"/>
  <c r="S120" i="15"/>
  <c r="S115" i="15"/>
  <c r="S133" i="15"/>
  <c r="S134" i="15"/>
  <c r="S118" i="15"/>
  <c r="S152" i="15"/>
  <c r="S163" i="15"/>
  <c r="S241" i="15"/>
  <c r="S171" i="15"/>
  <c r="S197" i="15"/>
  <c r="S146" i="15"/>
  <c r="S200" i="15"/>
  <c r="S217" i="15"/>
  <c r="S136" i="15"/>
  <c r="S202" i="15"/>
  <c r="S155" i="15"/>
  <c r="S147" i="15"/>
  <c r="S212" i="15"/>
  <c r="S221" i="15"/>
  <c r="S187" i="15"/>
  <c r="S138" i="15"/>
  <c r="S174" i="15"/>
  <c r="S249" i="15"/>
  <c r="S218" i="15"/>
  <c r="S229" i="15"/>
  <c r="S180" i="15"/>
  <c r="S233" i="15"/>
  <c r="S179" i="15"/>
  <c r="S114" i="15"/>
  <c r="S214" i="15"/>
  <c r="S219" i="15"/>
  <c r="S211" i="15"/>
  <c r="S145" i="15"/>
  <c r="S131" i="15"/>
  <c r="S188" i="15"/>
  <c r="S201" i="15"/>
  <c r="S186" i="15"/>
  <c r="S116" i="15"/>
  <c r="S224" i="15"/>
  <c r="S113" i="15"/>
  <c r="S194" i="15"/>
  <c r="S193" i="15"/>
  <c r="S204" i="15"/>
  <c r="S231" i="15"/>
  <c r="S150" i="15"/>
  <c r="S243" i="15"/>
  <c r="S151" i="15"/>
  <c r="S190" i="15"/>
  <c r="S220" i="15"/>
  <c r="S192" i="15"/>
  <c r="S162" i="15"/>
  <c r="S172" i="15"/>
  <c r="S169" i="15"/>
  <c r="S189" i="15"/>
  <c r="S222" i="15"/>
  <c r="S196" i="15"/>
  <c r="S232" i="15"/>
  <c r="S226" i="15"/>
  <c r="S209" i="15"/>
  <c r="S195" i="15"/>
  <c r="S203" i="15"/>
  <c r="S206" i="15"/>
  <c r="S207" i="15"/>
  <c r="S142" i="15"/>
  <c r="S164" i="15"/>
  <c r="S246" i="15"/>
  <c r="S175" i="15"/>
  <c r="S235" i="15"/>
  <c r="S248" i="15"/>
  <c r="S236" i="15"/>
  <c r="S8" i="15"/>
  <c r="S182" i="15"/>
  <c r="S173" i="15"/>
  <c r="S141" i="15"/>
  <c r="S199" i="15"/>
  <c r="S166" i="15"/>
  <c r="S170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2" i="15"/>
  <c r="S139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9" i="15"/>
  <c r="S69" i="15"/>
  <c r="S84" i="15"/>
  <c r="S87" i="15"/>
  <c r="S140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125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L114" i="4"/>
  <c r="L112" i="4"/>
  <c r="L189" i="4"/>
  <c r="L128" i="4"/>
  <c r="L133" i="4"/>
  <c r="L115" i="4"/>
  <c r="L121" i="4"/>
  <c r="L188" i="4"/>
  <c r="L187" i="4"/>
  <c r="L113" i="4"/>
  <c r="L91" i="4"/>
  <c r="L74" i="4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Q151" i="4" s="1"/>
  <c r="L71" i="4"/>
  <c r="L110" i="4"/>
  <c r="Q149" i="4" s="1"/>
  <c r="L186" i="4"/>
  <c r="Q146" i="4"/>
  <c r="L185" i="4"/>
  <c r="L184" i="4"/>
  <c r="L183" i="4"/>
  <c r="L182" i="4"/>
  <c r="L181" i="4"/>
  <c r="L180" i="4"/>
  <c r="Q136" i="4" s="1"/>
  <c r="L179" i="4"/>
  <c r="L178" i="4"/>
  <c r="L177" i="4"/>
  <c r="L176" i="4"/>
  <c r="Q129" i="4" s="1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Q107" i="4" s="1"/>
  <c r="L86" i="4"/>
  <c r="L85" i="4"/>
  <c r="L120" i="4"/>
  <c r="L84" i="4"/>
  <c r="Q97" i="4" s="1"/>
  <c r="L139" i="4"/>
  <c r="L127" i="4"/>
  <c r="Q94" i="4" s="1"/>
  <c r="L138" i="4"/>
  <c r="L132" i="4"/>
  <c r="L131" i="4"/>
  <c r="L126" i="4"/>
  <c r="L125" i="4"/>
  <c r="L130" i="4"/>
  <c r="L124" i="4"/>
  <c r="Q83" i="4" s="1"/>
  <c r="L123" i="4"/>
  <c r="L137" i="4"/>
  <c r="Q78" i="4"/>
  <c r="L119" i="4"/>
  <c r="Q75" i="4"/>
  <c r="Q74" i="4"/>
  <c r="L70" i="4"/>
  <c r="L69" i="4"/>
  <c r="L96" i="4"/>
  <c r="L68" i="4"/>
  <c r="L67" i="4"/>
  <c r="L66" i="4"/>
  <c r="L65" i="4"/>
  <c r="L64" i="4"/>
  <c r="Q66" i="4" s="1"/>
  <c r="L63" i="4"/>
  <c r="Q65" i="4" s="1"/>
  <c r="L62" i="4"/>
  <c r="L61" i="4"/>
  <c r="L60" i="4"/>
  <c r="L59" i="4"/>
  <c r="Q61" i="4" s="1"/>
  <c r="L58" i="4"/>
  <c r="L57" i="4"/>
  <c r="L56" i="4"/>
  <c r="L55" i="4"/>
  <c r="Q57" i="4" s="1"/>
  <c r="L54" i="4"/>
  <c r="L53" i="4"/>
  <c r="L52" i="4"/>
  <c r="L51" i="4"/>
  <c r="L50" i="4"/>
  <c r="L49" i="4"/>
  <c r="L48" i="4"/>
  <c r="Q50" i="4" s="1"/>
  <c r="L47" i="4"/>
  <c r="Q49" i="4" s="1"/>
  <c r="L46" i="4"/>
  <c r="L45" i="4"/>
  <c r="L44" i="4"/>
  <c r="L43" i="4"/>
  <c r="Q45" i="4" s="1"/>
  <c r="L42" i="4"/>
  <c r="L41" i="4"/>
  <c r="L40" i="4"/>
  <c r="Q42" i="4" s="1"/>
  <c r="L39" i="4"/>
  <c r="Q41" i="4" s="1"/>
  <c r="L38" i="4"/>
  <c r="L37" i="4"/>
  <c r="L36" i="4"/>
  <c r="L35" i="4"/>
  <c r="Q37" i="4" s="1"/>
  <c r="L34" i="4"/>
  <c r="L33" i="4"/>
  <c r="L32" i="4"/>
  <c r="Q34" i="4" s="1"/>
  <c r="L31" i="4"/>
  <c r="Q33" i="4" s="1"/>
  <c r="L30" i="4"/>
  <c r="L29" i="4"/>
  <c r="L28" i="4"/>
  <c r="L27" i="4"/>
  <c r="Q29" i="4" s="1"/>
  <c r="L26" i="4"/>
  <c r="L25" i="4"/>
  <c r="L24" i="4"/>
  <c r="Q26" i="4" s="1"/>
  <c r="L23" i="4"/>
  <c r="Q25" i="4" s="1"/>
  <c r="L22" i="4"/>
  <c r="L21" i="4"/>
  <c r="L20" i="4"/>
  <c r="L19" i="4"/>
  <c r="Q21" i="4" s="1"/>
  <c r="L18" i="4"/>
  <c r="L17" i="4"/>
  <c r="L16" i="4"/>
  <c r="Q18" i="4" s="1"/>
  <c r="L15" i="4"/>
  <c r="Q17" i="4" s="1"/>
  <c r="L14" i="4"/>
  <c r="L13" i="4"/>
  <c r="L12" i="4"/>
  <c r="L106" i="4"/>
  <c r="Q13" i="4" s="1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09" i="4" l="1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<sst xmlns="http://schemas.openxmlformats.org/spreadsheetml/2006/main" count="3210" uniqueCount="1354">
  <si>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</si>
  <si>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</si>
  <si>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</si>
  <si>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</si>
  <si>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</si>
  <si>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</si>
  <si>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</si>
  <si>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</si>
  <si>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</si>
  <si>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</si>
  <si>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</si>
  <si>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</si>
  <si>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</si>
  <si>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</si>
  <si>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</si>
  <si>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</si>
  <si>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</si>
  <si>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</si>
  <si>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</si>
  <si>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</si>
  <si>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</si>
  <si>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</si>
  <si>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</si>
  <si>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</si>
  <si>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</si>
  <si>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</si>
  <si>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</si>
  <si>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</si>
  <si>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</si>
  <si>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</si>
  <si>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</si>
  <si>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</si>
  <si>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</si>
  <si>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</si>
  <si>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</si>
  <si>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</si>
  <si>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</si>
  <si>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</si>
  <si>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</si>
  <si>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</si>
  <si>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</si>
  <si>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</si>
  <si>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</si>
  <si>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</si>
  <si>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</si>
  <si>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</si>
  <si>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</si>
  <si>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</si>
  <si>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</si>
  <si>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</si>
  <si>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</si>
  <si>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</si>
  <si>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</si>
  <si>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</si>
  <si>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</si>
  <si>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</si>
  <si>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</si>
  <si>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</si>
  <si>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</si>
  <si>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</si>
  <si>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</si>
  <si>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</si>
  <si>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</si>
  <si>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</si>
  <si>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</si>
  <si>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</si>
  <si>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</si>
  <si>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</si>
  <si>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</si>
  <si>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</si>
  <si>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</si>
  <si>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</si>
  <si>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</si>
  <si>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</si>
  <si>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</si>
  <si>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</si>
  <si>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</si>
  <si>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</si>
  <si>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</si>
  <si>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</si>
  <si>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</si>
  <si>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</si>
  <si>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</si>
  <si>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</si>
  <si>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</si>
  <si>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</si>
  <si>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</si>
  <si>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</si>
  <si>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</si>
  <si>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</si>
  <si>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</si>
  <si>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</si>
  <si>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</si>
  <si>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</si>
  <si>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</si>
  <si>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</si>
  <si>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</si>
  <si>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</si>
  <si>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</si>
  <si>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</si>
  <si>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</si>
  <si>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</si>
  <si>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</si>
  <si>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</si>
  <si>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</si>
  <si>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</si>
  <si>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</si>
  <si>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</si>
  <si>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</si>
  <si>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</si>
  <si>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</si>
  <si>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</si>
  <si>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</si>
  <si>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</si>
  <si>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</si>
  <si>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</si>
  <si>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</si>
  <si>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</si>
  <si>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</si>
  <si>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</si>
  <si>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</si>
  <si>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</si>
  <si>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</si>
  <si>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</si>
  <si>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</si>
  <si>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</si>
  <si>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</si>
  <si>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</si>
  <si>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</si>
  <si>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</si>
  <si>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</si>
  <si>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</si>
  <si>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</si>
  <si>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</si>
  <si>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</si>
  <si>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</si>
  <si>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</si>
  <si>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</si>
  <si>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</si>
  <si>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</si>
  <si>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</si>
  <si>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</si>
  <si>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</si>
  <si>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</si>
  <si>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</si>
  <si>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</si>
  <si>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</si>
  <si>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</si>
  <si>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</si>
  <si>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</si>
  <si>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</si>
  <si>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</si>
  <si>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</si>
  <si>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</si>
  <si>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</si>
  <si>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</si>
  <si>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</si>
  <si>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</si>
  <si>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</si>
  <si>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</si>
  <si>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</si>
  <si>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</si>
  <si>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</si>
  <si>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</si>
  <si>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</si>
  <si>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</si>
  <si>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</si>
  <si>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</si>
  <si>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</si>
  <si>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</si>
  <si>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</si>
  <si>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</si>
  <si>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</si>
  <si>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</si>
  <si>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</si>
  <si>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</si>
  <si>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</si>
  <si>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</si>
  <si>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</si>
  <si>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</si>
  <si>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</si>
  <si>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</si>
  <si>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</si>
  <si>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</si>
  <si>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</si>
  <si>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</si>
  <si>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</si>
  <si>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</si>
  <si>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</si>
  <si>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</si>
  <si>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</si>
  <si>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</si>
  <si>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</si>
  <si>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</si>
  <si>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</si>
  <si>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</si>
  <si>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</si>
  <si>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</si>
  <si>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</si>
  <si>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</si>
  <si>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</si>
  <si>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</si>
  <si>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</si>
  <si>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</si>
  <si>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</si>
  <si>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</si>
  <si>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</si>
  <si>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</si>
  <si>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</si>
  <si>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</si>
  <si>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</si>
  <si>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</si>
  <si>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</si>
  <si>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</si>
  <si>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</si>
  <si>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</si>
  <si>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</si>
  <si>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</si>
  <si>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</si>
  <si>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</si>
  <si>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</si>
  <si>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</si>
  <si>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</si>
  <si>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</si>
  <si>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</si>
  <si>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</si>
  <si>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</si>
  <si>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</si>
  <si>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</si>
  <si>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</si>
  <si>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</si>
  <si>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</si>
  <si>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</si>
  <si>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</si>
  <si>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</si>
  <si>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</si>
  <si>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</si>
  <si>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</si>
  <si>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</si>
  <si>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</si>
  <si>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</si>
  <si>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</si>
  <si>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</si>
  <si>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</si>
  <si>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</si>
  <si>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</si>
  <si>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</si>
  <si>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</si>
  <si>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</si>
  <si>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</si>
  <si>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</si>
  <si>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</si>
  <si>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</si>
  <si>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</si>
  <si>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</si>
  <si>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</si>
  <si>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</si>
  <si>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</si>
  <si>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</si>
  <si>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</si>
  <si>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</si>
  <si>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</si>
  <si>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</si>
  <si>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</si>
  <si>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</si>
  <si>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</si>
  <si>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</si>
  <si>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</si>
  <si>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</si>
  <si>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</si>
  <si>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</si>
  <si>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</si>
  <si>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</si>
  <si>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</si>
  <si>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</si>
  <si>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</si>
  <si>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</si>
  <si>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</si>
  <si>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</si>
  <si>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</si>
  <si>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</si>
  <si>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</si>
  <si>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</si>
  <si>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</si>
  <si>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</si>
  <si>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</si>
  <si>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</si>
  <si>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</si>
  <si>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</si>
  <si>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</si>
  <si>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</si>
  <si>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</si>
  <si>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</si>
  <si>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</si>
  <si>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</si>
  <si>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</si>
  <si>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</si>
  <si>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</si>
  <si>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</si>
  <si>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</si>
  <si>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</si>
  <si>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</si>
  <si>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</si>
  <si>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</si>
  <si>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</si>
  <si>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</si>
  <si>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</si>
  <si>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</si>
  <si>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</si>
  <si>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</si>
  <si>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</si>
  <si>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</si>
  <si>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</si>
  <si>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</si>
  <si>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</si>
  <si>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</si>
  <si>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</si>
  <si>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</si>
  <si>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</si>
  <si>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</si>
  <si>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</si>
  <si>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</si>
  <si>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</si>
  <si>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</si>
  <si>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</si>
  <si>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</si>
  <si>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</si>
  <si>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</si>
  <si>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</si>
  <si>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</si>
  <si>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</si>
  <si>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</si>
  <si>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</si>
  <si>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</si>
  <si>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</si>
  <si>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</si>
  <si>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</si>
  <si>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</si>
  <si>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</si>
  <si>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</si>
  <si>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</si>
  <si>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</si>
  <si>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</si>
  <si>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</si>
  <si>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</si>
  <si>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</si>
  <si>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</si>
  <si>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</si>
  <si>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</si>
  <si>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</si>
  <si>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</si>
  <si>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</si>
  <si>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</si>
  <si>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</si>
  <si>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</si>
  <si>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</si>
  <si>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</si>
  <si>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</si>
  <si>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</si>
  <si>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</si>
  <si>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</si>
  <si>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</si>
  <si>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</si>
  <si>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</si>
  <si>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</si>
  <si>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</si>
  <si>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</si>
  <si>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</si>
  <si>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</si>
  <si>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</si>
  <si>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</si>
  <si>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</si>
  <si>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</si>
  <si>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</si>
  <si>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</si>
  <si>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</si>
  <si>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</si>
  <si>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</si>
  <si>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</si>
  <si>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</si>
  <si>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</si>
  <si>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</si>
  <si>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</si>
  <si>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</si>
  <si>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</si>
  <si>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</si>
  <si>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</si>
  <si>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</si>
  <si>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</si>
  <si>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</si>
  <si>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</si>
  <si>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</si>
  <si>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</si>
  <si>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</si>
  <si>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</si>
  <si>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</si>
  <si>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</si>
  <si>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</si>
  <si>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</si>
  <si>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</si>
  <si>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</si>
  <si>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</si>
  <si>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</si>
  <si>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</si>
  <si>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</si>
  <si>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</si>
  <si>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</si>
  <si>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</si>
  <si>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</si>
  <si>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</si>
  <si>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</si>
  <si>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</si>
  <si>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</si>
  <si>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</si>
  <si>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</si>
  <si>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</si>
  <si>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</si>
  <si>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</si>
  <si>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</si>
  <si>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</si>
  <si>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</si>
  <si>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</si>
  <si>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</si>
  <si>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</si>
  <si>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</si>
  <si>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</si>
  <si>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</si>
  <si>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</si>
  <si>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</si>
  <si>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</si>
  <si>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</si>
  <si>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</si>
  <si>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</si>
  <si>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</si>
  <si>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</si>
  <si>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</si>
  <si>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</si>
  <si>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</si>
  <si>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</si>
  <si>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</si>
  <si>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</si>
  <si>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</si>
  <si>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</si>
  <si>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</si>
  <si>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</si>
  <si>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</si>
  <si>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</si>
  <si>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</si>
  <si>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</si>
  <si>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</si>
  <si>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</si>
  <si>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</si>
  <si>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</si>
  <si>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</si>
  <si>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</si>
  <si>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</si>
  <si>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</si>
  <si>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</si>
  <si>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</si>
  <si>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</si>
  <si>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</si>
  <si>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</si>
  <si>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</si>
  <si>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</si>
  <si>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</si>
  <si>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</si>
  <si>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</si>
  <si>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</si>
  <si>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</si>
  <si>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</si>
  <si>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</si>
  <si>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</si>
  <si>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</si>
  <si>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</si>
  <si>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</si>
  <si>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</si>
  <si>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</si>
  <si>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</si>
  <si>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</si>
  <si>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</si>
  <si>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</si>
  <si>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</si>
  <si>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</si>
  <si>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</si>
  <si>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</si>
  <si>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</si>
  <si>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</si>
  <si>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</si>
  <si>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</si>
  <si>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</si>
  <si>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</si>
  <si>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</si>
  <si>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</si>
  <si>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</si>
  <si>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</si>
  <si>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</si>
  <si>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</si>
  <si>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</si>
  <si>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</si>
  <si>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</si>
  <si>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</si>
  <si>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</si>
  <si>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</si>
  <si>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</si>
  <si>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</si>
  <si>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</si>
  <si>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</si>
  <si>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</si>
  <si>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</si>
  <si>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</si>
  <si>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</si>
  <si>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</si>
  <si>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</si>
  <si>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</si>
  <si>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</si>
  <si>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</si>
  <si>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</si>
  <si>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</si>
  <si>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</si>
  <si>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</si>
  <si>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</si>
  <si>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</si>
  <si>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</si>
  <si>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</si>
  <si>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</si>
  <si>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</si>
  <si>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</si>
  <si>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</si>
  <si>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</si>
  <si>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</si>
  <si>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</si>
  <si>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</si>
  <si>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</si>
  <si>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</si>
  <si>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</si>
  <si>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</si>
  <si>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</si>
  <si>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</si>
  <si>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</si>
  <si>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</si>
  <si>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</si>
  <si>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</si>
  <si>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</si>
  <si>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</si>
  <si>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</si>
  <si>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</si>
  <si>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</si>
  <si>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</si>
  <si>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</si>
  <si>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</si>
  <si>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</si>
  <si>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</si>
  <si>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</si>
  <si>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TERMINI DE PAGAMENT A PROVEÏDORS 2020</t>
  </si>
  <si>
    <t xml:space="preserve"> Pago a BANCO BILBAO VIZC</t>
  </si>
  <si>
    <t>A00002834</t>
  </si>
  <si>
    <t>BANCO BILBAO VIZCAYA ARGENT</t>
  </si>
  <si>
    <t xml:space="preserve"> Pago a IBERENT TECHNOLOG</t>
  </si>
  <si>
    <t>IBERENT TECHNOLOGY, S.A.</t>
  </si>
  <si>
    <t>99/000283</t>
  </si>
  <si>
    <t>2019-061</t>
  </si>
  <si>
    <t>C-20191986</t>
  </si>
  <si>
    <t xml:space="preserve"> Pago a SILEVA. S.A.</t>
  </si>
  <si>
    <t>C1601</t>
  </si>
  <si>
    <t>190621</t>
  </si>
  <si>
    <t>904101813</t>
  </si>
  <si>
    <t>FV194308</t>
  </si>
  <si>
    <t>RP02190263</t>
  </si>
  <si>
    <t xml:space="preserve"> Pago a EXCAVACIONES Y TR</t>
  </si>
  <si>
    <t>286/19</t>
  </si>
  <si>
    <t>EXCAVACIONES Y TRANSPORTES</t>
  </si>
  <si>
    <t>1902771</t>
  </si>
  <si>
    <t xml:space="preserve"> Pago a GRUES I SERVEIS D</t>
  </si>
  <si>
    <t>1157</t>
  </si>
  <si>
    <t>GRUES I SERVEIS D'ELEVACIO,</t>
  </si>
  <si>
    <t>EV/911214</t>
  </si>
  <si>
    <t>99/000284</t>
  </si>
  <si>
    <t>T125192253</t>
  </si>
  <si>
    <t>19/2128</t>
  </si>
  <si>
    <t>DSX9/698</t>
  </si>
  <si>
    <t>C1657</t>
  </si>
  <si>
    <t>21644</t>
  </si>
  <si>
    <t>03523/0</t>
  </si>
  <si>
    <t xml:space="preserve"> Pago a SUMINISTROS INDRU</t>
  </si>
  <si>
    <t>40285</t>
  </si>
  <si>
    <t>SUMINISTROS INDRUSTRIALES C</t>
  </si>
  <si>
    <t>AL/38483</t>
  </si>
  <si>
    <t>52279</t>
  </si>
  <si>
    <t>1A05913</t>
  </si>
  <si>
    <t>VC/10593</t>
  </si>
  <si>
    <t>R125191512</t>
  </si>
  <si>
    <t>19007192</t>
  </si>
  <si>
    <t>3347</t>
  </si>
  <si>
    <t>A/993</t>
  </si>
  <si>
    <t xml:space="preserve"> Pago a FCO. JAVIER GARCI</t>
  </si>
  <si>
    <t>19/401</t>
  </si>
  <si>
    <t>FCO. JAVIER GARCIA RAMOS</t>
  </si>
  <si>
    <t>A/1921635</t>
  </si>
  <si>
    <t>19-27658</t>
  </si>
  <si>
    <t>19/28236</t>
  </si>
  <si>
    <t>T12519274</t>
  </si>
  <si>
    <t>11175</t>
  </si>
  <si>
    <t>11176</t>
  </si>
  <si>
    <t xml:space="preserve"> Pago a FRANCISCO ZORRILL</t>
  </si>
  <si>
    <t>7489</t>
  </si>
  <si>
    <t>FRANCISCO ZORRILLA RUIZ</t>
  </si>
  <si>
    <t>19/675</t>
  </si>
  <si>
    <t xml:space="preserve"> Pago a RED ESPAÑOLA DE S</t>
  </si>
  <si>
    <t>102684462</t>
  </si>
  <si>
    <t>RED ESPAÑOLA DE SERVICIOS,</t>
  </si>
  <si>
    <t xml:space="preserve"> Pago a OPEN GARDEN, S.L.</t>
  </si>
  <si>
    <t>9005343</t>
  </si>
  <si>
    <t>OPEN GARDEN, S.L.</t>
  </si>
  <si>
    <t>9005344</t>
  </si>
  <si>
    <t xml:space="preserve"> Pago a CORMA, S.C.C.L.</t>
  </si>
  <si>
    <t>19065827</t>
  </si>
  <si>
    <t>CORMA, S.C.C.L.</t>
  </si>
  <si>
    <t>19065832</t>
  </si>
  <si>
    <t xml:space="preserve"> Pago a REPRESENTACIONES</t>
  </si>
  <si>
    <t>274/2019</t>
  </si>
  <si>
    <t>REPRESENTACIONES MARTIN MEN</t>
  </si>
  <si>
    <t>1902912</t>
  </si>
  <si>
    <t>215681</t>
  </si>
  <si>
    <t xml:space="preserve"> Pago a AGROQUIMICS FABRE</t>
  </si>
  <si>
    <t>191395</t>
  </si>
  <si>
    <t>AGROQUIMICS FABREGAT-DURAN,</t>
  </si>
  <si>
    <t>VC/10738</t>
  </si>
  <si>
    <t>904101939</t>
  </si>
  <si>
    <t>19/3364</t>
  </si>
  <si>
    <t>C-20192064</t>
  </si>
  <si>
    <t>19/1793</t>
  </si>
  <si>
    <t>1-21900951</t>
  </si>
  <si>
    <t>20473</t>
  </si>
  <si>
    <t xml:space="preserve"> Pago a SEGURIDAD Y LLAVE</t>
  </si>
  <si>
    <t>A/10443</t>
  </si>
  <si>
    <t>SEGURIDAD Y LLAVES BARCELON</t>
  </si>
  <si>
    <t>19/3896</t>
  </si>
  <si>
    <t xml:space="preserve"> Pago a PITAGORA ADVANCED</t>
  </si>
  <si>
    <t>900</t>
  </si>
  <si>
    <t>PITAGORA ADVANCED, SL.U.</t>
  </si>
  <si>
    <t>901</t>
  </si>
  <si>
    <t>902</t>
  </si>
  <si>
    <t>903</t>
  </si>
  <si>
    <t xml:space="preserve"> Pago a INSTALACIONES CUB</t>
  </si>
  <si>
    <t>A-478</t>
  </si>
  <si>
    <t>INSTALACIONES CUBERO, S.A.</t>
  </si>
  <si>
    <t>203</t>
  </si>
  <si>
    <t>F19/89</t>
  </si>
  <si>
    <t xml:space="preserve"> Pago a APPLUS ITEUVE TEC</t>
  </si>
  <si>
    <t>1435388</t>
  </si>
  <si>
    <t>APPLUS ITEUVE TECHNOLOGY, S</t>
  </si>
  <si>
    <t>FPA-1909</t>
  </si>
  <si>
    <t>C1710</t>
  </si>
  <si>
    <t>C1711</t>
  </si>
  <si>
    <t>C1731</t>
  </si>
  <si>
    <t>1354</t>
  </si>
  <si>
    <t>1903038</t>
  </si>
  <si>
    <t>3382</t>
  </si>
  <si>
    <t>DSX9/783</t>
  </si>
  <si>
    <t xml:space="preserve"> Pago a MORENTE MONTENEGR</t>
  </si>
  <si>
    <t>A/76</t>
  </si>
  <si>
    <t>MORENTE MONTENEGRO, ANTONIO</t>
  </si>
  <si>
    <t>19/9045</t>
  </si>
  <si>
    <t>19/9331</t>
  </si>
  <si>
    <t xml:space="preserve"> Pago a HIGIENE I PROTECC</t>
  </si>
  <si>
    <t>11786</t>
  </si>
  <si>
    <t>HIGIENE I PROTECCIO, S.L.</t>
  </si>
  <si>
    <t>11808</t>
  </si>
  <si>
    <t>215720</t>
  </si>
  <si>
    <t>19000762</t>
  </si>
  <si>
    <t>19/446</t>
  </si>
  <si>
    <t>210508783</t>
  </si>
  <si>
    <t>210508888</t>
  </si>
  <si>
    <t>A/1923364</t>
  </si>
  <si>
    <t xml:space="preserve"> Pago a HORTICULTURA MUNS</t>
  </si>
  <si>
    <t>2019094</t>
  </si>
  <si>
    <t>HORTICULTURA MUNS, S.C.P.</t>
  </si>
  <si>
    <t>161553</t>
  </si>
  <si>
    <t>52598</t>
  </si>
  <si>
    <t xml:space="preserve"> Pago a PAUTER, S.L.U.</t>
  </si>
  <si>
    <t>A19/1089</t>
  </si>
  <si>
    <t>PAUTER, S.L.U.</t>
  </si>
  <si>
    <t>A/1023</t>
  </si>
  <si>
    <t>AL/38632</t>
  </si>
  <si>
    <t xml:space="preserve"> Pago a PLAYMOBIL IBERICA</t>
  </si>
  <si>
    <t>28488916</t>
  </si>
  <si>
    <t>PLAYMOBIL IBERICA, S.A.U.</t>
  </si>
  <si>
    <t>835/2019</t>
  </si>
  <si>
    <t>190679</t>
  </si>
  <si>
    <t>19-30546</t>
  </si>
  <si>
    <t>RP02190281</t>
  </si>
  <si>
    <t>2019-070</t>
  </si>
  <si>
    <t xml:space="preserve"> Pago a BNFIX PICH AUDITO</t>
  </si>
  <si>
    <t>C190240</t>
  </si>
  <si>
    <t>BNFIX PICH AUDITORES, S.L.P</t>
  </si>
  <si>
    <t>99/000312</t>
  </si>
  <si>
    <t>99/000313</t>
  </si>
  <si>
    <t>19-30337</t>
  </si>
  <si>
    <t>292/2019</t>
  </si>
  <si>
    <t>667</t>
  </si>
  <si>
    <t>4613078396</t>
  </si>
  <si>
    <t>19065818</t>
  </si>
  <si>
    <t>210509658</t>
  </si>
  <si>
    <t xml:space="preserve"> Pago a VAGI DE GUST, S.L</t>
  </si>
  <si>
    <t>1002</t>
  </si>
  <si>
    <t>VAGI DE GUST, S.L.</t>
  </si>
  <si>
    <t xml:space="preserve"> Pago a ARIDS CATALUNYA,</t>
  </si>
  <si>
    <t>19G06163</t>
  </si>
  <si>
    <t>ARIDS CATALUNYA, S.A.</t>
  </si>
  <si>
    <t xml:space="preserve"> Pago a CAIXA DE PENSIONS</t>
  </si>
  <si>
    <t>CAIXA DE PENSIONS</t>
  </si>
  <si>
    <t>219S14283</t>
  </si>
  <si>
    <t>249017</t>
  </si>
  <si>
    <t>915679213</t>
  </si>
  <si>
    <t>A00519224</t>
  </si>
  <si>
    <t xml:space="preserve"> Pago a MEDIA MARKT GAVA</t>
  </si>
  <si>
    <t>60457610</t>
  </si>
  <si>
    <t>MEDIA MARKT GAVA VIDEO-TV-H</t>
  </si>
  <si>
    <t xml:space="preserve"> Pago a MOBILTECH</t>
  </si>
  <si>
    <t>135</t>
  </si>
  <si>
    <t>MOBILTECH</t>
  </si>
  <si>
    <t>24037</t>
  </si>
  <si>
    <t>2764290543</t>
  </si>
  <si>
    <t>574260</t>
  </si>
  <si>
    <t>915816189</t>
  </si>
  <si>
    <t>20-1946</t>
  </si>
  <si>
    <t>FVR20-0017</t>
  </si>
  <si>
    <t>99/00005</t>
  </si>
  <si>
    <t>120501</t>
  </si>
  <si>
    <t>20/1085</t>
  </si>
  <si>
    <t xml:space="preserve"> Pago a PLUMELEC INSTALAC</t>
  </si>
  <si>
    <t>20/88</t>
  </si>
  <si>
    <t>PLUMELEC INSTALACIONS, S.L.</t>
  </si>
  <si>
    <t>200074</t>
  </si>
  <si>
    <t xml:space="preserve"> Pago a MYC-5, S.L.</t>
  </si>
  <si>
    <t>1/20200217</t>
  </si>
  <si>
    <t>MYC-5, S.L.</t>
  </si>
  <si>
    <t xml:space="preserve"> Pago a TRENCHSALVIC, S.L</t>
  </si>
  <si>
    <t>2020/20</t>
  </si>
  <si>
    <t>TRENCHSALVIC, S.L.</t>
  </si>
  <si>
    <t>2020004</t>
  </si>
  <si>
    <t>200023</t>
  </si>
  <si>
    <t>40849</t>
  </si>
  <si>
    <t>2020/0010</t>
  </si>
  <si>
    <t>AR000077</t>
  </si>
  <si>
    <t xml:space="preserve"> Pago a TOOLQUICK ALQUILE</t>
  </si>
  <si>
    <t>20-000028</t>
  </si>
  <si>
    <t>TOOLQUICK ALQUILER, S.L.</t>
  </si>
  <si>
    <t>872-3616/0</t>
  </si>
  <si>
    <t>4000055</t>
  </si>
  <si>
    <t>200077</t>
  </si>
  <si>
    <t xml:space="preserve"> Pago a NOVATILU, S.L.</t>
  </si>
  <si>
    <t>N/208</t>
  </si>
  <si>
    <t>NOVATILU, S.L.</t>
  </si>
  <si>
    <t>99/000018</t>
  </si>
  <si>
    <t>99/000019</t>
  </si>
  <si>
    <t>20000037</t>
  </si>
  <si>
    <t>20000038</t>
  </si>
  <si>
    <t>11279</t>
  </si>
  <si>
    <t>2020-006</t>
  </si>
  <si>
    <t>52921</t>
  </si>
  <si>
    <t>A20000088</t>
  </si>
  <si>
    <t>18/2020</t>
  </si>
  <si>
    <t>607</t>
  </si>
  <si>
    <t>009/20</t>
  </si>
  <si>
    <t>201000381</t>
  </si>
  <si>
    <t>PROMAR EDIFICIOS, S.L.</t>
  </si>
  <si>
    <t>1685915</t>
  </si>
  <si>
    <t>2764549072</t>
  </si>
  <si>
    <t xml:space="preserve"> Pago a CRISTAL AUTO BARC</t>
  </si>
  <si>
    <t>20/0000293</t>
  </si>
  <si>
    <t>CRISTAL AUTO BARCINO, S.L.</t>
  </si>
  <si>
    <t>VC/10998</t>
  </si>
  <si>
    <t>20/1274</t>
  </si>
  <si>
    <t>N-20-00239</t>
  </si>
  <si>
    <t>21/000140</t>
  </si>
  <si>
    <t>FV200331</t>
  </si>
  <si>
    <t>3413</t>
  </si>
  <si>
    <t>AL/38775</t>
  </si>
  <si>
    <t>2020/0041</t>
  </si>
  <si>
    <t>C-20200211</t>
  </si>
  <si>
    <t>R1252042</t>
  </si>
  <si>
    <t>VC/11229</t>
  </si>
  <si>
    <t>215800</t>
  </si>
  <si>
    <t>20/000082</t>
  </si>
  <si>
    <t>FC20/25</t>
  </si>
  <si>
    <t>20/0000294</t>
  </si>
  <si>
    <t>20/0000231</t>
  </si>
  <si>
    <t>N-20-00997</t>
  </si>
  <si>
    <t>R1252097</t>
  </si>
  <si>
    <t>T12520199</t>
  </si>
  <si>
    <t>T12520200</t>
  </si>
  <si>
    <t>20/000284</t>
  </si>
  <si>
    <t>A405</t>
  </si>
  <si>
    <t>20/2194</t>
  </si>
  <si>
    <t>T12520219</t>
  </si>
  <si>
    <t>210511233</t>
  </si>
  <si>
    <t>215845</t>
  </si>
  <si>
    <t>20004492</t>
  </si>
  <si>
    <t xml:space="preserve"> Pago a PREVENCIÓ INFORMA</t>
  </si>
  <si>
    <t>2002-0018</t>
  </si>
  <si>
    <t>PREVENCIÓ INFORMATITZADA AP</t>
  </si>
  <si>
    <t>R12520160</t>
  </si>
  <si>
    <t>2020/52</t>
  </si>
  <si>
    <t xml:space="preserve"> Pago a IMPREGNACION DE M</t>
  </si>
  <si>
    <t>1/52</t>
  </si>
  <si>
    <t>99/000315</t>
  </si>
  <si>
    <t>C200019</t>
  </si>
  <si>
    <t xml:space="preserve"> Pago a MEDIA MARKT ONLIN</t>
  </si>
  <si>
    <t>1944486</t>
  </si>
  <si>
    <t>915953243</t>
  </si>
  <si>
    <t>143/2019</t>
  </si>
  <si>
    <t>FV200706</t>
  </si>
  <si>
    <t>4000229</t>
  </si>
  <si>
    <t>C-20200299</t>
  </si>
  <si>
    <t>A/11911</t>
  </si>
  <si>
    <t>A/11912</t>
  </si>
  <si>
    <t>A/11917</t>
  </si>
  <si>
    <t>53238</t>
  </si>
  <si>
    <t>20/000366</t>
  </si>
  <si>
    <t>99/000041</t>
  </si>
  <si>
    <t>99/000040</t>
  </si>
  <si>
    <t>99/000046</t>
  </si>
  <si>
    <t xml:space="preserve"> Pago a 3ABC LASURES, S.L</t>
  </si>
  <si>
    <t>V/20200727</t>
  </si>
  <si>
    <t>3ABC LASURES, S.L.</t>
  </si>
  <si>
    <t>FC20/95</t>
  </si>
  <si>
    <t>AL/38933</t>
  </si>
  <si>
    <t>F20/14</t>
  </si>
  <si>
    <t>215882</t>
  </si>
  <si>
    <t xml:space="preserve"> Pago a MARQUIFREN, S.L.</t>
  </si>
  <si>
    <t>20385</t>
  </si>
  <si>
    <t>MARQUIFREN, S.L.</t>
  </si>
  <si>
    <t>21/000485</t>
  </si>
  <si>
    <t>9005408</t>
  </si>
  <si>
    <t xml:space="preserve"> Pago a DOLMOT 21, S.L.</t>
  </si>
  <si>
    <t>2020005</t>
  </si>
  <si>
    <t>DOLMOT 21, S.L.</t>
  </si>
  <si>
    <t>A20/153</t>
  </si>
  <si>
    <t xml:space="preserve"> Pago a SOLEPLEX SWISS, S</t>
  </si>
  <si>
    <t>200710</t>
  </si>
  <si>
    <t>SOLEPLEX SWISS, S.L.</t>
  </si>
  <si>
    <t xml:space="preserve"> Pago a FERROS BRUGUÉS, S</t>
  </si>
  <si>
    <t>B1359</t>
  </si>
  <si>
    <t>26</t>
  </si>
  <si>
    <t>2020/0183</t>
  </si>
  <si>
    <t>20-4885</t>
  </si>
  <si>
    <t>030/20</t>
  </si>
  <si>
    <t>44/2020</t>
  </si>
  <si>
    <t>2020-010</t>
  </si>
  <si>
    <t>3430</t>
  </si>
  <si>
    <t>A20000261</t>
  </si>
  <si>
    <t>11387</t>
  </si>
  <si>
    <t>11388</t>
  </si>
  <si>
    <t>210511995</t>
  </si>
  <si>
    <t>2003-0003</t>
  </si>
  <si>
    <t>2003-0014</t>
  </si>
  <si>
    <t>2003-0019</t>
  </si>
  <si>
    <t>2003-0021</t>
  </si>
  <si>
    <t>20/2796</t>
  </si>
  <si>
    <t>99/000051</t>
  </si>
  <si>
    <t>A00050114</t>
  </si>
  <si>
    <t>13</t>
  </si>
  <si>
    <t>216798</t>
  </si>
  <si>
    <t>A00097325</t>
  </si>
  <si>
    <t>201000762</t>
  </si>
  <si>
    <t>7680</t>
  </si>
  <si>
    <t>404816</t>
  </si>
  <si>
    <t xml:space="preserve"> Pago a NIPPON GASES ESPA</t>
  </si>
  <si>
    <t>19810684</t>
  </si>
  <si>
    <t>NIPPON GASES ESPAÑA, S.L.U.</t>
  </si>
  <si>
    <t>VE251</t>
  </si>
  <si>
    <t>A20000367</t>
  </si>
  <si>
    <t>A714</t>
  </si>
  <si>
    <t>20-01152</t>
  </si>
  <si>
    <t>2020-019</t>
  </si>
  <si>
    <t>A/11903</t>
  </si>
  <si>
    <t>A/12023</t>
  </si>
  <si>
    <t>4613100147</t>
  </si>
  <si>
    <t xml:space="preserve"> Pago a OFICINA DE FARMAC</t>
  </si>
  <si>
    <t>1796/1</t>
  </si>
  <si>
    <t>OFICINA DE FARMACIA ISABEL</t>
  </si>
  <si>
    <t xml:space="preserve"> Pago a MARTA CASASAYAS G</t>
  </si>
  <si>
    <t>20200009</t>
  </si>
  <si>
    <t>MARTA CASASAYAS GUILERA</t>
  </si>
  <si>
    <t>217</t>
  </si>
  <si>
    <t>2764840436</t>
  </si>
  <si>
    <t>D0009312</t>
  </si>
  <si>
    <t>KLINER PROFESIONAL, S.A.</t>
  </si>
  <si>
    <t>PMP Anual</t>
  </si>
  <si>
    <t xml:space="preserve"> Pago a TRAPOS Y CABOS RU</t>
  </si>
  <si>
    <t>2020/2120</t>
  </si>
  <si>
    <t>TRAPOS Y CABOS RUBI, S.L.</t>
  </si>
  <si>
    <t>916089184</t>
  </si>
  <si>
    <t>161/2020</t>
  </si>
  <si>
    <t>2020/0268</t>
  </si>
  <si>
    <t>20-6867</t>
  </si>
  <si>
    <t>20-7340</t>
  </si>
  <si>
    <t>FV200922</t>
  </si>
  <si>
    <t>A20/196</t>
  </si>
  <si>
    <t>A20/197</t>
  </si>
  <si>
    <t>20000166</t>
  </si>
  <si>
    <t>41483</t>
  </si>
  <si>
    <t>AL/39096</t>
  </si>
  <si>
    <t xml:space="preserve"> Pago a KLINER PROFESIONA</t>
  </si>
  <si>
    <t>20002597</t>
  </si>
  <si>
    <t xml:space="preserve"> Pago a GRAU MAQUINARIA I</t>
  </si>
  <si>
    <t>20000804</t>
  </si>
  <si>
    <t>GRAU MAQUINARIA I SERVEI IN</t>
  </si>
  <si>
    <t>99/000065</t>
  </si>
  <si>
    <t>99/000066</t>
  </si>
  <si>
    <t>99/000068</t>
  </si>
  <si>
    <t xml:space="preserve"> Pago a MASTER COMPUTER,</t>
  </si>
  <si>
    <t>20-1000055</t>
  </si>
  <si>
    <t>MASTER COMPUTER, S.A.</t>
  </si>
  <si>
    <t xml:space="preserve"> Pago a SERTIMPORT, S.L.</t>
  </si>
  <si>
    <t>A/2000763</t>
  </si>
  <si>
    <t>SERTIMPORT, S.L.</t>
  </si>
  <si>
    <t>20/000442</t>
  </si>
  <si>
    <t>R12520269</t>
  </si>
  <si>
    <t>VC/11682</t>
  </si>
  <si>
    <t>VC/11791</t>
  </si>
  <si>
    <t>20480</t>
  </si>
  <si>
    <t>RP02200038</t>
  </si>
  <si>
    <t>20/089</t>
  </si>
  <si>
    <t>215922</t>
  </si>
  <si>
    <t>1A01410</t>
  </si>
  <si>
    <t>11489</t>
  </si>
  <si>
    <t>A/151</t>
  </si>
  <si>
    <t>4613101567</t>
  </si>
  <si>
    <t>4613101911</t>
  </si>
  <si>
    <t>62/2020</t>
  </si>
  <si>
    <t>A/2000765</t>
  </si>
  <si>
    <t>201001084</t>
  </si>
  <si>
    <t>201001088</t>
  </si>
  <si>
    <t xml:space="preserve"> Pago a GRUPO R. QUERALTÓ</t>
  </si>
  <si>
    <t>20024182</t>
  </si>
  <si>
    <t>GRUPO R. QUERALTÓ, S.A.</t>
  </si>
  <si>
    <t>569520</t>
  </si>
  <si>
    <t xml:space="preserve"> Pago a CAMPALANS ASSESSO</t>
  </si>
  <si>
    <t>608</t>
  </si>
  <si>
    <t>CAMPALANS ASSESSORAMENT I G</t>
  </si>
  <si>
    <t>2765124806</t>
  </si>
  <si>
    <t>53552</t>
  </si>
  <si>
    <t>FC20/157</t>
  </si>
  <si>
    <t>RP02200055</t>
  </si>
  <si>
    <t>R12201482</t>
  </si>
  <si>
    <t>A/12072</t>
  </si>
  <si>
    <t xml:space="preserve"> Pago a AQUANAIO, S.L.</t>
  </si>
  <si>
    <t>2000647</t>
  </si>
  <si>
    <t>AQUANAIO, S.L.</t>
  </si>
  <si>
    <t>60459900</t>
  </si>
  <si>
    <t>A00191328</t>
  </si>
  <si>
    <t>20/125</t>
  </si>
  <si>
    <t>RP02200061</t>
  </si>
  <si>
    <t>215966</t>
  </si>
  <si>
    <t>A/12166</t>
  </si>
  <si>
    <t>20003845</t>
  </si>
  <si>
    <t>20000219</t>
  </si>
  <si>
    <t>20000220</t>
  </si>
  <si>
    <t>20000221</t>
  </si>
  <si>
    <t>20/5228</t>
  </si>
  <si>
    <t>99/000091</t>
  </si>
  <si>
    <t>99/000092</t>
  </si>
  <si>
    <t>3465</t>
  </si>
  <si>
    <t>53881</t>
  </si>
  <si>
    <t>84/2020</t>
  </si>
  <si>
    <t>20-8708</t>
  </si>
  <si>
    <t>VC/11974</t>
  </si>
  <si>
    <t>S20/565</t>
  </si>
  <si>
    <t>7677</t>
  </si>
  <si>
    <t>21055</t>
  </si>
  <si>
    <t xml:space="preserve"> Pago a GALVANIZADOS TENA</t>
  </si>
  <si>
    <t>552</t>
  </si>
  <si>
    <t>GALVANIZADOS TENA, S.A.</t>
  </si>
  <si>
    <t>300</t>
  </si>
  <si>
    <t>201001265</t>
  </si>
  <si>
    <t>201001269</t>
  </si>
  <si>
    <t>20000733</t>
  </si>
  <si>
    <t xml:space="preserve"> Pago a LIZENGOGMBH &amp; CO.</t>
  </si>
  <si>
    <t>161654</t>
  </si>
  <si>
    <t>LIZENGOGMBH &amp; CO. KG</t>
  </si>
  <si>
    <t>A/2000780</t>
  </si>
  <si>
    <t xml:space="preserve"> Pago a MECA ELECTRIC VIL</t>
  </si>
  <si>
    <t>20/0455</t>
  </si>
  <si>
    <t>MECA ELECTRIC VILADECANS, S</t>
  </si>
  <si>
    <t>216004</t>
  </si>
  <si>
    <t>RP02200074</t>
  </si>
  <si>
    <t>N/1370</t>
  </si>
  <si>
    <t>11594</t>
  </si>
  <si>
    <t>VC/12055</t>
  </si>
  <si>
    <t>20-02620</t>
  </si>
  <si>
    <t xml:space="preserve"> Pago a BICHELOS CONTROL</t>
  </si>
  <si>
    <t>A/2020138</t>
  </si>
  <si>
    <t>BICHELOS CONTROL BIOLOGICO,</t>
  </si>
  <si>
    <t>A/2020122</t>
  </si>
  <si>
    <t>A/2020133</t>
  </si>
  <si>
    <t xml:space="preserve"> Pago a A4 DESGUACES BARC</t>
  </si>
  <si>
    <t>116-2020</t>
  </si>
  <si>
    <t>A4 DESGUACES BARCELONA, S.L</t>
  </si>
  <si>
    <t>A00237705</t>
  </si>
  <si>
    <t>672308</t>
  </si>
  <si>
    <t>916251181</t>
  </si>
  <si>
    <t>2765427077</t>
  </si>
  <si>
    <t>MESA MARTINEZ, ANTONIO "F. Mel</t>
  </si>
  <si>
    <t>WATERFIRE, S.L.</t>
  </si>
  <si>
    <t>TIC CERTIFICACION, S.L.</t>
  </si>
  <si>
    <t>TALLERES SALDAVI, S.L.</t>
  </si>
  <si>
    <t>DULECENTRE, S.A.</t>
  </si>
  <si>
    <t>RECAMBIOS AUTO DIESEL, S.A.</t>
  </si>
  <si>
    <t>CRISTIAN ROMAN NAVARRO</t>
  </si>
  <si>
    <t xml:space="preserve"> Pago a BANCO BILBAO VIZCAYA</t>
  </si>
  <si>
    <t>A00283957</t>
  </si>
  <si>
    <t>BANCO BILBAO VIZCAYA ARGENTARIA</t>
  </si>
  <si>
    <t>20/6856</t>
  </si>
  <si>
    <t>41895</t>
  </si>
  <si>
    <t xml:space="preserve"> Pago a WATERFIRE, S.L.</t>
  </si>
  <si>
    <t>2020/2450</t>
  </si>
  <si>
    <t xml:space="preserve"> Pago a TALLERES SALDAVI,</t>
  </si>
  <si>
    <t>20200356</t>
  </si>
  <si>
    <t>99/000110</t>
  </si>
  <si>
    <t>105/2020</t>
  </si>
  <si>
    <t>S20/658</t>
  </si>
  <si>
    <t>216047</t>
  </si>
  <si>
    <t>RP02200084</t>
  </si>
  <si>
    <t>54198</t>
  </si>
  <si>
    <t>3724/0</t>
  </si>
  <si>
    <t>3469</t>
  </si>
  <si>
    <t>AL/39261</t>
  </si>
  <si>
    <t>20/4442</t>
  </si>
  <si>
    <t>20-10092</t>
  </si>
  <si>
    <t>20-10483</t>
  </si>
  <si>
    <t xml:space="preserve"> Pago a TIC CERTIFICACION</t>
  </si>
  <si>
    <t>107/2020</t>
  </si>
  <si>
    <t>1-22000286</t>
  </si>
  <si>
    <t>FC20/283</t>
  </si>
  <si>
    <t>A/290</t>
  </si>
  <si>
    <t>193461</t>
  </si>
  <si>
    <t>11627</t>
  </si>
  <si>
    <t xml:space="preserve"> Pago a DULECENTRE, S.A.</t>
  </si>
  <si>
    <t>20201152</t>
  </si>
  <si>
    <t>201001530</t>
  </si>
  <si>
    <t>2000888</t>
  </si>
  <si>
    <t>916386386</t>
  </si>
  <si>
    <t>2765703398</t>
  </si>
  <si>
    <t>1A01972</t>
  </si>
  <si>
    <t>R12520548</t>
  </si>
  <si>
    <t>S20/795</t>
  </si>
  <si>
    <t>S20/796</t>
  </si>
  <si>
    <t>RP02200098</t>
  </si>
  <si>
    <t>216093</t>
  </si>
  <si>
    <t>4000724</t>
  </si>
  <si>
    <t xml:space="preserve"> Pago a INTERFLUID HIDRAU</t>
  </si>
  <si>
    <t>1200764</t>
  </si>
  <si>
    <t>INTERFLUID HIDRAULICA, S.L.</t>
  </si>
  <si>
    <t xml:space="preserve"> Pago a RECAMBIOS AUTO DI</t>
  </si>
  <si>
    <t>FCR-14193</t>
  </si>
  <si>
    <t xml:space="preserve"> Pago a CRISTIAN ROMAN NA</t>
  </si>
  <si>
    <t>510821</t>
  </si>
  <si>
    <t>115/2020</t>
  </si>
  <si>
    <t xml:space="preserve"> Pago a ARSYS INTERNET, S</t>
  </si>
  <si>
    <t>B128985</t>
  </si>
  <si>
    <t>ARSYS INTERNET, S.L.</t>
  </si>
  <si>
    <t>2000991</t>
  </si>
  <si>
    <t>194476</t>
  </si>
  <si>
    <t>20/000826</t>
  </si>
  <si>
    <t>RP02200110</t>
  </si>
  <si>
    <t>216145</t>
  </si>
  <si>
    <t>VC/12451</t>
  </si>
  <si>
    <t>FC20/348</t>
  </si>
  <si>
    <t>2020/3402</t>
  </si>
  <si>
    <t>3480</t>
  </si>
  <si>
    <t>54522</t>
  </si>
  <si>
    <t>127/2020</t>
  </si>
  <si>
    <t>300/2020</t>
  </si>
  <si>
    <t>321/2020</t>
  </si>
  <si>
    <t>2006-0038</t>
  </si>
  <si>
    <t>20-12762</t>
  </si>
  <si>
    <t>FV202500</t>
  </si>
  <si>
    <t>21/001584</t>
  </si>
  <si>
    <t>A/12299</t>
  </si>
  <si>
    <t>A/12335</t>
  </si>
  <si>
    <t>A/12359</t>
  </si>
  <si>
    <t xml:space="preserve"> Pago a FALT, FORMACION E</t>
  </si>
  <si>
    <t>S20-222</t>
  </si>
  <si>
    <t>FALT, FORMACION EN ALTURA Y</t>
  </si>
  <si>
    <t>20-03667</t>
  </si>
  <si>
    <t>99/000126</t>
  </si>
  <si>
    <t>AL/39386</t>
  </si>
  <si>
    <t>V/20202191</t>
  </si>
  <si>
    <t>11733</t>
  </si>
  <si>
    <t>2007-0020</t>
  </si>
  <si>
    <t>200413</t>
  </si>
  <si>
    <t xml:space="preserve"> Pago a PRECISION CONSULT</t>
  </si>
  <si>
    <t>S/2000499</t>
  </si>
  <si>
    <t>PRECISION CONSULTING, S.L.</t>
  </si>
  <si>
    <t>9057702</t>
  </si>
  <si>
    <t>A00330200</t>
  </si>
  <si>
    <t>5051905</t>
  </si>
  <si>
    <t xml:space="preserve"> Pago a GABARRO HERMANOS,</t>
  </si>
  <si>
    <t>167737</t>
  </si>
  <si>
    <t>GABARRO HERMANOS, S.A.</t>
  </si>
  <si>
    <t>167864</t>
  </si>
  <si>
    <t>1/416773</t>
  </si>
  <si>
    <t>201001876</t>
  </si>
  <si>
    <t>7940</t>
  </si>
  <si>
    <t>972242</t>
  </si>
  <si>
    <t>916521354</t>
  </si>
  <si>
    <t>2765969637</t>
  </si>
  <si>
    <t>B151262</t>
  </si>
  <si>
    <t>2001079</t>
  </si>
  <si>
    <t>1442970</t>
  </si>
  <si>
    <t>FS0211966</t>
  </si>
  <si>
    <t>1443032</t>
  </si>
  <si>
    <t>212287</t>
  </si>
  <si>
    <t xml:space="preserve"> Pago a SORTIMO IBERICA C</t>
  </si>
  <si>
    <t>SORTIMO IBERICA COMERCIO Y</t>
  </si>
  <si>
    <t xml:space="preserve"> Pago a BOLETIN OFICIAL D</t>
  </si>
  <si>
    <t>B/40507182</t>
  </si>
  <si>
    <t>BOLETIN OFICIAL DEL REGISTR</t>
  </si>
  <si>
    <t xml:space="preserve"> Pago a COMUNIDAD DE BIEN</t>
  </si>
  <si>
    <t>40009731</t>
  </si>
  <si>
    <t>COMUNIDAD DE BIENES RM DE B</t>
  </si>
  <si>
    <t xml:space="preserve"> Pago a THE PHONE HOUSE S</t>
  </si>
  <si>
    <t>65001</t>
  </si>
  <si>
    <t>THE PHONE HOUSE SPAIN, S.L.</t>
  </si>
  <si>
    <t>1443309</t>
  </si>
  <si>
    <t>1443348</t>
  </si>
  <si>
    <t>1443353</t>
  </si>
  <si>
    <t>1443364</t>
  </si>
  <si>
    <t>1443365</t>
  </si>
  <si>
    <t>1443381</t>
  </si>
  <si>
    <t>2001146</t>
  </si>
  <si>
    <t xml:space="preserve"> Pago a SUMINISTROS CIENT</t>
  </si>
  <si>
    <t>V2007323</t>
  </si>
  <si>
    <t>SUMINISTROS CIENTIFICIOS TE</t>
  </si>
  <si>
    <t>20/5776</t>
  </si>
  <si>
    <t>20-04204</t>
  </si>
  <si>
    <t>RP02200123</t>
  </si>
  <si>
    <t>21588</t>
  </si>
  <si>
    <t xml:space="preserve"> Pago a MOIX, SERVEIS I O</t>
  </si>
  <si>
    <t>06-20034</t>
  </si>
  <si>
    <t>MOIX, SERVEIS I OBRES, S.L.</t>
  </si>
  <si>
    <t>20/6108</t>
  </si>
  <si>
    <t xml:space="preserve"> Pago a IDONIA-NATUR, S.L</t>
  </si>
  <si>
    <t>IDONIA-NATUR, S.L.U.</t>
  </si>
  <si>
    <t xml:space="preserve"> Pago a INGENIERÍA URBANA</t>
  </si>
  <si>
    <t>20/13717</t>
  </si>
  <si>
    <t>INGENIERÍA URBANA MARGAR, S</t>
  </si>
  <si>
    <t>B4145</t>
  </si>
  <si>
    <t xml:space="preserve"> Pago a FLUIDRA COMERCIAL</t>
  </si>
  <si>
    <t>594484-N</t>
  </si>
  <si>
    <t>FLUIDRA COMERCIAL ESPAÑA, S</t>
  </si>
  <si>
    <t xml:space="preserve"> Pago a GIRODSERVICES, S.</t>
  </si>
  <si>
    <t>2000326</t>
  </si>
  <si>
    <t>GIRODSERVICES, S.L.</t>
  </si>
  <si>
    <t>99/000147</t>
  </si>
  <si>
    <t>4613122758</t>
  </si>
  <si>
    <t>20/5735</t>
  </si>
  <si>
    <t>20/6107</t>
  </si>
  <si>
    <t>54854</t>
  </si>
  <si>
    <t xml:space="preserve"> Pago a MANUFACTURAS POLI</t>
  </si>
  <si>
    <t>F08050994</t>
  </si>
  <si>
    <t>MANUFACTURAS POLITENO, S.L.</t>
  </si>
  <si>
    <t>20/10168</t>
  </si>
  <si>
    <t>20791</t>
  </si>
  <si>
    <t>20/210</t>
  </si>
  <si>
    <t>T125201143</t>
  </si>
  <si>
    <t>R12520664</t>
  </si>
  <si>
    <t>FCR-16887</t>
  </si>
  <si>
    <t>195609</t>
  </si>
  <si>
    <t>21705</t>
  </si>
  <si>
    <t>FC20/431</t>
  </si>
  <si>
    <t>20/281</t>
  </si>
  <si>
    <t>216193</t>
  </si>
  <si>
    <t>216240</t>
  </si>
  <si>
    <t>20/000894</t>
  </si>
  <si>
    <t>RO02200136</t>
  </si>
  <si>
    <t>S20/1001</t>
  </si>
  <si>
    <t xml:space="preserve"> Pago a ANTONIO FERNANDEZ</t>
  </si>
  <si>
    <t>CO1522</t>
  </si>
  <si>
    <t>ANTONIO FERNANDEZ LEYVA</t>
  </si>
  <si>
    <t>201516357</t>
  </si>
  <si>
    <t>V/20203044</t>
  </si>
  <si>
    <t xml:space="preserve"> Pago a LAPPSET ESPAÑA</t>
  </si>
  <si>
    <t>A/2021040</t>
  </si>
  <si>
    <t>LAPPSET ESPAÑA</t>
  </si>
  <si>
    <t>A/603</t>
  </si>
  <si>
    <t>42469</t>
  </si>
  <si>
    <t>4000906</t>
  </si>
  <si>
    <t>AL/39527</t>
  </si>
  <si>
    <t>21/001966</t>
  </si>
  <si>
    <t>20201651</t>
  </si>
  <si>
    <t>AR000919</t>
  </si>
  <si>
    <t>20-15241</t>
  </si>
  <si>
    <t>4613123496</t>
  </si>
  <si>
    <t>154/2020</t>
  </si>
  <si>
    <t>3505</t>
  </si>
  <si>
    <t>2-22000073</t>
  </si>
  <si>
    <t>207</t>
  </si>
  <si>
    <t xml:space="preserve"> Pago a RIMOPEMAR, S.A.</t>
  </si>
  <si>
    <t>VE2264</t>
  </si>
  <si>
    <t>RIMOPEMAR, S.A.</t>
  </si>
  <si>
    <t>20000455</t>
  </si>
  <si>
    <t>2020/0648</t>
  </si>
  <si>
    <t>20/6359</t>
  </si>
  <si>
    <t>2044</t>
  </si>
  <si>
    <t>1443430</t>
  </si>
  <si>
    <t>1443439</t>
  </si>
  <si>
    <t>201002225</t>
  </si>
  <si>
    <t xml:space="preserve"> Pago a PREVENTEC, S.L.</t>
  </si>
  <si>
    <t>PREVENTEC, S.L.</t>
  </si>
  <si>
    <t xml:space="preserve"> Pago a MANT. E INSTALAC.</t>
  </si>
  <si>
    <t>201080</t>
  </si>
  <si>
    <t>MANT. E INSTALAC. INF. GMRI</t>
  </si>
  <si>
    <t xml:space="preserve"> Pago a ALTIMA SERVEIS FU</t>
  </si>
  <si>
    <t>15728</t>
  </si>
  <si>
    <t>ALTIMA SERVEIS FUNERARIS, S</t>
  </si>
  <si>
    <t>1443485</t>
  </si>
  <si>
    <t>66150</t>
  </si>
  <si>
    <t>1443548</t>
  </si>
  <si>
    <t>1443549</t>
  </si>
  <si>
    <t xml:space="preserve"> Pago a MARTINEZ RABANAL,</t>
  </si>
  <si>
    <t>FAO2020</t>
  </si>
  <si>
    <t>MARTINEZ RABANAL, ARMANDO</t>
  </si>
  <si>
    <t>1443581</t>
  </si>
  <si>
    <t>1443617</t>
  </si>
  <si>
    <t>916656657</t>
  </si>
  <si>
    <t>1443662</t>
  </si>
  <si>
    <t>1190658</t>
  </si>
  <si>
    <t>1443797</t>
  </si>
  <si>
    <t>20948</t>
  </si>
  <si>
    <t>V168185</t>
  </si>
  <si>
    <t xml:space="preserve"> Pago a AQUALOGY SOLUTION</t>
  </si>
  <si>
    <t>125013</t>
  </si>
  <si>
    <t>AQUALOGY SOLUTION, S.A.</t>
  </si>
  <si>
    <t>FCR-18048</t>
  </si>
  <si>
    <t>20/857</t>
  </si>
  <si>
    <t>20/6426</t>
  </si>
  <si>
    <t>T125201202</t>
  </si>
  <si>
    <t xml:space="preserve"> Pago a BALLESTAS GRAN VI</t>
  </si>
  <si>
    <t>26983</t>
  </si>
  <si>
    <t>BALLESTAS GRAN VIA, S.L.</t>
  </si>
  <si>
    <t xml:space="preserve"> Pago a COMERCIAL LITHIUM</t>
  </si>
  <si>
    <t>SF200477</t>
  </si>
  <si>
    <t>COMERCIAL LITHIUMBLEI, S.L.</t>
  </si>
  <si>
    <t>RP02200149</t>
  </si>
  <si>
    <t>216283</t>
  </si>
  <si>
    <t>S20/1216</t>
  </si>
  <si>
    <t>11843</t>
  </si>
  <si>
    <t>FV202984</t>
  </si>
  <si>
    <t xml:space="preserve"> Pago a OVH HISPANO, S.L.</t>
  </si>
  <si>
    <t>ES2144144</t>
  </si>
  <si>
    <t>OVH HISPANO, S.L.U.</t>
  </si>
  <si>
    <t>202003049</t>
  </si>
  <si>
    <t>A00375391</t>
  </si>
  <si>
    <t>1979</t>
  </si>
  <si>
    <t>276623837</t>
  </si>
  <si>
    <t>MOTOR ALBET, 2.L.</t>
  </si>
  <si>
    <t>Su Fra.NºFC20/7424</t>
  </si>
  <si>
    <t>Su Fra.NºFC20201280</t>
  </si>
  <si>
    <t>ROMAUTO GRUP CONCESIONARIS, S.L.</t>
  </si>
  <si>
    <t>Su Fra.NºF110</t>
  </si>
  <si>
    <t>Su Fra.NºF111</t>
  </si>
  <si>
    <t>Su Fra.NºF112</t>
  </si>
  <si>
    <t>Su Fra.Nº4001094</t>
  </si>
  <si>
    <t>Su Fra.Nº4001229</t>
  </si>
  <si>
    <t>Su Fra.NºA2445</t>
  </si>
  <si>
    <t>Su Fra.Nº3524</t>
  </si>
  <si>
    <t>Su Fra.Nº3537</t>
  </si>
  <si>
    <t>BDU ESPACIOS DE VALOR, S.L.</t>
  </si>
  <si>
    <t>Su Fra.Nº2020066</t>
  </si>
  <si>
    <t>Su Fra.NºAL/39675</t>
  </si>
  <si>
    <t>Su Fra.NºAL/39809</t>
  </si>
  <si>
    <t>Su Fra.NºAL39930</t>
  </si>
  <si>
    <t>GARDEN CENTER BORDAS GAVÀ, S.L</t>
  </si>
  <si>
    <t>Su Fra.Nº2020/0766</t>
  </si>
  <si>
    <t>Su Fra.Nº200565</t>
  </si>
  <si>
    <t>Su Fra.Nº20-05574</t>
  </si>
  <si>
    <t>Su Fra.NºA20/627</t>
  </si>
  <si>
    <t>Su Fra.Nº0/1971</t>
  </si>
  <si>
    <t>PARQUES Y JARDINES FABREGAS, S</t>
  </si>
  <si>
    <t>Su Fra.Nº160</t>
  </si>
  <si>
    <t>Su Fra.NºFV203141</t>
  </si>
  <si>
    <t>Su Fra.NºC1030</t>
  </si>
  <si>
    <t>Su Fra.Nº2020/4344</t>
  </si>
  <si>
    <t>Su Fra.NºA/12501</t>
  </si>
  <si>
    <t>RED ESPAÑOLA DE SERVICIOS, S.A</t>
  </si>
  <si>
    <t>Su Fra.Nº101313573</t>
  </si>
  <si>
    <t>GRUES I SERVEIS D'ELEVACIO, S.</t>
  </si>
  <si>
    <t>Su Fra.Nº925</t>
  </si>
  <si>
    <t>Su Fra.Nº27028</t>
  </si>
  <si>
    <t>BOREAL INFORMATION TECHNOLOGY,</t>
  </si>
  <si>
    <t>Su Fra.Nº175/2020</t>
  </si>
  <si>
    <t>Su Fra.Nº194/2020</t>
  </si>
  <si>
    <t>COHIMAR HIDRAULICA NEUMATICA,</t>
  </si>
  <si>
    <t>Su Fra.Nº196208</t>
  </si>
  <si>
    <t>Su Fra.Nº197062</t>
  </si>
  <si>
    <t>Su Fra.Nº197524</t>
  </si>
  <si>
    <t>Su Fra.Nº20/346</t>
  </si>
  <si>
    <t>DRAULIC FREN, S.L.</t>
  </si>
  <si>
    <t>Su Fra.Nº24866</t>
  </si>
  <si>
    <t>Su Fra.Nº26525</t>
  </si>
  <si>
    <t>Su Fra.Nº496/2020</t>
  </si>
  <si>
    <t>INTEGRAL MAQUINARIA &amp; TALLER,</t>
  </si>
  <si>
    <t>Su Fra.NºFC20/491</t>
  </si>
  <si>
    <t>Su Fra.NºFC20/492</t>
  </si>
  <si>
    <t>Su Fra.NºFC20/535</t>
  </si>
  <si>
    <t>Su Fra.NºA202539</t>
  </si>
  <si>
    <t>Su Fra.Nº20-19498</t>
  </si>
  <si>
    <t>PREVENCIÓ INFORMATITZADA APLIC</t>
  </si>
  <si>
    <t>Su Fra.Nº2007-0058</t>
  </si>
  <si>
    <t>Su Fra.Nº2009-0029</t>
  </si>
  <si>
    <t>Su Fra.Nº201002558</t>
  </si>
  <si>
    <t>Su Fra.Nº55178</t>
  </si>
  <si>
    <t>Su Fra.Nº55485</t>
  </si>
  <si>
    <t>Su Fra.Nº20/001246</t>
  </si>
  <si>
    <t>Su Fra.Nº20/001320</t>
  </si>
  <si>
    <t>EXCAVACIONES Y TRANSPORTES SOU</t>
  </si>
  <si>
    <t>Su Fra.Nº030/20</t>
  </si>
  <si>
    <t>Su Fra.Nº8074</t>
  </si>
  <si>
    <t>Su Fra.Nº11894</t>
  </si>
  <si>
    <t>Su Fra.Nº20000522</t>
  </si>
  <si>
    <t>Su Fra.Nº2000539</t>
  </si>
  <si>
    <t>FERNIE, S.L.</t>
  </si>
  <si>
    <t>Su Fra.Nº480/20</t>
  </si>
  <si>
    <t>Su Fra.Nº20/253</t>
  </si>
  <si>
    <t>Su Fra.Nº20/286</t>
  </si>
  <si>
    <t>MECA ELECTRIC VILADECANS, S.L.</t>
  </si>
  <si>
    <t>Su Fra.Nº20/0834</t>
  </si>
  <si>
    <t>Su Fra.Nº20/0869</t>
  </si>
  <si>
    <t>Su Fra.Nº20/7038</t>
  </si>
  <si>
    <t>Su Fra.Nº20/7037</t>
  </si>
  <si>
    <t>Su Fra.Nº20/7344</t>
  </si>
  <si>
    <t>Su Fra.Nº20/7345</t>
  </si>
  <si>
    <t>Su Fra.Nº20/7450</t>
  </si>
  <si>
    <t>Su Fra.Nº20/7585</t>
  </si>
  <si>
    <t>RECAMBIOS BRUGUES MOTOR, S.L.</t>
  </si>
  <si>
    <t>Su Fra.Nº216326</t>
  </si>
  <si>
    <t>Su Fra.Nº216372</t>
  </si>
  <si>
    <t>Su Fra.Nº216422</t>
  </si>
  <si>
    <t>Su Fra.NºVE2844</t>
  </si>
  <si>
    <t>Su Fra.Nº20/11844</t>
  </si>
  <si>
    <t>SERVEIS AMBIENTALS DE CASTELLD</t>
  </si>
  <si>
    <t>Su Fra.Nº99/000174</t>
  </si>
  <si>
    <t>Su Fra.Nº99/000188</t>
  </si>
  <si>
    <t>Su Fra.NºC-20201196</t>
  </si>
  <si>
    <t>Su Fra.NºC-20201280</t>
  </si>
  <si>
    <t>Su Fra.Nº20200643</t>
  </si>
  <si>
    <t>FITOS-ROS, S.L.</t>
  </si>
  <si>
    <t>Su Fra.Nº20206610</t>
  </si>
  <si>
    <t>Su Fra.Nº238</t>
  </si>
  <si>
    <t>Su Fra.Nº274</t>
  </si>
  <si>
    <t>EXPOSITO JORDAN, 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</si>
</sst>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</cellStyleXfs>
  <cellXfs count="185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9">
    <cellStyle name="Millares" xfId="1" builtinId="3"/>
    <cellStyle name="Millares 2" xfId="3" xr:uid="{00000000-0005-0000-0000-000001000000}"/>
    <cellStyle name="Millares 3" xfId="4" xr:uid="{00000000-0005-0000-0000-000002000000}"/>
    <cellStyle name="Millares 4" xfId="5" xr:uid="{00000000-0005-0000-0000-000003000000}"/>
    <cellStyle name="Millares 5" xfId="7" xr:uid="{00000000-0005-0000-0000-000004000000}"/>
    <cellStyle name="Normal" xfId="0" builtinId="0"/>
    <cellStyle name="Normal 2" xfId="2" xr:uid="{00000000-0005-0000-0000-000006000000}"/>
    <cellStyle name="Normal 3" xfId="6" xr:uid="{00000000-0005-0000-0000-000007000000}"/>
    <cellStyle name="Normal 4" xfId="8" xr:uid="{00000000-0005-0000-0000-000008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79" t="s">
        <v>36</v>
      </c>
      <c r="D279" s="179"/>
      <c r="E279" s="179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>
        <f>((M276*K277)+(APR.FPP!E101*APR.FPP!K101))/(K277+APR.FPP!E101)</f>
        <v>26.135372271547968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79" t="s">
        <v>37</v>
      </c>
      <c r="D289" s="179"/>
      <c r="E289" s="179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topLeftCell="A22" zoomScale="70" zoomScaleNormal="70" workbookViewId="0"/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4.28515625" style="112" customWidth="1"/>
    <col min="4" max="7" width="14.2851562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553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504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82" t="s">
        <v>524</v>
      </c>
      <c r="J7" s="182"/>
      <c r="K7" s="182"/>
      <c r="L7" s="182"/>
      <c r="M7" s="182"/>
      <c r="N7" s="182"/>
      <c r="O7" s="128"/>
      <c r="P7" s="128"/>
      <c r="Q7" s="128"/>
      <c r="R7" s="128"/>
      <c r="S7" s="129"/>
      <c r="T7" s="182" t="s">
        <v>523</v>
      </c>
      <c r="U7" s="182"/>
      <c r="V7" s="182"/>
      <c r="W7" s="182"/>
      <c r="X7" s="182"/>
      <c r="Y7" s="182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81" t="s">
        <v>82</v>
      </c>
      <c r="D8" s="183" t="s">
        <v>502</v>
      </c>
      <c r="E8" s="183" t="s">
        <v>503</v>
      </c>
      <c r="F8" s="183" t="s">
        <v>504</v>
      </c>
      <c r="G8" s="183" t="s">
        <v>505</v>
      </c>
      <c r="H8" s="115"/>
      <c r="I8" s="181" t="s">
        <v>510</v>
      </c>
      <c r="J8" s="183" t="s">
        <v>502</v>
      </c>
      <c r="K8" s="183" t="s">
        <v>503</v>
      </c>
      <c r="L8" s="183" t="s">
        <v>504</v>
      </c>
      <c r="M8" s="183" t="s">
        <v>505</v>
      </c>
      <c r="N8" s="181" t="s">
        <v>509</v>
      </c>
      <c r="O8" s="183" t="s">
        <v>502</v>
      </c>
      <c r="P8" s="183" t="s">
        <v>503</v>
      </c>
      <c r="Q8" s="183" t="s">
        <v>504</v>
      </c>
      <c r="R8" s="183" t="s">
        <v>505</v>
      </c>
      <c r="S8" s="115"/>
      <c r="T8" s="181" t="s">
        <v>510</v>
      </c>
      <c r="U8" s="183" t="s">
        <v>502</v>
      </c>
      <c r="V8" s="183" t="s">
        <v>503</v>
      </c>
      <c r="W8" s="183" t="s">
        <v>504</v>
      </c>
      <c r="X8" s="183" t="s">
        <v>505</v>
      </c>
      <c r="Y8" s="181" t="s">
        <v>509</v>
      </c>
      <c r="Z8" s="183" t="s">
        <v>502</v>
      </c>
      <c r="AA8" s="183" t="s">
        <v>503</v>
      </c>
      <c r="AB8" s="183" t="s">
        <v>504</v>
      </c>
      <c r="AC8" s="183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82"/>
      <c r="D9" s="184"/>
      <c r="E9" s="184"/>
      <c r="F9" s="184"/>
      <c r="G9" s="184"/>
      <c r="H9" s="127"/>
      <c r="I9" s="182"/>
      <c r="J9" s="184"/>
      <c r="K9" s="184"/>
      <c r="L9" s="184"/>
      <c r="M9" s="184"/>
      <c r="N9" s="182"/>
      <c r="O9" s="184"/>
      <c r="P9" s="184"/>
      <c r="Q9" s="184"/>
      <c r="R9" s="184"/>
      <c r="S9" s="127"/>
      <c r="T9" s="182"/>
      <c r="U9" s="184"/>
      <c r="V9" s="184"/>
      <c r="W9" s="184"/>
      <c r="X9" s="184"/>
      <c r="Y9" s="182"/>
      <c r="Z9" s="184"/>
      <c r="AA9" s="184"/>
      <c r="AB9" s="184"/>
      <c r="AC9" s="184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32.591305464307233</v>
      </c>
      <c r="D10" s="154">
        <f>APR.FP!$Z$9</f>
        <v>37.227931191510493</v>
      </c>
      <c r="E10" s="154">
        <f>APR.FP!$Z$14</f>
        <v>30.967977882594852</v>
      </c>
      <c r="F10" s="154">
        <f>APR.FP!$Z$19</f>
        <v>32.591305464307233</v>
      </c>
      <c r="G10" s="154">
        <f>APR.FP!$Z$24</f>
        <v>0</v>
      </c>
      <c r="H10" s="116"/>
      <c r="I10" s="156">
        <f>IF($Y$3="T1",J10,IF($Y$3="T2",K10,IF($Y$3="T3",L10,IF($Y$3="T4",M10))))</f>
        <v>74</v>
      </c>
      <c r="J10" s="156">
        <f>APR.FP!$AA$10</f>
        <v>80</v>
      </c>
      <c r="K10" s="156">
        <f>APR.FP!$AA$15</f>
        <v>60</v>
      </c>
      <c r="L10" s="156">
        <f>APR.FP!$AA$20</f>
        <v>74</v>
      </c>
      <c r="M10" s="156">
        <f>APR.FP!$AA$25</f>
        <v>0</v>
      </c>
      <c r="N10" s="154">
        <f>IF($Y$3="T1",O10,IF($Y$3="T2",P10,IF($Y$3="T3",Q10,IF($Y$3="T4",R10))))</f>
        <v>24101.68</v>
      </c>
      <c r="O10" s="154">
        <f>APR.FP!$Y$10</f>
        <v>72857.679999999993</v>
      </c>
      <c r="P10" s="154">
        <f>APR.FP!$Y$15</f>
        <v>20831.669999999995</v>
      </c>
      <c r="Q10" s="154">
        <f>APR.FP!$Y$20</f>
        <v>24101.68</v>
      </c>
      <c r="R10" s="154">
        <f>APR.FP!$Y$25</f>
        <v>0</v>
      </c>
      <c r="T10" s="156">
        <f>IF($Y$3="T1",U10,IF($Y$3="T2",V10,IF($Y$3="T3",W10,IF($Y$3="T4",X10))))</f>
        <v>113</v>
      </c>
      <c r="U10" s="156">
        <f>APR.FP!$AA$11</f>
        <v>150</v>
      </c>
      <c r="V10" s="156">
        <f>APR.FP!$AA$16</f>
        <v>52</v>
      </c>
      <c r="W10" s="156">
        <f>APR.FP!$AA$21</f>
        <v>113</v>
      </c>
      <c r="X10" s="156">
        <f>APR.FP!$AA$26</f>
        <v>0</v>
      </c>
      <c r="Y10" s="154">
        <f>IF($Y$3="T1",Z10,IF($Y$3="T2",AA10,IF($Y$3="T3",AB10,IF($Y$3="T4",AC10))))</f>
        <v>80886.559999999998</v>
      </c>
      <c r="Z10" s="154">
        <f>APR.FP!$Y$11</f>
        <v>164109.01000000007</v>
      </c>
      <c r="AA10" s="154">
        <f>APR.FP!$Y$16</f>
        <v>33033.600000000006</v>
      </c>
      <c r="AB10" s="154">
        <f>APR.FP!$Y$21</f>
        <v>80886.559999999998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0</v>
      </c>
      <c r="D11" s="154">
        <f>IMM.FP!$Z$9</f>
        <v>0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0</v>
      </c>
      <c r="J11" s="156">
        <f>IMM.FP!$AA$10</f>
        <v>0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0</v>
      </c>
      <c r="O11" s="154">
        <f>IMM.FP!$Y$10</f>
        <v>0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74</v>
      </c>
      <c r="J13" s="158"/>
      <c r="K13" s="158"/>
      <c r="L13" s="158"/>
      <c r="M13" s="158"/>
      <c r="N13" s="119">
        <f>SUM(N10:N12)</f>
        <v>24101.68</v>
      </c>
      <c r="O13" s="119"/>
      <c r="P13" s="119"/>
      <c r="Q13" s="119"/>
      <c r="R13" s="119"/>
      <c r="T13" s="158">
        <f>SUM(T10:T12)</f>
        <v>113</v>
      </c>
      <c r="U13" s="158"/>
      <c r="V13" s="158"/>
      <c r="W13" s="158"/>
      <c r="X13" s="158"/>
      <c r="Y13" s="119">
        <f>SUM(Y10:Y12)</f>
        <v>80886.559999999998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82"/>
      <c r="J16" s="182"/>
      <c r="K16" s="182"/>
      <c r="L16" s="182"/>
      <c r="M16" s="182"/>
      <c r="N16" s="182"/>
      <c r="O16" s="128"/>
      <c r="P16" s="128"/>
      <c r="Q16" s="128"/>
      <c r="R16" s="128"/>
      <c r="S16" s="111"/>
      <c r="T16" s="181"/>
      <c r="U16" s="181"/>
      <c r="V16" s="181"/>
      <c r="W16" s="181"/>
      <c r="X16" s="181"/>
      <c r="Y16" s="181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81"/>
      <c r="D17" s="183"/>
      <c r="E17" s="183"/>
      <c r="F17" s="183"/>
      <c r="G17" s="183"/>
      <c r="H17" s="115"/>
      <c r="I17" s="181" t="s">
        <v>510</v>
      </c>
      <c r="J17" s="183" t="s">
        <v>502</v>
      </c>
      <c r="K17" s="183" t="s">
        <v>503</v>
      </c>
      <c r="L17" s="183" t="s">
        <v>504</v>
      </c>
      <c r="M17" s="183" t="s">
        <v>505</v>
      </c>
      <c r="N17" s="181" t="s">
        <v>528</v>
      </c>
      <c r="O17" s="183" t="s">
        <v>502</v>
      </c>
      <c r="P17" s="183" t="s">
        <v>503</v>
      </c>
      <c r="Q17" s="183" t="s">
        <v>504</v>
      </c>
      <c r="R17" s="183" t="s">
        <v>505</v>
      </c>
      <c r="S17" s="115"/>
      <c r="T17" s="181"/>
      <c r="U17" s="183"/>
      <c r="V17" s="183"/>
      <c r="W17" s="183"/>
      <c r="X17" s="183"/>
      <c r="Y17" s="181"/>
      <c r="Z17" s="183"/>
      <c r="AA17" s="183"/>
      <c r="AB17" s="183"/>
      <c r="AC17" s="183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82"/>
      <c r="D18" s="184"/>
      <c r="E18" s="184"/>
      <c r="F18" s="184"/>
      <c r="G18" s="184"/>
      <c r="H18" s="127"/>
      <c r="I18" s="182"/>
      <c r="J18" s="184"/>
      <c r="K18" s="184"/>
      <c r="L18" s="184"/>
      <c r="M18" s="184"/>
      <c r="N18" s="182"/>
      <c r="O18" s="184"/>
      <c r="P18" s="184"/>
      <c r="Q18" s="184"/>
      <c r="R18" s="184"/>
      <c r="S18" s="115"/>
      <c r="T18" s="181"/>
      <c r="U18" s="183"/>
      <c r="V18" s="183"/>
      <c r="W18" s="183"/>
      <c r="X18" s="183"/>
      <c r="Y18" s="181"/>
      <c r="Z18" s="183"/>
      <c r="AA18" s="183"/>
      <c r="AB18" s="183"/>
      <c r="AC18" s="183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82" t="s">
        <v>524</v>
      </c>
      <c r="J26" s="182"/>
      <c r="K26" s="182"/>
      <c r="L26" s="182"/>
      <c r="M26" s="182"/>
      <c r="N26" s="182"/>
      <c r="O26" s="128"/>
      <c r="P26" s="128"/>
      <c r="Q26" s="128"/>
      <c r="R26" s="128"/>
      <c r="S26" s="129"/>
      <c r="T26" s="182" t="s">
        <v>523</v>
      </c>
      <c r="U26" s="182"/>
      <c r="V26" s="182"/>
      <c r="W26" s="182"/>
      <c r="X26" s="182"/>
      <c r="Y26" s="182"/>
      <c r="Z26" s="128"/>
      <c r="AA26" s="128"/>
      <c r="AB26" s="128"/>
      <c r="AC26" s="128"/>
      <c r="BM26" s="112"/>
    </row>
    <row r="27" spans="2:65" s="114" customFormat="1" x14ac:dyDescent="0.25">
      <c r="C27" s="181" t="s">
        <v>82</v>
      </c>
      <c r="D27" s="183" t="s">
        <v>502</v>
      </c>
      <c r="E27" s="183" t="s">
        <v>503</v>
      </c>
      <c r="F27" s="183" t="s">
        <v>504</v>
      </c>
      <c r="G27" s="183" t="s">
        <v>505</v>
      </c>
      <c r="H27" s="115"/>
      <c r="I27" s="181" t="s">
        <v>510</v>
      </c>
      <c r="J27" s="183" t="s">
        <v>502</v>
      </c>
      <c r="K27" s="183" t="s">
        <v>503</v>
      </c>
      <c r="L27" s="183" t="s">
        <v>504</v>
      </c>
      <c r="M27" s="183" t="s">
        <v>505</v>
      </c>
      <c r="N27" s="181" t="s">
        <v>509</v>
      </c>
      <c r="O27" s="183" t="s">
        <v>502</v>
      </c>
      <c r="P27" s="183" t="s">
        <v>503</v>
      </c>
      <c r="Q27" s="183" t="s">
        <v>504</v>
      </c>
      <c r="R27" s="183" t="s">
        <v>505</v>
      </c>
      <c r="S27" s="115"/>
      <c r="T27" s="181" t="s">
        <v>510</v>
      </c>
      <c r="U27" s="183" t="s">
        <v>502</v>
      </c>
      <c r="V27" s="183" t="s">
        <v>503</v>
      </c>
      <c r="W27" s="183" t="s">
        <v>504</v>
      </c>
      <c r="X27" s="183" t="s">
        <v>505</v>
      </c>
      <c r="Y27" s="181" t="s">
        <v>509</v>
      </c>
      <c r="Z27" s="183" t="s">
        <v>502</v>
      </c>
      <c r="AA27" s="183" t="s">
        <v>503</v>
      </c>
      <c r="AB27" s="183" t="s">
        <v>504</v>
      </c>
      <c r="AC27" s="183" t="s">
        <v>505</v>
      </c>
      <c r="BM27" s="112"/>
    </row>
    <row r="28" spans="2:65" s="114" customFormat="1" x14ac:dyDescent="0.25">
      <c r="B28" s="126"/>
      <c r="C28" s="182"/>
      <c r="D28" s="184"/>
      <c r="E28" s="184"/>
      <c r="F28" s="184"/>
      <c r="G28" s="184"/>
      <c r="H28" s="127"/>
      <c r="I28" s="182"/>
      <c r="J28" s="184"/>
      <c r="K28" s="184"/>
      <c r="L28" s="184"/>
      <c r="M28" s="184"/>
      <c r="N28" s="182"/>
      <c r="O28" s="184"/>
      <c r="P28" s="184"/>
      <c r="Q28" s="184"/>
      <c r="R28" s="184"/>
      <c r="S28" s="127"/>
      <c r="T28" s="182"/>
      <c r="U28" s="184"/>
      <c r="V28" s="184"/>
      <c r="W28" s="184"/>
      <c r="X28" s="184"/>
      <c r="Y28" s="182"/>
      <c r="Z28" s="184"/>
      <c r="AA28" s="184"/>
      <c r="AB28" s="184"/>
      <c r="AC28" s="184"/>
    </row>
    <row r="29" spans="2:65" s="114" customFormat="1" x14ac:dyDescent="0.25">
      <c r="B29" s="114" t="s">
        <v>498</v>
      </c>
      <c r="C29" s="154">
        <f>IF($Y$3="T1",D29,IF($Y$3="T2",E29,IF($Y$3="T3",F29,IF($Y$3="T4",G29))))</f>
        <v>11.680657108758462</v>
      </c>
      <c r="D29" s="154">
        <f>APR.FPP!V10</f>
        <v>0</v>
      </c>
      <c r="E29" s="154">
        <f>+APR.FPP!V15</f>
        <v>0</v>
      </c>
      <c r="F29" s="154">
        <f>+APR.FPP!V20</f>
        <v>11.680657108758462</v>
      </c>
      <c r="G29" s="154">
        <f>+APR.FPP!V25</f>
        <v>0</v>
      </c>
      <c r="H29" s="116"/>
      <c r="I29" s="156">
        <f>IF($Y$3="T1",J29,IF($Y$3="T2",K29,IF($Y$3="T3",L29,IF($Y$3="T4",M29))))</f>
        <v>72</v>
      </c>
      <c r="J29" s="156">
        <f>+APR.FPP!W11</f>
        <v>0</v>
      </c>
      <c r="K29" s="156">
        <f>+APR.FPP!W16</f>
        <v>0</v>
      </c>
      <c r="L29" s="156">
        <f>+APR.FPP!W21</f>
        <v>72</v>
      </c>
      <c r="M29" s="156">
        <f>+APR.FPP!W26</f>
        <v>0</v>
      </c>
      <c r="N29" s="154">
        <f>IF($Y$3="T1",O29,IF($Y$3="T2",P29,IF($Y$3="T3",Q29,IF($Y$3="T4",R29))))</f>
        <v>55125.730000000018</v>
      </c>
      <c r="O29" s="154">
        <f>+APR.FPP!U11</f>
        <v>0</v>
      </c>
      <c r="P29" s="154">
        <f>+APR.FPP!U16</f>
        <v>0</v>
      </c>
      <c r="Q29" s="154">
        <f>+APR.FPP!U21</f>
        <v>55125.730000000018</v>
      </c>
      <c r="R29" s="154">
        <f>+APR.FPP!U26</f>
        <v>0</v>
      </c>
      <c r="T29" s="156">
        <f>IF($Y$3="T1",U29,IF($Y$3="T2",V29,IF($Y$3="T3",W29,IF($Y$3="T4",X29))))</f>
        <v>0</v>
      </c>
      <c r="U29" s="156">
        <f>+APR.FPP!W12</f>
        <v>0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0</v>
      </c>
      <c r="Z29" s="154">
        <f>APR.FPP!U12</f>
        <v>0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27.202431622808085</v>
      </c>
      <c r="D30" s="154">
        <f>+IMM.FPP!V11</f>
        <v>0</v>
      </c>
      <c r="E30" s="154">
        <f>+IMM.FPP!V16</f>
        <v>0</v>
      </c>
      <c r="F30" s="154">
        <f>+IMM.FPP!V21</f>
        <v>27.202431622808085</v>
      </c>
      <c r="G30" s="154">
        <f>+IMM.FPP!V26</f>
        <v>0</v>
      </c>
      <c r="H30" s="116"/>
      <c r="I30" s="156">
        <f>IF($Y$3="T1",J30,IF($Y$3="T2",K30,IF($Y$3="T3",L30,IF($Y$3="T4",M30))))</f>
        <v>6</v>
      </c>
      <c r="J30" s="156">
        <f>+IMM.FPP!W12</f>
        <v>0</v>
      </c>
      <c r="K30" s="156">
        <f>+IMM.FPP!W17</f>
        <v>0</v>
      </c>
      <c r="L30" s="156">
        <f>+IMM.FPP!W22</f>
        <v>6</v>
      </c>
      <c r="M30" s="156">
        <f>+IMM.FPP!W27</f>
        <v>0</v>
      </c>
      <c r="N30" s="154">
        <f>IF($Y$3="T1",O30,IF($Y$3="T2",P30,IF($Y$3="T3",Q30,IF($Y$3="T4",R30))))</f>
        <v>108098.18</v>
      </c>
      <c r="O30" s="154">
        <f>+IMM.FPP!U12</f>
        <v>0</v>
      </c>
      <c r="P30" s="154">
        <f>+IMM.FPP!U17</f>
        <v>0</v>
      </c>
      <c r="Q30" s="154">
        <f>+IMM.FPP!U22</f>
        <v>108098.18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78</v>
      </c>
      <c r="J32" s="158"/>
      <c r="K32" s="158"/>
      <c r="L32" s="158"/>
      <c r="M32" s="158"/>
      <c r="N32" s="119">
        <f>SUM(N29:N31)</f>
        <v>163223.91</v>
      </c>
      <c r="O32" s="119"/>
      <c r="P32" s="119"/>
      <c r="Q32" s="119"/>
      <c r="R32" s="119"/>
      <c r="T32" s="158">
        <f>SUM(T29:T31)</f>
        <v>0</v>
      </c>
      <c r="U32" s="158"/>
      <c r="V32" s="158"/>
      <c r="W32" s="158"/>
      <c r="X32" s="158"/>
      <c r="Y32" s="119">
        <f>SUM(Y29:Y31)</f>
        <v>0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81" t="str">
        <f>CONCATENATE("PMP ",Y3)</f>
        <v>PMP T3</v>
      </c>
      <c r="D39" s="183" t="s">
        <v>502</v>
      </c>
      <c r="E39" s="183" t="s">
        <v>503</v>
      </c>
      <c r="F39" s="183" t="s">
        <v>504</v>
      </c>
      <c r="G39" s="183" t="s">
        <v>505</v>
      </c>
      <c r="I39" s="181" t="s">
        <v>889</v>
      </c>
    </row>
    <row r="40" spans="2:30" s="114" customFormat="1" x14ac:dyDescent="0.25">
      <c r="B40" s="126"/>
      <c r="C40" s="182"/>
      <c r="D40" s="184"/>
      <c r="E40" s="184"/>
      <c r="F40" s="184"/>
      <c r="G40" s="184"/>
      <c r="I40" s="182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3421703.8000000017</v>
      </c>
      <c r="D41" s="119">
        <f>APR.FP!Y12+IMM.FP!Y12</f>
        <v>8821779.6300000027</v>
      </c>
      <c r="E41" s="119">
        <f>+APR.FP!Y17+IMM.FP!Y17</f>
        <v>1668098.4899999998</v>
      </c>
      <c r="F41" s="119">
        <f>+APR.FP!Y22+IMM.FP!Y22</f>
        <v>3421703.8000000017</v>
      </c>
      <c r="G41" s="119">
        <f>+APR.FP!Y27+IMM.FP!Y27</f>
        <v>0</v>
      </c>
      <c r="I41" s="168">
        <f>SUM(D41:H41)</f>
        <v>13911581.920000006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104988.23999999999</v>
      </c>
      <c r="D42" s="119">
        <f>+O10+Z10+O11+Z11</f>
        <v>236966.69000000006</v>
      </c>
      <c r="E42" s="119">
        <f>+P10+AA10+P11+AA11</f>
        <v>53865.270000000004</v>
      </c>
      <c r="F42" s="119">
        <f>+Q10+AB10+Q11+AB11</f>
        <v>104988.23999999999</v>
      </c>
      <c r="G42" s="119">
        <f>+R10+AC10+R11+AC11</f>
        <v>0</v>
      </c>
      <c r="I42" s="168">
        <f>SUM(D42:H42)</f>
        <v>395820.20000000007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32.591305464307261</v>
      </c>
      <c r="D43" s="159">
        <f>IF(D42=0,0,D41/D42)</f>
        <v>37.227931191510507</v>
      </c>
      <c r="E43" s="159">
        <f t="shared" ref="E43:G43" si="0">IF(E42=0,0,E41/E42)</f>
        <v>30.967977882594845</v>
      </c>
      <c r="F43" s="159">
        <f t="shared" si="0"/>
        <v>32.591305464307261</v>
      </c>
      <c r="G43" s="159">
        <f t="shared" si="0"/>
        <v>0</v>
      </c>
      <c r="I43" s="169">
        <f t="shared" ref="I43" si="1">IF(I42=0,0,I41/I42)</f>
        <v>35.146215175476144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3584438.1</v>
      </c>
      <c r="D45" s="119">
        <f>APR.FPP!U13+IMM.FPP!U14</f>
        <v>0</v>
      </c>
      <c r="E45" s="119">
        <f>+APR.FPP!U18+IMM.FPP!U19</f>
        <v>0</v>
      </c>
      <c r="F45" s="119">
        <f>+APR.FPP!U23+IMM.FPP!U24</f>
        <v>3584438.1</v>
      </c>
      <c r="G45" s="119">
        <f>+APR.FPP!U28+IMM.FPP!U29</f>
        <v>0</v>
      </c>
      <c r="I45" s="168">
        <f>SUM(D45:H45)</f>
        <v>3584438.1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163223.91</v>
      </c>
      <c r="D46" s="119">
        <f>+O29+Z29+O30+Z30</f>
        <v>0</v>
      </c>
      <c r="E46" s="119">
        <f>+P29+AA29+P30+AA30</f>
        <v>0</v>
      </c>
      <c r="F46" s="119">
        <f>+Q29+AB29+Q30+AB30</f>
        <v>163223.91</v>
      </c>
      <c r="G46" s="119">
        <f>+R29+AC29+R30+AC30</f>
        <v>0</v>
      </c>
      <c r="H46" s="119"/>
      <c r="I46" s="168">
        <f>SUM(D46:H46)</f>
        <v>163223.91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21.960251411695751</v>
      </c>
      <c r="D47" s="159">
        <f>IF(D46=0,0,D45/D46)</f>
        <v>0</v>
      </c>
      <c r="E47" s="159">
        <f t="shared" ref="E47" si="2">IF(E46=0,0,E45/E46)</f>
        <v>0</v>
      </c>
      <c r="F47" s="159">
        <f t="shared" ref="F47" si="3">IF(F46=0,0,F45/F46)</f>
        <v>21.960251411695751</v>
      </c>
      <c r="G47" s="159">
        <f t="shared" ref="G47" si="4">IF(G46=0,0,G45/G46)</f>
        <v>0</v>
      </c>
      <c r="H47" s="119"/>
      <c r="I47" s="169">
        <f t="shared" ref="I47" si="5">IF(I46=0,0,I45/I46)</f>
        <v>21.960251411695751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7006141.9000000022</v>
      </c>
      <c r="D49" s="119">
        <f>+D41+D45</f>
        <v>8821779.6300000027</v>
      </c>
      <c r="E49" s="119">
        <f t="shared" ref="E49:G49" si="6">+E41+E45</f>
        <v>1668098.4899999998</v>
      </c>
      <c r="F49" s="119">
        <f t="shared" si="6"/>
        <v>7006141.9000000022</v>
      </c>
      <c r="G49" s="119">
        <f t="shared" si="6"/>
        <v>0</v>
      </c>
      <c r="H49" s="119"/>
      <c r="I49" s="168">
        <f t="shared" ref="I49" si="7">+I41+I45</f>
        <v>17496020.020000007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268212.15000000002</v>
      </c>
      <c r="D50" s="119">
        <f>+D42+D46</f>
        <v>236966.69000000006</v>
      </c>
      <c r="E50" s="119">
        <f>+E42+E46</f>
        <v>53865.270000000004</v>
      </c>
      <c r="F50" s="119">
        <f>+F42+F46</f>
        <v>268212.15000000002</v>
      </c>
      <c r="G50" s="119">
        <f>+G42+G46</f>
        <v>0</v>
      </c>
      <c r="H50" s="119"/>
      <c r="I50" s="168">
        <f>+I42+I46</f>
        <v>559044.1100000001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26.121642513212027</v>
      </c>
      <c r="D51" s="161">
        <f>IF(D50=0,0,D49/D50)</f>
        <v>37.227931191510507</v>
      </c>
      <c r="E51" s="161">
        <f t="shared" ref="E51" si="8">IF(E50=0,0,E49/E50)</f>
        <v>30.967977882594845</v>
      </c>
      <c r="F51" s="161">
        <f t="shared" ref="F51" si="9">IF(F50=0,0,F49/F50)</f>
        <v>26.121642513212027</v>
      </c>
      <c r="G51" s="161">
        <f t="shared" ref="G51" si="10">IF(G50=0,0,G49/G50)</f>
        <v>0</v>
      </c>
      <c r="H51" s="122"/>
      <c r="I51" s="177">
        <f t="shared" ref="I51" si="11">IF(I50=0,0,I49/I50)</f>
        <v>31.296314024308394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46"/>
  <sheetViews>
    <sheetView zoomScale="70" zoomScaleNormal="70" workbookViewId="0">
      <pane ySplit="6" topLeftCell="A489" activePane="bottomLeft" state="frozen"/>
      <selection activeCell="J110" sqref="J110"/>
      <selection pane="bottomLeft" activeCell="I517" sqref="I51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43478</v>
      </c>
      <c r="D7" s="95">
        <v>43846</v>
      </c>
      <c r="E7" s="91">
        <v>33</v>
      </c>
      <c r="F7" s="91">
        <v>186</v>
      </c>
      <c r="G7" s="91" t="s">
        <v>48</v>
      </c>
      <c r="H7" s="173" t="s">
        <v>712</v>
      </c>
      <c r="I7" s="97">
        <v>41000166</v>
      </c>
      <c r="J7" s="91" t="s">
        <v>31</v>
      </c>
      <c r="K7" s="94">
        <v>369.2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368</v>
      </c>
      <c r="O7" s="106">
        <f t="shared" ref="O7:O70" si="3">K7*N7</f>
        <v>135865.60000000001</v>
      </c>
      <c r="P7" s="93" t="str">
        <f t="shared" ref="P7:P70" si="4">IF(N7&lt;=30,"Dins Periode Legal","Fora Periode Legal")</f>
        <v>Fora Periode Legal</v>
      </c>
      <c r="Q7" s="93" t="str">
        <f t="shared" ref="Q7:Q70" si="5">CONCATENATE($M7," - ",P7)</f>
        <v>T1 - Fora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0.5733531577792641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43709</v>
      </c>
      <c r="D8" s="54">
        <v>43921</v>
      </c>
      <c r="E8" s="8">
        <v>696</v>
      </c>
      <c r="F8" s="8">
        <v>2005</v>
      </c>
      <c r="G8" s="8" t="s">
        <v>151</v>
      </c>
      <c r="H8" s="48" t="s">
        <v>811</v>
      </c>
      <c r="I8" s="49">
        <v>41000460</v>
      </c>
      <c r="J8" s="8" t="s">
        <v>152</v>
      </c>
      <c r="K8" s="9">
        <v>4507.25</v>
      </c>
      <c r="L8" s="104">
        <f t="shared" si="0"/>
        <v>3</v>
      </c>
      <c r="M8" s="105" t="str">
        <f t="shared" si="1"/>
        <v>T1</v>
      </c>
      <c r="N8" s="93">
        <f t="shared" si="2"/>
        <v>212</v>
      </c>
      <c r="O8" s="106">
        <f t="shared" si="3"/>
        <v>955537</v>
      </c>
      <c r="P8" s="93" t="str">
        <f t="shared" si="4"/>
        <v>Fora Periode Legal</v>
      </c>
      <c r="Q8" s="93" t="str">
        <f t="shared" si="5"/>
        <v>T1 - Fora Periode Legal</v>
      </c>
      <c r="R8" s="93" t="str">
        <f t="shared" si="6"/>
        <v>T1 - Import Total</v>
      </c>
      <c r="S8" s="110">
        <f t="shared" si="7"/>
        <v>4.0323684311917418</v>
      </c>
      <c r="T8" s="107">
        <f t="shared" si="8"/>
        <v>1</v>
      </c>
      <c r="AJ8" s="91">
        <v>1</v>
      </c>
      <c r="AK8" s="91" t="s">
        <v>502</v>
      </c>
      <c r="AL8" s="95">
        <v>43921</v>
      </c>
    </row>
    <row r="9" spans="2:38" s="91" customFormat="1" x14ac:dyDescent="0.25">
      <c r="B9" s="90"/>
      <c r="C9" s="95">
        <v>43770</v>
      </c>
      <c r="D9" s="95">
        <v>43839</v>
      </c>
      <c r="F9" s="91">
        <v>143</v>
      </c>
      <c r="G9" s="91" t="s">
        <v>162</v>
      </c>
      <c r="H9" s="96" t="s">
        <v>582</v>
      </c>
      <c r="I9" s="97">
        <v>41002895</v>
      </c>
      <c r="J9" s="91" t="s">
        <v>163</v>
      </c>
      <c r="K9" s="94">
        <v>351.75</v>
      </c>
      <c r="L9" s="104">
        <f t="shared" si="0"/>
        <v>1</v>
      </c>
      <c r="M9" s="105" t="str">
        <f t="shared" si="1"/>
        <v>T1</v>
      </c>
      <c r="N9" s="93">
        <f t="shared" si="2"/>
        <v>69</v>
      </c>
      <c r="O9" s="106">
        <f t="shared" si="3"/>
        <v>24270.75</v>
      </c>
      <c r="P9" s="93" t="str">
        <f t="shared" si="4"/>
        <v>Fora Periode Legal</v>
      </c>
      <c r="Q9" s="93" t="str">
        <f t="shared" si="5"/>
        <v>T1 - Fora Periode Legal</v>
      </c>
      <c r="R9" s="93" t="str">
        <f t="shared" si="6"/>
        <v>T1 - Import Total</v>
      </c>
      <c r="S9" s="110">
        <f t="shared" si="7"/>
        <v>0.10242262319653449</v>
      </c>
      <c r="T9" s="107">
        <f t="shared" si="8"/>
        <v>1</v>
      </c>
      <c r="X9" s="101" t="s">
        <v>508</v>
      </c>
      <c r="Y9" s="106">
        <f>SUMIF($R:$R,$X9,$K:$K)</f>
        <v>236966.69000000003</v>
      </c>
      <c r="Z9" s="106">
        <f>SUMIF($R:$R,$X9,$S:$S)</f>
        <v>37.227931191510493</v>
      </c>
      <c r="AA9" s="106">
        <f>SUMIF($R:$R,$X9,$T:$T)</f>
        <v>230</v>
      </c>
      <c r="AJ9" s="91">
        <v>2</v>
      </c>
      <c r="AK9" s="91" t="s">
        <v>502</v>
      </c>
      <c r="AL9" s="95">
        <v>43921</v>
      </c>
    </row>
    <row r="10" spans="2:38" s="91" customFormat="1" x14ac:dyDescent="0.25">
      <c r="B10" s="90"/>
      <c r="C10" s="167">
        <v>43789</v>
      </c>
      <c r="D10" s="95">
        <v>43839</v>
      </c>
      <c r="F10" s="91">
        <v>128</v>
      </c>
      <c r="G10" s="91" t="s">
        <v>562</v>
      </c>
      <c r="H10" s="96" t="s">
        <v>563</v>
      </c>
      <c r="I10" s="97">
        <v>40007508</v>
      </c>
      <c r="J10" s="91" t="s">
        <v>148</v>
      </c>
      <c r="K10" s="94">
        <v>338.8</v>
      </c>
      <c r="L10" s="104">
        <f t="shared" si="0"/>
        <v>1</v>
      </c>
      <c r="M10" s="105" t="str">
        <f t="shared" si="1"/>
        <v>T1</v>
      </c>
      <c r="N10" s="93">
        <f t="shared" si="2"/>
        <v>50</v>
      </c>
      <c r="O10" s="106">
        <f t="shared" si="3"/>
        <v>16940</v>
      </c>
      <c r="P10" s="93" t="str">
        <f t="shared" si="4"/>
        <v>Fora Periode Legal</v>
      </c>
      <c r="Q10" s="93" t="str">
        <f t="shared" si="5"/>
        <v>T1 - Fora Periode Legal</v>
      </c>
      <c r="R10" s="93" t="str">
        <f t="shared" si="6"/>
        <v>T1 - Import Total</v>
      </c>
      <c r="S10" s="110">
        <f t="shared" si="7"/>
        <v>7.1486840618822836E-2</v>
      </c>
      <c r="T10" s="107">
        <f t="shared" si="8"/>
        <v>1</v>
      </c>
      <c r="X10" s="101" t="s">
        <v>506</v>
      </c>
      <c r="Y10" s="106">
        <f>SUMIF($Q:$Q,$X10,$K:$K)</f>
        <v>72857.679999999993</v>
      </c>
      <c r="Z10" s="106">
        <f>SUMIF($Q:$Q,$X10,$S:$S)</f>
        <v>7.261638545063021</v>
      </c>
      <c r="AA10" s="106">
        <f>SUMIF($Q:$Q,$X10,$T:$T)</f>
        <v>80</v>
      </c>
      <c r="AJ10" s="91">
        <v>3</v>
      </c>
      <c r="AK10" s="91" t="s">
        <v>502</v>
      </c>
      <c r="AL10" s="95">
        <v>43921</v>
      </c>
    </row>
    <row r="11" spans="2:38" s="91" customFormat="1" x14ac:dyDescent="0.25">
      <c r="B11" s="90"/>
      <c r="C11" s="167">
        <v>43789</v>
      </c>
      <c r="D11" s="95">
        <v>43839</v>
      </c>
      <c r="F11" s="91">
        <v>139</v>
      </c>
      <c r="G11" s="91" t="s">
        <v>70</v>
      </c>
      <c r="H11" s="96" t="s">
        <v>578</v>
      </c>
      <c r="I11" s="97">
        <v>41007530</v>
      </c>
      <c r="J11" s="91" t="s">
        <v>46</v>
      </c>
      <c r="K11" s="94">
        <v>996.19</v>
      </c>
      <c r="L11" s="104">
        <f t="shared" si="0"/>
        <v>1</v>
      </c>
      <c r="M11" s="105" t="str">
        <f t="shared" si="1"/>
        <v>T1</v>
      </c>
      <c r="N11" s="93">
        <f t="shared" si="2"/>
        <v>50</v>
      </c>
      <c r="O11" s="106">
        <f t="shared" si="3"/>
        <v>49809.5</v>
      </c>
      <c r="P11" s="93" t="str">
        <f t="shared" si="4"/>
        <v>Fora Periode Legal</v>
      </c>
      <c r="Q11" s="93" t="str">
        <f t="shared" si="5"/>
        <v>T1 - Fora Periode Legal</v>
      </c>
      <c r="R11" s="93" t="str">
        <f t="shared" si="6"/>
        <v>T1 - Import Total</v>
      </c>
      <c r="S11" s="110">
        <f t="shared" si="7"/>
        <v>0.21019620943348616</v>
      </c>
      <c r="T11" s="107">
        <f t="shared" si="8"/>
        <v>1</v>
      </c>
      <c r="X11" s="101" t="s">
        <v>507</v>
      </c>
      <c r="Y11" s="106">
        <f>SUMIF($Q:$Q,$X11,$K:$K)</f>
        <v>164109.01000000007</v>
      </c>
      <c r="Z11" s="106">
        <f>SUMIF($Q:$Q,$X11,$S:$S)</f>
        <v>29.966292646447467</v>
      </c>
      <c r="AA11" s="106">
        <f>SUMIF($Q:$Q,$X11,$T:$T)</f>
        <v>150</v>
      </c>
      <c r="AJ11" s="91">
        <v>4</v>
      </c>
      <c r="AK11" s="91" t="s">
        <v>503</v>
      </c>
      <c r="AL11" s="95">
        <v>44012</v>
      </c>
    </row>
    <row r="12" spans="2:38" s="91" customFormat="1" x14ac:dyDescent="0.25">
      <c r="B12" s="90"/>
      <c r="C12" s="95">
        <v>43790</v>
      </c>
      <c r="D12" s="95">
        <v>43839</v>
      </c>
      <c r="F12" s="91">
        <v>136</v>
      </c>
      <c r="G12" s="91" t="s">
        <v>401</v>
      </c>
      <c r="H12" s="96" t="s">
        <v>575</v>
      </c>
      <c r="I12" s="97">
        <v>41007437</v>
      </c>
      <c r="J12" s="91" t="s">
        <v>403</v>
      </c>
      <c r="K12" s="94">
        <v>51.04</v>
      </c>
      <c r="L12" s="104">
        <f t="shared" si="0"/>
        <v>1</v>
      </c>
      <c r="M12" s="105" t="str">
        <f t="shared" si="1"/>
        <v>T1</v>
      </c>
      <c r="N12" s="93">
        <f t="shared" si="2"/>
        <v>49</v>
      </c>
      <c r="O12" s="106">
        <f t="shared" si="3"/>
        <v>2500.96</v>
      </c>
      <c r="P12" s="93" t="str">
        <f t="shared" si="4"/>
        <v>Fora Periode Legal</v>
      </c>
      <c r="Q12" s="93" t="str">
        <f t="shared" si="5"/>
        <v>T1 - Fora Periode Legal</v>
      </c>
      <c r="R12" s="93" t="str">
        <f t="shared" si="6"/>
        <v>T1 - Import Total</v>
      </c>
      <c r="S12" s="110">
        <f t="shared" si="7"/>
        <v>1.0554057196815297E-2</v>
      </c>
      <c r="T12" s="107">
        <f t="shared" si="8"/>
        <v>1</v>
      </c>
      <c r="X12" s="101" t="s">
        <v>538</v>
      </c>
      <c r="Y12" s="106">
        <f>SUMIF($R:$R,X9,$O:$O)</f>
        <v>8821779.6300000027</v>
      </c>
      <c r="Z12" s="106"/>
      <c r="AA12" s="106"/>
      <c r="AJ12" s="91">
        <v>5</v>
      </c>
      <c r="AK12" s="91" t="s">
        <v>503</v>
      </c>
      <c r="AL12" s="95">
        <v>44012</v>
      </c>
    </row>
    <row r="13" spans="2:38" s="91" customFormat="1" x14ac:dyDescent="0.25">
      <c r="B13" s="90"/>
      <c r="C13" s="95">
        <v>43794</v>
      </c>
      <c r="D13" s="95">
        <v>43839</v>
      </c>
      <c r="F13" s="91">
        <v>138</v>
      </c>
      <c r="G13" s="91" t="s">
        <v>160</v>
      </c>
      <c r="H13" s="96" t="s">
        <v>577</v>
      </c>
      <c r="I13" s="97">
        <v>41002865</v>
      </c>
      <c r="J13" s="91" t="s">
        <v>161</v>
      </c>
      <c r="K13" s="94">
        <v>3231.28</v>
      </c>
      <c r="L13" s="104">
        <f t="shared" si="0"/>
        <v>1</v>
      </c>
      <c r="M13" s="105" t="str">
        <f t="shared" si="1"/>
        <v>T1</v>
      </c>
      <c r="N13" s="93">
        <f t="shared" si="2"/>
        <v>45</v>
      </c>
      <c r="O13" s="106">
        <f t="shared" si="3"/>
        <v>145407.6</v>
      </c>
      <c r="P13" s="93" t="str">
        <f t="shared" si="4"/>
        <v>Fora Periode Legal</v>
      </c>
      <c r="Q13" s="93" t="str">
        <f t="shared" si="5"/>
        <v>T1 - Fora Periode Legal</v>
      </c>
      <c r="R13" s="93" t="str">
        <f t="shared" si="6"/>
        <v>T1 - Import Total</v>
      </c>
      <c r="S13" s="110">
        <f t="shared" si="7"/>
        <v>0.61362042065912292</v>
      </c>
      <c r="T13" s="107">
        <f t="shared" si="8"/>
        <v>1</v>
      </c>
      <c r="AJ13" s="91">
        <v>6</v>
      </c>
      <c r="AK13" s="91" t="s">
        <v>503</v>
      </c>
      <c r="AL13" s="95">
        <v>44012</v>
      </c>
    </row>
    <row r="14" spans="2:38" s="91" customFormat="1" x14ac:dyDescent="0.25">
      <c r="B14" s="90"/>
      <c r="C14" s="95">
        <v>43796</v>
      </c>
      <c r="D14" s="95">
        <v>43839</v>
      </c>
      <c r="F14" s="91">
        <v>140</v>
      </c>
      <c r="G14" s="91" t="s">
        <v>60</v>
      </c>
      <c r="H14" s="96" t="s">
        <v>579</v>
      </c>
      <c r="I14" s="97">
        <v>41001822</v>
      </c>
      <c r="J14" s="91" t="s">
        <v>41</v>
      </c>
      <c r="K14" s="94">
        <v>558.02</v>
      </c>
      <c r="L14" s="104">
        <f t="shared" si="0"/>
        <v>1</v>
      </c>
      <c r="M14" s="105" t="str">
        <f t="shared" si="1"/>
        <v>T1</v>
      </c>
      <c r="N14" s="93">
        <f t="shared" si="2"/>
        <v>43</v>
      </c>
      <c r="O14" s="106">
        <f t="shared" si="3"/>
        <v>23994.86</v>
      </c>
      <c r="P14" s="93" t="str">
        <f t="shared" si="4"/>
        <v>Fora Periode Legal</v>
      </c>
      <c r="Q14" s="93" t="str">
        <f t="shared" si="5"/>
        <v>T1 - Fora Periode Legal</v>
      </c>
      <c r="R14" s="93" t="str">
        <f t="shared" si="6"/>
        <v>T1 - Import Total</v>
      </c>
      <c r="S14" s="110">
        <f t="shared" si="7"/>
        <v>0.10125836673500396</v>
      </c>
      <c r="T14" s="107">
        <f t="shared" si="8"/>
        <v>1</v>
      </c>
      <c r="X14" s="101" t="s">
        <v>513</v>
      </c>
      <c r="Y14" s="106">
        <f>SUMIF($R:$R,$X14,$K:$K)</f>
        <v>53865.270000000004</v>
      </c>
      <c r="Z14" s="106">
        <f>SUMIF($R:$R,$X14,$S:$S)</f>
        <v>30.967977882594852</v>
      </c>
      <c r="AA14" s="106">
        <f>SUMIF($R:$R,$X14,$T:$T)</f>
        <v>112</v>
      </c>
      <c r="AJ14" s="91">
        <v>7</v>
      </c>
      <c r="AK14" s="91" t="s">
        <v>504</v>
      </c>
      <c r="AL14" s="95">
        <v>44104</v>
      </c>
    </row>
    <row r="15" spans="2:38" s="91" customFormat="1" x14ac:dyDescent="0.25">
      <c r="B15" s="90"/>
      <c r="C15" s="95">
        <v>43798</v>
      </c>
      <c r="D15" s="95">
        <v>43839</v>
      </c>
      <c r="E15" s="91">
        <v>23</v>
      </c>
      <c r="F15" s="91">
        <v>125</v>
      </c>
      <c r="G15" s="91" t="s">
        <v>92</v>
      </c>
      <c r="H15" s="96" t="s">
        <v>559</v>
      </c>
      <c r="I15" s="97">
        <v>41007555</v>
      </c>
      <c r="J15" s="91" t="s">
        <v>93</v>
      </c>
      <c r="K15" s="94">
        <v>998.25</v>
      </c>
      <c r="L15" s="104">
        <f t="shared" si="0"/>
        <v>1</v>
      </c>
      <c r="M15" s="105" t="str">
        <f t="shared" si="1"/>
        <v>T1</v>
      </c>
      <c r="N15" s="93">
        <f t="shared" si="2"/>
        <v>41</v>
      </c>
      <c r="O15" s="106">
        <f t="shared" si="3"/>
        <v>40928.25</v>
      </c>
      <c r="P15" s="93" t="str">
        <f t="shared" si="4"/>
        <v>Fora Periode Legal</v>
      </c>
      <c r="Q15" s="93" t="str">
        <f t="shared" si="5"/>
        <v>T1 - Fora Periode Legal</v>
      </c>
      <c r="R15" s="93" t="str">
        <f t="shared" si="6"/>
        <v>T1 - Import Total</v>
      </c>
      <c r="S15" s="110">
        <f t="shared" si="7"/>
        <v>0.17271731313797731</v>
      </c>
      <c r="T15" s="107">
        <f t="shared" si="8"/>
        <v>1</v>
      </c>
      <c r="X15" s="101" t="s">
        <v>514</v>
      </c>
      <c r="Y15" s="106">
        <f>SUMIF($Q:$Q,$X15,$K:$K)</f>
        <v>20831.669999999995</v>
      </c>
      <c r="Z15" s="106">
        <f>SUMIF($Q:$Q,$X15,$S:$S)</f>
        <v>6.8821841977214646</v>
      </c>
      <c r="AA15" s="106">
        <f>SUMIF($Q:$Q,$X15,$T:$T)</f>
        <v>60</v>
      </c>
      <c r="AJ15" s="91">
        <v>8</v>
      </c>
      <c r="AK15" s="91" t="s">
        <v>504</v>
      </c>
      <c r="AL15" s="95">
        <v>44104</v>
      </c>
    </row>
    <row r="16" spans="2:38" s="91" customFormat="1" x14ac:dyDescent="0.25">
      <c r="B16" s="90"/>
      <c r="C16" s="95">
        <v>43798</v>
      </c>
      <c r="D16" s="95">
        <v>43839</v>
      </c>
      <c r="F16" s="91">
        <v>137</v>
      </c>
      <c r="G16" s="91" t="s">
        <v>92</v>
      </c>
      <c r="H16" s="96" t="s">
        <v>576</v>
      </c>
      <c r="I16" s="97">
        <v>41007555</v>
      </c>
      <c r="J16" s="91" t="s">
        <v>93</v>
      </c>
      <c r="K16" s="94">
        <v>590.77</v>
      </c>
      <c r="L16" s="104">
        <f t="shared" si="0"/>
        <v>1</v>
      </c>
      <c r="M16" s="105" t="str">
        <f t="shared" si="1"/>
        <v>T1</v>
      </c>
      <c r="N16" s="93">
        <f t="shared" si="2"/>
        <v>41</v>
      </c>
      <c r="O16" s="106">
        <f t="shared" si="3"/>
        <v>24221.57</v>
      </c>
      <c r="P16" s="93" t="str">
        <f t="shared" si="4"/>
        <v>Fora Periode Legal</v>
      </c>
      <c r="Q16" s="93" t="str">
        <f t="shared" si="5"/>
        <v>T1 - Fora Periode Legal</v>
      </c>
      <c r="R16" s="93" t="str">
        <f t="shared" si="6"/>
        <v>T1 - Import Total</v>
      </c>
      <c r="S16" s="110">
        <f t="shared" si="7"/>
        <v>0.10221508347861043</v>
      </c>
      <c r="T16" s="107">
        <f t="shared" si="8"/>
        <v>1</v>
      </c>
      <c r="X16" s="101" t="s">
        <v>515</v>
      </c>
      <c r="Y16" s="106">
        <f>SUMIF($Q:$Q,$X16,$K:$K)</f>
        <v>33033.600000000006</v>
      </c>
      <c r="Z16" s="106">
        <f>SUMIF($Q:$Q,$X16,$S:$S)</f>
        <v>24.085793684873394</v>
      </c>
      <c r="AA16" s="106">
        <f>SUMIF($Q:$Q,$X16,$T:$T)</f>
        <v>52</v>
      </c>
      <c r="AJ16" s="91">
        <v>9</v>
      </c>
      <c r="AK16" s="91" t="s">
        <v>504</v>
      </c>
      <c r="AL16" s="95">
        <v>44104</v>
      </c>
    </row>
    <row r="17" spans="2:38" s="91" customFormat="1" x14ac:dyDescent="0.25">
      <c r="B17" s="90"/>
      <c r="C17" s="95">
        <v>43798</v>
      </c>
      <c r="D17" s="95">
        <v>43839</v>
      </c>
      <c r="F17" s="91">
        <v>152</v>
      </c>
      <c r="G17" s="91" t="s">
        <v>65</v>
      </c>
      <c r="H17" s="96" t="s">
        <v>593</v>
      </c>
      <c r="I17" s="97">
        <v>40002800</v>
      </c>
      <c r="J17" s="91" t="s">
        <v>35</v>
      </c>
      <c r="K17" s="94">
        <v>463.2</v>
      </c>
      <c r="L17" s="104">
        <f t="shared" si="0"/>
        <v>1</v>
      </c>
      <c r="M17" s="105" t="str">
        <f t="shared" si="1"/>
        <v>T1</v>
      </c>
      <c r="N17" s="93">
        <f t="shared" si="2"/>
        <v>41</v>
      </c>
      <c r="O17" s="106">
        <f t="shared" si="3"/>
        <v>18991.2</v>
      </c>
      <c r="P17" s="93" t="str">
        <f t="shared" si="4"/>
        <v>Fora Periode Legal</v>
      </c>
      <c r="Q17" s="93" t="str">
        <f t="shared" si="5"/>
        <v>T1 - Fora Periode Legal</v>
      </c>
      <c r="R17" s="93" t="str">
        <f t="shared" si="6"/>
        <v>T1 - Import Total</v>
      </c>
      <c r="S17" s="110">
        <f t="shared" si="7"/>
        <v>8.0142909537201185E-2</v>
      </c>
      <c r="T17" s="107">
        <f t="shared" si="8"/>
        <v>1</v>
      </c>
      <c r="X17" s="101" t="s">
        <v>539</v>
      </c>
      <c r="Y17" s="106">
        <f>SUMIF($R:$R,X14,$O:$O)</f>
        <v>1668098.4899999998</v>
      </c>
      <c r="AJ17" s="91">
        <v>10</v>
      </c>
      <c r="AK17" s="91" t="s">
        <v>505</v>
      </c>
      <c r="AL17" s="95">
        <v>44196</v>
      </c>
    </row>
    <row r="18" spans="2:38" s="91" customFormat="1" x14ac:dyDescent="0.25">
      <c r="B18" s="90"/>
      <c r="C18" s="95">
        <v>43799</v>
      </c>
      <c r="D18" s="95">
        <v>43839</v>
      </c>
      <c r="F18" s="91">
        <v>126</v>
      </c>
      <c r="G18" s="91" t="s">
        <v>64</v>
      </c>
      <c r="H18" s="96" t="s">
        <v>560</v>
      </c>
      <c r="I18" s="97">
        <v>41001247</v>
      </c>
      <c r="J18" s="91" t="s">
        <v>16</v>
      </c>
      <c r="K18" s="94">
        <v>530</v>
      </c>
      <c r="L18" s="104">
        <f t="shared" si="0"/>
        <v>1</v>
      </c>
      <c r="M18" s="105" t="str">
        <f t="shared" si="1"/>
        <v>T1</v>
      </c>
      <c r="N18" s="93">
        <f t="shared" si="2"/>
        <v>40</v>
      </c>
      <c r="O18" s="106">
        <f t="shared" si="3"/>
        <v>21200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8.9464050833473668E-2</v>
      </c>
      <c r="T18" s="107">
        <f t="shared" si="8"/>
        <v>1</v>
      </c>
      <c r="AJ18" s="91">
        <v>11</v>
      </c>
      <c r="AK18" s="91" t="s">
        <v>505</v>
      </c>
      <c r="AL18" s="95">
        <v>44196</v>
      </c>
    </row>
    <row r="19" spans="2:38" s="91" customFormat="1" x14ac:dyDescent="0.25">
      <c r="B19" s="90"/>
      <c r="C19" s="95">
        <v>43799</v>
      </c>
      <c r="D19" s="95">
        <v>43839</v>
      </c>
      <c r="F19" s="91">
        <v>127</v>
      </c>
      <c r="G19" s="91" t="s">
        <v>54</v>
      </c>
      <c r="H19" s="96" t="s">
        <v>561</v>
      </c>
      <c r="I19" s="97">
        <v>41008099</v>
      </c>
      <c r="J19" s="91" t="s">
        <v>25</v>
      </c>
      <c r="K19" s="94">
        <v>768.3</v>
      </c>
      <c r="L19" s="104">
        <f t="shared" si="0"/>
        <v>1</v>
      </c>
      <c r="M19" s="105" t="str">
        <f t="shared" si="1"/>
        <v>T1</v>
      </c>
      <c r="N19" s="93">
        <f t="shared" si="2"/>
        <v>40</v>
      </c>
      <c r="O19" s="106">
        <f t="shared" si="3"/>
        <v>30732</v>
      </c>
      <c r="P19" s="93" t="str">
        <f t="shared" si="4"/>
        <v>Fora Periode Legal</v>
      </c>
      <c r="Q19" s="93" t="str">
        <f t="shared" si="5"/>
        <v>T1 - Fora Periode Legal</v>
      </c>
      <c r="R19" s="93" t="str">
        <f t="shared" si="6"/>
        <v>T1 - Import Total</v>
      </c>
      <c r="S19" s="110">
        <f t="shared" si="7"/>
        <v>0.12968911368935437</v>
      </c>
      <c r="T19" s="107">
        <f t="shared" si="8"/>
        <v>1</v>
      </c>
      <c r="X19" s="101" t="s">
        <v>516</v>
      </c>
      <c r="Y19" s="106">
        <f>SUMIF($R:$R,$X19,$K:$K)</f>
        <v>104988.23999999998</v>
      </c>
      <c r="Z19" s="106">
        <f>SUMIF($R:$R,$X19,$S:$S)</f>
        <v>32.591305464307233</v>
      </c>
      <c r="AA19" s="106">
        <f>SUMIF($R:$R,$X19,$T:$T)</f>
        <v>187</v>
      </c>
      <c r="AJ19" s="91">
        <v>12</v>
      </c>
      <c r="AK19" s="91" t="s">
        <v>505</v>
      </c>
      <c r="AL19" s="95">
        <v>44196</v>
      </c>
    </row>
    <row r="20" spans="2:38" s="91" customFormat="1" x14ac:dyDescent="0.25">
      <c r="B20" s="90"/>
      <c r="C20" s="95">
        <v>43799</v>
      </c>
      <c r="D20" s="95">
        <v>43839</v>
      </c>
      <c r="F20" s="91">
        <v>129</v>
      </c>
      <c r="G20" s="91" t="s">
        <v>59</v>
      </c>
      <c r="H20" s="96" t="s">
        <v>564</v>
      </c>
      <c r="I20" s="97">
        <v>40001550</v>
      </c>
      <c r="J20" s="91" t="s">
        <v>19</v>
      </c>
      <c r="K20" s="94">
        <v>75.59</v>
      </c>
      <c r="L20" s="104">
        <f t="shared" si="0"/>
        <v>1</v>
      </c>
      <c r="M20" s="105" t="str">
        <f t="shared" si="1"/>
        <v>T1</v>
      </c>
      <c r="N20" s="93">
        <f t="shared" si="2"/>
        <v>40</v>
      </c>
      <c r="O20" s="106">
        <f t="shared" si="3"/>
        <v>3023.6000000000004</v>
      </c>
      <c r="P20" s="93" t="str">
        <f t="shared" si="4"/>
        <v>Fora Periode Legal</v>
      </c>
      <c r="Q20" s="93" t="str">
        <f t="shared" si="5"/>
        <v>T1 - Fora Periode Legal</v>
      </c>
      <c r="R20" s="93" t="str">
        <f t="shared" si="6"/>
        <v>T1 - Import Total</v>
      </c>
      <c r="S20" s="110">
        <f t="shared" si="7"/>
        <v>1.2759599250004292E-2</v>
      </c>
      <c r="T20" s="107">
        <f t="shared" si="8"/>
        <v>1</v>
      </c>
      <c r="X20" s="101" t="s">
        <v>517</v>
      </c>
      <c r="Y20" s="106">
        <f>SUMIF($Q:$Q,$X20,$K:$K)</f>
        <v>24101.68</v>
      </c>
      <c r="Z20" s="106">
        <f>SUMIF($Q:$Q,$X20,$S:$S)</f>
        <v>3.1195163382108331</v>
      </c>
      <c r="AA20" s="106">
        <f>SUMIF($Q:$Q,$X20,$T:$T)</f>
        <v>74</v>
      </c>
    </row>
    <row r="21" spans="2:38" s="91" customFormat="1" x14ac:dyDescent="0.25">
      <c r="B21" s="90"/>
      <c r="C21" s="95">
        <v>43799</v>
      </c>
      <c r="D21" s="95">
        <v>43839</v>
      </c>
      <c r="F21" s="91">
        <v>130</v>
      </c>
      <c r="G21" s="91" t="s">
        <v>56</v>
      </c>
      <c r="H21" s="96" t="s">
        <v>565</v>
      </c>
      <c r="I21" s="97">
        <v>40000100</v>
      </c>
      <c r="J21" s="91" t="s">
        <v>14</v>
      </c>
      <c r="K21" s="94">
        <v>4.79</v>
      </c>
      <c r="L21" s="104">
        <f t="shared" si="0"/>
        <v>1</v>
      </c>
      <c r="M21" s="105" t="str">
        <f t="shared" si="1"/>
        <v>T1</v>
      </c>
      <c r="N21" s="93">
        <f t="shared" si="2"/>
        <v>40</v>
      </c>
      <c r="O21" s="106">
        <f t="shared" si="3"/>
        <v>191.6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8.0855245941950735E-4</v>
      </c>
      <c r="T21" s="107">
        <f t="shared" si="8"/>
        <v>1</v>
      </c>
      <c r="X21" s="101" t="s">
        <v>518</v>
      </c>
      <c r="Y21" s="106">
        <f>SUMIF($Q:$Q,$X21,$K:$K)</f>
        <v>80886.559999999998</v>
      </c>
      <c r="Z21" s="106">
        <f>SUMIF($Q:$Q,$X21,$S:$S)</f>
        <v>29.4717891260964</v>
      </c>
      <c r="AA21" s="106">
        <f>SUMIF($Q:$Q,$X21,$T:$T)</f>
        <v>113</v>
      </c>
    </row>
    <row r="22" spans="2:38" s="91" customFormat="1" x14ac:dyDescent="0.25">
      <c r="B22" s="90"/>
      <c r="C22" s="95">
        <v>43799</v>
      </c>
      <c r="D22" s="95">
        <v>43839</v>
      </c>
      <c r="F22" s="91">
        <v>131</v>
      </c>
      <c r="G22" s="91" t="s">
        <v>61</v>
      </c>
      <c r="H22" s="96" t="s">
        <v>566</v>
      </c>
      <c r="I22" s="97">
        <v>40003005</v>
      </c>
      <c r="J22" s="91" t="s">
        <v>21</v>
      </c>
      <c r="K22" s="94">
        <v>3.34</v>
      </c>
      <c r="L22" s="104">
        <f t="shared" si="0"/>
        <v>1</v>
      </c>
      <c r="M22" s="105" t="str">
        <f t="shared" si="1"/>
        <v>T1</v>
      </c>
      <c r="N22" s="93">
        <f t="shared" si="2"/>
        <v>40</v>
      </c>
      <c r="O22" s="106">
        <f t="shared" si="3"/>
        <v>133.6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5.6379232034679632E-4</v>
      </c>
      <c r="T22" s="107">
        <f t="shared" si="8"/>
        <v>1</v>
      </c>
      <c r="X22" s="101" t="s">
        <v>540</v>
      </c>
      <c r="Y22" s="106">
        <f>SUMIF($R:$R,X19,$O:$O)</f>
        <v>3421703.8000000017</v>
      </c>
    </row>
    <row r="23" spans="2:38" s="91" customFormat="1" x14ac:dyDescent="0.25">
      <c r="B23" s="90"/>
      <c r="C23" s="95">
        <v>43799</v>
      </c>
      <c r="D23" s="95">
        <v>43839</v>
      </c>
      <c r="F23" s="91">
        <v>132</v>
      </c>
      <c r="G23" s="91" t="s">
        <v>111</v>
      </c>
      <c r="H23" s="96" t="s">
        <v>567</v>
      </c>
      <c r="I23" s="97">
        <v>41007250</v>
      </c>
      <c r="J23" s="91" t="s">
        <v>95</v>
      </c>
      <c r="K23" s="94">
        <v>463.03</v>
      </c>
      <c r="L23" s="104">
        <f t="shared" si="0"/>
        <v>1</v>
      </c>
      <c r="M23" s="105" t="str">
        <f t="shared" si="1"/>
        <v>T1</v>
      </c>
      <c r="N23" s="93">
        <f t="shared" si="2"/>
        <v>40</v>
      </c>
      <c r="O23" s="106">
        <f t="shared" si="3"/>
        <v>18521.199999999997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7.815950841023267E-2</v>
      </c>
      <c r="T23" s="107">
        <f t="shared" si="8"/>
        <v>1</v>
      </c>
    </row>
    <row r="24" spans="2:38" s="91" customFormat="1" x14ac:dyDescent="0.25">
      <c r="B24" s="90"/>
      <c r="C24" s="95">
        <v>43799</v>
      </c>
      <c r="D24" s="95">
        <v>43839</v>
      </c>
      <c r="F24" s="91">
        <v>133</v>
      </c>
      <c r="G24" s="91" t="s">
        <v>568</v>
      </c>
      <c r="H24" s="96" t="s">
        <v>569</v>
      </c>
      <c r="I24" s="97">
        <v>41002922</v>
      </c>
      <c r="J24" s="91" t="s">
        <v>570</v>
      </c>
      <c r="K24" s="94">
        <v>96.8</v>
      </c>
      <c r="L24" s="104">
        <f t="shared" si="0"/>
        <v>1</v>
      </c>
      <c r="M24" s="105" t="str">
        <f t="shared" si="1"/>
        <v>T1</v>
      </c>
      <c r="N24" s="93">
        <f t="shared" si="2"/>
        <v>40</v>
      </c>
      <c r="O24" s="106">
        <f t="shared" si="3"/>
        <v>3872</v>
      </c>
      <c r="P24" s="93" t="str">
        <f t="shared" si="4"/>
        <v>Fora Periode Legal</v>
      </c>
      <c r="Q24" s="93" t="str">
        <f t="shared" si="5"/>
        <v>T1 - Fora Periode Legal</v>
      </c>
      <c r="R24" s="93" t="str">
        <f t="shared" si="6"/>
        <v>T1 - Import Total</v>
      </c>
      <c r="S24" s="110">
        <f t="shared" si="7"/>
        <v>1.6339849284302363E-2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43799</v>
      </c>
      <c r="D25" s="95">
        <v>43839</v>
      </c>
      <c r="F25" s="91">
        <v>134</v>
      </c>
      <c r="G25" s="91" t="s">
        <v>128</v>
      </c>
      <c r="H25" s="96" t="s">
        <v>571</v>
      </c>
      <c r="I25" s="97">
        <v>40000651</v>
      </c>
      <c r="J25" s="91" t="s">
        <v>122</v>
      </c>
      <c r="K25" s="94">
        <v>121.92</v>
      </c>
      <c r="L25" s="104">
        <f t="shared" si="0"/>
        <v>1</v>
      </c>
      <c r="M25" s="105" t="str">
        <f t="shared" si="1"/>
        <v>T1</v>
      </c>
      <c r="N25" s="93">
        <f t="shared" si="2"/>
        <v>40</v>
      </c>
      <c r="O25" s="106">
        <f t="shared" si="3"/>
        <v>4876.8</v>
      </c>
      <c r="P25" s="93" t="str">
        <f t="shared" si="4"/>
        <v>Fora Periode Legal</v>
      </c>
      <c r="Q25" s="93" t="str">
        <f t="shared" si="5"/>
        <v>T1 - Fora Periode Legal</v>
      </c>
      <c r="R25" s="93" t="str">
        <f t="shared" si="6"/>
        <v>T1 - Import Total</v>
      </c>
      <c r="S25" s="110">
        <f t="shared" si="7"/>
        <v>2.0580107693617188E-2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43799</v>
      </c>
      <c r="D26" s="95">
        <v>43839</v>
      </c>
      <c r="F26" s="91">
        <v>135</v>
      </c>
      <c r="G26" s="91" t="s">
        <v>572</v>
      </c>
      <c r="H26" s="96" t="s">
        <v>573</v>
      </c>
      <c r="I26" s="97">
        <v>41000011</v>
      </c>
      <c r="J26" s="91" t="s">
        <v>574</v>
      </c>
      <c r="K26" s="94">
        <v>390.29</v>
      </c>
      <c r="L26" s="104">
        <f t="shared" si="0"/>
        <v>1</v>
      </c>
      <c r="M26" s="105" t="str">
        <f t="shared" si="1"/>
        <v>T1</v>
      </c>
      <c r="N26" s="93">
        <f t="shared" si="2"/>
        <v>40</v>
      </c>
      <c r="O26" s="106">
        <f t="shared" si="3"/>
        <v>15611.6</v>
      </c>
      <c r="P26" s="93" t="str">
        <f t="shared" si="4"/>
        <v>Fora Periode Legal</v>
      </c>
      <c r="Q26" s="93" t="str">
        <f t="shared" si="5"/>
        <v>T1 - Fora Periode Legal</v>
      </c>
      <c r="R26" s="93" t="str">
        <f t="shared" si="6"/>
        <v>T1 - Import Total</v>
      </c>
      <c r="S26" s="110">
        <f t="shared" si="7"/>
        <v>6.5880989433578202E-2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43799</v>
      </c>
      <c r="D27" s="95">
        <v>43839</v>
      </c>
      <c r="F27" s="91">
        <v>141</v>
      </c>
      <c r="G27" s="91" t="s">
        <v>562</v>
      </c>
      <c r="H27" s="96" t="s">
        <v>580</v>
      </c>
      <c r="I27" s="97">
        <v>40007508</v>
      </c>
      <c r="J27" s="91" t="s">
        <v>148</v>
      </c>
      <c r="K27" s="94">
        <v>577.79</v>
      </c>
      <c r="L27" s="104">
        <f t="shared" si="0"/>
        <v>1</v>
      </c>
      <c r="M27" s="105" t="str">
        <f t="shared" si="1"/>
        <v>T1</v>
      </c>
      <c r="N27" s="93">
        <f t="shared" si="2"/>
        <v>40</v>
      </c>
      <c r="O27" s="106">
        <f t="shared" si="3"/>
        <v>23111.599999999999</v>
      </c>
      <c r="P27" s="93" t="str">
        <f t="shared" si="4"/>
        <v>Fora Periode Legal</v>
      </c>
      <c r="Q27" s="93" t="str">
        <f t="shared" si="5"/>
        <v>T1 - Fora Periode Legal</v>
      </c>
      <c r="R27" s="93" t="str">
        <f t="shared" si="6"/>
        <v>T1 - Import Total</v>
      </c>
      <c r="S27" s="110">
        <f t="shared" si="7"/>
        <v>9.7531007417118398E-2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43799</v>
      </c>
      <c r="D28" s="95">
        <v>43839</v>
      </c>
      <c r="F28" s="91">
        <v>142</v>
      </c>
      <c r="G28" s="91" t="s">
        <v>53</v>
      </c>
      <c r="H28" s="96" t="s">
        <v>581</v>
      </c>
      <c r="I28" s="97">
        <v>41007450</v>
      </c>
      <c r="J28" s="91" t="s">
        <v>24</v>
      </c>
      <c r="K28" s="94">
        <v>400.18</v>
      </c>
      <c r="L28" s="104">
        <f t="shared" si="0"/>
        <v>1</v>
      </c>
      <c r="M28" s="105" t="str">
        <f t="shared" si="1"/>
        <v>T1</v>
      </c>
      <c r="N28" s="93">
        <f t="shared" si="2"/>
        <v>40</v>
      </c>
      <c r="O28" s="106">
        <f t="shared" si="3"/>
        <v>16007.2</v>
      </c>
      <c r="P28" s="93" t="str">
        <f t="shared" si="4"/>
        <v>Fora Periode Legal</v>
      </c>
      <c r="Q28" s="93" t="str">
        <f t="shared" si="5"/>
        <v>T1 - Fora Periode Legal</v>
      </c>
      <c r="R28" s="93" t="str">
        <f t="shared" si="6"/>
        <v>T1 - Import Total</v>
      </c>
      <c r="S28" s="110">
        <f t="shared" si="7"/>
        <v>6.7550422382149991E-2</v>
      </c>
      <c r="T28" s="107">
        <f t="shared" si="8"/>
        <v>1</v>
      </c>
    </row>
    <row r="29" spans="2:38" s="91" customFormat="1" x14ac:dyDescent="0.25">
      <c r="B29" s="90"/>
      <c r="C29" s="95">
        <v>43799</v>
      </c>
      <c r="D29" s="95">
        <v>43839</v>
      </c>
      <c r="F29" s="91">
        <v>144</v>
      </c>
      <c r="G29" s="91" t="s">
        <v>583</v>
      </c>
      <c r="H29" s="96" t="s">
        <v>584</v>
      </c>
      <c r="I29" s="97">
        <v>40000814</v>
      </c>
      <c r="J29" s="91" t="s">
        <v>585</v>
      </c>
      <c r="K29" s="94">
        <v>19.52</v>
      </c>
      <c r="L29" s="104">
        <f t="shared" si="0"/>
        <v>1</v>
      </c>
      <c r="M29" s="105" t="str">
        <f t="shared" si="1"/>
        <v>T1</v>
      </c>
      <c r="N29" s="93">
        <f t="shared" si="2"/>
        <v>40</v>
      </c>
      <c r="O29" s="106">
        <f t="shared" si="3"/>
        <v>780.8</v>
      </c>
      <c r="P29" s="93" t="str">
        <f t="shared" si="4"/>
        <v>Fora Periode Legal</v>
      </c>
      <c r="Q29" s="93" t="str">
        <f t="shared" si="5"/>
        <v>T1 - Fora Periode Legal</v>
      </c>
      <c r="R29" s="93" t="str">
        <f t="shared" si="6"/>
        <v>T1 - Import Total</v>
      </c>
      <c r="S29" s="110">
        <f t="shared" si="7"/>
        <v>3.2949778722064266E-3</v>
      </c>
      <c r="T29" s="107">
        <f t="shared" si="8"/>
        <v>1</v>
      </c>
    </row>
    <row r="30" spans="2:38" s="91" customFormat="1" x14ac:dyDescent="0.25">
      <c r="B30" s="90"/>
      <c r="C30" s="95">
        <v>43799</v>
      </c>
      <c r="D30" s="95">
        <v>43839</v>
      </c>
      <c r="F30" s="91">
        <v>145</v>
      </c>
      <c r="G30" s="91" t="s">
        <v>58</v>
      </c>
      <c r="H30" s="96" t="s">
        <v>586</v>
      </c>
      <c r="I30" s="97">
        <v>40001300</v>
      </c>
      <c r="J30" s="91" t="s">
        <v>18</v>
      </c>
      <c r="K30" s="94">
        <v>39.65</v>
      </c>
      <c r="L30" s="104">
        <f t="shared" si="0"/>
        <v>1</v>
      </c>
      <c r="M30" s="105" t="str">
        <f t="shared" si="1"/>
        <v>T1</v>
      </c>
      <c r="N30" s="93">
        <f t="shared" si="2"/>
        <v>40</v>
      </c>
      <c r="O30" s="106">
        <f t="shared" si="3"/>
        <v>1586</v>
      </c>
      <c r="P30" s="93" t="str">
        <f t="shared" si="4"/>
        <v>Fora Periode Legal</v>
      </c>
      <c r="Q30" s="93" t="str">
        <f t="shared" si="5"/>
        <v>T1 - Fora Periode Legal</v>
      </c>
      <c r="R30" s="93" t="str">
        <f t="shared" si="6"/>
        <v>T1 - Import Total</v>
      </c>
      <c r="S30" s="110">
        <f t="shared" si="7"/>
        <v>6.6929238029193039E-3</v>
      </c>
      <c r="T30" s="107">
        <f t="shared" si="8"/>
        <v>1</v>
      </c>
    </row>
    <row r="31" spans="2:38" s="91" customFormat="1" x14ac:dyDescent="0.25">
      <c r="B31" s="90"/>
      <c r="C31" s="95">
        <v>43799</v>
      </c>
      <c r="D31" s="95">
        <v>43839</v>
      </c>
      <c r="F31" s="91">
        <v>146</v>
      </c>
      <c r="G31" s="91" t="s">
        <v>66</v>
      </c>
      <c r="H31" s="96" t="s">
        <v>587</v>
      </c>
      <c r="I31" s="97">
        <v>41002908</v>
      </c>
      <c r="J31" s="91" t="s">
        <v>39</v>
      </c>
      <c r="K31" s="94">
        <v>1241.46</v>
      </c>
      <c r="L31" s="104">
        <f t="shared" si="0"/>
        <v>1</v>
      </c>
      <c r="M31" s="105" t="str">
        <f t="shared" si="1"/>
        <v>T1</v>
      </c>
      <c r="N31" s="93">
        <f t="shared" si="2"/>
        <v>40</v>
      </c>
      <c r="O31" s="106">
        <f t="shared" si="3"/>
        <v>49658.400000000001</v>
      </c>
      <c r="P31" s="93" t="str">
        <f t="shared" si="4"/>
        <v>Fora Periode Legal</v>
      </c>
      <c r="Q31" s="93" t="str">
        <f t="shared" si="5"/>
        <v>T1 - Fora Periode Legal</v>
      </c>
      <c r="R31" s="93" t="str">
        <f t="shared" si="6"/>
        <v>T1 - Import Total</v>
      </c>
      <c r="S31" s="110">
        <f t="shared" si="7"/>
        <v>0.20955856707117779</v>
      </c>
      <c r="T31" s="107">
        <f t="shared" si="8"/>
        <v>1</v>
      </c>
    </row>
    <row r="32" spans="2:38" s="91" customFormat="1" x14ac:dyDescent="0.25">
      <c r="B32" s="90"/>
      <c r="C32" s="95">
        <v>43799</v>
      </c>
      <c r="D32" s="95">
        <v>43839</v>
      </c>
      <c r="F32" s="91">
        <v>147</v>
      </c>
      <c r="G32" s="91" t="s">
        <v>74</v>
      </c>
      <c r="H32" s="96" t="s">
        <v>588</v>
      </c>
      <c r="I32" s="97">
        <v>41008600</v>
      </c>
      <c r="J32" s="91" t="s">
        <v>27</v>
      </c>
      <c r="K32" s="94">
        <v>114.7</v>
      </c>
      <c r="L32" s="104">
        <f t="shared" si="0"/>
        <v>1</v>
      </c>
      <c r="M32" s="105" t="str">
        <f t="shared" si="1"/>
        <v>T1</v>
      </c>
      <c r="N32" s="93">
        <f t="shared" si="2"/>
        <v>40</v>
      </c>
      <c r="O32" s="106">
        <f t="shared" si="3"/>
        <v>4588</v>
      </c>
      <c r="P32" s="93" t="str">
        <f t="shared" si="4"/>
        <v>Fora Periode Legal</v>
      </c>
      <c r="Q32" s="93" t="str">
        <f t="shared" si="5"/>
        <v>T1 - Fora Periode Legal</v>
      </c>
      <c r="R32" s="93" t="str">
        <f t="shared" si="6"/>
        <v>T1 - Import Total</v>
      </c>
      <c r="S32" s="110">
        <f t="shared" si="7"/>
        <v>1.9361371001131E-2</v>
      </c>
      <c r="T32" s="107">
        <f t="shared" si="8"/>
        <v>1</v>
      </c>
    </row>
    <row r="33" spans="2:20" s="91" customFormat="1" x14ac:dyDescent="0.25">
      <c r="B33" s="90"/>
      <c r="C33" s="95">
        <v>43799</v>
      </c>
      <c r="D33" s="95">
        <v>43839</v>
      </c>
      <c r="F33" s="91">
        <v>148</v>
      </c>
      <c r="G33" s="91" t="s">
        <v>49</v>
      </c>
      <c r="H33" s="96" t="s">
        <v>589</v>
      </c>
      <c r="I33" s="97">
        <v>41001612</v>
      </c>
      <c r="J33" s="91" t="s">
        <v>44</v>
      </c>
      <c r="K33" s="94">
        <v>149.97</v>
      </c>
      <c r="L33" s="104">
        <f t="shared" si="0"/>
        <v>1</v>
      </c>
      <c r="M33" s="105" t="str">
        <f t="shared" si="1"/>
        <v>T1</v>
      </c>
      <c r="N33" s="93">
        <f t="shared" si="2"/>
        <v>40</v>
      </c>
      <c r="O33" s="106">
        <f t="shared" si="3"/>
        <v>5998.8</v>
      </c>
      <c r="P33" s="93" t="str">
        <f t="shared" si="4"/>
        <v>Fora Periode Legal</v>
      </c>
      <c r="Q33" s="93" t="str">
        <f t="shared" si="5"/>
        <v>T1 - Fora Periode Legal</v>
      </c>
      <c r="R33" s="93" t="str">
        <f t="shared" si="6"/>
        <v>T1 - Import Total</v>
      </c>
      <c r="S33" s="110">
        <f t="shared" si="7"/>
        <v>2.5314950383954801E-2</v>
      </c>
      <c r="T33" s="107">
        <f t="shared" si="8"/>
        <v>1</v>
      </c>
    </row>
    <row r="34" spans="2:20" s="91" customFormat="1" x14ac:dyDescent="0.25">
      <c r="B34" s="90"/>
      <c r="C34" s="95">
        <v>43799</v>
      </c>
      <c r="D34" s="95">
        <v>43839</v>
      </c>
      <c r="F34" s="91">
        <v>149</v>
      </c>
      <c r="G34" s="91" t="s">
        <v>160</v>
      </c>
      <c r="H34" s="96" t="s">
        <v>590</v>
      </c>
      <c r="I34" s="97">
        <v>41002865</v>
      </c>
      <c r="J34" s="91" t="s">
        <v>161</v>
      </c>
      <c r="K34" s="94">
        <v>10.26</v>
      </c>
      <c r="L34" s="104">
        <f t="shared" si="0"/>
        <v>1</v>
      </c>
      <c r="M34" s="105" t="str">
        <f t="shared" si="1"/>
        <v>T1</v>
      </c>
      <c r="N34" s="93">
        <f t="shared" si="2"/>
        <v>40</v>
      </c>
      <c r="O34" s="106">
        <f t="shared" si="3"/>
        <v>410.4</v>
      </c>
      <c r="P34" s="93" t="str">
        <f t="shared" si="4"/>
        <v>Fora Periode Legal</v>
      </c>
      <c r="Q34" s="93" t="str">
        <f t="shared" si="5"/>
        <v>T1 - Fora Periode Legal</v>
      </c>
      <c r="R34" s="93" t="str">
        <f t="shared" si="6"/>
        <v>T1 - Import Total</v>
      </c>
      <c r="S34" s="110">
        <f t="shared" si="7"/>
        <v>1.7318889840593204E-3</v>
      </c>
      <c r="T34" s="107">
        <f t="shared" si="8"/>
        <v>1</v>
      </c>
    </row>
    <row r="35" spans="2:20" s="91" customFormat="1" x14ac:dyDescent="0.25">
      <c r="B35" s="90"/>
      <c r="C35" s="95">
        <v>43799</v>
      </c>
      <c r="D35" s="95">
        <v>43839</v>
      </c>
      <c r="F35" s="91">
        <v>150</v>
      </c>
      <c r="G35" s="91" t="s">
        <v>365</v>
      </c>
      <c r="H35" s="96" t="s">
        <v>591</v>
      </c>
      <c r="I35" s="97">
        <v>40000187</v>
      </c>
      <c r="J35" s="91" t="s">
        <v>367</v>
      </c>
      <c r="K35" s="94">
        <v>896.61</v>
      </c>
      <c r="L35" s="104">
        <f t="shared" si="0"/>
        <v>1</v>
      </c>
      <c r="M35" s="105" t="str">
        <f t="shared" si="1"/>
        <v>T1</v>
      </c>
      <c r="N35" s="93">
        <f t="shared" si="2"/>
        <v>40</v>
      </c>
      <c r="O35" s="106">
        <f t="shared" si="3"/>
        <v>35864.400000000001</v>
      </c>
      <c r="P35" s="93" t="str">
        <f t="shared" si="4"/>
        <v>Fora Periode Legal</v>
      </c>
      <c r="Q35" s="93" t="str">
        <f t="shared" si="5"/>
        <v>T1 - Fora Periode Legal</v>
      </c>
      <c r="R35" s="93" t="str">
        <f t="shared" si="6"/>
        <v>T1 - Import Total</v>
      </c>
      <c r="S35" s="110">
        <f t="shared" si="7"/>
        <v>0.15134785399585063</v>
      </c>
      <c r="T35" s="107">
        <f t="shared" si="8"/>
        <v>1</v>
      </c>
    </row>
    <row r="36" spans="2:20" s="91" customFormat="1" x14ac:dyDescent="0.25">
      <c r="B36" s="90"/>
      <c r="C36" s="95">
        <v>43799</v>
      </c>
      <c r="D36" s="95">
        <v>43839</v>
      </c>
      <c r="F36" s="91">
        <v>151</v>
      </c>
      <c r="G36" s="91" t="s">
        <v>63</v>
      </c>
      <c r="H36" s="96" t="s">
        <v>592</v>
      </c>
      <c r="I36" s="97">
        <v>40000200</v>
      </c>
      <c r="J36" s="91" t="s">
        <v>15</v>
      </c>
      <c r="K36" s="94">
        <v>1139.48</v>
      </c>
      <c r="L36" s="104">
        <f t="shared" si="0"/>
        <v>1</v>
      </c>
      <c r="M36" s="105" t="str">
        <f t="shared" si="1"/>
        <v>T1</v>
      </c>
      <c r="N36" s="93">
        <f t="shared" si="2"/>
        <v>40</v>
      </c>
      <c r="O36" s="106">
        <f t="shared" si="3"/>
        <v>45579.199999999997</v>
      </c>
      <c r="P36" s="93" t="str">
        <f t="shared" si="4"/>
        <v>Fora Periode Legal</v>
      </c>
      <c r="Q36" s="93" t="str">
        <f t="shared" si="5"/>
        <v>T1 - Fora Periode Legal</v>
      </c>
      <c r="R36" s="93" t="str">
        <f t="shared" si="6"/>
        <v>T1 - Import Total</v>
      </c>
      <c r="S36" s="110">
        <f t="shared" si="7"/>
        <v>0.19234433329005016</v>
      </c>
      <c r="T36" s="107">
        <f t="shared" si="8"/>
        <v>1</v>
      </c>
    </row>
    <row r="37" spans="2:20" s="91" customFormat="1" x14ac:dyDescent="0.25">
      <c r="B37" s="90"/>
      <c r="C37" s="95">
        <v>43799</v>
      </c>
      <c r="D37" s="95">
        <v>43839</v>
      </c>
      <c r="F37" s="91">
        <v>153</v>
      </c>
      <c r="G37" s="91" t="s">
        <v>594</v>
      </c>
      <c r="H37" s="96" t="s">
        <v>595</v>
      </c>
      <c r="I37" s="97">
        <v>41006072</v>
      </c>
      <c r="J37" s="91" t="s">
        <v>596</v>
      </c>
      <c r="K37" s="94">
        <v>1131.5899999999999</v>
      </c>
      <c r="L37" s="104">
        <f t="shared" si="0"/>
        <v>1</v>
      </c>
      <c r="M37" s="105" t="str">
        <f t="shared" si="1"/>
        <v>T1</v>
      </c>
      <c r="N37" s="93">
        <f t="shared" si="2"/>
        <v>40</v>
      </c>
      <c r="O37" s="106">
        <f t="shared" si="3"/>
        <v>45263.6</v>
      </c>
      <c r="P37" s="93" t="str">
        <f t="shared" si="4"/>
        <v>Fora Periode Legal</v>
      </c>
      <c r="Q37" s="93" t="str">
        <f t="shared" si="5"/>
        <v>T1 - Fora Periode Legal</v>
      </c>
      <c r="R37" s="93" t="str">
        <f t="shared" si="6"/>
        <v>T1 - Import Total</v>
      </c>
      <c r="S37" s="110">
        <f t="shared" si="7"/>
        <v>0.19101250053330276</v>
      </c>
      <c r="T37" s="107">
        <f t="shared" si="8"/>
        <v>1</v>
      </c>
    </row>
    <row r="38" spans="2:20" s="91" customFormat="1" x14ac:dyDescent="0.25">
      <c r="B38" s="90"/>
      <c r="C38" s="95">
        <v>43799</v>
      </c>
      <c r="D38" s="95">
        <v>43839</v>
      </c>
      <c r="F38" s="91">
        <v>154</v>
      </c>
      <c r="G38" s="91" t="s">
        <v>139</v>
      </c>
      <c r="H38" s="96" t="s">
        <v>597</v>
      </c>
      <c r="I38" s="97">
        <v>40002919</v>
      </c>
      <c r="J38" s="91" t="s">
        <v>138</v>
      </c>
      <c r="K38" s="94">
        <v>10.38</v>
      </c>
      <c r="L38" s="104">
        <f t="shared" si="0"/>
        <v>1</v>
      </c>
      <c r="M38" s="105" t="str">
        <f t="shared" si="1"/>
        <v>T1</v>
      </c>
      <c r="N38" s="93">
        <f t="shared" si="2"/>
        <v>40</v>
      </c>
      <c r="O38" s="106">
        <f t="shared" si="3"/>
        <v>415.20000000000005</v>
      </c>
      <c r="P38" s="93" t="str">
        <f t="shared" si="4"/>
        <v>Fora Periode Legal</v>
      </c>
      <c r="Q38" s="93" t="str">
        <f t="shared" si="5"/>
        <v>T1 - Fora Periode Legal</v>
      </c>
      <c r="R38" s="93" t="str">
        <f t="shared" si="6"/>
        <v>T1 - Import Total</v>
      </c>
      <c r="S38" s="110">
        <f t="shared" si="7"/>
        <v>1.7521449955687864E-3</v>
      </c>
      <c r="T38" s="107">
        <f t="shared" si="8"/>
        <v>1</v>
      </c>
    </row>
    <row r="39" spans="2:20" s="91" customFormat="1" x14ac:dyDescent="0.25">
      <c r="B39" s="90"/>
      <c r="C39" s="95">
        <v>43799</v>
      </c>
      <c r="D39" s="95">
        <v>43839</v>
      </c>
      <c r="F39" s="91">
        <v>155</v>
      </c>
      <c r="G39" s="91" t="s">
        <v>72</v>
      </c>
      <c r="H39" s="96" t="s">
        <v>598</v>
      </c>
      <c r="I39" s="97">
        <v>41002557</v>
      </c>
      <c r="J39" s="91" t="s">
        <v>32</v>
      </c>
      <c r="K39" s="94">
        <v>73.930000000000007</v>
      </c>
      <c r="L39" s="104">
        <f t="shared" si="0"/>
        <v>1</v>
      </c>
      <c r="M39" s="105" t="str">
        <f t="shared" si="1"/>
        <v>T1</v>
      </c>
      <c r="N39" s="93">
        <f t="shared" si="2"/>
        <v>40</v>
      </c>
      <c r="O39" s="106">
        <f t="shared" si="3"/>
        <v>2957.2000000000003</v>
      </c>
      <c r="P39" s="93" t="str">
        <f t="shared" si="4"/>
        <v>Fora Periode Legal</v>
      </c>
      <c r="Q39" s="93" t="str">
        <f t="shared" si="5"/>
        <v>T1 - Fora Periode Legal</v>
      </c>
      <c r="R39" s="93" t="str">
        <f t="shared" si="6"/>
        <v>T1 - Import Total</v>
      </c>
      <c r="S39" s="110">
        <f t="shared" si="7"/>
        <v>1.2479391090790017E-2</v>
      </c>
      <c r="T39" s="107">
        <f t="shared" si="8"/>
        <v>1</v>
      </c>
    </row>
    <row r="40" spans="2:20" s="91" customFormat="1" x14ac:dyDescent="0.25">
      <c r="B40" s="90"/>
      <c r="C40" s="95">
        <v>43799</v>
      </c>
      <c r="D40" s="95">
        <v>43839</v>
      </c>
      <c r="F40" s="91">
        <v>156</v>
      </c>
      <c r="G40" s="91" t="s">
        <v>72</v>
      </c>
      <c r="H40" s="96" t="s">
        <v>599</v>
      </c>
      <c r="I40" s="97">
        <v>41002557</v>
      </c>
      <c r="J40" s="91" t="s">
        <v>32</v>
      </c>
      <c r="K40" s="94">
        <v>150.97</v>
      </c>
      <c r="L40" s="104">
        <f t="shared" si="0"/>
        <v>1</v>
      </c>
      <c r="M40" s="105" t="str">
        <f t="shared" si="1"/>
        <v>T1</v>
      </c>
      <c r="N40" s="93">
        <f t="shared" si="2"/>
        <v>40</v>
      </c>
      <c r="O40" s="106">
        <f t="shared" si="3"/>
        <v>6038.8</v>
      </c>
      <c r="P40" s="93" t="str">
        <f t="shared" si="4"/>
        <v>Fora Periode Legal</v>
      </c>
      <c r="Q40" s="93" t="str">
        <f t="shared" si="5"/>
        <v>T1 - Fora Periode Legal</v>
      </c>
      <c r="R40" s="93" t="str">
        <f t="shared" si="6"/>
        <v>T1 - Import Total</v>
      </c>
      <c r="S40" s="110">
        <f t="shared" si="7"/>
        <v>2.5483750479867017E-2</v>
      </c>
      <c r="T40" s="107">
        <f t="shared" si="8"/>
        <v>1</v>
      </c>
    </row>
    <row r="41" spans="2:20" s="91" customFormat="1" x14ac:dyDescent="0.25">
      <c r="B41" s="90"/>
      <c r="C41" s="95">
        <v>43800</v>
      </c>
      <c r="D41" s="95">
        <v>43839</v>
      </c>
      <c r="F41" s="91">
        <v>157</v>
      </c>
      <c r="G41" s="91" t="s">
        <v>160</v>
      </c>
      <c r="H41" s="96" t="s">
        <v>600</v>
      </c>
      <c r="I41" s="97">
        <v>41002865</v>
      </c>
      <c r="J41" s="91" t="s">
        <v>161</v>
      </c>
      <c r="K41" s="94">
        <v>59.4</v>
      </c>
      <c r="L41" s="104">
        <f t="shared" si="0"/>
        <v>1</v>
      </c>
      <c r="M41" s="105" t="str">
        <f t="shared" si="1"/>
        <v>T1</v>
      </c>
      <c r="N41" s="93">
        <f t="shared" si="2"/>
        <v>39</v>
      </c>
      <c r="O41" s="106">
        <f t="shared" si="3"/>
        <v>2316.6</v>
      </c>
      <c r="P41" s="93" t="str">
        <f t="shared" si="4"/>
        <v>Fora Periode Legal</v>
      </c>
      <c r="Q41" s="93" t="str">
        <f t="shared" si="5"/>
        <v>T1 - Fora Periode Legal</v>
      </c>
      <c r="R41" s="93" t="str">
        <f t="shared" si="6"/>
        <v>T1 - Import Total</v>
      </c>
      <c r="S41" s="110">
        <f t="shared" si="7"/>
        <v>9.7760575547559021E-3</v>
      </c>
      <c r="T41" s="107">
        <f t="shared" si="8"/>
        <v>1</v>
      </c>
    </row>
    <row r="42" spans="2:20" s="91" customFormat="1" x14ac:dyDescent="0.25">
      <c r="B42" s="90"/>
      <c r="C42" s="95">
        <v>43800</v>
      </c>
      <c r="D42" s="95">
        <v>43846</v>
      </c>
      <c r="F42" s="91">
        <v>209</v>
      </c>
      <c r="G42" s="91" t="s">
        <v>633</v>
      </c>
      <c r="H42" s="96" t="s">
        <v>634</v>
      </c>
      <c r="I42" s="97">
        <v>41002927</v>
      </c>
      <c r="J42" s="91" t="s">
        <v>635</v>
      </c>
      <c r="K42" s="94">
        <v>528.77</v>
      </c>
      <c r="L42" s="104">
        <f t="shared" si="0"/>
        <v>1</v>
      </c>
      <c r="M42" s="105" t="str">
        <f t="shared" si="1"/>
        <v>T1</v>
      </c>
      <c r="N42" s="93">
        <f t="shared" si="2"/>
        <v>46</v>
      </c>
      <c r="O42" s="106">
        <f t="shared" si="3"/>
        <v>24323.42</v>
      </c>
      <c r="P42" s="93" t="str">
        <f t="shared" si="4"/>
        <v>Fora Periode Legal</v>
      </c>
      <c r="Q42" s="93" t="str">
        <f t="shared" si="5"/>
        <v>T1 - Fora Periode Legal</v>
      </c>
      <c r="R42" s="93" t="str">
        <f t="shared" si="6"/>
        <v>T1 - Import Total</v>
      </c>
      <c r="S42" s="110">
        <f t="shared" si="7"/>
        <v>0.10264489072282688</v>
      </c>
      <c r="T42" s="107">
        <f t="shared" si="8"/>
        <v>1</v>
      </c>
    </row>
    <row r="43" spans="2:20" s="91" customFormat="1" x14ac:dyDescent="0.25">
      <c r="B43" s="90"/>
      <c r="C43" s="95">
        <v>43800</v>
      </c>
      <c r="D43" s="95">
        <v>43860</v>
      </c>
      <c r="F43" s="91">
        <v>378</v>
      </c>
      <c r="G43" s="91" t="s">
        <v>52</v>
      </c>
      <c r="H43" s="96" t="s">
        <v>700</v>
      </c>
      <c r="I43" s="97">
        <v>41007440</v>
      </c>
      <c r="J43" s="91" t="s">
        <v>38</v>
      </c>
      <c r="K43" s="94">
        <v>485.91</v>
      </c>
      <c r="L43" s="104">
        <f t="shared" si="0"/>
        <v>1</v>
      </c>
      <c r="M43" s="105" t="str">
        <f t="shared" si="1"/>
        <v>T1</v>
      </c>
      <c r="N43" s="93">
        <f t="shared" si="2"/>
        <v>60</v>
      </c>
      <c r="O43" s="106">
        <f t="shared" si="3"/>
        <v>29154.600000000002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0.12303248190705622</v>
      </c>
      <c r="T43" s="107">
        <f t="shared" si="8"/>
        <v>1</v>
      </c>
    </row>
    <row r="44" spans="2:20" s="91" customFormat="1" x14ac:dyDescent="0.25">
      <c r="B44" s="90"/>
      <c r="C44" s="95">
        <v>43803</v>
      </c>
      <c r="D44" s="95">
        <v>43846</v>
      </c>
      <c r="F44" s="91">
        <v>216</v>
      </c>
      <c r="G44" s="91" t="s">
        <v>69</v>
      </c>
      <c r="H44" s="96" t="s">
        <v>646</v>
      </c>
      <c r="I44" s="97">
        <v>40002950</v>
      </c>
      <c r="J44" s="91" t="s">
        <v>20</v>
      </c>
      <c r="K44" s="94">
        <v>105.88</v>
      </c>
      <c r="L44" s="104">
        <f t="shared" si="0"/>
        <v>1</v>
      </c>
      <c r="M44" s="105" t="str">
        <f t="shared" si="1"/>
        <v>T1</v>
      </c>
      <c r="N44" s="93">
        <f t="shared" si="2"/>
        <v>43</v>
      </c>
      <c r="O44" s="106">
        <f t="shared" si="3"/>
        <v>4552.84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1.9212995716824163E-2</v>
      </c>
      <c r="T44" s="107">
        <f t="shared" si="8"/>
        <v>1</v>
      </c>
    </row>
    <row r="45" spans="2:20" s="91" customFormat="1" x14ac:dyDescent="0.25">
      <c r="B45" s="90"/>
      <c r="C45" s="95">
        <v>43804</v>
      </c>
      <c r="D45" s="95">
        <v>43860</v>
      </c>
      <c r="F45" s="91">
        <v>357</v>
      </c>
      <c r="G45" s="91" t="s">
        <v>134</v>
      </c>
      <c r="H45" s="96" t="s">
        <v>671</v>
      </c>
      <c r="I45" s="97">
        <v>40001400</v>
      </c>
      <c r="J45" s="91" t="s">
        <v>34</v>
      </c>
      <c r="K45" s="94">
        <v>585.12</v>
      </c>
      <c r="L45" s="104">
        <f t="shared" si="0"/>
        <v>1</v>
      </c>
      <c r="M45" s="105" t="str">
        <f t="shared" si="1"/>
        <v>T1</v>
      </c>
      <c r="N45" s="93">
        <f t="shared" si="2"/>
        <v>56</v>
      </c>
      <c r="O45" s="106">
        <f t="shared" si="3"/>
        <v>32766.720000000001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0.1382756369682169</v>
      </c>
      <c r="T45" s="107">
        <f t="shared" si="8"/>
        <v>1</v>
      </c>
    </row>
    <row r="46" spans="2:20" s="91" customFormat="1" x14ac:dyDescent="0.25">
      <c r="B46" s="90"/>
      <c r="C46" s="95">
        <v>43808</v>
      </c>
      <c r="D46" s="95">
        <v>43860</v>
      </c>
      <c r="F46" s="91">
        <v>352</v>
      </c>
      <c r="G46" s="91" t="s">
        <v>664</v>
      </c>
      <c r="H46" s="96" t="s">
        <v>665</v>
      </c>
      <c r="I46" s="97">
        <v>40010011</v>
      </c>
      <c r="J46" s="91" t="s">
        <v>666</v>
      </c>
      <c r="K46" s="94">
        <v>265.2</v>
      </c>
      <c r="L46" s="104">
        <f t="shared" si="0"/>
        <v>1</v>
      </c>
      <c r="M46" s="105" t="str">
        <f t="shared" si="1"/>
        <v>T1</v>
      </c>
      <c r="N46" s="93">
        <f t="shared" si="2"/>
        <v>52</v>
      </c>
      <c r="O46" s="106">
        <f t="shared" si="3"/>
        <v>13790.4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5.8195521066695059E-2</v>
      </c>
      <c r="T46" s="107">
        <f t="shared" si="8"/>
        <v>1</v>
      </c>
    </row>
    <row r="47" spans="2:20" s="91" customFormat="1" x14ac:dyDescent="0.25">
      <c r="B47" s="90"/>
      <c r="C47" s="95">
        <v>43809</v>
      </c>
      <c r="D47" s="95">
        <v>43846</v>
      </c>
      <c r="E47" s="91">
        <v>37</v>
      </c>
      <c r="F47" s="91">
        <v>194</v>
      </c>
      <c r="G47" s="91" t="s">
        <v>610</v>
      </c>
      <c r="H47" s="96" t="s">
        <v>611</v>
      </c>
      <c r="I47" s="97">
        <v>40002561</v>
      </c>
      <c r="J47" s="91" t="s">
        <v>612</v>
      </c>
      <c r="K47" s="94">
        <v>12688.67</v>
      </c>
      <c r="L47" s="104">
        <f t="shared" si="0"/>
        <v>1</v>
      </c>
      <c r="M47" s="105" t="str">
        <f t="shared" si="1"/>
        <v>T1</v>
      </c>
      <c r="N47" s="93">
        <f t="shared" si="2"/>
        <v>37</v>
      </c>
      <c r="O47" s="106">
        <f t="shared" si="3"/>
        <v>469480.79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1.9812100595235556</v>
      </c>
      <c r="T47" s="107">
        <f t="shared" si="8"/>
        <v>1</v>
      </c>
    </row>
    <row r="48" spans="2:20" s="91" customFormat="1" x14ac:dyDescent="0.25">
      <c r="B48" s="90"/>
      <c r="C48" s="95">
        <v>43809</v>
      </c>
      <c r="D48" s="95">
        <v>43846</v>
      </c>
      <c r="F48" s="91">
        <v>195</v>
      </c>
      <c r="G48" s="91" t="s">
        <v>610</v>
      </c>
      <c r="H48" s="96" t="s">
        <v>613</v>
      </c>
      <c r="I48" s="97">
        <v>40002561</v>
      </c>
      <c r="J48" s="91" t="s">
        <v>612</v>
      </c>
      <c r="K48" s="94">
        <v>20174.939999999999</v>
      </c>
      <c r="L48" s="104">
        <f t="shared" si="0"/>
        <v>1</v>
      </c>
      <c r="M48" s="105" t="str">
        <f t="shared" si="1"/>
        <v>T1</v>
      </c>
      <c r="N48" s="93">
        <f t="shared" si="2"/>
        <v>37</v>
      </c>
      <c r="O48" s="106">
        <f t="shared" si="3"/>
        <v>746472.77999999991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3.1501169214964344</v>
      </c>
      <c r="T48" s="107">
        <f t="shared" si="8"/>
        <v>1</v>
      </c>
    </row>
    <row r="49" spans="2:20" s="91" customFormat="1" x14ac:dyDescent="0.25">
      <c r="B49" s="90"/>
      <c r="C49" s="95">
        <v>43809</v>
      </c>
      <c r="D49" s="95">
        <v>43846</v>
      </c>
      <c r="F49" s="91">
        <v>204</v>
      </c>
      <c r="G49" s="91" t="s">
        <v>70</v>
      </c>
      <c r="H49" s="96" t="s">
        <v>628</v>
      </c>
      <c r="I49" s="97">
        <v>41007530</v>
      </c>
      <c r="J49" s="91" t="s">
        <v>46</v>
      </c>
      <c r="K49" s="94">
        <v>367.84</v>
      </c>
      <c r="L49" s="104">
        <f t="shared" si="0"/>
        <v>1</v>
      </c>
      <c r="M49" s="105" t="str">
        <f t="shared" si="1"/>
        <v>T1</v>
      </c>
      <c r="N49" s="93">
        <f t="shared" si="2"/>
        <v>37</v>
      </c>
      <c r="O49" s="106">
        <f t="shared" si="3"/>
        <v>13610.08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5.7434570234322802E-2</v>
      </c>
      <c r="T49" s="107">
        <f t="shared" si="8"/>
        <v>1</v>
      </c>
    </row>
    <row r="50" spans="2:20" s="91" customFormat="1" x14ac:dyDescent="0.25">
      <c r="B50" s="90"/>
      <c r="C50" s="95">
        <v>43809</v>
      </c>
      <c r="D50" s="95">
        <v>43846</v>
      </c>
      <c r="F50" s="91">
        <v>208</v>
      </c>
      <c r="G50" s="91" t="s">
        <v>276</v>
      </c>
      <c r="H50" s="96" t="s">
        <v>632</v>
      </c>
      <c r="I50" s="97">
        <v>40000311</v>
      </c>
      <c r="J50" s="91" t="s">
        <v>278</v>
      </c>
      <c r="K50" s="94">
        <v>14483.7</v>
      </c>
      <c r="L50" s="104">
        <f t="shared" si="0"/>
        <v>1</v>
      </c>
      <c r="M50" s="105" t="str">
        <f t="shared" si="1"/>
        <v>T1</v>
      </c>
      <c r="N50" s="93">
        <f t="shared" si="2"/>
        <v>37</v>
      </c>
      <c r="O50" s="106">
        <f t="shared" si="3"/>
        <v>535896.9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2.2614862029764602</v>
      </c>
      <c r="T50" s="107">
        <f t="shared" si="8"/>
        <v>1</v>
      </c>
    </row>
    <row r="51" spans="2:20" s="91" customFormat="1" x14ac:dyDescent="0.25">
      <c r="B51" s="90"/>
      <c r="C51" s="95">
        <v>43809</v>
      </c>
      <c r="D51" s="95">
        <v>43860</v>
      </c>
      <c r="E51" s="91">
        <v>77</v>
      </c>
      <c r="F51" s="91">
        <v>342</v>
      </c>
      <c r="G51" s="91" t="s">
        <v>562</v>
      </c>
      <c r="H51" s="96" t="s">
        <v>652</v>
      </c>
      <c r="I51" s="97">
        <v>40007508</v>
      </c>
      <c r="J51" s="91" t="s">
        <v>148</v>
      </c>
      <c r="K51" s="94">
        <v>154.44</v>
      </c>
      <c r="L51" s="104">
        <f t="shared" si="0"/>
        <v>1</v>
      </c>
      <c r="M51" s="105" t="str">
        <f t="shared" si="1"/>
        <v>T1</v>
      </c>
      <c r="N51" s="93">
        <f t="shared" si="2"/>
        <v>51</v>
      </c>
      <c r="O51" s="106">
        <f t="shared" si="3"/>
        <v>7876.44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3.3238595686170061E-2</v>
      </c>
      <c r="T51" s="107">
        <f t="shared" si="8"/>
        <v>1</v>
      </c>
    </row>
    <row r="52" spans="2:20" s="91" customFormat="1" x14ac:dyDescent="0.25">
      <c r="B52" s="90"/>
      <c r="C52" s="95">
        <v>43809</v>
      </c>
      <c r="D52" s="95">
        <v>43860</v>
      </c>
      <c r="F52" s="91">
        <v>343</v>
      </c>
      <c r="G52" s="91" t="s">
        <v>562</v>
      </c>
      <c r="H52" s="96" t="s">
        <v>653</v>
      </c>
      <c r="I52" s="97">
        <v>40007508</v>
      </c>
      <c r="J52" s="91" t="s">
        <v>148</v>
      </c>
      <c r="K52" s="94">
        <v>528.88</v>
      </c>
      <c r="L52" s="104">
        <f t="shared" si="0"/>
        <v>1</v>
      </c>
      <c r="M52" s="105" t="str">
        <f t="shared" si="1"/>
        <v>T1</v>
      </c>
      <c r="N52" s="93">
        <f t="shared" si="2"/>
        <v>51</v>
      </c>
      <c r="O52" s="106">
        <f t="shared" si="3"/>
        <v>26972.880000000001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0.11382561827571627</v>
      </c>
      <c r="T52" s="107">
        <f t="shared" si="8"/>
        <v>1</v>
      </c>
    </row>
    <row r="53" spans="2:20" s="91" customFormat="1" x14ac:dyDescent="0.25">
      <c r="B53" s="90"/>
      <c r="C53" s="95">
        <v>43809</v>
      </c>
      <c r="D53" s="95">
        <v>43860</v>
      </c>
      <c r="F53" s="91">
        <v>358</v>
      </c>
      <c r="G53" s="91" t="s">
        <v>134</v>
      </c>
      <c r="H53" s="96" t="s">
        <v>672</v>
      </c>
      <c r="I53" s="97">
        <v>40001400</v>
      </c>
      <c r="J53" s="91" t="s">
        <v>34</v>
      </c>
      <c r="K53" s="94">
        <v>986.15</v>
      </c>
      <c r="L53" s="104">
        <f t="shared" si="0"/>
        <v>1</v>
      </c>
      <c r="M53" s="105" t="str">
        <f t="shared" si="1"/>
        <v>T1</v>
      </c>
      <c r="N53" s="93">
        <f t="shared" si="2"/>
        <v>51</v>
      </c>
      <c r="O53" s="106">
        <f t="shared" si="3"/>
        <v>50293.65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0.21223932359438361</v>
      </c>
      <c r="T53" s="107">
        <f t="shared" si="8"/>
        <v>1</v>
      </c>
    </row>
    <row r="54" spans="2:20" s="91" customFormat="1" x14ac:dyDescent="0.25">
      <c r="B54" s="90"/>
      <c r="C54" s="95">
        <v>43810</v>
      </c>
      <c r="D54" s="95">
        <v>43860</v>
      </c>
      <c r="F54" s="91">
        <v>344</v>
      </c>
      <c r="G54" s="91" t="s">
        <v>562</v>
      </c>
      <c r="H54" s="96" t="s">
        <v>654</v>
      </c>
      <c r="I54" s="97">
        <v>40007508</v>
      </c>
      <c r="J54" s="91" t="s">
        <v>148</v>
      </c>
      <c r="K54" s="94">
        <v>91.3</v>
      </c>
      <c r="L54" s="104">
        <f t="shared" si="0"/>
        <v>1</v>
      </c>
      <c r="M54" s="105" t="str">
        <f t="shared" si="1"/>
        <v>T1</v>
      </c>
      <c r="N54" s="93">
        <f t="shared" si="2"/>
        <v>50</v>
      </c>
      <c r="O54" s="106">
        <f t="shared" si="3"/>
        <v>4565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1.9264310945981477E-2</v>
      </c>
      <c r="T54" s="107">
        <f t="shared" si="8"/>
        <v>1</v>
      </c>
    </row>
    <row r="55" spans="2:20" s="91" customFormat="1" x14ac:dyDescent="0.25">
      <c r="B55" s="90"/>
      <c r="C55" s="95">
        <v>43811</v>
      </c>
      <c r="D55" s="95">
        <v>43846</v>
      </c>
      <c r="F55" s="91">
        <v>202</v>
      </c>
      <c r="G55" s="91" t="s">
        <v>49</v>
      </c>
      <c r="H55" s="96" t="s">
        <v>626</v>
      </c>
      <c r="I55" s="97">
        <v>41001612</v>
      </c>
      <c r="J55" s="91" t="s">
        <v>44</v>
      </c>
      <c r="K55" s="94">
        <v>258.07</v>
      </c>
      <c r="L55" s="104">
        <f t="shared" si="0"/>
        <v>1</v>
      </c>
      <c r="M55" s="105" t="str">
        <f t="shared" si="1"/>
        <v>T1</v>
      </c>
      <c r="N55" s="93">
        <f t="shared" si="2"/>
        <v>35</v>
      </c>
      <c r="O55" s="106">
        <f t="shared" si="3"/>
        <v>9032.4499999999989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3.8116960658057038E-2</v>
      </c>
      <c r="T55" s="107">
        <f t="shared" si="8"/>
        <v>1</v>
      </c>
    </row>
    <row r="56" spans="2:20" s="91" customFormat="1" x14ac:dyDescent="0.25">
      <c r="B56" s="90"/>
      <c r="C56" s="95">
        <v>43814</v>
      </c>
      <c r="D56" s="95">
        <v>43846</v>
      </c>
      <c r="F56" s="91">
        <v>199</v>
      </c>
      <c r="G56" s="91" t="s">
        <v>128</v>
      </c>
      <c r="H56" s="96" t="s">
        <v>621</v>
      </c>
      <c r="I56" s="97">
        <v>40000651</v>
      </c>
      <c r="J56" s="91" t="s">
        <v>122</v>
      </c>
      <c r="K56" s="94">
        <v>82.28</v>
      </c>
      <c r="L56" s="104">
        <f t="shared" si="0"/>
        <v>1</v>
      </c>
      <c r="M56" s="105" t="str">
        <f t="shared" si="1"/>
        <v>T1</v>
      </c>
      <c r="N56" s="93">
        <f t="shared" si="2"/>
        <v>32</v>
      </c>
      <c r="O56" s="106">
        <f t="shared" si="3"/>
        <v>2632.96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1.1111097513325606E-2</v>
      </c>
      <c r="T56" s="107">
        <f t="shared" si="8"/>
        <v>1</v>
      </c>
    </row>
    <row r="57" spans="2:20" s="91" customFormat="1" x14ac:dyDescent="0.25">
      <c r="B57" s="90"/>
      <c r="C57" s="95">
        <v>43814</v>
      </c>
      <c r="D57" s="95">
        <v>43846</v>
      </c>
      <c r="F57" s="91">
        <v>200</v>
      </c>
      <c r="G57" s="91" t="s">
        <v>53</v>
      </c>
      <c r="H57" s="96" t="s">
        <v>622</v>
      </c>
      <c r="I57" s="97">
        <v>41007450</v>
      </c>
      <c r="J57" s="91" t="s">
        <v>24</v>
      </c>
      <c r="K57" s="94">
        <v>371.97</v>
      </c>
      <c r="L57" s="104">
        <f t="shared" si="0"/>
        <v>1</v>
      </c>
      <c r="M57" s="105" t="str">
        <f t="shared" si="1"/>
        <v>T1</v>
      </c>
      <c r="N57" s="93">
        <f t="shared" si="2"/>
        <v>32</v>
      </c>
      <c r="O57" s="106">
        <f t="shared" si="3"/>
        <v>11903.04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5.0230857341173135E-2</v>
      </c>
      <c r="T57" s="107">
        <f t="shared" si="8"/>
        <v>1</v>
      </c>
    </row>
    <row r="58" spans="2:20" s="91" customFormat="1" x14ac:dyDescent="0.25">
      <c r="B58" s="90"/>
      <c r="C58" s="95">
        <v>43814</v>
      </c>
      <c r="D58" s="95">
        <v>43846</v>
      </c>
      <c r="F58" s="91">
        <v>201</v>
      </c>
      <c r="G58" s="91" t="s">
        <v>623</v>
      </c>
      <c r="H58" s="96" t="s">
        <v>624</v>
      </c>
      <c r="I58" s="97">
        <v>40000160</v>
      </c>
      <c r="J58" s="91" t="s">
        <v>625</v>
      </c>
      <c r="K58" s="94">
        <v>792</v>
      </c>
      <c r="L58" s="104">
        <f t="shared" si="0"/>
        <v>1</v>
      </c>
      <c r="M58" s="105" t="str">
        <f t="shared" si="1"/>
        <v>T1</v>
      </c>
      <c r="N58" s="93">
        <f t="shared" si="2"/>
        <v>32</v>
      </c>
      <c r="O58" s="106">
        <f t="shared" si="3"/>
        <v>25344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0.1069517407699791</v>
      </c>
      <c r="T58" s="107">
        <f t="shared" si="8"/>
        <v>1</v>
      </c>
    </row>
    <row r="59" spans="2:20" s="91" customFormat="1" x14ac:dyDescent="0.25">
      <c r="B59" s="90"/>
      <c r="C59" s="95">
        <v>43814</v>
      </c>
      <c r="D59" s="95">
        <v>43846</v>
      </c>
      <c r="F59" s="91">
        <v>203</v>
      </c>
      <c r="G59" s="91" t="s">
        <v>56</v>
      </c>
      <c r="H59" s="96" t="s">
        <v>627</v>
      </c>
      <c r="I59" s="97">
        <v>40000100</v>
      </c>
      <c r="J59" s="91" t="s">
        <v>14</v>
      </c>
      <c r="K59" s="94">
        <v>231.92</v>
      </c>
      <c r="L59" s="104">
        <f t="shared" si="0"/>
        <v>1</v>
      </c>
      <c r="M59" s="105" t="str">
        <f t="shared" si="1"/>
        <v>T1</v>
      </c>
      <c r="N59" s="93">
        <f t="shared" si="2"/>
        <v>32</v>
      </c>
      <c r="O59" s="106">
        <f t="shared" si="3"/>
        <v>7421.44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3.1318494595168625E-2</v>
      </c>
      <c r="T59" s="107">
        <f t="shared" si="8"/>
        <v>1</v>
      </c>
    </row>
    <row r="60" spans="2:20" s="91" customFormat="1" x14ac:dyDescent="0.25">
      <c r="B60" s="90"/>
      <c r="C60" s="95">
        <v>43814</v>
      </c>
      <c r="D60" s="95">
        <v>43846</v>
      </c>
      <c r="F60" s="91">
        <v>205</v>
      </c>
      <c r="G60" s="91" t="s">
        <v>54</v>
      </c>
      <c r="H60" s="96" t="s">
        <v>629</v>
      </c>
      <c r="I60" s="97">
        <v>41008099</v>
      </c>
      <c r="J60" s="91" t="s">
        <v>25</v>
      </c>
      <c r="K60" s="94">
        <v>307.73</v>
      </c>
      <c r="L60" s="104">
        <f t="shared" si="0"/>
        <v>1</v>
      </c>
      <c r="M60" s="105" t="str">
        <f t="shared" si="1"/>
        <v>T1</v>
      </c>
      <c r="N60" s="93">
        <f t="shared" si="2"/>
        <v>32</v>
      </c>
      <c r="O60" s="106">
        <f t="shared" si="3"/>
        <v>9847.36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4.1555882812052608E-2</v>
      </c>
      <c r="T60" s="107">
        <f t="shared" si="8"/>
        <v>1</v>
      </c>
    </row>
    <row r="61" spans="2:20" s="91" customFormat="1" x14ac:dyDescent="0.25">
      <c r="B61" s="90"/>
      <c r="C61" s="95">
        <v>43815</v>
      </c>
      <c r="D61" s="95">
        <v>43846</v>
      </c>
      <c r="F61" s="91">
        <v>206</v>
      </c>
      <c r="G61" s="91" t="s">
        <v>156</v>
      </c>
      <c r="H61" s="96" t="s">
        <v>630</v>
      </c>
      <c r="I61" s="97">
        <v>41002511</v>
      </c>
      <c r="J61" s="91" t="s">
        <v>157</v>
      </c>
      <c r="K61" s="94">
        <v>287.10000000000002</v>
      </c>
      <c r="L61" s="104">
        <f t="shared" si="0"/>
        <v>1</v>
      </c>
      <c r="M61" s="105" t="str">
        <f t="shared" si="1"/>
        <v>T1</v>
      </c>
      <c r="N61" s="93">
        <f t="shared" si="2"/>
        <v>31</v>
      </c>
      <c r="O61" s="106">
        <f t="shared" si="3"/>
        <v>8900.1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3.7558443340707508E-2</v>
      </c>
      <c r="T61" s="107">
        <f t="shared" si="8"/>
        <v>1</v>
      </c>
    </row>
    <row r="62" spans="2:20" s="91" customFormat="1" x14ac:dyDescent="0.25">
      <c r="B62" s="90"/>
      <c r="C62" s="95">
        <v>43815</v>
      </c>
      <c r="D62" s="95">
        <v>43860</v>
      </c>
      <c r="F62" s="91">
        <v>361</v>
      </c>
      <c r="G62" s="91" t="s">
        <v>149</v>
      </c>
      <c r="H62" s="96" t="s">
        <v>677</v>
      </c>
      <c r="I62" s="97">
        <v>40008651</v>
      </c>
      <c r="J62" s="91" t="s">
        <v>150</v>
      </c>
      <c r="K62" s="94">
        <v>689.2</v>
      </c>
      <c r="L62" s="104">
        <f t="shared" si="0"/>
        <v>1</v>
      </c>
      <c r="M62" s="105" t="str">
        <f t="shared" si="1"/>
        <v>T1</v>
      </c>
      <c r="N62" s="93">
        <f t="shared" si="2"/>
        <v>45</v>
      </c>
      <c r="O62" s="106">
        <f t="shared" si="3"/>
        <v>31014.000000000004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0.13087915436553549</v>
      </c>
      <c r="T62" s="107">
        <f t="shared" si="8"/>
        <v>1</v>
      </c>
    </row>
    <row r="63" spans="2:20" s="91" customFormat="1" x14ac:dyDescent="0.25">
      <c r="B63" s="90"/>
      <c r="C63" s="95">
        <v>43816</v>
      </c>
      <c r="D63" s="95">
        <v>43846</v>
      </c>
      <c r="F63" s="91">
        <v>207</v>
      </c>
      <c r="G63" s="91" t="s">
        <v>144</v>
      </c>
      <c r="H63" s="96" t="s">
        <v>631</v>
      </c>
      <c r="I63" s="97">
        <v>40003180</v>
      </c>
      <c r="J63" s="91" t="s">
        <v>145</v>
      </c>
      <c r="K63" s="94">
        <v>290.39999999999998</v>
      </c>
      <c r="L63" s="104">
        <f t="shared" si="0"/>
        <v>1</v>
      </c>
      <c r="M63" s="105" t="str">
        <f t="shared" si="1"/>
        <v>T1</v>
      </c>
      <c r="N63" s="93">
        <f t="shared" si="2"/>
        <v>30</v>
      </c>
      <c r="O63" s="106">
        <f t="shared" si="3"/>
        <v>8712</v>
      </c>
      <c r="P63" s="93" t="str">
        <f t="shared" si="4"/>
        <v>Dins Periode Legal</v>
      </c>
      <c r="Q63" s="93" t="str">
        <f t="shared" si="5"/>
        <v>T1 - Dins Periode Legal</v>
      </c>
      <c r="R63" s="93" t="str">
        <f t="shared" si="6"/>
        <v>T1 - Import Total</v>
      </c>
      <c r="S63" s="110">
        <f t="shared" si="7"/>
        <v>3.6764660889680313E-2</v>
      </c>
      <c r="T63" s="107">
        <f t="shared" si="8"/>
        <v>1</v>
      </c>
    </row>
    <row r="64" spans="2:20" s="91" customFormat="1" x14ac:dyDescent="0.25">
      <c r="B64" s="90"/>
      <c r="C64" s="95">
        <v>43816</v>
      </c>
      <c r="D64" s="95">
        <v>43860</v>
      </c>
      <c r="F64" s="91">
        <v>351</v>
      </c>
      <c r="G64" s="91" t="s">
        <v>71</v>
      </c>
      <c r="H64" s="96" t="s">
        <v>663</v>
      </c>
      <c r="I64" s="97">
        <v>41006850</v>
      </c>
      <c r="J64" s="91" t="s">
        <v>23</v>
      </c>
      <c r="K64" s="94">
        <v>72</v>
      </c>
      <c r="L64" s="104">
        <f t="shared" si="0"/>
        <v>1</v>
      </c>
      <c r="M64" s="105" t="str">
        <f t="shared" si="1"/>
        <v>T1</v>
      </c>
      <c r="N64" s="93">
        <f t="shared" si="2"/>
        <v>44</v>
      </c>
      <c r="O64" s="106">
        <f t="shared" si="3"/>
        <v>3168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1.3368967596247385E-2</v>
      </c>
      <c r="T64" s="107">
        <f t="shared" si="8"/>
        <v>1</v>
      </c>
    </row>
    <row r="65" spans="2:20" s="91" customFormat="1" x14ac:dyDescent="0.25">
      <c r="B65" s="90"/>
      <c r="C65" s="95">
        <v>43817</v>
      </c>
      <c r="D65" s="95">
        <v>43846</v>
      </c>
      <c r="F65" s="91">
        <v>217</v>
      </c>
      <c r="G65" s="91" t="s">
        <v>272</v>
      </c>
      <c r="H65" s="96" t="s">
        <v>647</v>
      </c>
      <c r="I65" s="97">
        <v>41001242</v>
      </c>
      <c r="J65" s="91" t="s">
        <v>180</v>
      </c>
      <c r="K65" s="94">
        <v>9680</v>
      </c>
      <c r="L65" s="104">
        <f t="shared" si="0"/>
        <v>1</v>
      </c>
      <c r="M65" s="105" t="str">
        <f t="shared" si="1"/>
        <v>T1</v>
      </c>
      <c r="N65" s="93">
        <f t="shared" si="2"/>
        <v>29</v>
      </c>
      <c r="O65" s="106">
        <f t="shared" si="3"/>
        <v>280720</v>
      </c>
      <c r="P65" s="93" t="str">
        <f t="shared" si="4"/>
        <v>Dins Periode Legal</v>
      </c>
      <c r="Q65" s="93" t="str">
        <f t="shared" si="5"/>
        <v>T1 - Dins Periode Legal</v>
      </c>
      <c r="R65" s="93" t="str">
        <f t="shared" si="6"/>
        <v>T1 - Import Total</v>
      </c>
      <c r="S65" s="110">
        <f t="shared" si="7"/>
        <v>1.1846390731119212</v>
      </c>
      <c r="T65" s="107">
        <f t="shared" si="8"/>
        <v>1</v>
      </c>
    </row>
    <row r="66" spans="2:20" s="91" customFormat="1" x14ac:dyDescent="0.25">
      <c r="B66" s="90"/>
      <c r="C66" s="95">
        <v>43818</v>
      </c>
      <c r="D66" s="95">
        <v>43860</v>
      </c>
      <c r="F66" s="91">
        <v>372</v>
      </c>
      <c r="G66" s="91" t="s">
        <v>692</v>
      </c>
      <c r="H66" s="96" t="s">
        <v>693</v>
      </c>
      <c r="I66" s="97">
        <v>41000510</v>
      </c>
      <c r="J66" s="91" t="s">
        <v>694</v>
      </c>
      <c r="K66" s="94">
        <v>796.94</v>
      </c>
      <c r="L66" s="104">
        <f t="shared" si="0"/>
        <v>1</v>
      </c>
      <c r="M66" s="105" t="str">
        <f t="shared" si="1"/>
        <v>T1</v>
      </c>
      <c r="N66" s="93">
        <f t="shared" si="2"/>
        <v>42</v>
      </c>
      <c r="O66" s="106">
        <f t="shared" si="3"/>
        <v>33471.480000000003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0.14124972585809423</v>
      </c>
      <c r="T66" s="107">
        <f t="shared" si="8"/>
        <v>1</v>
      </c>
    </row>
    <row r="67" spans="2:20" s="91" customFormat="1" x14ac:dyDescent="0.25">
      <c r="B67" s="90"/>
      <c r="C67" s="95">
        <v>43819</v>
      </c>
      <c r="D67" s="95">
        <v>43839</v>
      </c>
      <c r="F67" s="91">
        <v>158</v>
      </c>
      <c r="G67" s="91" t="s">
        <v>68</v>
      </c>
      <c r="H67" s="96" t="s">
        <v>601</v>
      </c>
      <c r="I67" s="97">
        <v>41005150</v>
      </c>
      <c r="J67" s="91" t="s">
        <v>28</v>
      </c>
      <c r="K67" s="94">
        <v>953.48</v>
      </c>
      <c r="L67" s="104">
        <f t="shared" si="0"/>
        <v>1</v>
      </c>
      <c r="M67" s="105" t="str">
        <f t="shared" si="1"/>
        <v>T1</v>
      </c>
      <c r="N67" s="93">
        <f t="shared" si="2"/>
        <v>20</v>
      </c>
      <c r="O67" s="106">
        <f t="shared" si="3"/>
        <v>19069.599999999999</v>
      </c>
      <c r="P67" s="93" t="str">
        <f t="shared" si="4"/>
        <v>Dins Periode Legal</v>
      </c>
      <c r="Q67" s="93" t="str">
        <f t="shared" si="5"/>
        <v>T1 - Dins Periode Legal</v>
      </c>
      <c r="R67" s="93" t="str">
        <f t="shared" si="6"/>
        <v>T1 - Import Total</v>
      </c>
      <c r="S67" s="110">
        <f t="shared" si="7"/>
        <v>8.0473757725189124E-2</v>
      </c>
      <c r="T67" s="107">
        <f t="shared" si="8"/>
        <v>1</v>
      </c>
    </row>
    <row r="68" spans="2:20" s="91" customFormat="1" x14ac:dyDescent="0.25">
      <c r="B68" s="90"/>
      <c r="C68" s="95">
        <v>43819</v>
      </c>
      <c r="D68" s="95">
        <v>43839</v>
      </c>
      <c r="F68" s="91">
        <v>159</v>
      </c>
      <c r="G68" s="91" t="s">
        <v>68</v>
      </c>
      <c r="H68" s="96" t="s">
        <v>602</v>
      </c>
      <c r="I68" s="97">
        <v>41005150</v>
      </c>
      <c r="J68" s="91" t="s">
        <v>28</v>
      </c>
      <c r="K68" s="94">
        <v>273.27</v>
      </c>
      <c r="L68" s="104">
        <f t="shared" si="0"/>
        <v>1</v>
      </c>
      <c r="M68" s="105" t="str">
        <f t="shared" si="1"/>
        <v>T1</v>
      </c>
      <c r="N68" s="93">
        <f t="shared" si="2"/>
        <v>20</v>
      </c>
      <c r="O68" s="106">
        <f t="shared" si="3"/>
        <v>5465.4</v>
      </c>
      <c r="P68" s="93" t="str">
        <f t="shared" si="4"/>
        <v>Dins Periode Legal</v>
      </c>
      <c r="Q68" s="93" t="str">
        <f t="shared" si="5"/>
        <v>T1 - Dins Periode Legal</v>
      </c>
      <c r="R68" s="93" t="str">
        <f t="shared" si="6"/>
        <v>T1 - Import Total</v>
      </c>
      <c r="S68" s="110">
        <f t="shared" si="7"/>
        <v>2.3064001104965422E-2</v>
      </c>
      <c r="T68" s="107">
        <f t="shared" si="8"/>
        <v>1</v>
      </c>
    </row>
    <row r="69" spans="2:20" s="91" customFormat="1" x14ac:dyDescent="0.25">
      <c r="B69" s="90"/>
      <c r="C69" s="95">
        <v>43819</v>
      </c>
      <c r="D69" s="95">
        <v>43846</v>
      </c>
      <c r="F69" s="91">
        <v>196</v>
      </c>
      <c r="G69" s="91" t="s">
        <v>614</v>
      </c>
      <c r="H69" s="96" t="s">
        <v>615</v>
      </c>
      <c r="I69" s="97">
        <v>41007532</v>
      </c>
      <c r="J69" s="91" t="s">
        <v>616</v>
      </c>
      <c r="K69" s="94">
        <v>1029.3599999999999</v>
      </c>
      <c r="L69" s="104">
        <f t="shared" si="0"/>
        <v>1</v>
      </c>
      <c r="M69" s="105" t="str">
        <f t="shared" si="1"/>
        <v>T1</v>
      </c>
      <c r="N69" s="93">
        <f t="shared" si="2"/>
        <v>27</v>
      </c>
      <c r="O69" s="106">
        <f t="shared" si="3"/>
        <v>27792.719999999998</v>
      </c>
      <c r="P69" s="93" t="str">
        <f t="shared" si="4"/>
        <v>Dins Periode Legal</v>
      </c>
      <c r="Q69" s="93" t="str">
        <f t="shared" si="5"/>
        <v>T1 - Dins Periode Legal</v>
      </c>
      <c r="R69" s="93" t="str">
        <f t="shared" si="6"/>
        <v>T1 - Import Total</v>
      </c>
      <c r="S69" s="110">
        <f t="shared" si="7"/>
        <v>0.11728534504153303</v>
      </c>
      <c r="T69" s="107">
        <f t="shared" si="8"/>
        <v>1</v>
      </c>
    </row>
    <row r="70" spans="2:20" s="91" customFormat="1" x14ac:dyDescent="0.25">
      <c r="B70" s="90"/>
      <c r="C70" s="95">
        <v>43819</v>
      </c>
      <c r="D70" s="95">
        <v>43846</v>
      </c>
      <c r="F70" s="91">
        <v>197</v>
      </c>
      <c r="G70" s="91" t="s">
        <v>614</v>
      </c>
      <c r="H70" s="96" t="s">
        <v>617</v>
      </c>
      <c r="I70" s="97">
        <v>41007532</v>
      </c>
      <c r="J70" s="91" t="s">
        <v>616</v>
      </c>
      <c r="K70" s="94">
        <v>464.2</v>
      </c>
      <c r="L70" s="104">
        <f t="shared" si="0"/>
        <v>1</v>
      </c>
      <c r="M70" s="105" t="str">
        <f t="shared" si="1"/>
        <v>T1</v>
      </c>
      <c r="N70" s="93">
        <f t="shared" si="2"/>
        <v>27</v>
      </c>
      <c r="O70" s="106">
        <f t="shared" si="3"/>
        <v>12533.4</v>
      </c>
      <c r="P70" s="93" t="str">
        <f t="shared" si="4"/>
        <v>Dins Periode Legal</v>
      </c>
      <c r="Q70" s="93" t="str">
        <f t="shared" si="5"/>
        <v>T1 - Dins Periode Legal</v>
      </c>
      <c r="R70" s="93" t="str">
        <f t="shared" si="6"/>
        <v>T1 - Import Total</v>
      </c>
      <c r="S70" s="110">
        <f t="shared" si="7"/>
        <v>5.289097805265372E-2</v>
      </c>
      <c r="T70" s="107">
        <f t="shared" si="8"/>
        <v>1</v>
      </c>
    </row>
    <row r="71" spans="2:20" s="91" customFormat="1" x14ac:dyDescent="0.25">
      <c r="B71" s="90"/>
      <c r="C71" s="95">
        <v>43819</v>
      </c>
      <c r="D71" s="95">
        <v>43846</v>
      </c>
      <c r="F71" s="91">
        <v>198</v>
      </c>
      <c r="G71" s="91" t="s">
        <v>618</v>
      </c>
      <c r="H71" s="96" t="s">
        <v>619</v>
      </c>
      <c r="I71" s="97">
        <v>41000015</v>
      </c>
      <c r="J71" s="91" t="s">
        <v>620</v>
      </c>
      <c r="K71" s="94">
        <v>1034.55</v>
      </c>
      <c r="L71" s="104">
        <f t="shared" ref="L71:L134" si="9">IF(D71="","",MONTH(D71))</f>
        <v>1</v>
      </c>
      <c r="M71" s="105" t="str">
        <f t="shared" ref="M71:M134" si="10">IF(L71="","",VLOOKUP(L71,$AJ$8:$AK$19,2,FALSE))</f>
        <v>T1</v>
      </c>
      <c r="N71" s="93">
        <f t="shared" ref="N71:N134" si="11">IF(D71="",0,D71-C71)</f>
        <v>27</v>
      </c>
      <c r="O71" s="106">
        <f t="shared" ref="O71:O134" si="12">K71*N71</f>
        <v>27932.85</v>
      </c>
      <c r="P71" s="93" t="str">
        <f t="shared" ref="P71:P134" si="13">IF(N71&lt;=30,"Dins Periode Legal","Fora Periode Legal")</f>
        <v>Dins Periode Legal</v>
      </c>
      <c r="Q71" s="93" t="str">
        <f t="shared" ref="Q71:Q134" si="14">CONCATENATE($M71," - ",P71)</f>
        <v>T1 - Dins Periode Legal</v>
      </c>
      <c r="R71" s="93" t="str">
        <f t="shared" ref="R71:R134" si="15">CONCATENATE($M71," - Import Total")</f>
        <v>T1 - Import Total</v>
      </c>
      <c r="S71" s="110">
        <f t="shared" ref="S71:S134" si="16">IF(M71="",0,K71/(VLOOKUP(R71,$X$9:$Y$27,2,FALSE))*N71)</f>
        <v>0.1178766939775375</v>
      </c>
      <c r="T71" s="107">
        <f t="shared" ref="T71:T134" si="17">IF(L71="",0,1)</f>
        <v>1</v>
      </c>
    </row>
    <row r="72" spans="2:20" s="91" customFormat="1" x14ac:dyDescent="0.25">
      <c r="B72" s="90"/>
      <c r="C72" s="95">
        <v>43819</v>
      </c>
      <c r="D72" s="95">
        <v>43846</v>
      </c>
      <c r="F72" s="91">
        <v>210</v>
      </c>
      <c r="G72" s="91" t="s">
        <v>70</v>
      </c>
      <c r="H72" s="96" t="s">
        <v>636</v>
      </c>
      <c r="I72" s="97">
        <v>41007530</v>
      </c>
      <c r="J72" s="91" t="s">
        <v>46</v>
      </c>
      <c r="K72" s="94">
        <v>367.84</v>
      </c>
      <c r="L72" s="104">
        <f t="shared" si="9"/>
        <v>1</v>
      </c>
      <c r="M72" s="105" t="str">
        <f t="shared" si="10"/>
        <v>T1</v>
      </c>
      <c r="N72" s="93">
        <f t="shared" si="11"/>
        <v>27</v>
      </c>
      <c r="O72" s="106">
        <f t="shared" si="12"/>
        <v>9931.6799999999985</v>
      </c>
      <c r="P72" s="93" t="str">
        <f t="shared" si="13"/>
        <v>Dins Periode Legal</v>
      </c>
      <c r="Q72" s="93" t="str">
        <f t="shared" si="14"/>
        <v>T1 - Dins Periode Legal</v>
      </c>
      <c r="R72" s="93" t="str">
        <f t="shared" si="15"/>
        <v>T1 - Import Total</v>
      </c>
      <c r="S72" s="110">
        <f t="shared" si="16"/>
        <v>4.1911713414235552E-2</v>
      </c>
      <c r="T72" s="107">
        <f t="shared" si="17"/>
        <v>1</v>
      </c>
    </row>
    <row r="73" spans="2:20" s="91" customFormat="1" x14ac:dyDescent="0.25">
      <c r="B73" s="90"/>
      <c r="C73" s="95">
        <v>43819</v>
      </c>
      <c r="D73" s="95">
        <v>43846</v>
      </c>
      <c r="F73" s="91">
        <v>211</v>
      </c>
      <c r="G73" s="91" t="s">
        <v>637</v>
      </c>
      <c r="H73" s="96" t="s">
        <v>638</v>
      </c>
      <c r="I73" s="97">
        <v>41002592</v>
      </c>
      <c r="J73" s="91" t="s">
        <v>639</v>
      </c>
      <c r="K73" s="94">
        <v>275</v>
      </c>
      <c r="L73" s="104">
        <f t="shared" si="9"/>
        <v>1</v>
      </c>
      <c r="M73" s="105" t="str">
        <f t="shared" si="10"/>
        <v>T1</v>
      </c>
      <c r="N73" s="93">
        <f t="shared" si="11"/>
        <v>27</v>
      </c>
      <c r="O73" s="106">
        <f t="shared" si="12"/>
        <v>7425</v>
      </c>
      <c r="P73" s="93" t="str">
        <f t="shared" si="13"/>
        <v>Dins Periode Legal</v>
      </c>
      <c r="Q73" s="93" t="str">
        <f t="shared" si="14"/>
        <v>T1 - Dins Periode Legal</v>
      </c>
      <c r="R73" s="93" t="str">
        <f t="shared" si="15"/>
        <v>T1 - Import Total</v>
      </c>
      <c r="S73" s="110">
        <f t="shared" si="16"/>
        <v>3.1333517803704816E-2</v>
      </c>
      <c r="T73" s="107">
        <f t="shared" si="17"/>
        <v>1</v>
      </c>
    </row>
    <row r="74" spans="2:20" s="91" customFormat="1" x14ac:dyDescent="0.25">
      <c r="B74" s="90"/>
      <c r="C74" s="95">
        <v>43819</v>
      </c>
      <c r="D74" s="95">
        <v>43846</v>
      </c>
      <c r="F74" s="91">
        <v>212</v>
      </c>
      <c r="G74" s="91" t="s">
        <v>637</v>
      </c>
      <c r="H74" s="96" t="s">
        <v>640</v>
      </c>
      <c r="I74" s="97">
        <v>41002592</v>
      </c>
      <c r="J74" s="91" t="s">
        <v>639</v>
      </c>
      <c r="K74" s="94">
        <v>160</v>
      </c>
      <c r="L74" s="104">
        <f t="shared" si="9"/>
        <v>1</v>
      </c>
      <c r="M74" s="105" t="str">
        <f t="shared" si="10"/>
        <v>T1</v>
      </c>
      <c r="N74" s="93">
        <f t="shared" si="11"/>
        <v>27</v>
      </c>
      <c r="O74" s="106">
        <f t="shared" si="12"/>
        <v>4320</v>
      </c>
      <c r="P74" s="93" t="str">
        <f t="shared" si="13"/>
        <v>Dins Periode Legal</v>
      </c>
      <c r="Q74" s="93" t="str">
        <f t="shared" si="14"/>
        <v>T1 - Dins Periode Legal</v>
      </c>
      <c r="R74" s="93" t="str">
        <f t="shared" si="15"/>
        <v>T1 - Import Total</v>
      </c>
      <c r="S74" s="110">
        <f t="shared" si="16"/>
        <v>1.8230410358519165E-2</v>
      </c>
      <c r="T74" s="107">
        <f t="shared" si="17"/>
        <v>1</v>
      </c>
    </row>
    <row r="75" spans="2:20" s="91" customFormat="1" x14ac:dyDescent="0.25">
      <c r="B75" s="90"/>
      <c r="C75" s="95">
        <v>43819</v>
      </c>
      <c r="D75" s="95">
        <v>43846</v>
      </c>
      <c r="F75" s="91">
        <v>213</v>
      </c>
      <c r="G75" s="91" t="s">
        <v>637</v>
      </c>
      <c r="H75" s="96" t="s">
        <v>641</v>
      </c>
      <c r="I75" s="97">
        <v>41002592</v>
      </c>
      <c r="J75" s="91" t="s">
        <v>639</v>
      </c>
      <c r="K75" s="94">
        <v>250</v>
      </c>
      <c r="L75" s="104">
        <f t="shared" si="9"/>
        <v>1</v>
      </c>
      <c r="M75" s="105" t="str">
        <f t="shared" si="10"/>
        <v>T1</v>
      </c>
      <c r="N75" s="93">
        <f t="shared" si="11"/>
        <v>27</v>
      </c>
      <c r="O75" s="106">
        <f t="shared" si="12"/>
        <v>6750</v>
      </c>
      <c r="P75" s="93" t="str">
        <f t="shared" si="13"/>
        <v>Dins Periode Legal</v>
      </c>
      <c r="Q75" s="93" t="str">
        <f t="shared" si="14"/>
        <v>T1 - Dins Periode Legal</v>
      </c>
      <c r="R75" s="93" t="str">
        <f t="shared" si="15"/>
        <v>T1 - Import Total</v>
      </c>
      <c r="S75" s="110">
        <f t="shared" si="16"/>
        <v>2.8485016185186195E-2</v>
      </c>
      <c r="T75" s="107">
        <f t="shared" si="17"/>
        <v>1</v>
      </c>
    </row>
    <row r="76" spans="2:20" s="91" customFormat="1" x14ac:dyDescent="0.25">
      <c r="B76" s="90"/>
      <c r="C76" s="95">
        <v>43819</v>
      </c>
      <c r="D76" s="95">
        <v>43846</v>
      </c>
      <c r="F76" s="91">
        <v>214</v>
      </c>
      <c r="G76" s="91" t="s">
        <v>637</v>
      </c>
      <c r="H76" s="96" t="s">
        <v>642</v>
      </c>
      <c r="I76" s="97">
        <v>41002592</v>
      </c>
      <c r="J76" s="91" t="s">
        <v>639</v>
      </c>
      <c r="K76" s="94">
        <v>190</v>
      </c>
      <c r="L76" s="104">
        <f t="shared" si="9"/>
        <v>1</v>
      </c>
      <c r="M76" s="105" t="str">
        <f t="shared" si="10"/>
        <v>T1</v>
      </c>
      <c r="N76" s="93">
        <f t="shared" si="11"/>
        <v>27</v>
      </c>
      <c r="O76" s="106">
        <f t="shared" si="12"/>
        <v>5130</v>
      </c>
      <c r="P76" s="93" t="str">
        <f t="shared" si="13"/>
        <v>Dins Periode Legal</v>
      </c>
      <c r="Q76" s="93" t="str">
        <f t="shared" si="14"/>
        <v>T1 - Dins Periode Legal</v>
      </c>
      <c r="R76" s="93" t="str">
        <f t="shared" si="15"/>
        <v>T1 - Import Total</v>
      </c>
      <c r="S76" s="110">
        <f t="shared" si="16"/>
        <v>2.1648612300741506E-2</v>
      </c>
      <c r="T76" s="107">
        <f t="shared" si="17"/>
        <v>1</v>
      </c>
    </row>
    <row r="77" spans="2:20" s="91" customFormat="1" x14ac:dyDescent="0.25">
      <c r="B77" s="90"/>
      <c r="C77" s="95">
        <v>43819</v>
      </c>
      <c r="D77" s="95">
        <v>43846</v>
      </c>
      <c r="F77" s="91">
        <v>215</v>
      </c>
      <c r="G77" s="91" t="s">
        <v>643</v>
      </c>
      <c r="H77" s="96" t="s">
        <v>644</v>
      </c>
      <c r="I77" s="97">
        <v>41006400</v>
      </c>
      <c r="J77" s="91" t="s">
        <v>645</v>
      </c>
      <c r="K77" s="94">
        <v>151.25</v>
      </c>
      <c r="L77" s="104">
        <f t="shared" si="9"/>
        <v>1</v>
      </c>
      <c r="M77" s="105" t="str">
        <f t="shared" si="10"/>
        <v>T1</v>
      </c>
      <c r="N77" s="93">
        <f t="shared" si="11"/>
        <v>27</v>
      </c>
      <c r="O77" s="106">
        <f t="shared" si="12"/>
        <v>4083.75</v>
      </c>
      <c r="P77" s="93" t="str">
        <f t="shared" si="13"/>
        <v>Dins Periode Legal</v>
      </c>
      <c r="Q77" s="93" t="str">
        <f t="shared" si="14"/>
        <v>T1 - Dins Periode Legal</v>
      </c>
      <c r="R77" s="93" t="str">
        <f t="shared" si="15"/>
        <v>T1 - Import Total</v>
      </c>
      <c r="S77" s="110">
        <f t="shared" si="16"/>
        <v>1.7233434792037646E-2</v>
      </c>
      <c r="T77" s="107">
        <f t="shared" si="17"/>
        <v>1</v>
      </c>
    </row>
    <row r="78" spans="2:20" s="91" customFormat="1" x14ac:dyDescent="0.25">
      <c r="B78" s="90"/>
      <c r="C78" s="95">
        <v>43819</v>
      </c>
      <c r="D78" s="95">
        <v>43860</v>
      </c>
      <c r="F78" s="91">
        <v>353</v>
      </c>
      <c r="G78" s="91" t="s">
        <v>664</v>
      </c>
      <c r="H78" s="96" t="s">
        <v>667</v>
      </c>
      <c r="I78" s="97">
        <v>40010011</v>
      </c>
      <c r="J78" s="91" t="s">
        <v>666</v>
      </c>
      <c r="K78" s="94">
        <v>612.54</v>
      </c>
      <c r="L78" s="104">
        <f t="shared" si="9"/>
        <v>1</v>
      </c>
      <c r="M78" s="105" t="str">
        <f t="shared" si="10"/>
        <v>T1</v>
      </c>
      <c r="N78" s="93">
        <f t="shared" si="11"/>
        <v>41</v>
      </c>
      <c r="O78" s="106">
        <f t="shared" si="12"/>
        <v>25114.14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0.10598173101881955</v>
      </c>
      <c r="T78" s="107">
        <f t="shared" si="17"/>
        <v>1</v>
      </c>
    </row>
    <row r="79" spans="2:20" s="91" customFormat="1" x14ac:dyDescent="0.25">
      <c r="B79" s="90"/>
      <c r="C79" s="95">
        <v>43819</v>
      </c>
      <c r="D79" s="95">
        <v>43860</v>
      </c>
      <c r="F79" s="91">
        <v>379</v>
      </c>
      <c r="G79" s="91" t="s">
        <v>614</v>
      </c>
      <c r="H79" s="96" t="s">
        <v>701</v>
      </c>
      <c r="I79" s="97">
        <v>41007532</v>
      </c>
      <c r="J79" s="91" t="s">
        <v>616</v>
      </c>
      <c r="K79" s="94">
        <v>103.09</v>
      </c>
      <c r="L79" s="104">
        <f t="shared" si="9"/>
        <v>1</v>
      </c>
      <c r="M79" s="105" t="str">
        <f t="shared" si="10"/>
        <v>T1</v>
      </c>
      <c r="N79" s="93">
        <f t="shared" si="11"/>
        <v>41</v>
      </c>
      <c r="O79" s="106">
        <f t="shared" si="12"/>
        <v>4226.6900000000005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1.7836641934779945E-2</v>
      </c>
      <c r="T79" s="107">
        <f t="shared" si="17"/>
        <v>1</v>
      </c>
    </row>
    <row r="80" spans="2:20" s="91" customFormat="1" x14ac:dyDescent="0.25">
      <c r="B80" s="90"/>
      <c r="C80" s="95">
        <v>43822</v>
      </c>
      <c r="D80" s="95">
        <v>43860</v>
      </c>
      <c r="F80" s="91">
        <v>366</v>
      </c>
      <c r="G80" s="91" t="s">
        <v>684</v>
      </c>
      <c r="H80" s="96" t="s">
        <v>685</v>
      </c>
      <c r="I80" s="97">
        <v>40002523</v>
      </c>
      <c r="J80" s="91" t="s">
        <v>686</v>
      </c>
      <c r="K80" s="94">
        <v>156.09</v>
      </c>
      <c r="L80" s="104">
        <f t="shared" si="9"/>
        <v>1</v>
      </c>
      <c r="M80" s="105" t="str">
        <f t="shared" si="10"/>
        <v>T1</v>
      </c>
      <c r="N80" s="93">
        <f t="shared" si="11"/>
        <v>38</v>
      </c>
      <c r="O80" s="106">
        <f t="shared" si="12"/>
        <v>5931.42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2.5030606622390678E-2</v>
      </c>
      <c r="T80" s="107">
        <f t="shared" si="17"/>
        <v>1</v>
      </c>
    </row>
    <row r="81" spans="2:20" s="91" customFormat="1" x14ac:dyDescent="0.25">
      <c r="B81" s="90"/>
      <c r="C81" s="95">
        <v>43824</v>
      </c>
      <c r="D81" s="95">
        <v>43860</v>
      </c>
      <c r="F81" s="91">
        <v>375</v>
      </c>
      <c r="G81" s="91" t="s">
        <v>72</v>
      </c>
      <c r="H81" s="96" t="s">
        <v>697</v>
      </c>
      <c r="I81" s="97">
        <v>41002557</v>
      </c>
      <c r="J81" s="91" t="s">
        <v>32</v>
      </c>
      <c r="K81" s="94">
        <v>143.44999999999999</v>
      </c>
      <c r="L81" s="104">
        <f t="shared" si="9"/>
        <v>1</v>
      </c>
      <c r="M81" s="105" t="str">
        <f t="shared" si="10"/>
        <v>T1</v>
      </c>
      <c r="N81" s="93">
        <f t="shared" si="11"/>
        <v>36</v>
      </c>
      <c r="O81" s="106">
        <f t="shared" si="12"/>
        <v>5164.2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2.1792936382746448E-2</v>
      </c>
      <c r="T81" s="107">
        <f t="shared" si="17"/>
        <v>1</v>
      </c>
    </row>
    <row r="82" spans="2:20" s="91" customFormat="1" x14ac:dyDescent="0.25">
      <c r="B82" s="90"/>
      <c r="C82" s="95">
        <v>43826</v>
      </c>
      <c r="D82" s="95">
        <v>43860</v>
      </c>
      <c r="F82" s="91">
        <v>382</v>
      </c>
      <c r="G82" s="91" t="s">
        <v>706</v>
      </c>
      <c r="H82" s="96" t="s">
        <v>707</v>
      </c>
      <c r="I82" s="97">
        <v>40000018</v>
      </c>
      <c r="J82" s="91" t="s">
        <v>708</v>
      </c>
      <c r="K82" s="94">
        <v>484.48</v>
      </c>
      <c r="L82" s="104">
        <f t="shared" si="9"/>
        <v>1</v>
      </c>
      <c r="M82" s="105" t="str">
        <f t="shared" si="10"/>
        <v>T1</v>
      </c>
      <c r="N82" s="93">
        <f t="shared" si="11"/>
        <v>34</v>
      </c>
      <c r="O82" s="106">
        <f t="shared" si="12"/>
        <v>16472.32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6.951322989741722E-2</v>
      </c>
      <c r="T82" s="107">
        <f t="shared" si="17"/>
        <v>1</v>
      </c>
    </row>
    <row r="83" spans="2:20" s="91" customFormat="1" x14ac:dyDescent="0.25">
      <c r="B83" s="90"/>
      <c r="C83" s="95">
        <v>43829</v>
      </c>
      <c r="D83" s="95">
        <v>43860</v>
      </c>
      <c r="F83" s="91">
        <v>360</v>
      </c>
      <c r="G83" s="91" t="s">
        <v>674</v>
      </c>
      <c r="H83" s="96" t="s">
        <v>675</v>
      </c>
      <c r="I83" s="97">
        <v>40001750</v>
      </c>
      <c r="J83" s="91" t="s">
        <v>676</v>
      </c>
      <c r="K83" s="94">
        <v>157.25</v>
      </c>
      <c r="L83" s="104">
        <f t="shared" si="9"/>
        <v>1</v>
      </c>
      <c r="M83" s="105" t="str">
        <f t="shared" si="10"/>
        <v>T1</v>
      </c>
      <c r="N83" s="93">
        <f t="shared" si="11"/>
        <v>31</v>
      </c>
      <c r="O83" s="106">
        <f t="shared" si="12"/>
        <v>4874.75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2.0571456688701688E-2</v>
      </c>
      <c r="T83" s="107">
        <f t="shared" si="17"/>
        <v>1</v>
      </c>
    </row>
    <row r="84" spans="2:20" s="91" customFormat="1" x14ac:dyDescent="0.25">
      <c r="B84" s="90"/>
      <c r="C84" s="95">
        <v>43829</v>
      </c>
      <c r="D84" s="95">
        <v>43860</v>
      </c>
      <c r="F84" s="91">
        <v>364</v>
      </c>
      <c r="G84" s="91" t="s">
        <v>65</v>
      </c>
      <c r="H84" s="96" t="s">
        <v>682</v>
      </c>
      <c r="I84" s="97">
        <v>40002800</v>
      </c>
      <c r="J84" s="91" t="s">
        <v>35</v>
      </c>
      <c r="K84" s="94">
        <v>40.79</v>
      </c>
      <c r="L84" s="104">
        <f t="shared" si="9"/>
        <v>1</v>
      </c>
      <c r="M84" s="105" t="str">
        <f t="shared" si="10"/>
        <v>T1</v>
      </c>
      <c r="N84" s="93">
        <f t="shared" si="11"/>
        <v>31</v>
      </c>
      <c r="O84" s="106">
        <f t="shared" si="12"/>
        <v>1264.49</v>
      </c>
      <c r="P84" s="93" t="str">
        <f t="shared" si="13"/>
        <v>Fora Periode Legal</v>
      </c>
      <c r="Q84" s="93" t="str">
        <f t="shared" si="14"/>
        <v>T1 - Fora Periode Legal</v>
      </c>
      <c r="R84" s="93" t="str">
        <f t="shared" si="15"/>
        <v>T1 - Import Total</v>
      </c>
      <c r="S84" s="110">
        <f t="shared" si="16"/>
        <v>5.3361508320009018E-3</v>
      </c>
      <c r="T84" s="107">
        <f t="shared" si="17"/>
        <v>1</v>
      </c>
    </row>
    <row r="85" spans="2:20" s="91" customFormat="1" x14ac:dyDescent="0.25">
      <c r="B85" s="90"/>
      <c r="C85" s="95">
        <v>43829</v>
      </c>
      <c r="D85" s="95">
        <v>43860</v>
      </c>
      <c r="F85" s="91">
        <v>365</v>
      </c>
      <c r="G85" s="91" t="s">
        <v>58</v>
      </c>
      <c r="H85" s="96" t="s">
        <v>683</v>
      </c>
      <c r="I85" s="97">
        <v>40001300</v>
      </c>
      <c r="J85" s="91" t="s">
        <v>18</v>
      </c>
      <c r="K85" s="94">
        <v>197.47</v>
      </c>
      <c r="L85" s="104">
        <f t="shared" si="9"/>
        <v>1</v>
      </c>
      <c r="M85" s="105" t="str">
        <f t="shared" si="10"/>
        <v>T1</v>
      </c>
      <c r="N85" s="93">
        <f t="shared" si="11"/>
        <v>31</v>
      </c>
      <c r="O85" s="106">
        <f t="shared" si="12"/>
        <v>6121.57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2.5833040078333369E-2</v>
      </c>
      <c r="T85" s="107">
        <f t="shared" si="17"/>
        <v>1</v>
      </c>
    </row>
    <row r="86" spans="2:20" s="91" customFormat="1" x14ac:dyDescent="0.25">
      <c r="B86" s="90"/>
      <c r="C86" s="95">
        <v>43829</v>
      </c>
      <c r="D86" s="95">
        <v>43860</v>
      </c>
      <c r="F86" s="91">
        <v>367</v>
      </c>
      <c r="G86" s="91" t="s">
        <v>87</v>
      </c>
      <c r="H86" s="96" t="s">
        <v>687</v>
      </c>
      <c r="I86" s="97">
        <v>41001249</v>
      </c>
      <c r="J86" s="91" t="s">
        <v>17</v>
      </c>
      <c r="K86" s="94">
        <v>380.99</v>
      </c>
      <c r="L86" s="104">
        <f t="shared" si="9"/>
        <v>1</v>
      </c>
      <c r="M86" s="105" t="str">
        <f t="shared" si="10"/>
        <v>T1</v>
      </c>
      <c r="N86" s="93">
        <f t="shared" si="11"/>
        <v>31</v>
      </c>
      <c r="O86" s="106">
        <f t="shared" si="12"/>
        <v>11810.69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4.9841140119735811E-2</v>
      </c>
      <c r="T86" s="107">
        <f t="shared" si="17"/>
        <v>1</v>
      </c>
    </row>
    <row r="87" spans="2:20" s="91" customFormat="1" x14ac:dyDescent="0.25">
      <c r="B87" s="90"/>
      <c r="C87" s="95">
        <v>43830</v>
      </c>
      <c r="D87" s="95">
        <v>43840</v>
      </c>
      <c r="E87" s="91">
        <v>24</v>
      </c>
      <c r="F87" s="91">
        <v>161</v>
      </c>
      <c r="G87" s="91" t="s">
        <v>603</v>
      </c>
      <c r="H87" s="96" t="s">
        <v>604</v>
      </c>
      <c r="I87" s="97">
        <v>41003309</v>
      </c>
      <c r="J87" s="91" t="s">
        <v>605</v>
      </c>
      <c r="K87" s="94">
        <v>4.28</v>
      </c>
      <c r="L87" s="104">
        <f t="shared" si="9"/>
        <v>1</v>
      </c>
      <c r="M87" s="105" t="str">
        <f t="shared" si="10"/>
        <v>T1</v>
      </c>
      <c r="N87" s="93">
        <f t="shared" si="11"/>
        <v>10</v>
      </c>
      <c r="O87" s="106">
        <f t="shared" si="12"/>
        <v>42.800000000000004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1.8061610262606951E-4</v>
      </c>
      <c r="T87" s="107">
        <f t="shared" si="17"/>
        <v>1</v>
      </c>
    </row>
    <row r="88" spans="2:20" s="91" customFormat="1" x14ac:dyDescent="0.25">
      <c r="B88" s="90"/>
      <c r="C88" s="95">
        <v>43830</v>
      </c>
      <c r="D88" s="95">
        <v>43840</v>
      </c>
      <c r="E88" s="91">
        <v>25</v>
      </c>
      <c r="F88" s="91">
        <v>163</v>
      </c>
      <c r="G88" s="91" t="s">
        <v>67</v>
      </c>
      <c r="H88" s="96" t="s">
        <v>606</v>
      </c>
      <c r="I88" s="97">
        <v>41007650</v>
      </c>
      <c r="J88" s="91" t="s">
        <v>29</v>
      </c>
      <c r="K88" s="94">
        <v>360.46</v>
      </c>
      <c r="L88" s="104">
        <f t="shared" si="9"/>
        <v>1</v>
      </c>
      <c r="M88" s="105" t="str">
        <f t="shared" si="10"/>
        <v>T1</v>
      </c>
      <c r="N88" s="93">
        <f t="shared" si="11"/>
        <v>10</v>
      </c>
      <c r="O88" s="106">
        <f t="shared" si="12"/>
        <v>3604.6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1.5211420643129208E-2</v>
      </c>
      <c r="T88" s="107">
        <f t="shared" si="17"/>
        <v>1</v>
      </c>
    </row>
    <row r="89" spans="2:20" s="91" customFormat="1" x14ac:dyDescent="0.25">
      <c r="B89" s="90"/>
      <c r="C89" s="95">
        <v>43830</v>
      </c>
      <c r="D89" s="95">
        <v>43846</v>
      </c>
      <c r="E89" s="91">
        <v>36</v>
      </c>
      <c r="F89" s="91">
        <v>192</v>
      </c>
      <c r="G89" s="91" t="s">
        <v>607</v>
      </c>
      <c r="H89" s="96" t="s">
        <v>608</v>
      </c>
      <c r="I89" s="97">
        <v>41000010</v>
      </c>
      <c r="J89" s="91" t="s">
        <v>609</v>
      </c>
      <c r="K89" s="94">
        <v>1078.31</v>
      </c>
      <c r="L89" s="104">
        <f t="shared" si="9"/>
        <v>1</v>
      </c>
      <c r="M89" s="105" t="str">
        <f t="shared" si="10"/>
        <v>T1</v>
      </c>
      <c r="N89" s="93">
        <f t="shared" si="11"/>
        <v>16</v>
      </c>
      <c r="O89" s="106">
        <f t="shared" si="12"/>
        <v>17252.96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7.2807532569239997E-2</v>
      </c>
      <c r="T89" s="107">
        <f t="shared" si="17"/>
        <v>1</v>
      </c>
    </row>
    <row r="90" spans="2:20" s="91" customFormat="1" x14ac:dyDescent="0.25">
      <c r="B90" s="90"/>
      <c r="C90" s="95">
        <v>43830</v>
      </c>
      <c r="D90" s="95">
        <v>43860</v>
      </c>
      <c r="F90" s="91">
        <v>345</v>
      </c>
      <c r="G90" s="91" t="s">
        <v>168</v>
      </c>
      <c r="H90" s="96" t="s">
        <v>655</v>
      </c>
      <c r="I90" s="97">
        <v>41008440</v>
      </c>
      <c r="J90" s="91" t="s">
        <v>84</v>
      </c>
      <c r="K90" s="94">
        <v>408.48</v>
      </c>
      <c r="L90" s="104">
        <f t="shared" si="9"/>
        <v>1</v>
      </c>
      <c r="M90" s="105" t="str">
        <f t="shared" si="10"/>
        <v>T1</v>
      </c>
      <c r="N90" s="93">
        <f t="shared" si="11"/>
        <v>30</v>
      </c>
      <c r="O90" s="106">
        <f t="shared" si="12"/>
        <v>12254.400000000001</v>
      </c>
      <c r="P90" s="93" t="str">
        <f t="shared" si="13"/>
        <v>Dins Periode Legal</v>
      </c>
      <c r="Q90" s="93" t="str">
        <f t="shared" si="14"/>
        <v>T1 - Dins Periode Legal</v>
      </c>
      <c r="R90" s="93" t="str">
        <f t="shared" si="15"/>
        <v>T1 - Import Total</v>
      </c>
      <c r="S90" s="110">
        <f t="shared" si="16"/>
        <v>5.171359738366603E-2</v>
      </c>
      <c r="T90" s="107">
        <f t="shared" si="17"/>
        <v>1</v>
      </c>
    </row>
    <row r="91" spans="2:20" s="91" customFormat="1" x14ac:dyDescent="0.25">
      <c r="B91" s="90"/>
      <c r="C91" s="95">
        <v>43830</v>
      </c>
      <c r="D91" s="95">
        <v>43860</v>
      </c>
      <c r="F91" s="91">
        <v>346</v>
      </c>
      <c r="G91" s="91" t="s">
        <v>128</v>
      </c>
      <c r="H91" s="96" t="s">
        <v>656</v>
      </c>
      <c r="I91" s="97">
        <v>40000651</v>
      </c>
      <c r="J91" s="91" t="s">
        <v>122</v>
      </c>
      <c r="K91" s="94">
        <v>62.83</v>
      </c>
      <c r="L91" s="104">
        <f t="shared" si="9"/>
        <v>1</v>
      </c>
      <c r="M91" s="105" t="str">
        <f t="shared" si="10"/>
        <v>T1</v>
      </c>
      <c r="N91" s="93">
        <f t="shared" si="11"/>
        <v>30</v>
      </c>
      <c r="O91" s="106">
        <f t="shared" si="12"/>
        <v>1884.8999999999999</v>
      </c>
      <c r="P91" s="93" t="str">
        <f t="shared" si="13"/>
        <v>Dins Periode Legal</v>
      </c>
      <c r="Q91" s="93" t="str">
        <f t="shared" si="14"/>
        <v>T1 - Dins Periode Legal</v>
      </c>
      <c r="R91" s="93" t="str">
        <f t="shared" si="15"/>
        <v>T1 - Import Total</v>
      </c>
      <c r="S91" s="110">
        <f t="shared" si="16"/>
        <v>7.9542825196233253E-3</v>
      </c>
      <c r="T91" s="107">
        <f t="shared" si="17"/>
        <v>1</v>
      </c>
    </row>
    <row r="92" spans="2:20" s="91" customFormat="1" x14ac:dyDescent="0.25">
      <c r="B92" s="90"/>
      <c r="C92" s="95">
        <v>43830</v>
      </c>
      <c r="D92" s="95">
        <v>43860</v>
      </c>
      <c r="F92" s="91">
        <v>347</v>
      </c>
      <c r="G92" s="91" t="s">
        <v>63</v>
      </c>
      <c r="H92" s="96" t="s">
        <v>657</v>
      </c>
      <c r="I92" s="97">
        <v>40000200</v>
      </c>
      <c r="J92" s="91" t="s">
        <v>15</v>
      </c>
      <c r="K92" s="94">
        <v>827.75</v>
      </c>
      <c r="L92" s="104">
        <f t="shared" si="9"/>
        <v>1</v>
      </c>
      <c r="M92" s="105" t="str">
        <f t="shared" si="10"/>
        <v>T1</v>
      </c>
      <c r="N92" s="93">
        <f t="shared" si="11"/>
        <v>30</v>
      </c>
      <c r="O92" s="106">
        <f t="shared" si="12"/>
        <v>24832.5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0.10479320954350164</v>
      </c>
      <c r="T92" s="107">
        <f t="shared" si="17"/>
        <v>1</v>
      </c>
    </row>
    <row r="93" spans="2:20" s="91" customFormat="1" x14ac:dyDescent="0.25">
      <c r="B93" s="90"/>
      <c r="C93" s="95">
        <v>43830</v>
      </c>
      <c r="D93" s="95">
        <v>43860</v>
      </c>
      <c r="F93" s="91">
        <v>348</v>
      </c>
      <c r="G93" s="91" t="s">
        <v>60</v>
      </c>
      <c r="H93" s="96" t="s">
        <v>658</v>
      </c>
      <c r="I93" s="97">
        <v>41001822</v>
      </c>
      <c r="J93" s="91" t="s">
        <v>41</v>
      </c>
      <c r="K93" s="94">
        <v>39.71</v>
      </c>
      <c r="L93" s="104">
        <f t="shared" si="9"/>
        <v>1</v>
      </c>
      <c r="M93" s="105" t="str">
        <f t="shared" si="10"/>
        <v>T1</v>
      </c>
      <c r="N93" s="93">
        <f t="shared" si="11"/>
        <v>30</v>
      </c>
      <c r="O93" s="106">
        <f t="shared" si="12"/>
        <v>1191.3</v>
      </c>
      <c r="P93" s="93" t="str">
        <f t="shared" si="13"/>
        <v>Dins Periode Legal</v>
      </c>
      <c r="Q93" s="93" t="str">
        <f t="shared" si="14"/>
        <v>T1 - Dins Periode Legal</v>
      </c>
      <c r="R93" s="93" t="str">
        <f t="shared" si="15"/>
        <v>T1 - Import Total</v>
      </c>
      <c r="S93" s="110">
        <f t="shared" si="16"/>
        <v>5.0272888565055275E-3</v>
      </c>
      <c r="T93" s="107">
        <f t="shared" si="17"/>
        <v>1</v>
      </c>
    </row>
    <row r="94" spans="2:20" s="91" customFormat="1" x14ac:dyDescent="0.25">
      <c r="B94" s="90"/>
      <c r="C94" s="95">
        <v>43830</v>
      </c>
      <c r="D94" s="95">
        <v>43860</v>
      </c>
      <c r="F94" s="91">
        <v>349</v>
      </c>
      <c r="G94" s="91" t="s">
        <v>659</v>
      </c>
      <c r="H94" s="96" t="s">
        <v>660</v>
      </c>
      <c r="I94" s="97">
        <v>41000182</v>
      </c>
      <c r="J94" s="91" t="s">
        <v>661</v>
      </c>
      <c r="K94" s="94">
        <v>60</v>
      </c>
      <c r="L94" s="104">
        <f t="shared" si="9"/>
        <v>1</v>
      </c>
      <c r="M94" s="105" t="str">
        <f t="shared" si="10"/>
        <v>T1</v>
      </c>
      <c r="N94" s="93">
        <f t="shared" si="11"/>
        <v>30</v>
      </c>
      <c r="O94" s="106">
        <f t="shared" si="12"/>
        <v>1800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7.5960043160496508E-3</v>
      </c>
      <c r="T94" s="107">
        <f t="shared" si="17"/>
        <v>1</v>
      </c>
    </row>
    <row r="95" spans="2:20" s="91" customFormat="1" x14ac:dyDescent="0.25">
      <c r="B95" s="90"/>
      <c r="C95" s="167">
        <v>43830</v>
      </c>
      <c r="D95" s="95">
        <v>43860</v>
      </c>
      <c r="F95" s="91">
        <v>350</v>
      </c>
      <c r="G95" s="91" t="s">
        <v>71</v>
      </c>
      <c r="H95" s="96" t="s">
        <v>662</v>
      </c>
      <c r="I95" s="97">
        <v>41006850</v>
      </c>
      <c r="J95" s="91" t="s">
        <v>23</v>
      </c>
      <c r="K95" s="94">
        <v>559.75</v>
      </c>
      <c r="L95" s="104">
        <f t="shared" si="9"/>
        <v>1</v>
      </c>
      <c r="M95" s="105" t="str">
        <f t="shared" si="10"/>
        <v>T1</v>
      </c>
      <c r="N95" s="93">
        <f t="shared" si="11"/>
        <v>30</v>
      </c>
      <c r="O95" s="106">
        <f t="shared" si="12"/>
        <v>16792.5</v>
      </c>
      <c r="P95" s="93" t="str">
        <f t="shared" si="13"/>
        <v>Dins Periode Legal</v>
      </c>
      <c r="Q95" s="93" t="str">
        <f t="shared" si="14"/>
        <v>T1 - Dins Periode Legal</v>
      </c>
      <c r="R95" s="93" t="str">
        <f t="shared" si="15"/>
        <v>T1 - Import Total</v>
      </c>
      <c r="S95" s="110">
        <f t="shared" si="16"/>
        <v>7.0864390265146543E-2</v>
      </c>
      <c r="T95" s="107">
        <f t="shared" si="17"/>
        <v>1</v>
      </c>
    </row>
    <row r="96" spans="2:20" s="91" customFormat="1" x14ac:dyDescent="0.25">
      <c r="B96" s="90"/>
      <c r="C96" s="95">
        <v>43830</v>
      </c>
      <c r="D96" s="95">
        <v>43860</v>
      </c>
      <c r="F96" s="91">
        <v>354</v>
      </c>
      <c r="G96" s="91" t="s">
        <v>53</v>
      </c>
      <c r="H96" s="96" t="s">
        <v>668</v>
      </c>
      <c r="I96" s="97">
        <v>41007450</v>
      </c>
      <c r="J96" s="91" t="s">
        <v>24</v>
      </c>
      <c r="K96" s="94">
        <v>30.31</v>
      </c>
      <c r="L96" s="104">
        <f t="shared" si="9"/>
        <v>1</v>
      </c>
      <c r="M96" s="105" t="str">
        <f t="shared" si="10"/>
        <v>T1</v>
      </c>
      <c r="N96" s="93">
        <f t="shared" si="11"/>
        <v>30</v>
      </c>
      <c r="O96" s="106">
        <f t="shared" si="12"/>
        <v>909.3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3.8372481803244153E-3</v>
      </c>
      <c r="T96" s="107">
        <f t="shared" si="17"/>
        <v>1</v>
      </c>
    </row>
    <row r="97" spans="2:20" s="91" customFormat="1" x14ac:dyDescent="0.25">
      <c r="B97" s="90"/>
      <c r="C97" s="95">
        <v>43830</v>
      </c>
      <c r="D97" s="95">
        <v>43860</v>
      </c>
      <c r="F97" s="91">
        <v>355</v>
      </c>
      <c r="G97" s="91" t="s">
        <v>57</v>
      </c>
      <c r="H97" s="96" t="s">
        <v>669</v>
      </c>
      <c r="I97" s="97">
        <v>41005300</v>
      </c>
      <c r="J97" s="91" t="s">
        <v>22</v>
      </c>
      <c r="K97" s="94">
        <v>200.01</v>
      </c>
      <c r="L97" s="104">
        <f t="shared" si="9"/>
        <v>1</v>
      </c>
      <c r="M97" s="105" t="str">
        <f t="shared" si="10"/>
        <v>T1</v>
      </c>
      <c r="N97" s="93">
        <f t="shared" si="11"/>
        <v>30</v>
      </c>
      <c r="O97" s="106">
        <f t="shared" si="12"/>
        <v>6000.2999999999993</v>
      </c>
      <c r="P97" s="93" t="str">
        <f t="shared" si="13"/>
        <v>Dins Periode Legal</v>
      </c>
      <c r="Q97" s="93" t="str">
        <f t="shared" si="14"/>
        <v>T1 - Dins Periode Legal</v>
      </c>
      <c r="R97" s="93" t="str">
        <f t="shared" si="15"/>
        <v>T1 - Import Total</v>
      </c>
      <c r="S97" s="110">
        <f t="shared" si="16"/>
        <v>2.532128038755151E-2</v>
      </c>
      <c r="T97" s="107">
        <f t="shared" si="17"/>
        <v>1</v>
      </c>
    </row>
    <row r="98" spans="2:20" s="91" customFormat="1" x14ac:dyDescent="0.25">
      <c r="B98" s="90"/>
      <c r="C98" s="95">
        <v>43830</v>
      </c>
      <c r="D98" s="95">
        <v>43860</v>
      </c>
      <c r="F98" s="91">
        <v>356</v>
      </c>
      <c r="G98" s="91" t="s">
        <v>594</v>
      </c>
      <c r="H98" s="96" t="s">
        <v>670</v>
      </c>
      <c r="I98" s="97">
        <v>41006072</v>
      </c>
      <c r="J98" s="91" t="s">
        <v>596</v>
      </c>
      <c r="K98" s="94">
        <v>277.7</v>
      </c>
      <c r="L98" s="104">
        <f t="shared" si="9"/>
        <v>1</v>
      </c>
      <c r="M98" s="105" t="str">
        <f t="shared" si="10"/>
        <v>T1</v>
      </c>
      <c r="N98" s="93">
        <f t="shared" si="11"/>
        <v>30</v>
      </c>
      <c r="O98" s="106">
        <f t="shared" si="12"/>
        <v>8331</v>
      </c>
      <c r="P98" s="93" t="str">
        <f t="shared" si="13"/>
        <v>Dins Periode Legal</v>
      </c>
      <c r="Q98" s="93" t="str">
        <f t="shared" si="14"/>
        <v>T1 - Dins Periode Legal</v>
      </c>
      <c r="R98" s="93" t="str">
        <f t="shared" si="15"/>
        <v>T1 - Import Total</v>
      </c>
      <c r="S98" s="110">
        <f t="shared" si="16"/>
        <v>3.5156839976116468E-2</v>
      </c>
      <c r="T98" s="107">
        <f t="shared" si="17"/>
        <v>1</v>
      </c>
    </row>
    <row r="99" spans="2:20" s="91" customFormat="1" x14ac:dyDescent="0.25">
      <c r="B99" s="90"/>
      <c r="C99" s="95">
        <v>43830</v>
      </c>
      <c r="D99" s="95">
        <v>43860</v>
      </c>
      <c r="F99" s="91">
        <v>359</v>
      </c>
      <c r="G99" s="91" t="s">
        <v>139</v>
      </c>
      <c r="H99" s="96" t="s">
        <v>673</v>
      </c>
      <c r="I99" s="97">
        <v>40002919</v>
      </c>
      <c r="J99" s="91" t="s">
        <v>138</v>
      </c>
      <c r="K99" s="94">
        <v>39.200000000000003</v>
      </c>
      <c r="L99" s="104">
        <f t="shared" si="9"/>
        <v>1</v>
      </c>
      <c r="M99" s="105" t="str">
        <f t="shared" si="10"/>
        <v>T1</v>
      </c>
      <c r="N99" s="93">
        <f t="shared" si="11"/>
        <v>30</v>
      </c>
      <c r="O99" s="106">
        <f t="shared" si="12"/>
        <v>1176</v>
      </c>
      <c r="P99" s="93" t="str">
        <f t="shared" si="13"/>
        <v>Dins Periode Legal</v>
      </c>
      <c r="Q99" s="93" t="str">
        <f t="shared" si="14"/>
        <v>T1 - Dins Periode Legal</v>
      </c>
      <c r="R99" s="93" t="str">
        <f t="shared" si="15"/>
        <v>T1 - Import Total</v>
      </c>
      <c r="S99" s="110">
        <f t="shared" si="16"/>
        <v>4.962722819819106E-3</v>
      </c>
      <c r="T99" s="107">
        <f t="shared" si="17"/>
        <v>1</v>
      </c>
    </row>
    <row r="100" spans="2:20" s="91" customFormat="1" x14ac:dyDescent="0.25">
      <c r="B100" s="90"/>
      <c r="C100" s="95">
        <v>43830</v>
      </c>
      <c r="D100" s="95">
        <v>43860</v>
      </c>
      <c r="F100" s="91">
        <v>362</v>
      </c>
      <c r="G100" s="91" t="s">
        <v>66</v>
      </c>
      <c r="H100" s="96" t="s">
        <v>678</v>
      </c>
      <c r="I100" s="97">
        <v>41002908</v>
      </c>
      <c r="J100" s="91" t="s">
        <v>39</v>
      </c>
      <c r="K100" s="94">
        <v>1241.46</v>
      </c>
      <c r="L100" s="104">
        <f t="shared" si="9"/>
        <v>1</v>
      </c>
      <c r="M100" s="105" t="str">
        <f t="shared" si="10"/>
        <v>T1</v>
      </c>
      <c r="N100" s="93">
        <f t="shared" si="11"/>
        <v>30</v>
      </c>
      <c r="O100" s="106">
        <f t="shared" si="12"/>
        <v>37243.800000000003</v>
      </c>
      <c r="P100" s="93" t="str">
        <f t="shared" si="13"/>
        <v>Dins Periode Legal</v>
      </c>
      <c r="Q100" s="93" t="str">
        <f t="shared" si="14"/>
        <v>T1 - Dins Periode Legal</v>
      </c>
      <c r="R100" s="93" t="str">
        <f t="shared" si="15"/>
        <v>T1 - Import Total</v>
      </c>
      <c r="S100" s="110">
        <f t="shared" si="16"/>
        <v>0.15716892530338333</v>
      </c>
      <c r="T100" s="107">
        <f t="shared" si="17"/>
        <v>1</v>
      </c>
    </row>
    <row r="101" spans="2:20" s="91" customFormat="1" x14ac:dyDescent="0.25">
      <c r="B101" s="90"/>
      <c r="C101" s="95">
        <v>43830</v>
      </c>
      <c r="D101" s="95">
        <v>43860</v>
      </c>
      <c r="F101" s="91">
        <v>363</v>
      </c>
      <c r="G101" s="91" t="s">
        <v>679</v>
      </c>
      <c r="H101" s="96" t="s">
        <v>680</v>
      </c>
      <c r="I101" s="97">
        <v>40002570</v>
      </c>
      <c r="J101" s="91" t="s">
        <v>681</v>
      </c>
      <c r="K101" s="94">
        <v>641.29999999999995</v>
      </c>
      <c r="L101" s="104">
        <f t="shared" si="9"/>
        <v>1</v>
      </c>
      <c r="M101" s="105" t="str">
        <f t="shared" si="10"/>
        <v>T1</v>
      </c>
      <c r="N101" s="93">
        <f t="shared" si="11"/>
        <v>30</v>
      </c>
      <c r="O101" s="106">
        <f t="shared" si="12"/>
        <v>19239</v>
      </c>
      <c r="P101" s="93" t="str">
        <f t="shared" si="13"/>
        <v>Dins Periode Legal</v>
      </c>
      <c r="Q101" s="93" t="str">
        <f t="shared" si="14"/>
        <v>T1 - Dins Periode Legal</v>
      </c>
      <c r="R101" s="93" t="str">
        <f t="shared" si="15"/>
        <v>T1 - Import Total</v>
      </c>
      <c r="S101" s="110">
        <f t="shared" si="16"/>
        <v>8.1188626131377353E-2</v>
      </c>
      <c r="T101" s="107">
        <f t="shared" si="17"/>
        <v>1</v>
      </c>
    </row>
    <row r="102" spans="2:20" s="91" customFormat="1" x14ac:dyDescent="0.25">
      <c r="B102" s="90"/>
      <c r="C102" s="95">
        <v>43830</v>
      </c>
      <c r="D102" s="95">
        <v>43860</v>
      </c>
      <c r="F102" s="91">
        <v>368</v>
      </c>
      <c r="G102" s="91" t="s">
        <v>59</v>
      </c>
      <c r="H102" s="96" t="s">
        <v>688</v>
      </c>
      <c r="I102" s="97">
        <v>40001550</v>
      </c>
      <c r="J102" s="91" t="s">
        <v>19</v>
      </c>
      <c r="K102" s="94">
        <v>1346.09</v>
      </c>
      <c r="L102" s="104">
        <f t="shared" si="9"/>
        <v>1</v>
      </c>
      <c r="M102" s="105" t="str">
        <f t="shared" si="10"/>
        <v>T1</v>
      </c>
      <c r="N102" s="93">
        <f t="shared" si="11"/>
        <v>30</v>
      </c>
      <c r="O102" s="106">
        <f t="shared" si="12"/>
        <v>40382.699999999997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0.17041509082985457</v>
      </c>
      <c r="T102" s="107">
        <f t="shared" si="17"/>
        <v>1</v>
      </c>
    </row>
    <row r="103" spans="2:20" s="91" customFormat="1" x14ac:dyDescent="0.25">
      <c r="B103" s="90"/>
      <c r="C103" s="95">
        <v>43830</v>
      </c>
      <c r="D103" s="95">
        <v>43860</v>
      </c>
      <c r="F103" s="91">
        <v>369</v>
      </c>
      <c r="G103" s="91" t="s">
        <v>72</v>
      </c>
      <c r="H103" s="96" t="s">
        <v>689</v>
      </c>
      <c r="I103" s="97">
        <v>41002557</v>
      </c>
      <c r="J103" s="91" t="s">
        <v>32</v>
      </c>
      <c r="K103" s="94">
        <v>808.41</v>
      </c>
      <c r="L103" s="104">
        <f t="shared" si="9"/>
        <v>1</v>
      </c>
      <c r="M103" s="105" t="str">
        <f t="shared" si="10"/>
        <v>T1</v>
      </c>
      <c r="N103" s="93">
        <f t="shared" si="11"/>
        <v>30</v>
      </c>
      <c r="O103" s="106">
        <f t="shared" si="12"/>
        <v>24252.3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0.10234476415229497</v>
      </c>
      <c r="T103" s="107">
        <f t="shared" si="17"/>
        <v>1</v>
      </c>
    </row>
    <row r="104" spans="2:20" s="91" customFormat="1" x14ac:dyDescent="0.25">
      <c r="B104" s="90"/>
      <c r="C104" s="95">
        <v>43830</v>
      </c>
      <c r="D104" s="95">
        <v>43860</v>
      </c>
      <c r="F104" s="91">
        <v>370</v>
      </c>
      <c r="G104" s="91" t="s">
        <v>111</v>
      </c>
      <c r="H104" s="96" t="s">
        <v>690</v>
      </c>
      <c r="I104" s="97">
        <v>41007250</v>
      </c>
      <c r="J104" s="91" t="s">
        <v>95</v>
      </c>
      <c r="K104" s="94">
        <v>407.31</v>
      </c>
      <c r="L104" s="104">
        <f t="shared" si="9"/>
        <v>1</v>
      </c>
      <c r="M104" s="105" t="str">
        <f t="shared" si="10"/>
        <v>T1</v>
      </c>
      <c r="N104" s="93">
        <f t="shared" si="11"/>
        <v>30</v>
      </c>
      <c r="O104" s="106">
        <f t="shared" si="12"/>
        <v>12219.3</v>
      </c>
      <c r="P104" s="93" t="str">
        <f t="shared" si="13"/>
        <v>Dins Periode Legal</v>
      </c>
      <c r="Q104" s="93" t="str">
        <f t="shared" si="14"/>
        <v>T1 - Dins Periode Legal</v>
      </c>
      <c r="R104" s="93" t="str">
        <f t="shared" si="15"/>
        <v>T1 - Import Total</v>
      </c>
      <c r="S104" s="110">
        <f t="shared" si="16"/>
        <v>5.1565475299503061E-2</v>
      </c>
      <c r="T104" s="107">
        <f t="shared" si="17"/>
        <v>1</v>
      </c>
    </row>
    <row r="105" spans="2:20" s="91" customFormat="1" x14ac:dyDescent="0.25">
      <c r="B105" s="90"/>
      <c r="C105" s="95">
        <v>43830</v>
      </c>
      <c r="D105" s="95">
        <v>43860</v>
      </c>
      <c r="F105" s="91">
        <v>371</v>
      </c>
      <c r="G105" s="91" t="s">
        <v>64</v>
      </c>
      <c r="H105" s="96" t="s">
        <v>691</v>
      </c>
      <c r="I105" s="97">
        <v>41001247</v>
      </c>
      <c r="J105" s="91" t="s">
        <v>16</v>
      </c>
      <c r="K105" s="94">
        <v>530</v>
      </c>
      <c r="L105" s="104">
        <f t="shared" si="9"/>
        <v>1</v>
      </c>
      <c r="M105" s="105" t="str">
        <f t="shared" si="10"/>
        <v>T1</v>
      </c>
      <c r="N105" s="93">
        <f t="shared" si="11"/>
        <v>30</v>
      </c>
      <c r="O105" s="106">
        <f t="shared" si="12"/>
        <v>15900</v>
      </c>
      <c r="P105" s="93" t="str">
        <f t="shared" si="13"/>
        <v>Dins Periode Legal</v>
      </c>
      <c r="Q105" s="93" t="str">
        <f t="shared" si="14"/>
        <v>T1 - Dins Periode Legal</v>
      </c>
      <c r="R105" s="93" t="str">
        <f t="shared" si="15"/>
        <v>T1 - Import Total</v>
      </c>
      <c r="S105" s="110">
        <f t="shared" si="16"/>
        <v>6.7098038125105244E-2</v>
      </c>
      <c r="T105" s="107">
        <f t="shared" si="17"/>
        <v>1</v>
      </c>
    </row>
    <row r="106" spans="2:20" s="91" customFormat="1" x14ac:dyDescent="0.25">
      <c r="B106" s="90"/>
      <c r="C106" s="95">
        <v>43830</v>
      </c>
      <c r="D106" s="95">
        <v>43860</v>
      </c>
      <c r="F106" s="91">
        <v>373</v>
      </c>
      <c r="G106" s="91" t="s">
        <v>92</v>
      </c>
      <c r="H106" s="96" t="s">
        <v>695</v>
      </c>
      <c r="I106" s="97">
        <v>41007555</v>
      </c>
      <c r="J106" s="91" t="s">
        <v>93</v>
      </c>
      <c r="K106" s="94">
        <v>596.03</v>
      </c>
      <c r="L106" s="104">
        <f t="shared" si="9"/>
        <v>1</v>
      </c>
      <c r="M106" s="105" t="str">
        <f t="shared" si="10"/>
        <v>T1</v>
      </c>
      <c r="N106" s="93">
        <f t="shared" si="11"/>
        <v>30</v>
      </c>
      <c r="O106" s="106">
        <f t="shared" si="12"/>
        <v>17880.899999999998</v>
      </c>
      <c r="P106" s="93" t="str">
        <f t="shared" si="13"/>
        <v>Dins Periode Legal</v>
      </c>
      <c r="Q106" s="93" t="str">
        <f t="shared" si="14"/>
        <v>T1 - Dins Periode Legal</v>
      </c>
      <c r="R106" s="93" t="str">
        <f t="shared" si="15"/>
        <v>T1 - Import Total</v>
      </c>
      <c r="S106" s="110">
        <f t="shared" si="16"/>
        <v>7.5457440874917889E-2</v>
      </c>
      <c r="T106" s="107">
        <f t="shared" si="17"/>
        <v>1</v>
      </c>
    </row>
    <row r="107" spans="2:20" s="91" customFormat="1" x14ac:dyDescent="0.25">
      <c r="B107" s="90"/>
      <c r="C107" s="95">
        <v>43830</v>
      </c>
      <c r="D107" s="95">
        <v>43860</v>
      </c>
      <c r="F107" s="91">
        <v>374</v>
      </c>
      <c r="G107" s="91" t="s">
        <v>92</v>
      </c>
      <c r="H107" s="96" t="s">
        <v>696</v>
      </c>
      <c r="I107" s="97">
        <v>41007555</v>
      </c>
      <c r="J107" s="91" t="s">
        <v>93</v>
      </c>
      <c r="K107" s="94">
        <v>998.25</v>
      </c>
      <c r="L107" s="104">
        <f t="shared" si="9"/>
        <v>1</v>
      </c>
      <c r="M107" s="105" t="str">
        <f t="shared" si="10"/>
        <v>T1</v>
      </c>
      <c r="N107" s="93">
        <f t="shared" si="11"/>
        <v>30</v>
      </c>
      <c r="O107" s="106">
        <f t="shared" si="12"/>
        <v>29947.5</v>
      </c>
      <c r="P107" s="93" t="str">
        <f t="shared" si="13"/>
        <v>Dins Periode Legal</v>
      </c>
      <c r="Q107" s="93" t="str">
        <f t="shared" si="14"/>
        <v>T1 - Dins Periode Legal</v>
      </c>
      <c r="R107" s="93" t="str">
        <f t="shared" si="15"/>
        <v>T1 - Import Total</v>
      </c>
      <c r="S107" s="110">
        <f t="shared" si="16"/>
        <v>0.12637852180827608</v>
      </c>
      <c r="T107" s="107">
        <f t="shared" si="17"/>
        <v>1</v>
      </c>
    </row>
    <row r="108" spans="2:20" s="91" customFormat="1" x14ac:dyDescent="0.25">
      <c r="B108" s="90"/>
      <c r="C108" s="95">
        <v>43830</v>
      </c>
      <c r="D108" s="95">
        <v>43860</v>
      </c>
      <c r="F108" s="91">
        <v>376</v>
      </c>
      <c r="G108" s="91" t="s">
        <v>151</v>
      </c>
      <c r="H108" s="96" t="s">
        <v>698</v>
      </c>
      <c r="I108" s="97">
        <v>41000460</v>
      </c>
      <c r="J108" s="91" t="s">
        <v>152</v>
      </c>
      <c r="K108" s="94">
        <v>159.72</v>
      </c>
      <c r="L108" s="104">
        <f t="shared" si="9"/>
        <v>1</v>
      </c>
      <c r="M108" s="105" t="str">
        <f t="shared" si="10"/>
        <v>T1</v>
      </c>
      <c r="N108" s="93">
        <f t="shared" si="11"/>
        <v>30</v>
      </c>
      <c r="O108" s="106">
        <f t="shared" si="12"/>
        <v>4791.6000000000004</v>
      </c>
      <c r="P108" s="93" t="str">
        <f t="shared" si="13"/>
        <v>Dins Periode Legal</v>
      </c>
      <c r="Q108" s="93" t="str">
        <f t="shared" si="14"/>
        <v>T1 - Dins Periode Legal</v>
      </c>
      <c r="R108" s="93" t="str">
        <f t="shared" si="15"/>
        <v>T1 - Import Total</v>
      </c>
      <c r="S108" s="110">
        <f t="shared" si="16"/>
        <v>2.0220563489324172E-2</v>
      </c>
      <c r="T108" s="107">
        <f t="shared" si="17"/>
        <v>1</v>
      </c>
    </row>
    <row r="109" spans="2:20" s="91" customFormat="1" x14ac:dyDescent="0.25">
      <c r="B109" s="90"/>
      <c r="C109" s="95">
        <v>43830</v>
      </c>
      <c r="D109" s="95">
        <v>43860</v>
      </c>
      <c r="F109" s="91">
        <v>377</v>
      </c>
      <c r="G109" s="91" t="s">
        <v>308</v>
      </c>
      <c r="H109" s="96" t="s">
        <v>699</v>
      </c>
      <c r="I109" s="97">
        <v>41002591</v>
      </c>
      <c r="J109" s="91" t="s">
        <v>123</v>
      </c>
      <c r="K109" s="94">
        <v>112.53</v>
      </c>
      <c r="L109" s="104">
        <f t="shared" si="9"/>
        <v>1</v>
      </c>
      <c r="M109" s="105" t="str">
        <f t="shared" si="10"/>
        <v>T1</v>
      </c>
      <c r="N109" s="93">
        <f t="shared" si="11"/>
        <v>30</v>
      </c>
      <c r="O109" s="106">
        <f t="shared" si="12"/>
        <v>3375.9</v>
      </c>
      <c r="P109" s="93" t="str">
        <f t="shared" si="13"/>
        <v>Dins Periode Legal</v>
      </c>
      <c r="Q109" s="93" t="str">
        <f t="shared" si="14"/>
        <v>T1 - Dins Periode Legal</v>
      </c>
      <c r="R109" s="93" t="str">
        <f t="shared" si="15"/>
        <v>T1 - Import Total</v>
      </c>
      <c r="S109" s="110">
        <f t="shared" si="16"/>
        <v>1.424630609475112E-2</v>
      </c>
      <c r="T109" s="107">
        <f t="shared" si="17"/>
        <v>1</v>
      </c>
    </row>
    <row r="110" spans="2:20" s="91" customFormat="1" x14ac:dyDescent="0.25">
      <c r="B110" s="90"/>
      <c r="C110" s="95">
        <v>43830</v>
      </c>
      <c r="D110" s="95">
        <v>43860</v>
      </c>
      <c r="F110" s="91">
        <v>380</v>
      </c>
      <c r="G110" s="91" t="s">
        <v>134</v>
      </c>
      <c r="H110" s="96" t="s">
        <v>702</v>
      </c>
      <c r="I110" s="97">
        <v>40001400</v>
      </c>
      <c r="J110" s="91" t="s">
        <v>34</v>
      </c>
      <c r="K110" s="94">
        <v>2381.2800000000002</v>
      </c>
      <c r="L110" s="104">
        <f t="shared" si="9"/>
        <v>1</v>
      </c>
      <c r="M110" s="105" t="str">
        <f t="shared" si="10"/>
        <v>T1</v>
      </c>
      <c r="N110" s="93">
        <f t="shared" si="11"/>
        <v>30</v>
      </c>
      <c r="O110" s="106">
        <f t="shared" si="12"/>
        <v>71438.400000000009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0.30147021929537859</v>
      </c>
      <c r="T110" s="107">
        <f t="shared" si="17"/>
        <v>1</v>
      </c>
    </row>
    <row r="111" spans="2:20" s="91" customFormat="1" x14ac:dyDescent="0.25">
      <c r="B111" s="90"/>
      <c r="C111" s="95">
        <v>43831</v>
      </c>
      <c r="D111" s="95">
        <v>43832</v>
      </c>
      <c r="E111" s="91">
        <v>11</v>
      </c>
      <c r="F111" s="91">
        <v>94</v>
      </c>
      <c r="G111" s="91" t="s">
        <v>554</v>
      </c>
      <c r="H111" s="96" t="s">
        <v>555</v>
      </c>
      <c r="I111" s="97">
        <v>40005225</v>
      </c>
      <c r="J111" s="91" t="s">
        <v>556</v>
      </c>
      <c r="K111" s="94">
        <v>48.27</v>
      </c>
      <c r="L111" s="104">
        <f t="shared" si="9"/>
        <v>1</v>
      </c>
      <c r="M111" s="105" t="str">
        <f t="shared" si="10"/>
        <v>T1</v>
      </c>
      <c r="N111" s="93">
        <f t="shared" si="11"/>
        <v>1</v>
      </c>
      <c r="O111" s="106">
        <f t="shared" si="12"/>
        <v>48.27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2.0369951574206483E-4</v>
      </c>
      <c r="T111" s="107">
        <f t="shared" si="17"/>
        <v>1</v>
      </c>
    </row>
    <row r="112" spans="2:20" s="91" customFormat="1" x14ac:dyDescent="0.25">
      <c r="B112" s="90"/>
      <c r="C112" s="95">
        <v>43831</v>
      </c>
      <c r="D112" s="95">
        <v>43832</v>
      </c>
      <c r="E112" s="91">
        <v>12</v>
      </c>
      <c r="F112" s="91">
        <v>96</v>
      </c>
      <c r="G112" s="91" t="s">
        <v>557</v>
      </c>
      <c r="H112" s="173" t="s">
        <v>711</v>
      </c>
      <c r="I112" s="97">
        <v>41000012</v>
      </c>
      <c r="J112" s="91" t="s">
        <v>558</v>
      </c>
      <c r="K112" s="94">
        <v>41.14</v>
      </c>
      <c r="L112" s="104">
        <f t="shared" si="9"/>
        <v>1</v>
      </c>
      <c r="M112" s="105" t="str">
        <f t="shared" si="10"/>
        <v>T1</v>
      </c>
      <c r="N112" s="93">
        <f t="shared" si="11"/>
        <v>1</v>
      </c>
      <c r="O112" s="106">
        <f t="shared" si="12"/>
        <v>41.14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1.736108986457126E-4</v>
      </c>
      <c r="T112" s="107">
        <f t="shared" si="17"/>
        <v>1</v>
      </c>
    </row>
    <row r="113" spans="2:27" s="91" customFormat="1" x14ac:dyDescent="0.25">
      <c r="B113" s="90"/>
      <c r="C113" s="95">
        <v>43831</v>
      </c>
      <c r="D113" s="54">
        <v>43894</v>
      </c>
      <c r="E113" s="8"/>
      <c r="F113" s="8">
        <v>1723</v>
      </c>
      <c r="G113" s="8" t="s">
        <v>637</v>
      </c>
      <c r="H113" s="48" t="s">
        <v>763</v>
      </c>
      <c r="I113" s="49">
        <v>41002592</v>
      </c>
      <c r="J113" s="8" t="s">
        <v>639</v>
      </c>
      <c r="K113" s="9">
        <v>650</v>
      </c>
      <c r="L113" s="104">
        <f t="shared" si="9"/>
        <v>3</v>
      </c>
      <c r="M113" s="105" t="str">
        <f t="shared" si="10"/>
        <v>T1</v>
      </c>
      <c r="N113" s="93">
        <f t="shared" si="11"/>
        <v>63</v>
      </c>
      <c r="O113" s="106">
        <f t="shared" si="12"/>
        <v>40950</v>
      </c>
      <c r="P113" s="93" t="str">
        <f t="shared" si="13"/>
        <v>Fora Periode Legal</v>
      </c>
      <c r="Q113" s="93" t="str">
        <f t="shared" si="14"/>
        <v>T1 - Fora Periode Legal</v>
      </c>
      <c r="R113" s="93" t="str">
        <f t="shared" si="15"/>
        <v>T1 - Import Total</v>
      </c>
      <c r="S113" s="110">
        <f t="shared" si="16"/>
        <v>0.17280909819012957</v>
      </c>
      <c r="T113" s="107">
        <f t="shared" si="17"/>
        <v>1</v>
      </c>
    </row>
    <row r="114" spans="2:27" s="91" customFormat="1" x14ac:dyDescent="0.25">
      <c r="B114" s="90"/>
      <c r="C114" s="95">
        <v>43838</v>
      </c>
      <c r="D114" s="54">
        <v>43894</v>
      </c>
      <c r="E114" s="8"/>
      <c r="F114" s="8">
        <v>1707</v>
      </c>
      <c r="G114" s="8" t="s">
        <v>59</v>
      </c>
      <c r="H114" s="48" t="s">
        <v>743</v>
      </c>
      <c r="I114" s="49">
        <v>40001550</v>
      </c>
      <c r="J114" s="8" t="s">
        <v>19</v>
      </c>
      <c r="K114" s="9">
        <v>183.6</v>
      </c>
      <c r="L114" s="104">
        <f t="shared" si="9"/>
        <v>3</v>
      </c>
      <c r="M114" s="105" t="str">
        <f t="shared" si="10"/>
        <v>T1</v>
      </c>
      <c r="N114" s="93">
        <f t="shared" si="11"/>
        <v>56</v>
      </c>
      <c r="O114" s="106">
        <f t="shared" si="12"/>
        <v>10281.6</v>
      </c>
      <c r="P114" s="93" t="str">
        <f t="shared" si="13"/>
        <v>Fora Periode Legal</v>
      </c>
      <c r="Q114" s="93" t="str">
        <f t="shared" si="14"/>
        <v>T1 - Fora Periode Legal</v>
      </c>
      <c r="R114" s="93" t="str">
        <f t="shared" si="15"/>
        <v>T1 - Import Total</v>
      </c>
      <c r="S114" s="110">
        <f t="shared" si="16"/>
        <v>4.3388376653275607E-2</v>
      </c>
      <c r="T114" s="107">
        <f t="shared" si="17"/>
        <v>1</v>
      </c>
    </row>
    <row r="115" spans="2:27" s="91" customFormat="1" x14ac:dyDescent="0.25">
      <c r="B115" s="90"/>
      <c r="C115" s="95">
        <v>43845</v>
      </c>
      <c r="D115" s="54">
        <v>43906</v>
      </c>
      <c r="E115" s="8"/>
      <c r="F115" s="8">
        <v>1858</v>
      </c>
      <c r="G115" s="8" t="s">
        <v>49</v>
      </c>
      <c r="H115" s="48" t="s">
        <v>772</v>
      </c>
      <c r="I115" s="49">
        <v>41001612</v>
      </c>
      <c r="J115" s="8" t="s">
        <v>44</v>
      </c>
      <c r="K115" s="9">
        <v>168.5</v>
      </c>
      <c r="L115" s="104">
        <f t="shared" si="9"/>
        <v>3</v>
      </c>
      <c r="M115" s="105" t="str">
        <f t="shared" si="10"/>
        <v>T1</v>
      </c>
      <c r="N115" s="93">
        <f t="shared" si="11"/>
        <v>61</v>
      </c>
      <c r="O115" s="106">
        <f t="shared" si="12"/>
        <v>10278.5</v>
      </c>
      <c r="P115" s="93" t="str">
        <f t="shared" si="13"/>
        <v>Fora Periode Legal</v>
      </c>
      <c r="Q115" s="93" t="str">
        <f t="shared" si="14"/>
        <v>T1 - Fora Periode Legal</v>
      </c>
      <c r="R115" s="93" t="str">
        <f t="shared" si="15"/>
        <v>T1 - Import Total</v>
      </c>
      <c r="S115" s="110">
        <f t="shared" si="16"/>
        <v>4.3375294645842409E-2</v>
      </c>
      <c r="T115" s="107">
        <f t="shared" si="17"/>
        <v>1</v>
      </c>
    </row>
    <row r="116" spans="2:27" s="91" customFormat="1" x14ac:dyDescent="0.25">
      <c r="B116" s="90"/>
      <c r="C116" s="95">
        <v>43845</v>
      </c>
      <c r="D116" s="54">
        <v>43906</v>
      </c>
      <c r="E116" s="8"/>
      <c r="F116" s="8">
        <v>1867</v>
      </c>
      <c r="G116" s="8" t="s">
        <v>160</v>
      </c>
      <c r="H116" s="48" t="s">
        <v>781</v>
      </c>
      <c r="I116" s="49">
        <v>41002865</v>
      </c>
      <c r="J116" s="8" t="s">
        <v>161</v>
      </c>
      <c r="K116" s="9">
        <v>270.33999999999997</v>
      </c>
      <c r="L116" s="104">
        <f t="shared" si="9"/>
        <v>3</v>
      </c>
      <c r="M116" s="105" t="str">
        <f t="shared" si="10"/>
        <v>T1</v>
      </c>
      <c r="N116" s="93">
        <f t="shared" si="11"/>
        <v>61</v>
      </c>
      <c r="O116" s="106">
        <f t="shared" si="12"/>
        <v>16490.739999999998</v>
      </c>
      <c r="P116" s="93" t="str">
        <f t="shared" si="13"/>
        <v>Fora Periode Legal</v>
      </c>
      <c r="Q116" s="93" t="str">
        <f t="shared" si="14"/>
        <v>T1 - Fora Periode Legal</v>
      </c>
      <c r="R116" s="93" t="str">
        <f t="shared" si="15"/>
        <v>T1 - Import Total</v>
      </c>
      <c r="S116" s="110">
        <f t="shared" si="16"/>
        <v>6.9590962341584781E-2</v>
      </c>
      <c r="T116" s="107">
        <f t="shared" si="17"/>
        <v>1</v>
      </c>
    </row>
    <row r="117" spans="2:27" s="91" customFormat="1" x14ac:dyDescent="0.25">
      <c r="B117" s="90"/>
      <c r="C117" s="95">
        <v>43846</v>
      </c>
      <c r="D117" s="54">
        <v>43894</v>
      </c>
      <c r="E117" s="8"/>
      <c r="F117" s="8">
        <v>1696</v>
      </c>
      <c r="G117" s="8" t="s">
        <v>80</v>
      </c>
      <c r="H117" s="48" t="s">
        <v>726</v>
      </c>
      <c r="I117" s="49">
        <v>40002150</v>
      </c>
      <c r="J117" s="8" t="s">
        <v>81</v>
      </c>
      <c r="K117" s="9">
        <v>502.15</v>
      </c>
      <c r="L117" s="104">
        <f t="shared" si="9"/>
        <v>3</v>
      </c>
      <c r="M117" s="105" t="str">
        <f t="shared" si="10"/>
        <v>T1</v>
      </c>
      <c r="N117" s="93">
        <f t="shared" si="11"/>
        <v>48</v>
      </c>
      <c r="O117" s="106">
        <f t="shared" si="12"/>
        <v>24103.199999999997</v>
      </c>
      <c r="P117" s="93" t="str">
        <f t="shared" si="13"/>
        <v>Fora Periode Legal</v>
      </c>
      <c r="Q117" s="93" t="str">
        <f t="shared" si="14"/>
        <v>T1 - Fora Periode Legal</v>
      </c>
      <c r="R117" s="93" t="str">
        <f t="shared" si="15"/>
        <v>T1 - Import Total</v>
      </c>
      <c r="S117" s="110">
        <f t="shared" si="16"/>
        <v>0.10171556179478219</v>
      </c>
      <c r="T117" s="107">
        <f t="shared" si="17"/>
        <v>1</v>
      </c>
    </row>
    <row r="118" spans="2:27" s="91" customFormat="1" x14ac:dyDescent="0.25">
      <c r="B118" s="90"/>
      <c r="C118" s="95">
        <v>43846</v>
      </c>
      <c r="D118" s="54">
        <v>43906</v>
      </c>
      <c r="E118" s="8"/>
      <c r="F118" s="8">
        <v>1859</v>
      </c>
      <c r="G118" s="8" t="s">
        <v>71</v>
      </c>
      <c r="H118" s="48" t="s">
        <v>773</v>
      </c>
      <c r="I118" s="49">
        <v>41006850</v>
      </c>
      <c r="J118" s="8" t="s">
        <v>23</v>
      </c>
      <c r="K118" s="9">
        <v>390.12</v>
      </c>
      <c r="L118" s="104">
        <f t="shared" si="9"/>
        <v>3</v>
      </c>
      <c r="M118" s="105" t="str">
        <f t="shared" si="10"/>
        <v>T1</v>
      </c>
      <c r="N118" s="93">
        <f t="shared" si="11"/>
        <v>60</v>
      </c>
      <c r="O118" s="106">
        <f t="shared" si="12"/>
        <v>23407.200000000001</v>
      </c>
      <c r="P118" s="93" t="str">
        <f t="shared" si="13"/>
        <v>Fora Periode Legal</v>
      </c>
      <c r="Q118" s="93" t="str">
        <f t="shared" si="14"/>
        <v>T1 - Fora Periode Legal</v>
      </c>
      <c r="R118" s="93" t="str">
        <f t="shared" si="15"/>
        <v>T1 - Import Total</v>
      </c>
      <c r="S118" s="110">
        <f t="shared" si="16"/>
        <v>9.8778440125909667E-2</v>
      </c>
      <c r="T118" s="107">
        <f t="shared" si="17"/>
        <v>1</v>
      </c>
    </row>
    <row r="119" spans="2:27" s="91" customFormat="1" x14ac:dyDescent="0.25">
      <c r="B119" s="90"/>
      <c r="C119" s="95">
        <v>43847</v>
      </c>
      <c r="D119" s="54">
        <v>43906</v>
      </c>
      <c r="E119" s="8"/>
      <c r="F119" s="8">
        <v>1860</v>
      </c>
      <c r="G119" s="8" t="s">
        <v>98</v>
      </c>
      <c r="H119" s="48" t="s">
        <v>774</v>
      </c>
      <c r="I119" s="49">
        <v>40001050</v>
      </c>
      <c r="J119" s="8" t="s">
        <v>94</v>
      </c>
      <c r="K119" s="9">
        <v>162.47999999999999</v>
      </c>
      <c r="L119" s="104">
        <f t="shared" si="9"/>
        <v>3</v>
      </c>
      <c r="M119" s="105" t="str">
        <f t="shared" si="10"/>
        <v>T1</v>
      </c>
      <c r="N119" s="93">
        <f t="shared" si="11"/>
        <v>59</v>
      </c>
      <c r="O119" s="106">
        <f t="shared" si="12"/>
        <v>9586.32</v>
      </c>
      <c r="P119" s="93" t="str">
        <f t="shared" si="13"/>
        <v>Fora Periode Legal</v>
      </c>
      <c r="Q119" s="93" t="str">
        <f t="shared" si="14"/>
        <v>T1 - Fora Periode Legal</v>
      </c>
      <c r="R119" s="93" t="str">
        <f t="shared" si="15"/>
        <v>T1 - Import Total</v>
      </c>
      <c r="S119" s="110">
        <f t="shared" si="16"/>
        <v>4.0454293386129499E-2</v>
      </c>
      <c r="T119" s="107">
        <f t="shared" si="17"/>
        <v>1</v>
      </c>
    </row>
    <row r="120" spans="2:27" s="91" customFormat="1" x14ac:dyDescent="0.25">
      <c r="B120" s="90"/>
      <c r="C120" s="95">
        <v>43847</v>
      </c>
      <c r="D120" s="54">
        <v>43906</v>
      </c>
      <c r="E120" s="8"/>
      <c r="F120" s="8">
        <v>1870</v>
      </c>
      <c r="G120" s="8" t="s">
        <v>108</v>
      </c>
      <c r="H120" s="48" t="s">
        <v>784</v>
      </c>
      <c r="I120" s="49">
        <v>41002915</v>
      </c>
      <c r="J120" s="8" t="s">
        <v>109</v>
      </c>
      <c r="K120" s="9">
        <v>116.16</v>
      </c>
      <c r="L120" s="104">
        <f t="shared" si="9"/>
        <v>3</v>
      </c>
      <c r="M120" s="105" t="str">
        <f t="shared" si="10"/>
        <v>T1</v>
      </c>
      <c r="N120" s="93">
        <f t="shared" si="11"/>
        <v>59</v>
      </c>
      <c r="O120" s="106">
        <f t="shared" si="12"/>
        <v>6853.44</v>
      </c>
      <c r="P120" s="93" t="str">
        <f t="shared" si="13"/>
        <v>Fora Periode Legal</v>
      </c>
      <c r="Q120" s="93" t="str">
        <f t="shared" si="14"/>
        <v>T1 - Fora Periode Legal</v>
      </c>
      <c r="R120" s="93" t="str">
        <f t="shared" si="15"/>
        <v>T1 - Import Total</v>
      </c>
      <c r="S120" s="110">
        <f t="shared" si="16"/>
        <v>2.8921533233215176E-2</v>
      </c>
      <c r="T120" s="107">
        <f t="shared" si="17"/>
        <v>1</v>
      </c>
    </row>
    <row r="121" spans="2:27" s="91" customFormat="1" x14ac:dyDescent="0.25">
      <c r="B121" s="90"/>
      <c r="C121" s="95">
        <v>43850</v>
      </c>
      <c r="D121" s="54">
        <v>43894</v>
      </c>
      <c r="E121" s="8"/>
      <c r="F121" s="8">
        <v>1703</v>
      </c>
      <c r="G121" s="8" t="s">
        <v>737</v>
      </c>
      <c r="H121" s="48" t="s">
        <v>738</v>
      </c>
      <c r="I121" s="49">
        <v>40002980</v>
      </c>
      <c r="J121" s="8" t="s">
        <v>739</v>
      </c>
      <c r="K121" s="9">
        <v>968</v>
      </c>
      <c r="L121" s="104">
        <f t="shared" si="9"/>
        <v>3</v>
      </c>
      <c r="M121" s="105" t="str">
        <f t="shared" si="10"/>
        <v>T1</v>
      </c>
      <c r="N121" s="93">
        <f t="shared" si="11"/>
        <v>44</v>
      </c>
      <c r="O121" s="106">
        <f t="shared" si="12"/>
        <v>42592</v>
      </c>
      <c r="P121" s="93" t="str">
        <f t="shared" si="13"/>
        <v>Fora Periode Legal</v>
      </c>
      <c r="Q121" s="93" t="str">
        <f t="shared" si="14"/>
        <v>T1 - Fora Periode Legal</v>
      </c>
      <c r="R121" s="93" t="str">
        <f t="shared" si="15"/>
        <v>T1 - Import Total</v>
      </c>
      <c r="S121" s="110">
        <f t="shared" si="16"/>
        <v>0.17973834212732595</v>
      </c>
      <c r="T121" s="107">
        <f t="shared" si="17"/>
        <v>1</v>
      </c>
    </row>
    <row r="122" spans="2:27" x14ac:dyDescent="0.25">
      <c r="C122" s="95">
        <v>43851</v>
      </c>
      <c r="D122" s="95">
        <v>43851</v>
      </c>
      <c r="E122" s="91">
        <v>52</v>
      </c>
      <c r="F122" s="91">
        <v>257</v>
      </c>
      <c r="G122" s="91" t="s">
        <v>648</v>
      </c>
      <c r="H122" s="96" t="s">
        <v>649</v>
      </c>
      <c r="I122" s="97">
        <v>41006450</v>
      </c>
      <c r="J122" s="91" t="s">
        <v>650</v>
      </c>
      <c r="K122" s="94">
        <v>54.9</v>
      </c>
      <c r="L122" s="104">
        <f t="shared" si="9"/>
        <v>1</v>
      </c>
      <c r="M122" s="105" t="str">
        <f t="shared" si="10"/>
        <v>T1</v>
      </c>
      <c r="N122" s="93">
        <f t="shared" si="11"/>
        <v>0</v>
      </c>
      <c r="O122" s="106">
        <f t="shared" si="12"/>
        <v>0</v>
      </c>
      <c r="P122" s="93" t="str">
        <f t="shared" si="13"/>
        <v>Dins Periode Legal</v>
      </c>
      <c r="Q122" s="93" t="str">
        <f t="shared" si="14"/>
        <v>T1 - Dins Periode Legal</v>
      </c>
      <c r="R122" s="93" t="str">
        <f t="shared" si="15"/>
        <v>T1 - Import Total</v>
      </c>
      <c r="S122" s="110">
        <f t="shared" si="16"/>
        <v>0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95">
        <v>43851</v>
      </c>
      <c r="D123" s="54">
        <v>43894</v>
      </c>
      <c r="E123" s="8"/>
      <c r="F123" s="8">
        <v>1698</v>
      </c>
      <c r="G123" s="8" t="s">
        <v>413</v>
      </c>
      <c r="H123" s="48" t="s">
        <v>728</v>
      </c>
      <c r="I123" s="49">
        <v>41005615</v>
      </c>
      <c r="J123" s="8" t="s">
        <v>415</v>
      </c>
      <c r="K123" s="9">
        <v>269.36</v>
      </c>
      <c r="L123" s="104">
        <f t="shared" si="9"/>
        <v>3</v>
      </c>
      <c r="M123" s="105" t="str">
        <f t="shared" si="10"/>
        <v>T1</v>
      </c>
      <c r="N123" s="93">
        <f t="shared" si="11"/>
        <v>43</v>
      </c>
      <c r="O123" s="106">
        <f t="shared" si="12"/>
        <v>11582.480000000001</v>
      </c>
      <c r="P123" s="93" t="str">
        <f t="shared" si="13"/>
        <v>Fora Periode Legal</v>
      </c>
      <c r="Q123" s="93" t="str">
        <f t="shared" si="14"/>
        <v>T1 - Fora Periode Legal</v>
      </c>
      <c r="R123" s="93" t="str">
        <f t="shared" si="15"/>
        <v>T1 - Import Total</v>
      </c>
      <c r="S123" s="110">
        <f t="shared" si="16"/>
        <v>4.8878093372532655E-2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43851</v>
      </c>
      <c r="D124" s="54">
        <v>43894</v>
      </c>
      <c r="E124" s="8"/>
      <c r="F124" s="8">
        <v>1713</v>
      </c>
      <c r="G124" s="8" t="s">
        <v>751</v>
      </c>
      <c r="H124" s="48" t="s">
        <v>752</v>
      </c>
      <c r="I124" s="49">
        <v>40003011</v>
      </c>
      <c r="J124" s="8" t="s">
        <v>753</v>
      </c>
      <c r="K124" s="9">
        <v>898.96</v>
      </c>
      <c r="L124" s="104">
        <f t="shared" si="9"/>
        <v>3</v>
      </c>
      <c r="M124" s="105" t="str">
        <f t="shared" si="10"/>
        <v>T1</v>
      </c>
      <c r="N124" s="93">
        <f t="shared" si="11"/>
        <v>43</v>
      </c>
      <c r="O124" s="106">
        <f t="shared" si="12"/>
        <v>38655.279999999999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0.16312537428783766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43852</v>
      </c>
      <c r="D125" s="95">
        <v>43861</v>
      </c>
      <c r="E125" s="91">
        <v>236</v>
      </c>
      <c r="F125" s="91">
        <v>708</v>
      </c>
      <c r="G125" s="91" t="s">
        <v>169</v>
      </c>
      <c r="H125" s="173" t="s">
        <v>713</v>
      </c>
      <c r="I125" s="97">
        <v>41008640</v>
      </c>
      <c r="J125" s="91" t="s">
        <v>170</v>
      </c>
      <c r="K125" s="94">
        <v>565.63</v>
      </c>
      <c r="L125" s="104">
        <f t="shared" si="9"/>
        <v>1</v>
      </c>
      <c r="M125" s="105" t="str">
        <f t="shared" si="10"/>
        <v>T1</v>
      </c>
      <c r="N125" s="93">
        <f t="shared" si="11"/>
        <v>9</v>
      </c>
      <c r="O125" s="106">
        <f t="shared" si="12"/>
        <v>5090.67</v>
      </c>
      <c r="P125" s="93" t="str">
        <f t="shared" si="13"/>
        <v>Dins Periode Legal</v>
      </c>
      <c r="Q125" s="93" t="str">
        <f t="shared" si="14"/>
        <v>T1 - Dins Periode Legal</v>
      </c>
      <c r="R125" s="93" t="str">
        <f t="shared" si="15"/>
        <v>T1 - Import Total</v>
      </c>
      <c r="S125" s="110">
        <f t="shared" si="16"/>
        <v>2.1482639606435823E-2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43854</v>
      </c>
      <c r="D126" s="54">
        <v>43894</v>
      </c>
      <c r="E126" s="8"/>
      <c r="F126" s="8">
        <v>1697</v>
      </c>
      <c r="G126" s="8" t="s">
        <v>92</v>
      </c>
      <c r="H126" s="48" t="s">
        <v>727</v>
      </c>
      <c r="I126" s="49">
        <v>41007555</v>
      </c>
      <c r="J126" s="8" t="s">
        <v>93</v>
      </c>
      <c r="K126" s="9">
        <v>25262.59</v>
      </c>
      <c r="L126" s="104">
        <f t="shared" si="9"/>
        <v>3</v>
      </c>
      <c r="M126" s="105" t="str">
        <f t="shared" si="10"/>
        <v>T1</v>
      </c>
      <c r="N126" s="93">
        <f t="shared" si="11"/>
        <v>40</v>
      </c>
      <c r="O126" s="106">
        <f t="shared" si="12"/>
        <v>1010503.6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4.2643276149909504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43854</v>
      </c>
      <c r="D127" s="54">
        <v>43894</v>
      </c>
      <c r="E127" s="8"/>
      <c r="F127" s="8">
        <v>1702</v>
      </c>
      <c r="G127" s="8" t="s">
        <v>734</v>
      </c>
      <c r="H127" s="48" t="s">
        <v>735</v>
      </c>
      <c r="I127" s="49">
        <v>40002516</v>
      </c>
      <c r="J127" s="8" t="s">
        <v>736</v>
      </c>
      <c r="K127" s="9">
        <v>336.38</v>
      </c>
      <c r="L127" s="104">
        <f t="shared" si="9"/>
        <v>3</v>
      </c>
      <c r="M127" s="105" t="str">
        <f t="shared" si="10"/>
        <v>T1</v>
      </c>
      <c r="N127" s="93">
        <f t="shared" si="11"/>
        <v>40</v>
      </c>
      <c r="O127" s="106">
        <f t="shared" si="12"/>
        <v>13455.2</v>
      </c>
      <c r="P127" s="93" t="str">
        <f t="shared" si="13"/>
        <v>Fora Periode Legal</v>
      </c>
      <c r="Q127" s="93" t="str">
        <f t="shared" si="14"/>
        <v>T1 - Fora Periode Legal</v>
      </c>
      <c r="R127" s="93" t="str">
        <f t="shared" si="15"/>
        <v>T1 - Import Total</v>
      </c>
      <c r="S127" s="110">
        <f t="shared" si="16"/>
        <v>5.6780976262950707E-2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43854</v>
      </c>
      <c r="D128" s="54">
        <v>43936</v>
      </c>
      <c r="E128" s="8"/>
      <c r="F128" s="8">
        <v>2161</v>
      </c>
      <c r="G128" s="8" t="s">
        <v>572</v>
      </c>
      <c r="H128" s="48" t="s">
        <v>885</v>
      </c>
      <c r="I128" s="49">
        <v>41000011</v>
      </c>
      <c r="J128" s="8" t="s">
        <v>574</v>
      </c>
      <c r="K128" s="9">
        <v>1849.98</v>
      </c>
      <c r="L128" s="104">
        <f t="shared" si="9"/>
        <v>4</v>
      </c>
      <c r="M128" s="105" t="str">
        <f t="shared" si="10"/>
        <v>T2</v>
      </c>
      <c r="N128" s="93">
        <f t="shared" si="11"/>
        <v>82</v>
      </c>
      <c r="O128" s="106">
        <f t="shared" si="12"/>
        <v>151698.36000000002</v>
      </c>
      <c r="P128" s="93" t="str">
        <f t="shared" si="13"/>
        <v>Fora Periode Legal</v>
      </c>
      <c r="Q128" s="93" t="str">
        <f t="shared" si="14"/>
        <v>T2 - Fora Periode Legal</v>
      </c>
      <c r="R128" s="93" t="str">
        <f t="shared" si="15"/>
        <v>T2 - Import Total</v>
      </c>
      <c r="S128" s="110">
        <f t="shared" si="16"/>
        <v>2.8162554462272253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43857</v>
      </c>
      <c r="D129" s="95">
        <v>43857</v>
      </c>
      <c r="E129" s="91">
        <v>69</v>
      </c>
      <c r="F129" s="91">
        <v>316</v>
      </c>
      <c r="G129" s="91" t="s">
        <v>358</v>
      </c>
      <c r="H129" s="96" t="s">
        <v>651</v>
      </c>
      <c r="I129" s="97">
        <v>41010031</v>
      </c>
      <c r="J129" s="91" t="s">
        <v>360</v>
      </c>
      <c r="K129" s="94">
        <v>22.15</v>
      </c>
      <c r="L129" s="104">
        <f t="shared" si="9"/>
        <v>1</v>
      </c>
      <c r="M129" s="105" t="str">
        <f t="shared" si="10"/>
        <v>T1</v>
      </c>
      <c r="N129" s="93">
        <f t="shared" si="11"/>
        <v>0</v>
      </c>
      <c r="O129" s="106">
        <f t="shared" si="12"/>
        <v>0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0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95">
        <v>43858</v>
      </c>
      <c r="D130" s="54">
        <v>43894</v>
      </c>
      <c r="E130" s="8"/>
      <c r="F130" s="8">
        <v>1709</v>
      </c>
      <c r="G130" s="8" t="s">
        <v>745</v>
      </c>
      <c r="H130" s="48" t="s">
        <v>746</v>
      </c>
      <c r="I130" s="49">
        <v>41033009</v>
      </c>
      <c r="J130" s="8" t="s">
        <v>747</v>
      </c>
      <c r="K130" s="9">
        <v>714.77</v>
      </c>
      <c r="L130" s="104">
        <f t="shared" si="9"/>
        <v>3</v>
      </c>
      <c r="M130" s="105" t="str">
        <f t="shared" si="10"/>
        <v>T1</v>
      </c>
      <c r="N130" s="93">
        <f t="shared" si="11"/>
        <v>36</v>
      </c>
      <c r="O130" s="106">
        <f t="shared" si="12"/>
        <v>25731.72</v>
      </c>
      <c r="P130" s="93" t="str">
        <f t="shared" si="13"/>
        <v>Fora Periode Legal</v>
      </c>
      <c r="Q130" s="93" t="str">
        <f t="shared" si="14"/>
        <v>T1 - Fora Periode Legal</v>
      </c>
      <c r="R130" s="93" t="str">
        <f t="shared" si="15"/>
        <v>T1 - Import Total</v>
      </c>
      <c r="S130" s="110">
        <f t="shared" si="16"/>
        <v>0.10858792009965618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43859</v>
      </c>
      <c r="D131" s="54">
        <v>43894</v>
      </c>
      <c r="E131" s="8"/>
      <c r="F131" s="8">
        <v>1718</v>
      </c>
      <c r="G131" s="8" t="s">
        <v>68</v>
      </c>
      <c r="H131" s="48" t="s">
        <v>758</v>
      </c>
      <c r="I131" s="49">
        <v>41005150</v>
      </c>
      <c r="J131" s="8" t="s">
        <v>28</v>
      </c>
      <c r="K131" s="9">
        <v>953.48</v>
      </c>
      <c r="L131" s="104">
        <f t="shared" si="9"/>
        <v>3</v>
      </c>
      <c r="M131" s="105" t="str">
        <f t="shared" si="10"/>
        <v>T1</v>
      </c>
      <c r="N131" s="93">
        <f t="shared" si="11"/>
        <v>35</v>
      </c>
      <c r="O131" s="106">
        <f t="shared" si="12"/>
        <v>33371.800000000003</v>
      </c>
      <c r="P131" s="93" t="str">
        <f t="shared" si="13"/>
        <v>Fora Periode Legal</v>
      </c>
      <c r="Q131" s="93" t="str">
        <f t="shared" si="14"/>
        <v>T1 - Fora Periode Legal</v>
      </c>
      <c r="R131" s="93" t="str">
        <f t="shared" si="15"/>
        <v>T1 - Import Total</v>
      </c>
      <c r="S131" s="110">
        <f t="shared" si="16"/>
        <v>0.14082907601908096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43860</v>
      </c>
      <c r="D132" s="95">
        <v>43860</v>
      </c>
      <c r="E132" s="91"/>
      <c r="F132" s="91">
        <v>381</v>
      </c>
      <c r="G132" s="91" t="s">
        <v>703</v>
      </c>
      <c r="H132" s="96" t="s">
        <v>704</v>
      </c>
      <c r="I132" s="97">
        <v>41003007</v>
      </c>
      <c r="J132" s="91" t="s">
        <v>705</v>
      </c>
      <c r="K132" s="94">
        <v>2815</v>
      </c>
      <c r="L132" s="104">
        <f t="shared" si="9"/>
        <v>1</v>
      </c>
      <c r="M132" s="105" t="str">
        <f t="shared" si="10"/>
        <v>T1</v>
      </c>
      <c r="N132" s="93">
        <f t="shared" si="11"/>
        <v>0</v>
      </c>
      <c r="O132" s="106">
        <f t="shared" si="12"/>
        <v>0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0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43860</v>
      </c>
      <c r="D133" s="54">
        <v>43894</v>
      </c>
      <c r="E133" s="8"/>
      <c r="F133" s="8">
        <v>1705</v>
      </c>
      <c r="G133" s="8" t="s">
        <v>375</v>
      </c>
      <c r="H133" s="48" t="s">
        <v>741</v>
      </c>
      <c r="I133" s="49">
        <v>40005725</v>
      </c>
      <c r="J133" s="8" t="s">
        <v>377</v>
      </c>
      <c r="K133" s="9">
        <v>25.88</v>
      </c>
      <c r="L133" s="104">
        <f t="shared" si="9"/>
        <v>3</v>
      </c>
      <c r="M133" s="105" t="str">
        <f t="shared" si="10"/>
        <v>T1</v>
      </c>
      <c r="N133" s="93">
        <f t="shared" si="11"/>
        <v>34</v>
      </c>
      <c r="O133" s="106">
        <f t="shared" si="12"/>
        <v>879.92</v>
      </c>
      <c r="P133" s="93" t="str">
        <f t="shared" si="13"/>
        <v>Fora Periode Legal</v>
      </c>
      <c r="Q133" s="93" t="str">
        <f t="shared" si="14"/>
        <v>T1 - Fora Periode Legal</v>
      </c>
      <c r="R133" s="93" t="str">
        <f t="shared" si="15"/>
        <v>T1 - Import Total</v>
      </c>
      <c r="S133" s="110">
        <f t="shared" si="16"/>
        <v>3.7132645098768937E-3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95">
        <v>43860</v>
      </c>
      <c r="D134" s="54">
        <v>43894</v>
      </c>
      <c r="E134" s="8"/>
      <c r="F134" s="8">
        <v>1711</v>
      </c>
      <c r="G134" s="8" t="s">
        <v>56</v>
      </c>
      <c r="H134" s="48" t="s">
        <v>749</v>
      </c>
      <c r="I134" s="49">
        <v>40000100</v>
      </c>
      <c r="J134" s="8" t="s">
        <v>14</v>
      </c>
      <c r="K134" s="9">
        <v>45.63</v>
      </c>
      <c r="L134" s="104">
        <f t="shared" si="9"/>
        <v>3</v>
      </c>
      <c r="M134" s="105" t="str">
        <f t="shared" si="10"/>
        <v>T1</v>
      </c>
      <c r="N134" s="93">
        <f t="shared" si="11"/>
        <v>34</v>
      </c>
      <c r="O134" s="106">
        <f t="shared" si="12"/>
        <v>1551.42</v>
      </c>
      <c r="P134" s="93" t="str">
        <f t="shared" si="13"/>
        <v>Fora Periode Legal</v>
      </c>
      <c r="Q134" s="93" t="str">
        <f t="shared" si="14"/>
        <v>T1 - Fora Periode Legal</v>
      </c>
      <c r="R134" s="93" t="str">
        <f t="shared" si="15"/>
        <v>T1 - Import Total</v>
      </c>
      <c r="S134" s="110">
        <f t="shared" si="16"/>
        <v>6.5469961200031943E-3</v>
      </c>
      <c r="T134" s="107">
        <f t="shared" si="17"/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43860</v>
      </c>
      <c r="D135" s="54">
        <v>43894</v>
      </c>
      <c r="E135" s="8"/>
      <c r="F135" s="8">
        <v>1720</v>
      </c>
      <c r="G135" s="8" t="s">
        <v>66</v>
      </c>
      <c r="H135" s="48" t="s">
        <v>760</v>
      </c>
      <c r="I135" s="49">
        <v>41002908</v>
      </c>
      <c r="J135" s="8" t="s">
        <v>39</v>
      </c>
      <c r="K135" s="9">
        <v>1241.46</v>
      </c>
      <c r="L135" s="104">
        <f t="shared" ref="L135:L198" si="18">IF(D135="","",MONTH(D135))</f>
        <v>3</v>
      </c>
      <c r="M135" s="105" t="str">
        <f t="shared" ref="M135:M198" si="19">IF(L135="","",VLOOKUP(L135,$AJ$8:$AK$19,2,FALSE))</f>
        <v>T1</v>
      </c>
      <c r="N135" s="93">
        <f t="shared" ref="N135:N198" si="20">IF(D135="",0,D135-C135)</f>
        <v>34</v>
      </c>
      <c r="O135" s="106">
        <f t="shared" ref="O135:O198" si="21">K135*N135</f>
        <v>42209.64</v>
      </c>
      <c r="P135" s="93" t="str">
        <f t="shared" ref="P135:P198" si="22">IF(N135&lt;=30,"Dins Periode Legal","Fora Periode Legal")</f>
        <v>Fora Periode Legal</v>
      </c>
      <c r="Q135" s="93" t="str">
        <f t="shared" ref="Q135:Q198" si="23">CONCATENATE($M135," - ",P135)</f>
        <v>T1 - Fora Periode Legal</v>
      </c>
      <c r="R135" s="93" t="str">
        <f t="shared" ref="R135:R198" si="24">CONCATENATE($M135," - Import Total")</f>
        <v>T1 - Import Total</v>
      </c>
      <c r="S135" s="110">
        <f t="shared" ref="S135:S198" si="25">IF(M135="",0,K135/(VLOOKUP(R135,$X$9:$Y$27,2,FALSE))*N135)</f>
        <v>0.17812478201050114</v>
      </c>
      <c r="T135" s="107">
        <f t="shared" ref="T135:T198" si="26">IF(L135="",0,1)</f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43860</v>
      </c>
      <c r="D136" s="54">
        <v>43906</v>
      </c>
      <c r="E136" s="8"/>
      <c r="F136" s="8">
        <v>1861</v>
      </c>
      <c r="G136" s="8" t="s">
        <v>139</v>
      </c>
      <c r="H136" s="48" t="s">
        <v>775</v>
      </c>
      <c r="I136" s="49">
        <v>40002919</v>
      </c>
      <c r="J136" s="8" t="s">
        <v>138</v>
      </c>
      <c r="K136" s="9">
        <v>21.78</v>
      </c>
      <c r="L136" s="104">
        <f t="shared" si="18"/>
        <v>3</v>
      </c>
      <c r="M136" s="105" t="str">
        <f t="shared" si="19"/>
        <v>T1</v>
      </c>
      <c r="N136" s="93">
        <f t="shared" si="20"/>
        <v>46</v>
      </c>
      <c r="O136" s="106">
        <f t="shared" si="21"/>
        <v>1001.8800000000001</v>
      </c>
      <c r="P136" s="93" t="str">
        <f t="shared" si="22"/>
        <v>Fora Periode Legal</v>
      </c>
      <c r="Q136" s="93" t="str">
        <f t="shared" si="23"/>
        <v>T1 - Fora Periode Legal</v>
      </c>
      <c r="R136" s="93" t="str">
        <f t="shared" si="24"/>
        <v>T1 - Import Total</v>
      </c>
      <c r="S136" s="110">
        <f t="shared" si="25"/>
        <v>4.2279360023132363E-3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95">
        <v>43860</v>
      </c>
      <c r="D137" s="54">
        <v>43906</v>
      </c>
      <c r="E137" s="8"/>
      <c r="F137" s="8">
        <v>1869</v>
      </c>
      <c r="G137" s="8" t="s">
        <v>53</v>
      </c>
      <c r="H137" s="48" t="s">
        <v>783</v>
      </c>
      <c r="I137" s="49">
        <v>41007450</v>
      </c>
      <c r="J137" s="8" t="s">
        <v>24</v>
      </c>
      <c r="K137" s="9">
        <v>66.099999999999994</v>
      </c>
      <c r="L137" s="104">
        <f t="shared" si="18"/>
        <v>3</v>
      </c>
      <c r="M137" s="105" t="str">
        <f t="shared" si="19"/>
        <v>T1</v>
      </c>
      <c r="N137" s="93">
        <f t="shared" si="20"/>
        <v>46</v>
      </c>
      <c r="O137" s="106">
        <f t="shared" si="21"/>
        <v>3040.6</v>
      </c>
      <c r="P137" s="93" t="str">
        <f t="shared" si="22"/>
        <v>Fora Periode Legal</v>
      </c>
      <c r="Q137" s="93" t="str">
        <f t="shared" si="23"/>
        <v>T1 - Fora Periode Legal</v>
      </c>
      <c r="R137" s="93" t="str">
        <f t="shared" si="24"/>
        <v>T1 - Import Total</v>
      </c>
      <c r="S137" s="110">
        <f t="shared" si="25"/>
        <v>1.2831339290766984E-2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43860</v>
      </c>
      <c r="D138" s="54">
        <v>43906</v>
      </c>
      <c r="E138" s="8"/>
      <c r="F138" s="8">
        <v>1871</v>
      </c>
      <c r="G138" s="8" t="s">
        <v>60</v>
      </c>
      <c r="H138" s="48" t="s">
        <v>785</v>
      </c>
      <c r="I138" s="49">
        <v>41001822</v>
      </c>
      <c r="J138" s="8" t="s">
        <v>41</v>
      </c>
      <c r="K138" s="9">
        <v>1634.92</v>
      </c>
      <c r="L138" s="104">
        <f t="shared" si="18"/>
        <v>3</v>
      </c>
      <c r="M138" s="105" t="str">
        <f t="shared" si="19"/>
        <v>T1</v>
      </c>
      <c r="N138" s="93">
        <f t="shared" si="20"/>
        <v>46</v>
      </c>
      <c r="O138" s="106">
        <f t="shared" si="21"/>
        <v>75206.320000000007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0.31737085073011734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95">
        <v>43861</v>
      </c>
      <c r="D139" s="95">
        <v>43861</v>
      </c>
      <c r="E139" s="91">
        <v>239</v>
      </c>
      <c r="F139" s="91">
        <v>714</v>
      </c>
      <c r="G139" s="91" t="s">
        <v>709</v>
      </c>
      <c r="H139" s="96"/>
      <c r="I139" s="97">
        <v>41005253</v>
      </c>
      <c r="J139" s="91" t="s">
        <v>710</v>
      </c>
      <c r="K139" s="94">
        <v>42.35</v>
      </c>
      <c r="L139" s="104">
        <f t="shared" si="18"/>
        <v>1</v>
      </c>
      <c r="M139" s="105" t="str">
        <f t="shared" si="19"/>
        <v>T1</v>
      </c>
      <c r="N139" s="93">
        <f t="shared" si="20"/>
        <v>0</v>
      </c>
      <c r="O139" s="106">
        <f t="shared" si="21"/>
        <v>0</v>
      </c>
      <c r="P139" s="93" t="str">
        <f t="shared" si="22"/>
        <v>Dins Periode Legal</v>
      </c>
      <c r="Q139" s="93" t="str">
        <f t="shared" si="23"/>
        <v>T1 - Dins Periode Legal</v>
      </c>
      <c r="R139" s="93" t="str">
        <f t="shared" si="24"/>
        <v>T1 - Import Total</v>
      </c>
      <c r="S139" s="110">
        <f t="shared" si="25"/>
        <v>0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95">
        <v>43861</v>
      </c>
      <c r="D140" s="95">
        <v>43861</v>
      </c>
      <c r="E140" s="91">
        <v>241</v>
      </c>
      <c r="F140" s="91">
        <v>718</v>
      </c>
      <c r="G140" s="91" t="s">
        <v>554</v>
      </c>
      <c r="H140" s="96" t="s">
        <v>714</v>
      </c>
      <c r="I140" s="97">
        <v>40005225</v>
      </c>
      <c r="J140" s="91" t="s">
        <v>556</v>
      </c>
      <c r="K140" s="94">
        <v>48.27</v>
      </c>
      <c r="L140" s="104">
        <f t="shared" si="18"/>
        <v>1</v>
      </c>
      <c r="M140" s="105" t="str">
        <f t="shared" si="19"/>
        <v>T1</v>
      </c>
      <c r="N140" s="93">
        <f t="shared" si="20"/>
        <v>0</v>
      </c>
      <c r="O140" s="106">
        <f t="shared" si="21"/>
        <v>0</v>
      </c>
      <c r="P140" s="93" t="str">
        <f t="shared" si="22"/>
        <v>Dins Periode Legal</v>
      </c>
      <c r="Q140" s="93" t="str">
        <f t="shared" si="23"/>
        <v>T1 - Dins Periode Legal</v>
      </c>
      <c r="R140" s="93" t="str">
        <f t="shared" si="24"/>
        <v>T1 - Import Total</v>
      </c>
      <c r="S140" s="110">
        <f t="shared" si="25"/>
        <v>0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43861</v>
      </c>
      <c r="D141" s="54">
        <v>43871</v>
      </c>
      <c r="E141" s="8">
        <v>323</v>
      </c>
      <c r="F141" s="8">
        <v>990</v>
      </c>
      <c r="G141" s="8" t="s">
        <v>607</v>
      </c>
      <c r="H141" s="48" t="s">
        <v>721</v>
      </c>
      <c r="I141" s="49">
        <v>41000010</v>
      </c>
      <c r="J141" s="8" t="s">
        <v>609</v>
      </c>
      <c r="K141" s="9">
        <v>1648.58</v>
      </c>
      <c r="L141" s="104">
        <f t="shared" si="18"/>
        <v>2</v>
      </c>
      <c r="M141" s="105" t="str">
        <f t="shared" si="19"/>
        <v>T1</v>
      </c>
      <c r="N141" s="93">
        <f t="shared" si="20"/>
        <v>10</v>
      </c>
      <c r="O141" s="106">
        <f t="shared" si="21"/>
        <v>16485.8</v>
      </c>
      <c r="P141" s="93" t="str">
        <f t="shared" si="22"/>
        <v>Dins Periode Legal</v>
      </c>
      <c r="Q141" s="93" t="str">
        <f t="shared" si="23"/>
        <v>T1 - Dins Periode Legal</v>
      </c>
      <c r="R141" s="93" t="str">
        <f t="shared" si="24"/>
        <v>T1 - Import Total</v>
      </c>
      <c r="S141" s="110">
        <f t="shared" si="25"/>
        <v>6.9570115529739629E-2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43861</v>
      </c>
      <c r="D142" s="54">
        <v>43894</v>
      </c>
      <c r="E142" s="8">
        <v>611</v>
      </c>
      <c r="F142" s="8">
        <v>1695</v>
      </c>
      <c r="G142" s="8" t="s">
        <v>72</v>
      </c>
      <c r="H142" s="48" t="s">
        <v>725</v>
      </c>
      <c r="I142" s="49">
        <v>41002557</v>
      </c>
      <c r="J142" s="8" t="s">
        <v>32</v>
      </c>
      <c r="K142" s="9">
        <v>150.97999999999999</v>
      </c>
      <c r="L142" s="104">
        <f t="shared" si="18"/>
        <v>3</v>
      </c>
      <c r="M142" s="105" t="str">
        <f t="shared" si="19"/>
        <v>T1</v>
      </c>
      <c r="N142" s="93">
        <f t="shared" si="20"/>
        <v>33</v>
      </c>
      <c r="O142" s="106">
        <f t="shared" si="21"/>
        <v>4982.3399999999992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2.1025486746681567E-2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43861</v>
      </c>
      <c r="D143" s="54">
        <v>43894</v>
      </c>
      <c r="E143" s="8"/>
      <c r="F143" s="8">
        <v>1699</v>
      </c>
      <c r="G143" s="8" t="s">
        <v>70</v>
      </c>
      <c r="H143" s="48" t="s">
        <v>729</v>
      </c>
      <c r="I143" s="49">
        <v>41007530</v>
      </c>
      <c r="J143" s="8" t="s">
        <v>46</v>
      </c>
      <c r="K143" s="9">
        <v>41.96</v>
      </c>
      <c r="L143" s="104">
        <f t="shared" si="18"/>
        <v>3</v>
      </c>
      <c r="M143" s="105" t="str">
        <f t="shared" si="19"/>
        <v>T1</v>
      </c>
      <c r="N143" s="93">
        <f t="shared" si="20"/>
        <v>33</v>
      </c>
      <c r="O143" s="106">
        <f t="shared" si="21"/>
        <v>1384.68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5.8433529201931287E-3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43861</v>
      </c>
      <c r="D144" s="54">
        <v>43894</v>
      </c>
      <c r="E144" s="8"/>
      <c r="F144" s="8">
        <v>1704</v>
      </c>
      <c r="G144" s="8" t="s">
        <v>674</v>
      </c>
      <c r="H144" s="48" t="s">
        <v>740</v>
      </c>
      <c r="I144" s="49">
        <v>40001750</v>
      </c>
      <c r="J144" s="8" t="s">
        <v>676</v>
      </c>
      <c r="K144" s="9">
        <v>179.09</v>
      </c>
      <c r="L144" s="104">
        <f t="shared" si="18"/>
        <v>3</v>
      </c>
      <c r="M144" s="105" t="str">
        <f t="shared" si="19"/>
        <v>T1</v>
      </c>
      <c r="N144" s="93">
        <f t="shared" si="20"/>
        <v>33</v>
      </c>
      <c r="O144" s="106">
        <f t="shared" si="21"/>
        <v>5909.97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2.4940087570957753E-2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43861</v>
      </c>
      <c r="D145" s="54">
        <v>43894</v>
      </c>
      <c r="E145" s="8"/>
      <c r="F145" s="8">
        <v>1706</v>
      </c>
      <c r="G145" s="8" t="s">
        <v>583</v>
      </c>
      <c r="H145" s="48" t="s">
        <v>742</v>
      </c>
      <c r="I145" s="49">
        <v>40000814</v>
      </c>
      <c r="J145" s="8" t="s">
        <v>585</v>
      </c>
      <c r="K145" s="9">
        <v>140.57</v>
      </c>
      <c r="L145" s="104">
        <f t="shared" si="18"/>
        <v>3</v>
      </c>
      <c r="M145" s="105" t="str">
        <f t="shared" si="19"/>
        <v>T1</v>
      </c>
      <c r="N145" s="93">
        <f t="shared" si="20"/>
        <v>33</v>
      </c>
      <c r="O145" s="106">
        <f t="shared" si="21"/>
        <v>4638.8099999999995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1.9575789322963489E-2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43861</v>
      </c>
      <c r="D146" s="54">
        <v>43894</v>
      </c>
      <c r="E146" s="8"/>
      <c r="F146" s="8">
        <v>1708</v>
      </c>
      <c r="G146" s="8" t="s">
        <v>85</v>
      </c>
      <c r="H146" s="48" t="s">
        <v>744</v>
      </c>
      <c r="I146" s="49">
        <v>40000308</v>
      </c>
      <c r="J146" s="8" t="s">
        <v>83</v>
      </c>
      <c r="K146" s="9">
        <v>486.75</v>
      </c>
      <c r="L146" s="104">
        <f t="shared" si="18"/>
        <v>3</v>
      </c>
      <c r="M146" s="105" t="str">
        <f t="shared" si="19"/>
        <v>T1</v>
      </c>
      <c r="N146" s="93">
        <f t="shared" si="20"/>
        <v>33</v>
      </c>
      <c r="O146" s="106">
        <f t="shared" si="21"/>
        <v>16062.75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6.7784843515348081E-2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43861</v>
      </c>
      <c r="D147" s="54">
        <v>43894</v>
      </c>
      <c r="E147" s="8"/>
      <c r="F147" s="8">
        <v>1710</v>
      </c>
      <c r="G147" s="8" t="s">
        <v>162</v>
      </c>
      <c r="H147" s="48" t="s">
        <v>748</v>
      </c>
      <c r="I147" s="49">
        <v>41002895</v>
      </c>
      <c r="J147" s="8" t="s">
        <v>163</v>
      </c>
      <c r="K147" s="9">
        <v>3464.71</v>
      </c>
      <c r="L147" s="104">
        <f t="shared" si="18"/>
        <v>3</v>
      </c>
      <c r="M147" s="105" t="str">
        <f t="shared" si="19"/>
        <v>T1</v>
      </c>
      <c r="N147" s="93">
        <f t="shared" si="20"/>
        <v>33</v>
      </c>
      <c r="O147" s="106">
        <f t="shared" si="21"/>
        <v>114335.43000000001</v>
      </c>
      <c r="P147" s="93" t="str">
        <f t="shared" si="22"/>
        <v>Fora Periode Legal</v>
      </c>
      <c r="Q147" s="93" t="str">
        <f t="shared" si="23"/>
        <v>T1 - Fora Periode Legal</v>
      </c>
      <c r="R147" s="93" t="str">
        <f t="shared" si="24"/>
        <v>T1 - Import Total</v>
      </c>
      <c r="S147" s="110">
        <f t="shared" si="25"/>
        <v>0.48249578875410709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43861</v>
      </c>
      <c r="D148" s="54">
        <v>43894</v>
      </c>
      <c r="E148" s="8"/>
      <c r="F148" s="8">
        <v>1712</v>
      </c>
      <c r="G148" s="8" t="s">
        <v>100</v>
      </c>
      <c r="H148" s="48" t="s">
        <v>750</v>
      </c>
      <c r="I148" s="49">
        <v>41000173</v>
      </c>
      <c r="J148" s="8" t="s">
        <v>101</v>
      </c>
      <c r="K148" s="9">
        <v>45.05</v>
      </c>
      <c r="L148" s="104">
        <f t="shared" si="18"/>
        <v>3</v>
      </c>
      <c r="M148" s="105" t="str">
        <f t="shared" si="19"/>
        <v>T1</v>
      </c>
      <c r="N148" s="93">
        <f t="shared" si="20"/>
        <v>33</v>
      </c>
      <c r="O148" s="106">
        <f t="shared" si="21"/>
        <v>1486.6499999999999</v>
      </c>
      <c r="P148" s="93" t="str">
        <f t="shared" si="22"/>
        <v>Fora Periode Legal</v>
      </c>
      <c r="Q148" s="93" t="str">
        <f t="shared" si="23"/>
        <v>T1 - Fora Periode Legal</v>
      </c>
      <c r="R148" s="93" t="str">
        <f t="shared" si="24"/>
        <v>T1 - Import Total</v>
      </c>
      <c r="S148" s="110">
        <f t="shared" si="25"/>
        <v>6.2736665646973408E-3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43861</v>
      </c>
      <c r="D149" s="54">
        <v>43894</v>
      </c>
      <c r="E149" s="8"/>
      <c r="F149" s="8">
        <v>1714</v>
      </c>
      <c r="G149" s="8" t="s">
        <v>92</v>
      </c>
      <c r="H149" s="48" t="s">
        <v>754</v>
      </c>
      <c r="I149" s="49">
        <v>41007555</v>
      </c>
      <c r="J149" s="8" t="s">
        <v>93</v>
      </c>
      <c r="K149" s="9">
        <v>998.25</v>
      </c>
      <c r="L149" s="104">
        <f t="shared" si="18"/>
        <v>3</v>
      </c>
      <c r="M149" s="105" t="str">
        <f t="shared" si="19"/>
        <v>T1</v>
      </c>
      <c r="N149" s="93">
        <f t="shared" si="20"/>
        <v>33</v>
      </c>
      <c r="O149" s="106">
        <f t="shared" si="21"/>
        <v>32942.25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0.13901637398910369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43861</v>
      </c>
      <c r="D150" s="54">
        <v>43894</v>
      </c>
      <c r="E150" s="8"/>
      <c r="F150" s="8">
        <v>1715</v>
      </c>
      <c r="G150" s="8" t="s">
        <v>92</v>
      </c>
      <c r="H150" s="48" t="s">
        <v>755</v>
      </c>
      <c r="I150" s="49">
        <v>41007555</v>
      </c>
      <c r="J150" s="8" t="s">
        <v>93</v>
      </c>
      <c r="K150" s="9">
        <v>589.54</v>
      </c>
      <c r="L150" s="104">
        <f t="shared" si="18"/>
        <v>3</v>
      </c>
      <c r="M150" s="105" t="str">
        <f t="shared" si="19"/>
        <v>T1</v>
      </c>
      <c r="N150" s="93">
        <f t="shared" si="20"/>
        <v>33</v>
      </c>
      <c r="O150" s="106">
        <f t="shared" si="21"/>
        <v>19454.82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8.2099387048871708E-2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43861</v>
      </c>
      <c r="D151" s="54">
        <v>43894</v>
      </c>
      <c r="E151" s="8"/>
      <c r="F151" s="8">
        <v>1716</v>
      </c>
      <c r="G151" s="8" t="s">
        <v>57</v>
      </c>
      <c r="H151" s="48" t="s">
        <v>756</v>
      </c>
      <c r="I151" s="49">
        <v>41005300</v>
      </c>
      <c r="J151" s="8" t="s">
        <v>22</v>
      </c>
      <c r="K151" s="9">
        <v>55.61</v>
      </c>
      <c r="L151" s="104">
        <f t="shared" si="18"/>
        <v>3</v>
      </c>
      <c r="M151" s="105" t="str">
        <f t="shared" si="19"/>
        <v>T1</v>
      </c>
      <c r="N151" s="93">
        <f t="shared" si="20"/>
        <v>33</v>
      </c>
      <c r="O151" s="106">
        <f t="shared" si="21"/>
        <v>1835.1299999999999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7.7442530002845541E-3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43861</v>
      </c>
      <c r="D152" s="54">
        <v>43894</v>
      </c>
      <c r="E152" s="8"/>
      <c r="F152" s="8">
        <v>1717</v>
      </c>
      <c r="G152" s="8" t="s">
        <v>57</v>
      </c>
      <c r="H152" s="48" t="s">
        <v>757</v>
      </c>
      <c r="I152" s="49">
        <v>41005300</v>
      </c>
      <c r="J152" s="8" t="s">
        <v>22</v>
      </c>
      <c r="K152" s="9">
        <v>105.85</v>
      </c>
      <c r="L152" s="104">
        <f t="shared" si="18"/>
        <v>3</v>
      </c>
      <c r="M152" s="105" t="str">
        <f t="shared" si="19"/>
        <v>T1</v>
      </c>
      <c r="N152" s="93">
        <f t="shared" si="20"/>
        <v>33</v>
      </c>
      <c r="O152" s="106">
        <f t="shared" si="21"/>
        <v>3493.0499999999997</v>
      </c>
      <c r="P152" s="93" t="str">
        <f t="shared" si="22"/>
        <v>Fora Periode Legal</v>
      </c>
      <c r="Q152" s="93" t="str">
        <f t="shared" si="23"/>
        <v>T1 - Fora Periode Legal</v>
      </c>
      <c r="R152" s="93" t="str">
        <f t="shared" si="24"/>
        <v>T1 - Import Total</v>
      </c>
      <c r="S152" s="110">
        <f t="shared" si="25"/>
        <v>1.474067937565402E-2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43861</v>
      </c>
      <c r="D153" s="54">
        <v>43894</v>
      </c>
      <c r="E153" s="8"/>
      <c r="F153" s="8">
        <v>1719</v>
      </c>
      <c r="G153" s="8" t="s">
        <v>64</v>
      </c>
      <c r="H153" s="48" t="s">
        <v>759</v>
      </c>
      <c r="I153" s="49">
        <v>41001247</v>
      </c>
      <c r="J153" s="8" t="s">
        <v>16</v>
      </c>
      <c r="K153" s="9">
        <v>530</v>
      </c>
      <c r="L153" s="104">
        <f t="shared" si="18"/>
        <v>3</v>
      </c>
      <c r="M153" s="105" t="str">
        <f t="shared" si="19"/>
        <v>T1</v>
      </c>
      <c r="N153" s="93">
        <f t="shared" si="20"/>
        <v>33</v>
      </c>
      <c r="O153" s="106">
        <f t="shared" si="21"/>
        <v>17490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7.3807841937615776E-2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43861</v>
      </c>
      <c r="D154" s="54">
        <v>43894</v>
      </c>
      <c r="E154" s="8"/>
      <c r="F154" s="8">
        <v>1721</v>
      </c>
      <c r="G154" s="8" t="s">
        <v>264</v>
      </c>
      <c r="H154" s="48" t="s">
        <v>761</v>
      </c>
      <c r="I154" s="49">
        <v>40000800</v>
      </c>
      <c r="J154" s="8" t="s">
        <v>176</v>
      </c>
      <c r="K154" s="9">
        <v>8116.9</v>
      </c>
      <c r="L154" s="104">
        <f t="shared" si="18"/>
        <v>3</v>
      </c>
      <c r="M154" s="105" t="str">
        <f t="shared" si="19"/>
        <v>T1</v>
      </c>
      <c r="N154" s="93">
        <f t="shared" si="20"/>
        <v>33</v>
      </c>
      <c r="O154" s="106">
        <f t="shared" si="21"/>
        <v>267857.7</v>
      </c>
      <c r="P154" s="93" t="str">
        <f t="shared" si="22"/>
        <v>Fora Periode Legal</v>
      </c>
      <c r="Q154" s="93" t="str">
        <f t="shared" si="23"/>
        <v>T1 - Fora Periode Legal</v>
      </c>
      <c r="R154" s="93" t="str">
        <f t="shared" si="24"/>
        <v>T1 - Import Total</v>
      </c>
      <c r="S154" s="110">
        <f t="shared" si="25"/>
        <v>1.1303601362706293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43861</v>
      </c>
      <c r="D155" s="54">
        <v>43894</v>
      </c>
      <c r="E155" s="8"/>
      <c r="F155" s="8">
        <v>1722</v>
      </c>
      <c r="G155" s="8" t="s">
        <v>151</v>
      </c>
      <c r="H155" s="48" t="s">
        <v>762</v>
      </c>
      <c r="I155" s="49">
        <v>41000460</v>
      </c>
      <c r="J155" s="8" t="s">
        <v>152</v>
      </c>
      <c r="K155" s="9">
        <v>159.72</v>
      </c>
      <c r="L155" s="104">
        <f t="shared" si="18"/>
        <v>3</v>
      </c>
      <c r="M155" s="105" t="str">
        <f t="shared" si="19"/>
        <v>T1</v>
      </c>
      <c r="N155" s="93">
        <f t="shared" si="20"/>
        <v>33</v>
      </c>
      <c r="O155" s="106">
        <f t="shared" si="21"/>
        <v>5270.76</v>
      </c>
      <c r="P155" s="93" t="str">
        <f t="shared" si="22"/>
        <v>Fora Periode Legal</v>
      </c>
      <c r="Q155" s="93" t="str">
        <f t="shared" si="23"/>
        <v>T1 - Fora Periode Legal</v>
      </c>
      <c r="R155" s="93" t="str">
        <f t="shared" si="24"/>
        <v>T1 - Import Total</v>
      </c>
      <c r="S155" s="110">
        <f t="shared" si="25"/>
        <v>2.2242619838256591E-2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43861</v>
      </c>
      <c r="D156" s="54">
        <v>43894</v>
      </c>
      <c r="E156" s="8"/>
      <c r="F156" s="8">
        <v>1724</v>
      </c>
      <c r="G156" s="8" t="s">
        <v>69</v>
      </c>
      <c r="H156" s="48" t="s">
        <v>862</v>
      </c>
      <c r="I156" s="49">
        <v>40002950</v>
      </c>
      <c r="J156" s="8" t="s">
        <v>20</v>
      </c>
      <c r="K156" s="9">
        <v>847</v>
      </c>
      <c r="L156" s="104">
        <f t="shared" si="18"/>
        <v>3</v>
      </c>
      <c r="M156" s="105" t="str">
        <f t="shared" si="19"/>
        <v>T1</v>
      </c>
      <c r="N156" s="93">
        <f t="shared" si="20"/>
        <v>33</v>
      </c>
      <c r="O156" s="106">
        <f t="shared" si="21"/>
        <v>27951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0.11795328702105767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43861</v>
      </c>
      <c r="D157" s="54">
        <v>43894</v>
      </c>
      <c r="E157" s="8"/>
      <c r="F157" s="8">
        <v>1725</v>
      </c>
      <c r="G157" s="8" t="s">
        <v>568</v>
      </c>
      <c r="H157" s="48" t="s">
        <v>764</v>
      </c>
      <c r="I157" s="49">
        <v>41002922</v>
      </c>
      <c r="J157" s="8" t="s">
        <v>570</v>
      </c>
      <c r="K157" s="9">
        <v>96.8</v>
      </c>
      <c r="L157" s="104">
        <f t="shared" si="18"/>
        <v>3</v>
      </c>
      <c r="M157" s="105" t="str">
        <f t="shared" si="19"/>
        <v>T1</v>
      </c>
      <c r="N157" s="93">
        <f t="shared" si="20"/>
        <v>33</v>
      </c>
      <c r="O157" s="106">
        <f t="shared" si="21"/>
        <v>3194.4</v>
      </c>
      <c r="P157" s="93" t="str">
        <f t="shared" si="22"/>
        <v>Fora Periode Legal</v>
      </c>
      <c r="Q157" s="93" t="str">
        <f t="shared" si="23"/>
        <v>T1 - Fora Periode Legal</v>
      </c>
      <c r="R157" s="93" t="str">
        <f t="shared" si="24"/>
        <v>T1 - Import Total</v>
      </c>
      <c r="S157" s="110">
        <f t="shared" si="25"/>
        <v>1.3480375659549447E-2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43861</v>
      </c>
      <c r="D158" s="54">
        <v>43906</v>
      </c>
      <c r="E158" s="8"/>
      <c r="F158" s="8">
        <v>1862</v>
      </c>
      <c r="G158" s="8" t="s">
        <v>61</v>
      </c>
      <c r="H158" s="48" t="s">
        <v>776</v>
      </c>
      <c r="I158" s="49">
        <v>40003005</v>
      </c>
      <c r="J158" s="8" t="s">
        <v>21</v>
      </c>
      <c r="K158" s="9">
        <v>92.82</v>
      </c>
      <c r="L158" s="104">
        <f t="shared" si="18"/>
        <v>3</v>
      </c>
      <c r="M158" s="105" t="str">
        <f t="shared" si="19"/>
        <v>T1</v>
      </c>
      <c r="N158" s="93">
        <f t="shared" si="20"/>
        <v>45</v>
      </c>
      <c r="O158" s="106">
        <f t="shared" si="21"/>
        <v>4176.8999999999996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1.7626528015393213E-2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43861</v>
      </c>
      <c r="D159" s="54">
        <v>43906</v>
      </c>
      <c r="E159" s="8"/>
      <c r="F159" s="8">
        <v>1863</v>
      </c>
      <c r="G159" s="8" t="s">
        <v>63</v>
      </c>
      <c r="H159" s="48" t="s">
        <v>777</v>
      </c>
      <c r="I159" s="49">
        <v>40000200</v>
      </c>
      <c r="J159" s="8" t="s">
        <v>15</v>
      </c>
      <c r="K159" s="9">
        <v>325.58999999999997</v>
      </c>
      <c r="L159" s="104">
        <f t="shared" si="18"/>
        <v>3</v>
      </c>
      <c r="M159" s="105" t="str">
        <f t="shared" si="19"/>
        <v>T1</v>
      </c>
      <c r="N159" s="93">
        <f t="shared" si="20"/>
        <v>45</v>
      </c>
      <c r="O159" s="106">
        <f t="shared" si="21"/>
        <v>14651.55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6.1829576131565145E-2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43861</v>
      </c>
      <c r="D160" s="54">
        <v>43906</v>
      </c>
      <c r="E160" s="8"/>
      <c r="F160" s="8">
        <v>1864</v>
      </c>
      <c r="G160" s="8" t="s">
        <v>58</v>
      </c>
      <c r="H160" s="48" t="s">
        <v>778</v>
      </c>
      <c r="I160" s="49">
        <v>40001300</v>
      </c>
      <c r="J160" s="8" t="s">
        <v>18</v>
      </c>
      <c r="K160" s="9">
        <v>67.989999999999995</v>
      </c>
      <c r="L160" s="104">
        <f t="shared" si="18"/>
        <v>3</v>
      </c>
      <c r="M160" s="105" t="str">
        <f t="shared" si="19"/>
        <v>T1</v>
      </c>
      <c r="N160" s="93">
        <f t="shared" si="20"/>
        <v>45</v>
      </c>
      <c r="O160" s="106">
        <f t="shared" si="21"/>
        <v>3059.5499999999997</v>
      </c>
      <c r="P160" s="93" t="str">
        <f t="shared" si="22"/>
        <v>Fora Periode Legal</v>
      </c>
      <c r="Q160" s="93" t="str">
        <f t="shared" si="23"/>
        <v>T1 - Fora Periode Legal</v>
      </c>
      <c r="R160" s="93" t="str">
        <f t="shared" si="24"/>
        <v>T1 - Import Total</v>
      </c>
      <c r="S160" s="110">
        <f t="shared" si="25"/>
        <v>1.2911308336205395E-2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43861</v>
      </c>
      <c r="D161" s="54">
        <v>43906</v>
      </c>
      <c r="E161" s="8"/>
      <c r="F161" s="8">
        <v>1865</v>
      </c>
      <c r="G161" s="8" t="s">
        <v>59</v>
      </c>
      <c r="H161" s="48" t="s">
        <v>779</v>
      </c>
      <c r="I161" s="49">
        <v>40001550</v>
      </c>
      <c r="J161" s="8" t="s">
        <v>19</v>
      </c>
      <c r="K161" s="9">
        <v>324.29000000000002</v>
      </c>
      <c r="L161" s="104">
        <f t="shared" si="18"/>
        <v>3</v>
      </c>
      <c r="M161" s="105" t="str">
        <f t="shared" si="19"/>
        <v>T1</v>
      </c>
      <c r="N161" s="93">
        <f t="shared" si="20"/>
        <v>45</v>
      </c>
      <c r="O161" s="106">
        <f t="shared" si="21"/>
        <v>14593.050000000001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6.1582705991293542E-2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95">
        <v>43861</v>
      </c>
      <c r="D162" s="54">
        <v>43906</v>
      </c>
      <c r="E162" s="8"/>
      <c r="F162" s="8">
        <v>1868</v>
      </c>
      <c r="G162" s="8" t="s">
        <v>49</v>
      </c>
      <c r="H162" s="48" t="s">
        <v>782</v>
      </c>
      <c r="I162" s="49">
        <v>41001612</v>
      </c>
      <c r="J162" s="8" t="s">
        <v>44</v>
      </c>
      <c r="K162" s="9">
        <v>52.32</v>
      </c>
      <c r="L162" s="104">
        <f t="shared" si="18"/>
        <v>3</v>
      </c>
      <c r="M162" s="105" t="str">
        <f t="shared" si="19"/>
        <v>T1</v>
      </c>
      <c r="N162" s="93">
        <f t="shared" si="20"/>
        <v>45</v>
      </c>
      <c r="O162" s="106">
        <f t="shared" si="21"/>
        <v>2354.4</v>
      </c>
      <c r="P162" s="93" t="str">
        <f t="shared" si="22"/>
        <v>Fora Periode Legal</v>
      </c>
      <c r="Q162" s="93" t="str">
        <f t="shared" si="23"/>
        <v>T1 - Fora Periode Legal</v>
      </c>
      <c r="R162" s="93" t="str">
        <f t="shared" si="24"/>
        <v>T1 - Import Total</v>
      </c>
      <c r="S162" s="110">
        <f t="shared" si="25"/>
        <v>9.9355736453929436E-3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43862</v>
      </c>
      <c r="D163" s="54">
        <v>43906</v>
      </c>
      <c r="E163" s="8"/>
      <c r="F163" s="8">
        <v>1876</v>
      </c>
      <c r="G163" s="8" t="s">
        <v>160</v>
      </c>
      <c r="H163" s="48" t="s">
        <v>789</v>
      </c>
      <c r="I163" s="49">
        <v>41002865</v>
      </c>
      <c r="J163" s="8" t="s">
        <v>161</v>
      </c>
      <c r="K163" s="9">
        <v>65.88</v>
      </c>
      <c r="L163" s="104">
        <f t="shared" si="18"/>
        <v>3</v>
      </c>
      <c r="M163" s="105" t="str">
        <f t="shared" si="19"/>
        <v>T1</v>
      </c>
      <c r="N163" s="93">
        <f t="shared" si="20"/>
        <v>44</v>
      </c>
      <c r="O163" s="106">
        <f t="shared" si="21"/>
        <v>2898.72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1.2232605350566358E-2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95">
        <v>43864</v>
      </c>
      <c r="D164" s="54">
        <v>43892</v>
      </c>
      <c r="E164" s="8">
        <v>601</v>
      </c>
      <c r="F164" s="8">
        <v>1669</v>
      </c>
      <c r="G164" s="8" t="s">
        <v>554</v>
      </c>
      <c r="H164" s="48" t="s">
        <v>861</v>
      </c>
      <c r="I164" s="49">
        <v>40005225</v>
      </c>
      <c r="J164" s="8" t="s">
        <v>556</v>
      </c>
      <c r="K164" s="9">
        <v>48.27</v>
      </c>
      <c r="L164" s="104">
        <f t="shared" si="18"/>
        <v>3</v>
      </c>
      <c r="M164" s="105" t="str">
        <f t="shared" si="19"/>
        <v>T1</v>
      </c>
      <c r="N164" s="93">
        <f t="shared" si="20"/>
        <v>28</v>
      </c>
      <c r="O164" s="106">
        <f t="shared" si="21"/>
        <v>1351.5600000000002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5.7035864407778154E-3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43864</v>
      </c>
      <c r="D165" s="54">
        <v>43906</v>
      </c>
      <c r="E165" s="8"/>
      <c r="F165" s="8">
        <v>1890</v>
      </c>
      <c r="G165" s="8" t="s">
        <v>92</v>
      </c>
      <c r="H165" s="48" t="s">
        <v>806</v>
      </c>
      <c r="I165" s="49">
        <v>41007555</v>
      </c>
      <c r="J165" s="8" t="s">
        <v>93</v>
      </c>
      <c r="K165" s="9">
        <v>523.54999999999995</v>
      </c>
      <c r="L165" s="104">
        <f t="shared" si="18"/>
        <v>3</v>
      </c>
      <c r="M165" s="105" t="str">
        <f t="shared" si="19"/>
        <v>T1</v>
      </c>
      <c r="N165" s="93">
        <f t="shared" si="20"/>
        <v>42</v>
      </c>
      <c r="O165" s="106">
        <f t="shared" si="21"/>
        <v>21989.1</v>
      </c>
      <c r="P165" s="93" t="str">
        <f t="shared" si="22"/>
        <v>Fora Periode Legal</v>
      </c>
      <c r="Q165" s="93" t="str">
        <f t="shared" si="23"/>
        <v>T1 - Fora Periode Legal</v>
      </c>
      <c r="R165" s="93" t="str">
        <f t="shared" si="24"/>
        <v>T1 - Import Total</v>
      </c>
      <c r="S165" s="110">
        <f t="shared" si="25"/>
        <v>9.2794054725581873E-2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43865</v>
      </c>
      <c r="D166" s="54">
        <v>43865</v>
      </c>
      <c r="E166" s="8">
        <v>306</v>
      </c>
      <c r="F166" s="8">
        <v>934</v>
      </c>
      <c r="G166" s="8" t="s">
        <v>715</v>
      </c>
      <c r="H166" s="48" t="s">
        <v>716</v>
      </c>
      <c r="I166" s="49">
        <v>41002440</v>
      </c>
      <c r="J166" s="8" t="s">
        <v>717</v>
      </c>
      <c r="K166" s="9">
        <v>293.97000000000003</v>
      </c>
      <c r="L166" s="104">
        <f t="shared" si="18"/>
        <v>2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43865</v>
      </c>
      <c r="D167" s="54">
        <v>43906</v>
      </c>
      <c r="E167" s="8"/>
      <c r="F167" s="8">
        <v>1877</v>
      </c>
      <c r="G167" s="8" t="s">
        <v>160</v>
      </c>
      <c r="H167" s="48" t="s">
        <v>790</v>
      </c>
      <c r="I167" s="49">
        <v>41002865</v>
      </c>
      <c r="J167" s="8" t="s">
        <v>161</v>
      </c>
      <c r="K167" s="9">
        <v>243.82</v>
      </c>
      <c r="L167" s="104">
        <f t="shared" si="18"/>
        <v>3</v>
      </c>
      <c r="M167" s="105" t="str">
        <f t="shared" si="19"/>
        <v>T1</v>
      </c>
      <c r="N167" s="93">
        <f t="shared" si="20"/>
        <v>41</v>
      </c>
      <c r="O167" s="106">
        <f t="shared" si="21"/>
        <v>9996.619999999999</v>
      </c>
      <c r="P167" s="93" t="str">
        <f t="shared" si="22"/>
        <v>Fora Periode Legal</v>
      </c>
      <c r="Q167" s="93" t="str">
        <f t="shared" si="23"/>
        <v>T1 - Fora Periode Legal</v>
      </c>
      <c r="R167" s="93" t="str">
        <f t="shared" si="24"/>
        <v>T1 - Import Total</v>
      </c>
      <c r="S167" s="110">
        <f t="shared" si="25"/>
        <v>4.2185760369949032E-2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43865</v>
      </c>
      <c r="D168" s="54">
        <v>43906</v>
      </c>
      <c r="E168" s="8"/>
      <c r="F168" s="8">
        <v>1878</v>
      </c>
      <c r="G168" s="8" t="s">
        <v>160</v>
      </c>
      <c r="H168" s="48" t="s">
        <v>791</v>
      </c>
      <c r="I168" s="49">
        <v>41002865</v>
      </c>
      <c r="J168" s="8" t="s">
        <v>161</v>
      </c>
      <c r="K168" s="9">
        <v>104.11</v>
      </c>
      <c r="L168" s="104">
        <f t="shared" si="18"/>
        <v>3</v>
      </c>
      <c r="M168" s="105" t="str">
        <f t="shared" si="19"/>
        <v>T1</v>
      </c>
      <c r="N168" s="93">
        <f t="shared" si="20"/>
        <v>41</v>
      </c>
      <c r="O168" s="106">
        <f t="shared" si="21"/>
        <v>4268.51</v>
      </c>
      <c r="P168" s="93" t="str">
        <f t="shared" si="22"/>
        <v>Fora Periode Legal</v>
      </c>
      <c r="Q168" s="93" t="str">
        <f t="shared" si="23"/>
        <v>T1 - Fora Periode Legal</v>
      </c>
      <c r="R168" s="93" t="str">
        <f t="shared" si="24"/>
        <v>T1 - Import Total</v>
      </c>
      <c r="S168" s="110">
        <f t="shared" si="25"/>
        <v>1.8013122435056164E-2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43865</v>
      </c>
      <c r="D169" s="54">
        <v>43921</v>
      </c>
      <c r="E169" s="8"/>
      <c r="F169" s="8">
        <v>2041</v>
      </c>
      <c r="G169" s="8" t="s">
        <v>799</v>
      </c>
      <c r="H169" s="48" t="s">
        <v>856</v>
      </c>
      <c r="I169" s="49">
        <v>41002565</v>
      </c>
      <c r="J169" s="8" t="s">
        <v>801</v>
      </c>
      <c r="K169" s="9">
        <v>1333.56</v>
      </c>
      <c r="L169" s="104">
        <f t="shared" si="18"/>
        <v>3</v>
      </c>
      <c r="M169" s="105" t="str">
        <f t="shared" si="19"/>
        <v>T1</v>
      </c>
      <c r="N169" s="93">
        <f t="shared" si="20"/>
        <v>56</v>
      </c>
      <c r="O169" s="106">
        <f t="shared" si="21"/>
        <v>74679.360000000001</v>
      </c>
      <c r="P169" s="93" t="str">
        <f t="shared" si="22"/>
        <v>Fora Periode Legal</v>
      </c>
      <c r="Q169" s="93" t="str">
        <f t="shared" si="23"/>
        <v>T1 - Fora Periode Legal</v>
      </c>
      <c r="R169" s="93" t="str">
        <f t="shared" si="24"/>
        <v>T1 - Import Total</v>
      </c>
      <c r="S169" s="110">
        <f t="shared" si="25"/>
        <v>0.31514707826656985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43866</v>
      </c>
      <c r="D170" s="54">
        <v>43866</v>
      </c>
      <c r="E170" s="8">
        <v>312</v>
      </c>
      <c r="F170" s="8">
        <v>950</v>
      </c>
      <c r="G170" s="8" t="s">
        <v>718</v>
      </c>
      <c r="H170" s="48" t="s">
        <v>719</v>
      </c>
      <c r="I170" s="49">
        <v>41002504</v>
      </c>
      <c r="J170" s="8" t="s">
        <v>720</v>
      </c>
      <c r="K170" s="9">
        <v>45</v>
      </c>
      <c r="L170" s="104">
        <f t="shared" si="18"/>
        <v>2</v>
      </c>
      <c r="M170" s="105" t="str">
        <f t="shared" si="19"/>
        <v>T1</v>
      </c>
      <c r="N170" s="93">
        <f t="shared" si="20"/>
        <v>0</v>
      </c>
      <c r="O170" s="106">
        <f t="shared" si="21"/>
        <v>0</v>
      </c>
      <c r="P170" s="93" t="str">
        <f t="shared" si="22"/>
        <v>Dins Periode Legal</v>
      </c>
      <c r="Q170" s="93" t="str">
        <f t="shared" si="23"/>
        <v>T1 - Dins Periode Legal</v>
      </c>
      <c r="R170" s="93" t="str">
        <f t="shared" si="24"/>
        <v>T1 - Import Total</v>
      </c>
      <c r="S170" s="110">
        <f t="shared" si="25"/>
        <v>0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x14ac:dyDescent="0.25">
      <c r="C171" s="95">
        <v>43867</v>
      </c>
      <c r="D171" s="54">
        <v>43894</v>
      </c>
      <c r="E171" s="8"/>
      <c r="F171" s="8">
        <v>1700</v>
      </c>
      <c r="G171" s="8" t="s">
        <v>730</v>
      </c>
      <c r="H171" s="48" t="s">
        <v>731</v>
      </c>
      <c r="I171" s="49">
        <v>41002580</v>
      </c>
      <c r="J171" s="8" t="s">
        <v>732</v>
      </c>
      <c r="K171" s="9">
        <v>1896.18</v>
      </c>
      <c r="L171" s="104">
        <f t="shared" si="18"/>
        <v>3</v>
      </c>
      <c r="M171" s="105" t="str">
        <f t="shared" si="19"/>
        <v>T1</v>
      </c>
      <c r="N171" s="93">
        <f t="shared" si="20"/>
        <v>27</v>
      </c>
      <c r="O171" s="106">
        <f t="shared" si="21"/>
        <v>51196.86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0.21605087196010542</v>
      </c>
      <c r="T171" s="107">
        <f t="shared" si="26"/>
        <v>1</v>
      </c>
      <c r="V171" s="91"/>
      <c r="W171" s="91"/>
      <c r="X171" s="91"/>
      <c r="Y171" s="91"/>
      <c r="Z171" s="91"/>
      <c r="AA171" s="91"/>
    </row>
    <row r="172" spans="3:27" x14ac:dyDescent="0.25">
      <c r="C172" s="95">
        <v>43867</v>
      </c>
      <c r="D172" s="54">
        <v>43906</v>
      </c>
      <c r="E172" s="8"/>
      <c r="F172" s="8">
        <v>1882</v>
      </c>
      <c r="G172" s="8" t="s">
        <v>160</v>
      </c>
      <c r="H172" s="48" t="s">
        <v>795</v>
      </c>
      <c r="I172" s="49">
        <v>41002865</v>
      </c>
      <c r="J172" s="8" t="s">
        <v>161</v>
      </c>
      <c r="K172" s="9">
        <v>154.61000000000001</v>
      </c>
      <c r="L172" s="104">
        <f t="shared" si="18"/>
        <v>3</v>
      </c>
      <c r="M172" s="105" t="str">
        <f t="shared" si="19"/>
        <v>T1</v>
      </c>
      <c r="N172" s="93">
        <f t="shared" si="20"/>
        <v>39</v>
      </c>
      <c r="O172" s="106">
        <f t="shared" si="21"/>
        <v>6029.7900000000009</v>
      </c>
      <c r="P172" s="93" t="str">
        <f t="shared" si="22"/>
        <v>Fora Periode Legal</v>
      </c>
      <c r="Q172" s="93" t="str">
        <f t="shared" si="23"/>
        <v>T1 - Fora Periode Legal</v>
      </c>
      <c r="R172" s="93" t="str">
        <f t="shared" si="24"/>
        <v>T1 - Import Total</v>
      </c>
      <c r="S172" s="110">
        <f t="shared" si="25"/>
        <v>2.5445728258262794E-2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95">
        <v>43868</v>
      </c>
      <c r="D173" s="54">
        <v>43871</v>
      </c>
      <c r="E173" s="8">
        <v>333</v>
      </c>
      <c r="F173" s="8">
        <v>1018</v>
      </c>
      <c r="G173" s="8" t="s">
        <v>78</v>
      </c>
      <c r="H173" s="48" t="s">
        <v>722</v>
      </c>
      <c r="I173" s="49">
        <v>41000001</v>
      </c>
      <c r="J173" s="8" t="s">
        <v>79</v>
      </c>
      <c r="K173" s="9">
        <v>66.72</v>
      </c>
      <c r="L173" s="104">
        <f t="shared" si="18"/>
        <v>2</v>
      </c>
      <c r="M173" s="105" t="str">
        <f t="shared" si="19"/>
        <v>T1</v>
      </c>
      <c r="N173" s="93">
        <f t="shared" si="20"/>
        <v>3</v>
      </c>
      <c r="O173" s="106">
        <f t="shared" si="21"/>
        <v>200.16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8.4467567994472121E-4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43871</v>
      </c>
      <c r="D174" s="54">
        <v>43894</v>
      </c>
      <c r="E174" s="8"/>
      <c r="F174" s="8">
        <v>1701</v>
      </c>
      <c r="G174" s="8" t="s">
        <v>99</v>
      </c>
      <c r="H174" s="48" t="s">
        <v>733</v>
      </c>
      <c r="I174" s="49">
        <v>40001800</v>
      </c>
      <c r="J174" s="8" t="s">
        <v>86</v>
      </c>
      <c r="K174" s="9">
        <v>5549.4</v>
      </c>
      <c r="L174" s="104">
        <f t="shared" si="18"/>
        <v>3</v>
      </c>
      <c r="M174" s="105" t="str">
        <f t="shared" si="19"/>
        <v>T1</v>
      </c>
      <c r="N174" s="93">
        <f t="shared" si="20"/>
        <v>23</v>
      </c>
      <c r="O174" s="106">
        <f t="shared" si="21"/>
        <v>127636.2</v>
      </c>
      <c r="P174" s="93" t="str">
        <f t="shared" si="22"/>
        <v>Dins Periode Legal</v>
      </c>
      <c r="Q174" s="93" t="str">
        <f t="shared" si="23"/>
        <v>T1 - Dins Periode Legal</v>
      </c>
      <c r="R174" s="93" t="str">
        <f t="shared" si="24"/>
        <v>T1 - Import Total</v>
      </c>
      <c r="S174" s="110">
        <f t="shared" si="25"/>
        <v>0.53862507004676474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43871</v>
      </c>
      <c r="D175" s="54">
        <v>43906</v>
      </c>
      <c r="E175" s="8">
        <v>658</v>
      </c>
      <c r="F175" s="8">
        <v>1857</v>
      </c>
      <c r="G175" s="8" t="s">
        <v>769</v>
      </c>
      <c r="H175" s="48" t="s">
        <v>770</v>
      </c>
      <c r="I175" s="49">
        <v>41001035</v>
      </c>
      <c r="J175" s="8" t="s">
        <v>771</v>
      </c>
      <c r="K175" s="9">
        <v>271.04000000000002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9486.4000000000015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4.0032630746540794E-2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43871</v>
      </c>
      <c r="D176" s="54">
        <v>43906</v>
      </c>
      <c r="E176" s="8"/>
      <c r="F176" s="8">
        <v>1872</v>
      </c>
      <c r="G176" s="8" t="s">
        <v>769</v>
      </c>
      <c r="H176" s="48" t="s">
        <v>786</v>
      </c>
      <c r="I176" s="49">
        <v>41001035</v>
      </c>
      <c r="J176" s="8" t="s">
        <v>771</v>
      </c>
      <c r="K176" s="9">
        <v>266.2</v>
      </c>
      <c r="L176" s="104">
        <f t="shared" si="18"/>
        <v>3</v>
      </c>
      <c r="M176" s="105" t="str">
        <f t="shared" si="19"/>
        <v>T1</v>
      </c>
      <c r="N176" s="93">
        <f t="shared" si="20"/>
        <v>35</v>
      </c>
      <c r="O176" s="106">
        <f t="shared" si="21"/>
        <v>9317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3.9317762340352558E-2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43871</v>
      </c>
      <c r="D177" s="54">
        <v>43906</v>
      </c>
      <c r="E177" s="8"/>
      <c r="F177" s="8">
        <v>1886</v>
      </c>
      <c r="G177" s="8" t="s">
        <v>799</v>
      </c>
      <c r="H177" s="48" t="s">
        <v>800</v>
      </c>
      <c r="I177" s="49">
        <v>41002565</v>
      </c>
      <c r="J177" s="8" t="s">
        <v>801</v>
      </c>
      <c r="K177" s="9">
        <v>50</v>
      </c>
      <c r="L177" s="104">
        <f t="shared" si="18"/>
        <v>3</v>
      </c>
      <c r="M177" s="105" t="str">
        <f t="shared" si="19"/>
        <v>T1</v>
      </c>
      <c r="N177" s="93">
        <f t="shared" si="20"/>
        <v>35</v>
      </c>
      <c r="O177" s="106">
        <f t="shared" si="21"/>
        <v>1750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7.3850041961593836E-3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s="91" customFormat="1" x14ac:dyDescent="0.25">
      <c r="C178" s="95">
        <v>43871</v>
      </c>
      <c r="D178" s="54">
        <v>43936</v>
      </c>
      <c r="E178" s="8">
        <v>735</v>
      </c>
      <c r="F178" s="8">
        <v>2150</v>
      </c>
      <c r="G178" s="8" t="s">
        <v>868</v>
      </c>
      <c r="H178" s="48" t="s">
        <v>869</v>
      </c>
      <c r="I178" s="49">
        <v>40002560</v>
      </c>
      <c r="J178" s="8" t="s">
        <v>870</v>
      </c>
      <c r="K178" s="9">
        <v>323.82</v>
      </c>
      <c r="L178" s="104">
        <f t="shared" si="18"/>
        <v>4</v>
      </c>
      <c r="M178" s="105" t="str">
        <f t="shared" si="19"/>
        <v>T2</v>
      </c>
      <c r="N178" s="93">
        <f t="shared" si="20"/>
        <v>65</v>
      </c>
      <c r="O178" s="106">
        <f t="shared" si="21"/>
        <v>21048.3</v>
      </c>
      <c r="P178" s="93" t="str">
        <f t="shared" si="22"/>
        <v>Fora Periode Legal</v>
      </c>
      <c r="Q178" s="93" t="str">
        <f t="shared" si="23"/>
        <v>T2 - Fora Periode Legal</v>
      </c>
      <c r="R178" s="93" t="str">
        <f t="shared" si="24"/>
        <v>T2 - Import Total</v>
      </c>
      <c r="S178" s="110">
        <f t="shared" si="25"/>
        <v>0.39075827523003226</v>
      </c>
      <c r="T178" s="107">
        <f t="shared" si="26"/>
        <v>1</v>
      </c>
    </row>
    <row r="179" spans="3:27" x14ac:dyDescent="0.25">
      <c r="C179" s="95">
        <v>43872</v>
      </c>
      <c r="D179" s="54">
        <v>43906</v>
      </c>
      <c r="E179" s="8"/>
      <c r="F179" s="8">
        <v>1873</v>
      </c>
      <c r="G179" s="8" t="s">
        <v>108</v>
      </c>
      <c r="H179" s="48" t="s">
        <v>787</v>
      </c>
      <c r="I179" s="49">
        <v>41002915</v>
      </c>
      <c r="J179" s="8" t="s">
        <v>109</v>
      </c>
      <c r="K179" s="9">
        <v>214.85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7304.9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3.0826695515728388E-2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43872</v>
      </c>
      <c r="D180" s="54">
        <v>43921</v>
      </c>
      <c r="E180" s="8"/>
      <c r="F180" s="8">
        <v>2029</v>
      </c>
      <c r="G180" s="8" t="s">
        <v>69</v>
      </c>
      <c r="H180" s="48" t="s">
        <v>844</v>
      </c>
      <c r="I180" s="49">
        <v>40002950</v>
      </c>
      <c r="J180" s="8" t="s">
        <v>20</v>
      </c>
      <c r="K180" s="9">
        <v>392.04</v>
      </c>
      <c r="L180" s="104">
        <f t="shared" si="18"/>
        <v>3</v>
      </c>
      <c r="M180" s="105" t="str">
        <f t="shared" si="19"/>
        <v>T1</v>
      </c>
      <c r="N180" s="93">
        <f t="shared" si="20"/>
        <v>49</v>
      </c>
      <c r="O180" s="106">
        <f t="shared" si="21"/>
        <v>19209.960000000003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8.1066077261745084E-2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43873</v>
      </c>
      <c r="D181" s="54">
        <v>43906</v>
      </c>
      <c r="E181" s="8"/>
      <c r="F181" s="8">
        <v>1885</v>
      </c>
      <c r="G181" s="8" t="s">
        <v>614</v>
      </c>
      <c r="H181" s="48" t="s">
        <v>798</v>
      </c>
      <c r="I181" s="49">
        <v>41007532</v>
      </c>
      <c r="J181" s="8" t="s">
        <v>616</v>
      </c>
      <c r="K181" s="9">
        <v>682.22</v>
      </c>
      <c r="L181" s="104">
        <f t="shared" si="18"/>
        <v>3</v>
      </c>
      <c r="M181" s="105" t="str">
        <f t="shared" si="19"/>
        <v>T1</v>
      </c>
      <c r="N181" s="93">
        <f t="shared" si="20"/>
        <v>33</v>
      </c>
      <c r="O181" s="106">
        <f t="shared" si="21"/>
        <v>22513.260000000002</v>
      </c>
      <c r="P181" s="93" t="str">
        <f t="shared" si="22"/>
        <v>Fora Periode Legal</v>
      </c>
      <c r="Q181" s="93" t="str">
        <f t="shared" si="23"/>
        <v>T1 - Fora Periode Legal</v>
      </c>
      <c r="R181" s="93" t="str">
        <f t="shared" si="24"/>
        <v>T1 - Import Total</v>
      </c>
      <c r="S181" s="110">
        <f t="shared" si="25"/>
        <v>9.5006011182415542E-2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43875</v>
      </c>
      <c r="D182" s="54">
        <v>43875</v>
      </c>
      <c r="E182" s="8">
        <v>338</v>
      </c>
      <c r="F182" s="8">
        <v>1031</v>
      </c>
      <c r="G182" s="8" t="s">
        <v>482</v>
      </c>
      <c r="H182" s="48" t="s">
        <v>723</v>
      </c>
      <c r="I182" s="49">
        <v>41010023</v>
      </c>
      <c r="J182" s="8" t="s">
        <v>484</v>
      </c>
      <c r="K182" s="9">
        <v>175.21</v>
      </c>
      <c r="L182" s="104">
        <f t="shared" si="18"/>
        <v>2</v>
      </c>
      <c r="M182" s="105" t="str">
        <f t="shared" si="19"/>
        <v>T1</v>
      </c>
      <c r="N182" s="93">
        <f t="shared" si="20"/>
        <v>0</v>
      </c>
      <c r="O182" s="106">
        <f t="shared" si="21"/>
        <v>0</v>
      </c>
      <c r="P182" s="93" t="str">
        <f t="shared" si="22"/>
        <v>Dins Periode Legal</v>
      </c>
      <c r="Q182" s="93" t="str">
        <f t="shared" si="23"/>
        <v>T1 - Dins Periode Legal</v>
      </c>
      <c r="R182" s="93" t="str">
        <f t="shared" si="24"/>
        <v>T1 - Import Total</v>
      </c>
      <c r="S182" s="110">
        <f t="shared" si="25"/>
        <v>0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43875</v>
      </c>
      <c r="D183" s="54">
        <v>43906</v>
      </c>
      <c r="E183" s="8"/>
      <c r="F183" s="8">
        <v>1875</v>
      </c>
      <c r="G183" s="8" t="s">
        <v>98</v>
      </c>
      <c r="H183" s="48" t="s">
        <v>788</v>
      </c>
      <c r="I183" s="49">
        <v>40001050</v>
      </c>
      <c r="J183" s="8" t="s">
        <v>94</v>
      </c>
      <c r="K183" s="9">
        <v>84.87</v>
      </c>
      <c r="L183" s="104">
        <f t="shared" si="18"/>
        <v>3</v>
      </c>
      <c r="M183" s="105" t="str">
        <f t="shared" si="19"/>
        <v>T1</v>
      </c>
      <c r="N183" s="93">
        <f t="shared" si="20"/>
        <v>31</v>
      </c>
      <c r="O183" s="106">
        <f t="shared" si="21"/>
        <v>2630.9700000000003</v>
      </c>
      <c r="P183" s="93" t="str">
        <f t="shared" si="22"/>
        <v>Fora Periode Legal</v>
      </c>
      <c r="Q183" s="93" t="str">
        <f t="shared" si="23"/>
        <v>T1 - Fora Periode Legal</v>
      </c>
      <c r="R183" s="93" t="str">
        <f t="shared" si="24"/>
        <v>T1 - Import Total</v>
      </c>
      <c r="S183" s="110">
        <f t="shared" si="25"/>
        <v>1.1102699708553973E-2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43876</v>
      </c>
      <c r="D184" s="54">
        <v>43906</v>
      </c>
      <c r="E184" s="8"/>
      <c r="F184" s="8">
        <v>1866</v>
      </c>
      <c r="G184" s="8" t="s">
        <v>54</v>
      </c>
      <c r="H184" s="48" t="s">
        <v>780</v>
      </c>
      <c r="I184" s="49">
        <v>41008099</v>
      </c>
      <c r="J184" s="8" t="s">
        <v>25</v>
      </c>
      <c r="K184" s="9">
        <v>409.34</v>
      </c>
      <c r="L184" s="104">
        <f t="shared" si="18"/>
        <v>3</v>
      </c>
      <c r="M184" s="105" t="str">
        <f t="shared" si="19"/>
        <v>T1</v>
      </c>
      <c r="N184" s="93">
        <f t="shared" si="20"/>
        <v>30</v>
      </c>
      <c r="O184" s="106">
        <f t="shared" si="21"/>
        <v>12280.199999999999</v>
      </c>
      <c r="P184" s="93" t="str">
        <f t="shared" si="22"/>
        <v>Dins Periode Legal</v>
      </c>
      <c r="Q184" s="93" t="str">
        <f t="shared" si="23"/>
        <v>T1 - Dins Periode Legal</v>
      </c>
      <c r="R184" s="93" t="str">
        <f t="shared" si="24"/>
        <v>T1 - Import Total</v>
      </c>
      <c r="S184" s="110">
        <f t="shared" si="25"/>
        <v>5.1822473445529406E-2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43876</v>
      </c>
      <c r="D185" s="54">
        <v>43906</v>
      </c>
      <c r="E185" s="8"/>
      <c r="F185" s="8">
        <v>1880</v>
      </c>
      <c r="G185" s="8" t="s">
        <v>125</v>
      </c>
      <c r="H185" s="48" t="s">
        <v>793</v>
      </c>
      <c r="I185" s="49">
        <v>40000183</v>
      </c>
      <c r="J185" s="8" t="s">
        <v>121</v>
      </c>
      <c r="K185" s="9">
        <v>613.05999999999995</v>
      </c>
      <c r="L185" s="104">
        <f t="shared" si="18"/>
        <v>3</v>
      </c>
      <c r="M185" s="105" t="str">
        <f t="shared" si="19"/>
        <v>T1</v>
      </c>
      <c r="N185" s="93">
        <f t="shared" si="20"/>
        <v>30</v>
      </c>
      <c r="O185" s="106">
        <f t="shared" si="21"/>
        <v>18391.8</v>
      </c>
      <c r="P185" s="93" t="str">
        <f t="shared" si="22"/>
        <v>Dins Periode Legal</v>
      </c>
      <c r="Q185" s="93" t="str">
        <f t="shared" si="23"/>
        <v>T1 - Dins Periode Legal</v>
      </c>
      <c r="R185" s="93" t="str">
        <f t="shared" si="24"/>
        <v>T1 - Import Total</v>
      </c>
      <c r="S185" s="110">
        <f t="shared" si="25"/>
        <v>7.7613440099956646E-2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43876</v>
      </c>
      <c r="D186" s="54">
        <v>43906</v>
      </c>
      <c r="E186" s="8"/>
      <c r="F186" s="8">
        <v>1884</v>
      </c>
      <c r="G186" s="8" t="s">
        <v>53</v>
      </c>
      <c r="H186" s="48" t="s">
        <v>797</v>
      </c>
      <c r="I186" s="49">
        <v>41007450</v>
      </c>
      <c r="J186" s="8" t="s">
        <v>24</v>
      </c>
      <c r="K186" s="9">
        <v>2421.9499999999998</v>
      </c>
      <c r="L186" s="104">
        <f t="shared" si="18"/>
        <v>3</v>
      </c>
      <c r="M186" s="105" t="str">
        <f t="shared" si="19"/>
        <v>T1</v>
      </c>
      <c r="N186" s="93">
        <f t="shared" si="20"/>
        <v>30</v>
      </c>
      <c r="O186" s="106">
        <f t="shared" si="21"/>
        <v>72658.5</v>
      </c>
      <c r="P186" s="93" t="str">
        <f t="shared" si="22"/>
        <v>Dins Periode Legal</v>
      </c>
      <c r="Q186" s="93" t="str">
        <f t="shared" si="23"/>
        <v>T1 - Dins Periode Legal</v>
      </c>
      <c r="R186" s="93" t="str">
        <f t="shared" si="24"/>
        <v>T1 - Import Total</v>
      </c>
      <c r="S186" s="110">
        <f t="shared" si="25"/>
        <v>0.30661904422094088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95">
        <v>43876</v>
      </c>
      <c r="D187" s="54">
        <v>43906</v>
      </c>
      <c r="E187" s="8"/>
      <c r="F187" s="8">
        <v>1887</v>
      </c>
      <c r="G187" s="8" t="s">
        <v>160</v>
      </c>
      <c r="H187" s="48" t="s">
        <v>802</v>
      </c>
      <c r="I187" s="49">
        <v>41002865</v>
      </c>
      <c r="J187" s="8" t="s">
        <v>161</v>
      </c>
      <c r="K187" s="9">
        <v>51.53</v>
      </c>
      <c r="L187" s="104">
        <f t="shared" si="18"/>
        <v>3</v>
      </c>
      <c r="M187" s="105" t="str">
        <f t="shared" si="19"/>
        <v>T1</v>
      </c>
      <c r="N187" s="93">
        <f t="shared" si="20"/>
        <v>30</v>
      </c>
      <c r="O187" s="106">
        <f t="shared" si="21"/>
        <v>1545.9</v>
      </c>
      <c r="P187" s="93" t="str">
        <f t="shared" si="22"/>
        <v>Dins Periode Legal</v>
      </c>
      <c r="Q187" s="93" t="str">
        <f t="shared" si="23"/>
        <v>T1 - Dins Periode Legal</v>
      </c>
      <c r="R187" s="93" t="str">
        <f t="shared" si="24"/>
        <v>T1 - Import Total</v>
      </c>
      <c r="S187" s="110">
        <f t="shared" si="25"/>
        <v>6.5237017067673094E-3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95">
        <v>43876</v>
      </c>
      <c r="D188" s="54">
        <v>43906</v>
      </c>
      <c r="E188" s="8"/>
      <c r="F188" s="8">
        <v>1889</v>
      </c>
      <c r="G188" s="8" t="s">
        <v>804</v>
      </c>
      <c r="H188" s="48" t="s">
        <v>805</v>
      </c>
      <c r="I188" s="49">
        <v>40001850</v>
      </c>
      <c r="J188" s="8" t="s">
        <v>135</v>
      </c>
      <c r="K188" s="9">
        <v>1511.53</v>
      </c>
      <c r="L188" s="104">
        <f t="shared" si="18"/>
        <v>3</v>
      </c>
      <c r="M188" s="105" t="str">
        <f t="shared" si="19"/>
        <v>T1</v>
      </c>
      <c r="N188" s="93">
        <f t="shared" si="20"/>
        <v>30</v>
      </c>
      <c r="O188" s="106">
        <f t="shared" si="21"/>
        <v>45345.9</v>
      </c>
      <c r="P188" s="93" t="str">
        <f t="shared" si="22"/>
        <v>Dins Periode Legal</v>
      </c>
      <c r="Q188" s="93" t="str">
        <f t="shared" si="23"/>
        <v>T1 - Dins Periode Legal</v>
      </c>
      <c r="R188" s="93" t="str">
        <f t="shared" si="24"/>
        <v>T1 - Import Total</v>
      </c>
      <c r="S188" s="110">
        <f t="shared" si="25"/>
        <v>0.19135980673064215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43878</v>
      </c>
      <c r="D189" s="54">
        <v>43906</v>
      </c>
      <c r="E189" s="8"/>
      <c r="F189" s="8">
        <v>1883</v>
      </c>
      <c r="G189" s="8" t="s">
        <v>134</v>
      </c>
      <c r="H189" s="48" t="s">
        <v>796</v>
      </c>
      <c r="I189" s="49">
        <v>40001400</v>
      </c>
      <c r="J189" s="8" t="s">
        <v>34</v>
      </c>
      <c r="K189" s="9">
        <v>733.26</v>
      </c>
      <c r="L189" s="104">
        <f t="shared" si="18"/>
        <v>3</v>
      </c>
      <c r="M189" s="105" t="str">
        <f t="shared" si="19"/>
        <v>T1</v>
      </c>
      <c r="N189" s="93">
        <f t="shared" si="20"/>
        <v>28</v>
      </c>
      <c r="O189" s="106">
        <f t="shared" si="21"/>
        <v>20531.28</v>
      </c>
      <c r="P189" s="93" t="str">
        <f t="shared" si="22"/>
        <v>Dins Periode Legal</v>
      </c>
      <c r="Q189" s="93" t="str">
        <f t="shared" si="23"/>
        <v>T1 - Dins Periode Legal</v>
      </c>
      <c r="R189" s="93" t="str">
        <f t="shared" si="24"/>
        <v>T1 - Import Total</v>
      </c>
      <c r="S189" s="110">
        <f t="shared" si="25"/>
        <v>8.6642050830013265E-2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95">
        <v>43879</v>
      </c>
      <c r="D190" s="54">
        <v>43906</v>
      </c>
      <c r="E190" s="8"/>
      <c r="F190" s="8">
        <v>1891</v>
      </c>
      <c r="G190" s="8" t="s">
        <v>692</v>
      </c>
      <c r="H190" s="48" t="s">
        <v>807</v>
      </c>
      <c r="I190" s="49">
        <v>41000510</v>
      </c>
      <c r="J190" s="8" t="s">
        <v>694</v>
      </c>
      <c r="K190" s="9">
        <v>2904</v>
      </c>
      <c r="L190" s="104">
        <f t="shared" si="18"/>
        <v>3</v>
      </c>
      <c r="M190" s="105" t="str">
        <f t="shared" si="19"/>
        <v>T1</v>
      </c>
      <c r="N190" s="93">
        <f t="shared" si="20"/>
        <v>27</v>
      </c>
      <c r="O190" s="106">
        <f t="shared" si="21"/>
        <v>78408</v>
      </c>
      <c r="P190" s="93" t="str">
        <f t="shared" si="22"/>
        <v>Dins Periode Legal</v>
      </c>
      <c r="Q190" s="93" t="str">
        <f t="shared" si="23"/>
        <v>T1 - Dins Periode Legal</v>
      </c>
      <c r="R190" s="93" t="str">
        <f t="shared" si="24"/>
        <v>T1 - Import Total</v>
      </c>
      <c r="S190" s="110">
        <f t="shared" si="25"/>
        <v>0.33088194800712278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95">
        <v>43880</v>
      </c>
      <c r="D191" s="54">
        <v>43906</v>
      </c>
      <c r="E191" s="8"/>
      <c r="F191" s="8">
        <v>1879</v>
      </c>
      <c r="G191" s="8" t="s">
        <v>108</v>
      </c>
      <c r="H191" s="48" t="s">
        <v>792</v>
      </c>
      <c r="I191" s="49">
        <v>41002915</v>
      </c>
      <c r="J191" s="8" t="s">
        <v>109</v>
      </c>
      <c r="K191" s="9">
        <v>29.04</v>
      </c>
      <c r="L191" s="104">
        <f t="shared" si="18"/>
        <v>3</v>
      </c>
      <c r="M191" s="105" t="str">
        <f t="shared" si="19"/>
        <v>T1</v>
      </c>
      <c r="N191" s="93">
        <f t="shared" si="20"/>
        <v>26</v>
      </c>
      <c r="O191" s="106">
        <f t="shared" si="21"/>
        <v>755.04</v>
      </c>
      <c r="P191" s="93" t="str">
        <f t="shared" si="22"/>
        <v>Dins Periode Legal</v>
      </c>
      <c r="Q191" s="93" t="str">
        <f t="shared" si="23"/>
        <v>T1 - Dins Periode Legal</v>
      </c>
      <c r="R191" s="93" t="str">
        <f t="shared" si="24"/>
        <v>T1 - Import Total</v>
      </c>
      <c r="S191" s="110">
        <f t="shared" si="25"/>
        <v>3.18627061043896E-3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95">
        <v>43881</v>
      </c>
      <c r="D192" s="54">
        <v>43906</v>
      </c>
      <c r="E192" s="8"/>
      <c r="F192" s="8">
        <v>1881</v>
      </c>
      <c r="G192" s="8" t="s">
        <v>71</v>
      </c>
      <c r="H192" s="48" t="s">
        <v>794</v>
      </c>
      <c r="I192" s="49">
        <v>41006850</v>
      </c>
      <c r="J192" s="8" t="s">
        <v>23</v>
      </c>
      <c r="K192" s="9">
        <v>311.10000000000002</v>
      </c>
      <c r="L192" s="104">
        <f t="shared" si="18"/>
        <v>3</v>
      </c>
      <c r="M192" s="105" t="str">
        <f t="shared" si="19"/>
        <v>T1</v>
      </c>
      <c r="N192" s="93">
        <f t="shared" si="20"/>
        <v>25</v>
      </c>
      <c r="O192" s="106">
        <f t="shared" si="21"/>
        <v>7777.5000000000009</v>
      </c>
      <c r="P192" s="93" t="str">
        <f t="shared" si="22"/>
        <v>Dins Periode Legal</v>
      </c>
      <c r="Q192" s="93" t="str">
        <f t="shared" si="23"/>
        <v>T1 - Dins Periode Legal</v>
      </c>
      <c r="R192" s="93" t="str">
        <f t="shared" si="24"/>
        <v>T1 - Import Total</v>
      </c>
      <c r="S192" s="110">
        <f t="shared" si="25"/>
        <v>3.2821068648931209E-2</v>
      </c>
      <c r="T192" s="107">
        <f t="shared" si="26"/>
        <v>1</v>
      </c>
      <c r="V192" s="91"/>
      <c r="W192" s="91"/>
      <c r="X192" s="91"/>
      <c r="Y192" s="91"/>
      <c r="Z192" s="91"/>
      <c r="AA192" s="91"/>
    </row>
    <row r="193" spans="3:27" x14ac:dyDescent="0.25">
      <c r="C193" s="95">
        <v>43881</v>
      </c>
      <c r="D193" s="54">
        <v>43906</v>
      </c>
      <c r="E193" s="8"/>
      <c r="F193" s="8">
        <v>1888</v>
      </c>
      <c r="G193" s="8" t="s">
        <v>737</v>
      </c>
      <c r="H193" s="48" t="s">
        <v>803</v>
      </c>
      <c r="I193" s="49">
        <v>40002980</v>
      </c>
      <c r="J193" s="8" t="s">
        <v>739</v>
      </c>
      <c r="K193" s="9">
        <v>968</v>
      </c>
      <c r="L193" s="104">
        <f t="shared" si="18"/>
        <v>3</v>
      </c>
      <c r="M193" s="105" t="str">
        <f t="shared" si="19"/>
        <v>T1</v>
      </c>
      <c r="N193" s="93">
        <f t="shared" si="20"/>
        <v>25</v>
      </c>
      <c r="O193" s="106">
        <f t="shared" si="21"/>
        <v>24200</v>
      </c>
      <c r="P193" s="93" t="str">
        <f t="shared" si="22"/>
        <v>Dins Periode Legal</v>
      </c>
      <c r="Q193" s="93" t="str">
        <f t="shared" si="23"/>
        <v>T1 - Dins Periode Legal</v>
      </c>
      <c r="R193" s="93" t="str">
        <f t="shared" si="24"/>
        <v>T1 - Import Total</v>
      </c>
      <c r="S193" s="110">
        <f t="shared" si="25"/>
        <v>0.10212405802688974</v>
      </c>
      <c r="T193" s="107">
        <f t="shared" si="26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95">
        <v>43882</v>
      </c>
      <c r="D194" s="54">
        <v>43921</v>
      </c>
      <c r="E194" s="8"/>
      <c r="F194" s="8">
        <v>2009</v>
      </c>
      <c r="G194" s="8" t="s">
        <v>664</v>
      </c>
      <c r="H194" s="48" t="s">
        <v>815</v>
      </c>
      <c r="I194" s="49">
        <v>40010011</v>
      </c>
      <c r="J194" s="8" t="s">
        <v>666</v>
      </c>
      <c r="K194" s="9">
        <v>346.16</v>
      </c>
      <c r="L194" s="104">
        <f t="shared" si="18"/>
        <v>3</v>
      </c>
      <c r="M194" s="105" t="str">
        <f t="shared" si="19"/>
        <v>T1</v>
      </c>
      <c r="N194" s="93">
        <f t="shared" si="20"/>
        <v>39</v>
      </c>
      <c r="O194" s="106">
        <f t="shared" si="21"/>
        <v>13500.240000000002</v>
      </c>
      <c r="P194" s="93" t="str">
        <f t="shared" si="22"/>
        <v>Fora Periode Legal</v>
      </c>
      <c r="Q194" s="93" t="str">
        <f t="shared" si="23"/>
        <v>T1 - Fora Periode Legal</v>
      </c>
      <c r="R194" s="93" t="str">
        <f t="shared" si="24"/>
        <v>T1 - Import Total</v>
      </c>
      <c r="S194" s="110">
        <f t="shared" si="25"/>
        <v>5.6971045170947858E-2</v>
      </c>
      <c r="T194" s="107">
        <f t="shared" si="26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43882</v>
      </c>
      <c r="D195" s="54">
        <v>43921</v>
      </c>
      <c r="E195" s="8"/>
      <c r="F195" s="8">
        <v>2010</v>
      </c>
      <c r="G195" s="8" t="s">
        <v>664</v>
      </c>
      <c r="H195" s="48" t="s">
        <v>816</v>
      </c>
      <c r="I195" s="49">
        <v>40010011</v>
      </c>
      <c r="J195" s="8" t="s">
        <v>666</v>
      </c>
      <c r="K195" s="9">
        <v>208.12</v>
      </c>
      <c r="L195" s="104">
        <f t="shared" si="18"/>
        <v>3</v>
      </c>
      <c r="M195" s="105" t="str">
        <f t="shared" si="19"/>
        <v>T1</v>
      </c>
      <c r="N195" s="93">
        <f t="shared" si="20"/>
        <v>39</v>
      </c>
      <c r="O195" s="106">
        <f t="shared" si="21"/>
        <v>8116.68</v>
      </c>
      <c r="P195" s="93" t="str">
        <f t="shared" si="22"/>
        <v>Fora Periode Legal</v>
      </c>
      <c r="Q195" s="93" t="str">
        <f t="shared" si="23"/>
        <v>T1 - Fora Periode Legal</v>
      </c>
      <c r="R195" s="93" t="str">
        <f t="shared" si="24"/>
        <v>T1 - Import Total</v>
      </c>
      <c r="S195" s="110">
        <f t="shared" si="25"/>
        <v>3.4252409062218825E-2</v>
      </c>
      <c r="T195" s="107">
        <f t="shared" si="26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95">
        <v>43882</v>
      </c>
      <c r="D196" s="54">
        <v>43921</v>
      </c>
      <c r="E196" s="8"/>
      <c r="F196" s="8">
        <v>2011</v>
      </c>
      <c r="G196" s="8" t="s">
        <v>664</v>
      </c>
      <c r="H196" s="48" t="s">
        <v>817</v>
      </c>
      <c r="I196" s="49">
        <v>40010011</v>
      </c>
      <c r="J196" s="8" t="s">
        <v>666</v>
      </c>
      <c r="K196" s="9">
        <v>33.25</v>
      </c>
      <c r="L196" s="104">
        <f t="shared" si="18"/>
        <v>3</v>
      </c>
      <c r="M196" s="105" t="str">
        <f t="shared" si="19"/>
        <v>T1</v>
      </c>
      <c r="N196" s="93">
        <f t="shared" si="20"/>
        <v>39</v>
      </c>
      <c r="O196" s="106">
        <f t="shared" si="21"/>
        <v>1296.75</v>
      </c>
      <c r="P196" s="93" t="str">
        <f t="shared" si="22"/>
        <v>Fora Periode Legal</v>
      </c>
      <c r="Q196" s="93" t="str">
        <f t="shared" si="23"/>
        <v>T1 - Fora Periode Legal</v>
      </c>
      <c r="R196" s="93" t="str">
        <f t="shared" si="24"/>
        <v>T1 - Import Total</v>
      </c>
      <c r="S196" s="110">
        <f t="shared" si="25"/>
        <v>5.4722881093541027E-3</v>
      </c>
      <c r="T196" s="107">
        <f t="shared" si="26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95">
        <v>43882</v>
      </c>
      <c r="D197" s="54">
        <v>43921</v>
      </c>
      <c r="E197" s="8"/>
      <c r="F197" s="8">
        <v>2025</v>
      </c>
      <c r="G197" s="8" t="s">
        <v>835</v>
      </c>
      <c r="H197" s="48" t="s">
        <v>836</v>
      </c>
      <c r="I197" s="49">
        <v>41001180</v>
      </c>
      <c r="J197" s="8" t="s">
        <v>837</v>
      </c>
      <c r="K197" s="9">
        <v>798.6</v>
      </c>
      <c r="L197" s="104">
        <f t="shared" si="18"/>
        <v>3</v>
      </c>
      <c r="M197" s="105" t="str">
        <f t="shared" si="19"/>
        <v>T1</v>
      </c>
      <c r="N197" s="93">
        <f t="shared" si="20"/>
        <v>39</v>
      </c>
      <c r="O197" s="106">
        <f t="shared" si="21"/>
        <v>31145.4</v>
      </c>
      <c r="P197" s="93" t="str">
        <f t="shared" si="22"/>
        <v>Fora Periode Legal</v>
      </c>
      <c r="Q197" s="93" t="str">
        <f t="shared" si="23"/>
        <v>T1 - Fora Periode Legal</v>
      </c>
      <c r="R197" s="93" t="str">
        <f t="shared" si="24"/>
        <v>T1 - Import Total</v>
      </c>
      <c r="S197" s="110">
        <f t="shared" si="25"/>
        <v>0.13143366268060713</v>
      </c>
      <c r="T197" s="107">
        <f t="shared" si="26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95">
        <v>43882</v>
      </c>
      <c r="D198" s="54">
        <v>43921</v>
      </c>
      <c r="E198" s="8"/>
      <c r="F198" s="8">
        <v>2027</v>
      </c>
      <c r="G198" s="8" t="s">
        <v>839</v>
      </c>
      <c r="H198" s="48" t="s">
        <v>840</v>
      </c>
      <c r="I198" s="49">
        <v>40033120</v>
      </c>
      <c r="J198" s="8" t="s">
        <v>841</v>
      </c>
      <c r="K198" s="9">
        <v>262.57</v>
      </c>
      <c r="L198" s="104">
        <f t="shared" si="18"/>
        <v>3</v>
      </c>
      <c r="M198" s="105" t="str">
        <f t="shared" si="19"/>
        <v>T1</v>
      </c>
      <c r="N198" s="93">
        <f t="shared" si="20"/>
        <v>39</v>
      </c>
      <c r="O198" s="106">
        <f t="shared" si="21"/>
        <v>10240.23</v>
      </c>
      <c r="P198" s="93" t="str">
        <f t="shared" si="22"/>
        <v>Fora Periode Legal</v>
      </c>
      <c r="Q198" s="93" t="str">
        <f t="shared" si="23"/>
        <v>T1 - Fora Periode Legal</v>
      </c>
      <c r="R198" s="93" t="str">
        <f t="shared" si="24"/>
        <v>T1 - Import Total</v>
      </c>
      <c r="S198" s="110">
        <f t="shared" si="25"/>
        <v>4.3213795154078402E-2</v>
      </c>
      <c r="T198" s="107">
        <f t="shared" si="26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95">
        <v>43883</v>
      </c>
      <c r="D199" s="54">
        <v>43889</v>
      </c>
      <c r="E199" s="8">
        <v>373</v>
      </c>
      <c r="F199" s="8">
        <v>1143</v>
      </c>
      <c r="G199" s="8" t="s">
        <v>169</v>
      </c>
      <c r="H199" s="48" t="s">
        <v>724</v>
      </c>
      <c r="I199" s="49">
        <v>41008640</v>
      </c>
      <c r="J199" s="8" t="s">
        <v>170</v>
      </c>
      <c r="K199" s="9">
        <v>546.23</v>
      </c>
      <c r="L199" s="104">
        <f t="shared" ref="L199:L254" si="27">IF(D199="","",MONTH(D199))</f>
        <v>2</v>
      </c>
      <c r="M199" s="105" t="str">
        <f t="shared" ref="M199:M254" si="28">IF(L199="","",VLOOKUP(L199,$AJ$8:$AK$19,2,FALSE))</f>
        <v>T1</v>
      </c>
      <c r="N199" s="93">
        <f t="shared" ref="N199:N256" si="29">IF(D199="",0,D199-C199)</f>
        <v>6</v>
      </c>
      <c r="O199" s="106">
        <f t="shared" ref="O199:O256" si="30">K199*N199</f>
        <v>3277.38</v>
      </c>
      <c r="P199" s="93" t="str">
        <f t="shared" ref="P199:P256" si="31">IF(N199&lt;=30,"Dins Periode Legal","Fora Periode Legal")</f>
        <v>Dins Periode Legal</v>
      </c>
      <c r="Q199" s="93" t="str">
        <f t="shared" ref="Q199:Q256" si="32">CONCATENATE($M199," - ",P199)</f>
        <v>T1 - Dins Periode Legal</v>
      </c>
      <c r="R199" s="93" t="str">
        <f t="shared" ref="R199:R254" si="33">CONCATENATE($M199," - Import Total")</f>
        <v>T1 - Import Total</v>
      </c>
      <c r="S199" s="110">
        <f t="shared" ref="S199:S254" si="34">IF(M199="",0,K199/(VLOOKUP(R199,$X$9:$Y$27,2,FALSE))*N199)</f>
        <v>1.3830551458519337E-2</v>
      </c>
      <c r="T199" s="107">
        <f t="shared" ref="T199:T254" si="35">IF(L199="",0,1)</f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43889</v>
      </c>
      <c r="D200" s="54">
        <v>43921</v>
      </c>
      <c r="E200" s="8"/>
      <c r="F200" s="8">
        <v>2014</v>
      </c>
      <c r="G200" s="8" t="s">
        <v>92</v>
      </c>
      <c r="H200" s="48" t="s">
        <v>820</v>
      </c>
      <c r="I200" s="49">
        <v>41007555</v>
      </c>
      <c r="J200" s="8" t="s">
        <v>93</v>
      </c>
      <c r="K200" s="9">
        <v>4106.74</v>
      </c>
      <c r="L200" s="104">
        <f t="shared" si="27"/>
        <v>3</v>
      </c>
      <c r="M200" s="105" t="str">
        <f t="shared" si="28"/>
        <v>T1</v>
      </c>
      <c r="N200" s="93">
        <f t="shared" si="29"/>
        <v>32</v>
      </c>
      <c r="O200" s="106">
        <f t="shared" si="30"/>
        <v>131415.67999999999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0.5545744847092221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95">
        <v>43889</v>
      </c>
      <c r="D201" s="54">
        <v>43921</v>
      </c>
      <c r="E201" s="8"/>
      <c r="F201" s="8">
        <v>2015</v>
      </c>
      <c r="G201" s="8" t="s">
        <v>92</v>
      </c>
      <c r="H201" s="48" t="s">
        <v>821</v>
      </c>
      <c r="I201" s="49">
        <v>41007555</v>
      </c>
      <c r="J201" s="8" t="s">
        <v>93</v>
      </c>
      <c r="K201" s="9">
        <v>998.25</v>
      </c>
      <c r="L201" s="104">
        <f t="shared" si="27"/>
        <v>3</v>
      </c>
      <c r="M201" s="105" t="str">
        <f t="shared" si="28"/>
        <v>T1</v>
      </c>
      <c r="N201" s="93">
        <f t="shared" si="29"/>
        <v>32</v>
      </c>
      <c r="O201" s="106">
        <f t="shared" si="30"/>
        <v>31944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0.13480375659549448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43889</v>
      </c>
      <c r="D202" s="54">
        <v>43921</v>
      </c>
      <c r="E202" s="8"/>
      <c r="F202" s="8">
        <v>2018</v>
      </c>
      <c r="G202" s="8" t="s">
        <v>60</v>
      </c>
      <c r="H202" s="48" t="s">
        <v>826</v>
      </c>
      <c r="I202" s="49">
        <v>41001822</v>
      </c>
      <c r="J202" s="8" t="s">
        <v>41</v>
      </c>
      <c r="K202" s="9">
        <v>563.1</v>
      </c>
      <c r="L202" s="104">
        <f t="shared" si="27"/>
        <v>3</v>
      </c>
      <c r="M202" s="105" t="str">
        <f t="shared" si="28"/>
        <v>T1</v>
      </c>
      <c r="N202" s="93">
        <f t="shared" si="29"/>
        <v>32</v>
      </c>
      <c r="O202" s="106">
        <f t="shared" si="30"/>
        <v>18019.2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7.6041067206534377E-2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43889</v>
      </c>
      <c r="D203" s="54">
        <v>43921</v>
      </c>
      <c r="E203" s="8"/>
      <c r="F203" s="8">
        <v>2020</v>
      </c>
      <c r="G203" s="8" t="s">
        <v>272</v>
      </c>
      <c r="H203" s="48" t="s">
        <v>828</v>
      </c>
      <c r="I203" s="49">
        <v>41001242</v>
      </c>
      <c r="J203" s="8" t="s">
        <v>180</v>
      </c>
      <c r="K203" s="9">
        <v>7260</v>
      </c>
      <c r="L203" s="104">
        <f t="shared" si="27"/>
        <v>3</v>
      </c>
      <c r="M203" s="105" t="str">
        <f t="shared" si="28"/>
        <v>T1</v>
      </c>
      <c r="N203" s="93">
        <f t="shared" si="29"/>
        <v>32</v>
      </c>
      <c r="O203" s="106">
        <f t="shared" si="30"/>
        <v>232320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0.98039095705814172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43889</v>
      </c>
      <c r="D204" s="54">
        <v>43921</v>
      </c>
      <c r="E204" s="8"/>
      <c r="F204" s="8">
        <v>2024</v>
      </c>
      <c r="G204" s="8" t="s">
        <v>610</v>
      </c>
      <c r="H204" s="48" t="s">
        <v>834</v>
      </c>
      <c r="I204" s="49">
        <v>40002561</v>
      </c>
      <c r="J204" s="8" t="s">
        <v>612</v>
      </c>
      <c r="K204" s="9">
        <v>722.37</v>
      </c>
      <c r="L204" s="104">
        <f t="shared" si="27"/>
        <v>3</v>
      </c>
      <c r="M204" s="105" t="str">
        <f t="shared" si="28"/>
        <v>T1</v>
      </c>
      <c r="N204" s="93">
        <f t="shared" si="29"/>
        <v>32</v>
      </c>
      <c r="O204" s="106">
        <f t="shared" si="30"/>
        <v>23115.84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9.7548900227285101E-2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95">
        <v>43889</v>
      </c>
      <c r="D205" s="54">
        <v>43921</v>
      </c>
      <c r="E205" s="8"/>
      <c r="F205" s="8">
        <v>2030</v>
      </c>
      <c r="G205" s="8" t="s">
        <v>59</v>
      </c>
      <c r="H205" s="48" t="s">
        <v>845</v>
      </c>
      <c r="I205" s="49">
        <v>40001550</v>
      </c>
      <c r="J205" s="8" t="s">
        <v>19</v>
      </c>
      <c r="K205" s="9">
        <v>234.54</v>
      </c>
      <c r="L205" s="104">
        <f t="shared" si="27"/>
        <v>3</v>
      </c>
      <c r="M205" s="105" t="str">
        <f t="shared" si="28"/>
        <v>T1</v>
      </c>
      <c r="N205" s="93">
        <f t="shared" si="29"/>
        <v>32</v>
      </c>
      <c r="O205" s="106">
        <f t="shared" si="30"/>
        <v>7505.28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3.1672299596200625E-2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43890</v>
      </c>
      <c r="D206" s="54">
        <v>43895</v>
      </c>
      <c r="E206" s="8">
        <v>615</v>
      </c>
      <c r="F206" s="8">
        <v>1736</v>
      </c>
      <c r="G206" s="8" t="s">
        <v>51</v>
      </c>
      <c r="H206" s="48" t="s">
        <v>765</v>
      </c>
      <c r="I206" s="49">
        <v>41002593</v>
      </c>
      <c r="J206" s="8" t="s">
        <v>766</v>
      </c>
      <c r="K206" s="9">
        <v>44</v>
      </c>
      <c r="L206" s="104">
        <f t="shared" si="27"/>
        <v>3</v>
      </c>
      <c r="M206" s="105" t="str">
        <f t="shared" si="28"/>
        <v>T1</v>
      </c>
      <c r="N206" s="93">
        <f t="shared" si="29"/>
        <v>5</v>
      </c>
      <c r="O206" s="106">
        <f t="shared" si="30"/>
        <v>220</v>
      </c>
      <c r="P206" s="93" t="str">
        <f t="shared" si="31"/>
        <v>Dins Periode Legal</v>
      </c>
      <c r="Q206" s="93" t="str">
        <f t="shared" si="32"/>
        <v>T1 - Dins Periode Legal</v>
      </c>
      <c r="R206" s="93" t="str">
        <f t="shared" si="33"/>
        <v>T1 - Import Total</v>
      </c>
      <c r="S206" s="110">
        <f t="shared" si="34"/>
        <v>9.2840052751717969E-4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95">
        <v>43890</v>
      </c>
      <c r="D207" s="54">
        <v>43900</v>
      </c>
      <c r="E207" s="8">
        <v>632</v>
      </c>
      <c r="F207" s="8">
        <v>1783</v>
      </c>
      <c r="G207" s="8" t="s">
        <v>607</v>
      </c>
      <c r="H207" s="48" t="s">
        <v>863</v>
      </c>
      <c r="I207" s="49">
        <v>41000010</v>
      </c>
      <c r="J207" s="8" t="s">
        <v>609</v>
      </c>
      <c r="K207" s="9">
        <v>1788.09</v>
      </c>
      <c r="L207" s="104">
        <f t="shared" si="27"/>
        <v>3</v>
      </c>
      <c r="M207" s="105" t="str">
        <f t="shared" si="28"/>
        <v>T1</v>
      </c>
      <c r="N207" s="93">
        <f t="shared" si="29"/>
        <v>10</v>
      </c>
      <c r="O207" s="106">
        <f t="shared" si="30"/>
        <v>17880.899999999998</v>
      </c>
      <c r="P207" s="93" t="str">
        <f t="shared" si="31"/>
        <v>Dins Periode Legal</v>
      </c>
      <c r="Q207" s="93" t="str">
        <f t="shared" si="32"/>
        <v>T1 - Dins Periode Legal</v>
      </c>
      <c r="R207" s="93" t="str">
        <f t="shared" si="33"/>
        <v>T1 - Import Total</v>
      </c>
      <c r="S207" s="110">
        <f t="shared" si="34"/>
        <v>7.5457440874917889E-2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43890</v>
      </c>
      <c r="D208" s="54">
        <v>43921</v>
      </c>
      <c r="E208" s="8"/>
      <c r="F208" s="8">
        <v>2006</v>
      </c>
      <c r="G208" s="8" t="s">
        <v>61</v>
      </c>
      <c r="H208" s="48" t="s">
        <v>812</v>
      </c>
      <c r="I208" s="49">
        <v>40003005</v>
      </c>
      <c r="J208" s="8" t="s">
        <v>21</v>
      </c>
      <c r="K208" s="9">
        <v>692.17</v>
      </c>
      <c r="L208" s="104">
        <f t="shared" si="27"/>
        <v>3</v>
      </c>
      <c r="M208" s="105" t="str">
        <f t="shared" si="28"/>
        <v>T1</v>
      </c>
      <c r="N208" s="93">
        <f t="shared" si="29"/>
        <v>31</v>
      </c>
      <c r="O208" s="106">
        <f t="shared" si="30"/>
        <v>21457.27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9.0549730850357057E-2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43890</v>
      </c>
      <c r="D209" s="54">
        <v>43921</v>
      </c>
      <c r="E209" s="8"/>
      <c r="F209" s="8">
        <v>2007</v>
      </c>
      <c r="G209" s="8" t="s">
        <v>56</v>
      </c>
      <c r="H209" s="48" t="s">
        <v>813</v>
      </c>
      <c r="I209" s="49">
        <v>40000100</v>
      </c>
      <c r="J209" s="8" t="s">
        <v>14</v>
      </c>
      <c r="K209" s="9">
        <v>32</v>
      </c>
      <c r="L209" s="104">
        <f t="shared" si="27"/>
        <v>3</v>
      </c>
      <c r="M209" s="105" t="str">
        <f t="shared" si="28"/>
        <v>T1</v>
      </c>
      <c r="N209" s="93">
        <f t="shared" si="29"/>
        <v>31</v>
      </c>
      <c r="O209" s="106">
        <f t="shared" si="30"/>
        <v>992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4.1862423786229192E-3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43890</v>
      </c>
      <c r="D210" s="54">
        <v>43921</v>
      </c>
      <c r="E210" s="8"/>
      <c r="F210" s="8">
        <v>2008</v>
      </c>
      <c r="G210" s="8" t="s">
        <v>54</v>
      </c>
      <c r="H210" s="48" t="s">
        <v>814</v>
      </c>
      <c r="I210" s="49">
        <v>41008099</v>
      </c>
      <c r="J210" s="8" t="s">
        <v>25</v>
      </c>
      <c r="K210" s="9">
        <v>540.95000000000005</v>
      </c>
      <c r="L210" s="104">
        <f t="shared" si="27"/>
        <v>3</v>
      </c>
      <c r="M210" s="105" t="str">
        <f t="shared" si="28"/>
        <v>T1</v>
      </c>
      <c r="N210" s="93">
        <f t="shared" si="29"/>
        <v>31</v>
      </c>
      <c r="O210" s="106">
        <f t="shared" si="30"/>
        <v>16769.45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7.0767119209877133E-2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43890</v>
      </c>
      <c r="D211" s="54">
        <v>43921</v>
      </c>
      <c r="E211" s="8"/>
      <c r="F211" s="8">
        <v>2012</v>
      </c>
      <c r="G211" s="8" t="s">
        <v>66</v>
      </c>
      <c r="H211" s="48" t="s">
        <v>818</v>
      </c>
      <c r="I211" s="49">
        <v>41002908</v>
      </c>
      <c r="J211" s="8" t="s">
        <v>39</v>
      </c>
      <c r="K211" s="9">
        <v>1241.46</v>
      </c>
      <c r="L211" s="104">
        <f t="shared" si="27"/>
        <v>3</v>
      </c>
      <c r="M211" s="105" t="str">
        <f t="shared" si="28"/>
        <v>T1</v>
      </c>
      <c r="N211" s="93">
        <f t="shared" si="29"/>
        <v>31</v>
      </c>
      <c r="O211" s="106">
        <f t="shared" si="30"/>
        <v>38485.26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0.1624078894801628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43890</v>
      </c>
      <c r="D212" s="54">
        <v>43921</v>
      </c>
      <c r="E212" s="8"/>
      <c r="F212" s="8">
        <v>2016</v>
      </c>
      <c r="G212" s="8" t="s">
        <v>92</v>
      </c>
      <c r="H212" s="48" t="s">
        <v>822</v>
      </c>
      <c r="I212" s="49">
        <v>41007555</v>
      </c>
      <c r="J212" s="8" t="s">
        <v>93</v>
      </c>
      <c r="K212" s="9">
        <v>601.98</v>
      </c>
      <c r="L212" s="104">
        <f t="shared" si="27"/>
        <v>3</v>
      </c>
      <c r="M212" s="105" t="str">
        <f t="shared" si="28"/>
        <v>T1</v>
      </c>
      <c r="N212" s="93">
        <f t="shared" si="29"/>
        <v>31</v>
      </c>
      <c r="O212" s="106">
        <f t="shared" si="30"/>
        <v>18661.38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7.875106834635702E-2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95">
        <v>43890</v>
      </c>
      <c r="D213" s="54">
        <v>43921</v>
      </c>
      <c r="E213" s="8"/>
      <c r="F213" s="8">
        <v>2019</v>
      </c>
      <c r="G213" s="8" t="s">
        <v>58</v>
      </c>
      <c r="H213" s="48" t="s">
        <v>827</v>
      </c>
      <c r="I213" s="49">
        <v>40001300</v>
      </c>
      <c r="J213" s="8" t="s">
        <v>18</v>
      </c>
      <c r="K213" s="9">
        <v>633.91999999999996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19651.52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8.2929461520520012E-2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43890</v>
      </c>
      <c r="D214" s="54">
        <v>43921</v>
      </c>
      <c r="E214" s="8"/>
      <c r="F214" s="8">
        <v>2021</v>
      </c>
      <c r="G214" s="8" t="s">
        <v>53</v>
      </c>
      <c r="H214" s="48" t="s">
        <v>829</v>
      </c>
      <c r="I214" s="49">
        <v>41007450</v>
      </c>
      <c r="J214" s="8" t="s">
        <v>24</v>
      </c>
      <c r="K214" s="9">
        <v>1045.3800000000001</v>
      </c>
      <c r="L214" s="104">
        <f t="shared" si="27"/>
        <v>3</v>
      </c>
      <c r="M214" s="105" t="str">
        <f t="shared" si="28"/>
        <v>T1</v>
      </c>
      <c r="N214" s="93">
        <f t="shared" si="29"/>
        <v>31</v>
      </c>
      <c r="O214" s="106">
        <f t="shared" si="30"/>
        <v>32406.780000000002</v>
      </c>
      <c r="P214" s="93" t="str">
        <f t="shared" si="31"/>
        <v>Fora Periode Legal</v>
      </c>
      <c r="Q214" s="93" t="str">
        <f t="shared" si="32"/>
        <v>T1 - Fora Periode Legal</v>
      </c>
      <c r="R214" s="93" t="str">
        <f t="shared" si="33"/>
        <v>T1 - Import Total</v>
      </c>
      <c r="S214" s="110">
        <f t="shared" si="34"/>
        <v>0.13675668930515084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43890</v>
      </c>
      <c r="D215" s="54">
        <v>43921</v>
      </c>
      <c r="E215" s="8"/>
      <c r="F215" s="8">
        <v>2022</v>
      </c>
      <c r="G215" s="8" t="s">
        <v>830</v>
      </c>
      <c r="H215" s="48" t="s">
        <v>831</v>
      </c>
      <c r="I215" s="49">
        <v>40037090</v>
      </c>
      <c r="J215" s="8" t="s">
        <v>832</v>
      </c>
      <c r="K215" s="9">
        <v>452.54</v>
      </c>
      <c r="L215" s="104">
        <f t="shared" si="27"/>
        <v>3</v>
      </c>
      <c r="M215" s="105" t="str">
        <f t="shared" si="28"/>
        <v>T1</v>
      </c>
      <c r="N215" s="93">
        <f t="shared" si="29"/>
        <v>31</v>
      </c>
      <c r="O215" s="106">
        <f t="shared" si="30"/>
        <v>14028.74</v>
      </c>
      <c r="P215" s="93" t="str">
        <f t="shared" si="31"/>
        <v>Fora Periode Legal</v>
      </c>
      <c r="Q215" s="93" t="str">
        <f t="shared" si="32"/>
        <v>T1 - Fora Periode Legal</v>
      </c>
      <c r="R215" s="93" t="str">
        <f t="shared" si="33"/>
        <v>T1 - Import Total</v>
      </c>
      <c r="S215" s="110">
        <f t="shared" si="34"/>
        <v>5.9201316438187997E-2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43890</v>
      </c>
      <c r="D216" s="54">
        <v>43921</v>
      </c>
      <c r="E216" s="8"/>
      <c r="F216" s="8">
        <v>2023</v>
      </c>
      <c r="G216" s="8" t="s">
        <v>139</v>
      </c>
      <c r="H216" s="48" t="s">
        <v>833</v>
      </c>
      <c r="I216" s="49">
        <v>40002919</v>
      </c>
      <c r="J216" s="8" t="s">
        <v>138</v>
      </c>
      <c r="K216" s="9">
        <v>154.58000000000001</v>
      </c>
      <c r="L216" s="104">
        <f t="shared" si="27"/>
        <v>3</v>
      </c>
      <c r="M216" s="105" t="str">
        <f t="shared" si="28"/>
        <v>T1</v>
      </c>
      <c r="N216" s="93">
        <f t="shared" si="29"/>
        <v>31</v>
      </c>
      <c r="O216" s="106">
        <f t="shared" si="30"/>
        <v>4791.9800000000005</v>
      </c>
      <c r="P216" s="93" t="str">
        <f t="shared" si="31"/>
        <v>Fora Periode Legal</v>
      </c>
      <c r="Q216" s="93" t="str">
        <f t="shared" si="32"/>
        <v>T1 - Fora Periode Legal</v>
      </c>
      <c r="R216" s="93" t="str">
        <f t="shared" si="33"/>
        <v>T1 - Import Total</v>
      </c>
      <c r="S216" s="110">
        <f t="shared" si="34"/>
        <v>2.0222167090235339E-2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43890</v>
      </c>
      <c r="D217" s="54">
        <v>43921</v>
      </c>
      <c r="E217" s="8"/>
      <c r="F217" s="8">
        <v>2026</v>
      </c>
      <c r="G217" s="8" t="s">
        <v>679</v>
      </c>
      <c r="H217" s="48" t="s">
        <v>838</v>
      </c>
      <c r="I217" s="49">
        <v>40002570</v>
      </c>
      <c r="J217" s="8" t="s">
        <v>681</v>
      </c>
      <c r="K217" s="9">
        <v>342.31</v>
      </c>
      <c r="L217" s="104">
        <f t="shared" si="27"/>
        <v>3</v>
      </c>
      <c r="M217" s="105" t="str">
        <f t="shared" si="28"/>
        <v>T1</v>
      </c>
      <c r="N217" s="93">
        <f t="shared" si="29"/>
        <v>31</v>
      </c>
      <c r="O217" s="106">
        <f t="shared" si="30"/>
        <v>10611.61</v>
      </c>
      <c r="P217" s="93" t="str">
        <f t="shared" si="31"/>
        <v>Fora Periode Legal</v>
      </c>
      <c r="Q217" s="93" t="str">
        <f t="shared" si="32"/>
        <v>T1 - Fora Periode Legal</v>
      </c>
      <c r="R217" s="93" t="str">
        <f t="shared" si="33"/>
        <v>T1 - Import Total</v>
      </c>
      <c r="S217" s="110">
        <f t="shared" si="34"/>
        <v>4.4781019644575357E-2</v>
      </c>
      <c r="T217" s="107">
        <f t="shared" si="35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43890</v>
      </c>
      <c r="D218" s="54">
        <v>43921</v>
      </c>
      <c r="E218" s="8"/>
      <c r="F218" s="8">
        <v>2028</v>
      </c>
      <c r="G218" s="8" t="s">
        <v>842</v>
      </c>
      <c r="H218" s="48" t="s">
        <v>843</v>
      </c>
      <c r="I218" s="49">
        <v>40001350</v>
      </c>
      <c r="J218" s="8" t="s">
        <v>42</v>
      </c>
      <c r="K218" s="9">
        <v>399.6</v>
      </c>
      <c r="L218" s="104">
        <f t="shared" si="27"/>
        <v>3</v>
      </c>
      <c r="M218" s="105" t="str">
        <f t="shared" si="28"/>
        <v>T1</v>
      </c>
      <c r="N218" s="93">
        <f t="shared" si="29"/>
        <v>31</v>
      </c>
      <c r="O218" s="106">
        <f t="shared" si="30"/>
        <v>12387.6</v>
      </c>
      <c r="P218" s="93" t="str">
        <f t="shared" si="31"/>
        <v>Fora Periode Legal</v>
      </c>
      <c r="Q218" s="93" t="str">
        <f t="shared" si="32"/>
        <v>T1 - Fora Periode Legal</v>
      </c>
      <c r="R218" s="93" t="str">
        <f t="shared" si="33"/>
        <v>T1 - Import Total</v>
      </c>
      <c r="S218" s="110">
        <f t="shared" si="34"/>
        <v>5.2275701703053706E-2</v>
      </c>
      <c r="T218" s="107">
        <f t="shared" si="35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43890</v>
      </c>
      <c r="D219" s="54">
        <v>43921</v>
      </c>
      <c r="E219" s="8"/>
      <c r="F219" s="8">
        <v>2031</v>
      </c>
      <c r="G219" s="8" t="s">
        <v>72</v>
      </c>
      <c r="H219" s="48" t="s">
        <v>846</v>
      </c>
      <c r="I219" s="49">
        <v>41002557</v>
      </c>
      <c r="J219" s="8" t="s">
        <v>32</v>
      </c>
      <c r="K219" s="9">
        <v>158.15</v>
      </c>
      <c r="L219" s="104">
        <f t="shared" si="27"/>
        <v>3</v>
      </c>
      <c r="M219" s="105" t="str">
        <f t="shared" si="28"/>
        <v>T1</v>
      </c>
      <c r="N219" s="93">
        <f t="shared" si="29"/>
        <v>31</v>
      </c>
      <c r="O219" s="106">
        <f t="shared" si="30"/>
        <v>4902.6500000000005</v>
      </c>
      <c r="P219" s="93" t="str">
        <f t="shared" si="31"/>
        <v>Fora Periode Legal</v>
      </c>
      <c r="Q219" s="93" t="str">
        <f t="shared" si="32"/>
        <v>T1 - Fora Periode Legal</v>
      </c>
      <c r="R219" s="93" t="str">
        <f t="shared" si="33"/>
        <v>T1 - Import Total</v>
      </c>
      <c r="S219" s="110">
        <f t="shared" si="34"/>
        <v>2.0689194755600458E-2</v>
      </c>
      <c r="T219" s="107">
        <f t="shared" si="35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43890</v>
      </c>
      <c r="D220" s="54">
        <v>43921</v>
      </c>
      <c r="E220" s="8"/>
      <c r="F220" s="8">
        <v>2032</v>
      </c>
      <c r="G220" s="8" t="s">
        <v>568</v>
      </c>
      <c r="H220" s="48" t="s">
        <v>847</v>
      </c>
      <c r="I220" s="49">
        <v>41002922</v>
      </c>
      <c r="J220" s="8" t="s">
        <v>570</v>
      </c>
      <c r="K220" s="9">
        <v>108.9</v>
      </c>
      <c r="L220" s="104">
        <f t="shared" si="27"/>
        <v>3</v>
      </c>
      <c r="M220" s="105" t="str">
        <f t="shared" si="28"/>
        <v>T1</v>
      </c>
      <c r="N220" s="93">
        <f t="shared" si="29"/>
        <v>31</v>
      </c>
      <c r="O220" s="106">
        <f t="shared" si="30"/>
        <v>3375.9</v>
      </c>
      <c r="P220" s="93" t="str">
        <f t="shared" si="31"/>
        <v>Fora Periode Legal</v>
      </c>
      <c r="Q220" s="93" t="str">
        <f t="shared" si="32"/>
        <v>T1 - Fora Periode Legal</v>
      </c>
      <c r="R220" s="93" t="str">
        <f t="shared" si="33"/>
        <v>T1 - Import Total</v>
      </c>
      <c r="S220" s="110">
        <f t="shared" si="34"/>
        <v>1.4246306094751122E-2</v>
      </c>
      <c r="T220" s="107">
        <f t="shared" si="35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43890</v>
      </c>
      <c r="D221" s="54">
        <v>43921</v>
      </c>
      <c r="E221" s="8"/>
      <c r="F221" s="8">
        <v>2033</v>
      </c>
      <c r="G221" s="8" t="s">
        <v>151</v>
      </c>
      <c r="H221" s="48" t="s">
        <v>848</v>
      </c>
      <c r="I221" s="49">
        <v>41000460</v>
      </c>
      <c r="J221" s="8" t="s">
        <v>152</v>
      </c>
      <c r="K221" s="9">
        <v>159.72</v>
      </c>
      <c r="L221" s="104">
        <f t="shared" si="27"/>
        <v>3</v>
      </c>
      <c r="M221" s="105" t="str">
        <f t="shared" si="28"/>
        <v>T1</v>
      </c>
      <c r="N221" s="93">
        <f t="shared" si="29"/>
        <v>31</v>
      </c>
      <c r="O221" s="106">
        <f t="shared" si="30"/>
        <v>4951.32</v>
      </c>
      <c r="P221" s="93" t="str">
        <f t="shared" si="31"/>
        <v>Fora Periode Legal</v>
      </c>
      <c r="Q221" s="93" t="str">
        <f t="shared" si="32"/>
        <v>T1 - Fora Periode Legal</v>
      </c>
      <c r="R221" s="93" t="str">
        <f t="shared" si="33"/>
        <v>T1 - Import Total</v>
      </c>
      <c r="S221" s="110">
        <f t="shared" si="34"/>
        <v>2.0894582272301645E-2</v>
      </c>
      <c r="T221" s="107">
        <f t="shared" si="35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43890</v>
      </c>
      <c r="D222" s="54">
        <v>43921</v>
      </c>
      <c r="E222" s="8"/>
      <c r="F222" s="8">
        <v>2034</v>
      </c>
      <c r="G222" s="8" t="s">
        <v>64</v>
      </c>
      <c r="H222" s="48" t="s">
        <v>849</v>
      </c>
      <c r="I222" s="49">
        <v>41001247</v>
      </c>
      <c r="J222" s="8" t="s">
        <v>16</v>
      </c>
      <c r="K222" s="9">
        <v>530</v>
      </c>
      <c r="L222" s="104">
        <f t="shared" si="27"/>
        <v>3</v>
      </c>
      <c r="M222" s="105" t="str">
        <f t="shared" si="28"/>
        <v>T1</v>
      </c>
      <c r="N222" s="93">
        <f t="shared" si="29"/>
        <v>31</v>
      </c>
      <c r="O222" s="106">
        <f t="shared" si="30"/>
        <v>16430</v>
      </c>
      <c r="P222" s="93" t="str">
        <f t="shared" si="31"/>
        <v>Fora Periode Legal</v>
      </c>
      <c r="Q222" s="93" t="str">
        <f t="shared" si="32"/>
        <v>T1 - Fora Periode Legal</v>
      </c>
      <c r="R222" s="93" t="str">
        <f t="shared" si="33"/>
        <v>T1 - Import Total</v>
      </c>
      <c r="S222" s="110">
        <f t="shared" si="34"/>
        <v>6.9334639395942088E-2</v>
      </c>
      <c r="T222" s="107">
        <f t="shared" si="35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43890</v>
      </c>
      <c r="D223" s="54">
        <v>43921</v>
      </c>
      <c r="E223" s="8"/>
      <c r="F223" s="8">
        <v>2035</v>
      </c>
      <c r="G223" s="8" t="s">
        <v>63</v>
      </c>
      <c r="H223" s="48" t="s">
        <v>850</v>
      </c>
      <c r="I223" s="49">
        <v>40000200</v>
      </c>
      <c r="J223" s="8" t="s">
        <v>15</v>
      </c>
      <c r="K223" s="9">
        <v>924.19</v>
      </c>
      <c r="L223" s="104">
        <f t="shared" si="27"/>
        <v>3</v>
      </c>
      <c r="M223" s="105" t="str">
        <f t="shared" si="28"/>
        <v>T1</v>
      </c>
      <c r="N223" s="93">
        <f t="shared" si="29"/>
        <v>31</v>
      </c>
      <c r="O223" s="106">
        <f t="shared" si="30"/>
        <v>28649.890000000003</v>
      </c>
      <c r="P223" s="93" t="str">
        <f t="shared" si="31"/>
        <v>Fora Periode Legal</v>
      </c>
      <c r="Q223" s="93" t="str">
        <f t="shared" si="32"/>
        <v>T1 - Fora Periode Legal</v>
      </c>
      <c r="R223" s="93" t="str">
        <f t="shared" si="33"/>
        <v>T1 - Import Total</v>
      </c>
      <c r="S223" s="110">
        <f t="shared" si="34"/>
        <v>0.12090260449685987</v>
      </c>
      <c r="T223" s="107">
        <f t="shared" si="35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43890</v>
      </c>
      <c r="D224" s="54">
        <v>43921</v>
      </c>
      <c r="E224" s="8"/>
      <c r="F224" s="8">
        <v>2036</v>
      </c>
      <c r="G224" s="8" t="s">
        <v>264</v>
      </c>
      <c r="H224" s="48" t="s">
        <v>851</v>
      </c>
      <c r="I224" s="49">
        <v>40000800</v>
      </c>
      <c r="J224" s="8" t="s">
        <v>176</v>
      </c>
      <c r="K224" s="9">
        <v>5878.4</v>
      </c>
      <c r="L224" s="104">
        <f t="shared" si="27"/>
        <v>3</v>
      </c>
      <c r="M224" s="105" t="str">
        <f t="shared" si="28"/>
        <v>T1</v>
      </c>
      <c r="N224" s="93">
        <f t="shared" si="29"/>
        <v>31</v>
      </c>
      <c r="O224" s="106">
        <f t="shared" si="30"/>
        <v>182230.39999999999</v>
      </c>
      <c r="P224" s="93" t="str">
        <f t="shared" si="31"/>
        <v>Fora Periode Legal</v>
      </c>
      <c r="Q224" s="93" t="str">
        <f t="shared" si="32"/>
        <v>T1 - Fora Periode Legal</v>
      </c>
      <c r="R224" s="93" t="str">
        <f t="shared" si="33"/>
        <v>T1 - Import Total</v>
      </c>
      <c r="S224" s="110">
        <f t="shared" si="34"/>
        <v>0.76901272495303019</v>
      </c>
      <c r="T224" s="107">
        <f t="shared" si="35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43890</v>
      </c>
      <c r="D225" s="54">
        <v>43922</v>
      </c>
      <c r="E225" s="8">
        <v>715</v>
      </c>
      <c r="F225" s="8">
        <v>2101</v>
      </c>
      <c r="G225" s="8" t="s">
        <v>112</v>
      </c>
      <c r="H225" s="173" t="s">
        <v>887</v>
      </c>
      <c r="I225" s="49">
        <v>41007660</v>
      </c>
      <c r="J225" s="8" t="s">
        <v>113</v>
      </c>
      <c r="K225" s="9">
        <v>57.63</v>
      </c>
      <c r="L225" s="104">
        <f t="shared" si="27"/>
        <v>4</v>
      </c>
      <c r="M225" s="105" t="str">
        <f t="shared" si="28"/>
        <v>T2</v>
      </c>
      <c r="N225" s="93">
        <f t="shared" si="29"/>
        <v>32</v>
      </c>
      <c r="O225" s="106">
        <f t="shared" si="30"/>
        <v>1844.16</v>
      </c>
      <c r="P225" s="93" t="str">
        <f t="shared" si="31"/>
        <v>Fora Periode Legal</v>
      </c>
      <c r="Q225" s="93" t="str">
        <f t="shared" si="32"/>
        <v>T2 - Fora Periode Legal</v>
      </c>
      <c r="R225" s="93" t="str">
        <f t="shared" si="33"/>
        <v>T2 - Import Total</v>
      </c>
      <c r="S225" s="110">
        <f t="shared" si="34"/>
        <v>3.4236531256596321E-2</v>
      </c>
      <c r="T225" s="107">
        <f t="shared" si="35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43891</v>
      </c>
      <c r="D226" s="54">
        <v>43921</v>
      </c>
      <c r="E226" s="8"/>
      <c r="F226" s="8">
        <v>2040</v>
      </c>
      <c r="G226" s="8" t="s">
        <v>799</v>
      </c>
      <c r="H226" s="48" t="s">
        <v>855</v>
      </c>
      <c r="I226" s="49">
        <v>41002565</v>
      </c>
      <c r="J226" s="8" t="s">
        <v>801</v>
      </c>
      <c r="K226" s="9">
        <v>5358.4</v>
      </c>
      <c r="L226" s="104">
        <f t="shared" si="27"/>
        <v>3</v>
      </c>
      <c r="M226" s="105" t="str">
        <f t="shared" si="28"/>
        <v>T1</v>
      </c>
      <c r="N226" s="93">
        <f t="shared" si="29"/>
        <v>30</v>
      </c>
      <c r="O226" s="106">
        <f t="shared" si="30"/>
        <v>160752</v>
      </c>
      <c r="P226" s="93" t="str">
        <f t="shared" si="31"/>
        <v>Dins Periode Legal</v>
      </c>
      <c r="Q226" s="93" t="str">
        <f t="shared" si="32"/>
        <v>T1 - Dins Periode Legal</v>
      </c>
      <c r="R226" s="93" t="str">
        <f t="shared" si="33"/>
        <v>T1 - Import Total</v>
      </c>
      <c r="S226" s="110">
        <f t="shared" si="34"/>
        <v>0.67837382545200753</v>
      </c>
      <c r="T226" s="107">
        <f t="shared" si="35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43891</v>
      </c>
      <c r="D227" s="54">
        <v>43936</v>
      </c>
      <c r="E227" s="8"/>
      <c r="F227" s="8">
        <v>2155</v>
      </c>
      <c r="G227" s="8" t="s">
        <v>64</v>
      </c>
      <c r="H227" s="48" t="s">
        <v>875</v>
      </c>
      <c r="I227" s="49">
        <v>41001247</v>
      </c>
      <c r="J227" s="8" t="s">
        <v>16</v>
      </c>
      <c r="K227" s="9">
        <v>530</v>
      </c>
      <c r="L227" s="104">
        <f t="shared" si="27"/>
        <v>4</v>
      </c>
      <c r="M227" s="105" t="str">
        <f t="shared" si="28"/>
        <v>T2</v>
      </c>
      <c r="N227" s="93">
        <f t="shared" si="29"/>
        <v>45</v>
      </c>
      <c r="O227" s="106">
        <f t="shared" si="30"/>
        <v>23850</v>
      </c>
      <c r="P227" s="93" t="str">
        <f t="shared" si="31"/>
        <v>Fora Periode Legal</v>
      </c>
      <c r="Q227" s="93" t="str">
        <f t="shared" si="32"/>
        <v>T2 - Fora Periode Legal</v>
      </c>
      <c r="R227" s="93" t="str">
        <f t="shared" si="33"/>
        <v>T2 - Import Total</v>
      </c>
      <c r="S227" s="110">
        <f t="shared" si="34"/>
        <v>0.44277138126291765</v>
      </c>
      <c r="T227" s="107">
        <f t="shared" si="35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43891</v>
      </c>
      <c r="D228" s="54">
        <v>43936</v>
      </c>
      <c r="E228" s="8"/>
      <c r="F228" s="8">
        <v>2156</v>
      </c>
      <c r="G228" s="8" t="s">
        <v>664</v>
      </c>
      <c r="H228" s="48" t="s">
        <v>876</v>
      </c>
      <c r="I228" s="49">
        <v>40010011</v>
      </c>
      <c r="J228" s="8" t="s">
        <v>666</v>
      </c>
      <c r="K228" s="9">
        <v>579.41999999999996</v>
      </c>
      <c r="L228" s="104">
        <f t="shared" si="27"/>
        <v>4</v>
      </c>
      <c r="M228" s="105" t="str">
        <f t="shared" si="28"/>
        <v>T2</v>
      </c>
      <c r="N228" s="93">
        <f t="shared" si="29"/>
        <v>45</v>
      </c>
      <c r="O228" s="106">
        <f t="shared" si="30"/>
        <v>26073.899999999998</v>
      </c>
      <c r="P228" s="93" t="str">
        <f t="shared" si="31"/>
        <v>Fora Periode Legal</v>
      </c>
      <c r="Q228" s="93" t="str">
        <f t="shared" si="32"/>
        <v>T2 - Fora Periode Legal</v>
      </c>
      <c r="R228" s="93" t="str">
        <f t="shared" si="33"/>
        <v>T2 - Import Total</v>
      </c>
      <c r="S228" s="110">
        <f t="shared" si="34"/>
        <v>0.48405772402143343</v>
      </c>
      <c r="T228" s="107">
        <f t="shared" si="35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43892</v>
      </c>
      <c r="D229" s="54">
        <v>43921</v>
      </c>
      <c r="E229" s="8"/>
      <c r="F229" s="8">
        <v>2013</v>
      </c>
      <c r="G229" s="8" t="s">
        <v>108</v>
      </c>
      <c r="H229" s="48" t="s">
        <v>819</v>
      </c>
      <c r="I229" s="49">
        <v>41002915</v>
      </c>
      <c r="J229" s="8" t="s">
        <v>109</v>
      </c>
      <c r="K229" s="9">
        <v>914.08</v>
      </c>
      <c r="L229" s="104">
        <f t="shared" si="27"/>
        <v>3</v>
      </c>
      <c r="M229" s="105" t="str">
        <f t="shared" si="28"/>
        <v>T1</v>
      </c>
      <c r="N229" s="93">
        <f t="shared" si="29"/>
        <v>29</v>
      </c>
      <c r="O229" s="106">
        <f t="shared" si="30"/>
        <v>26508.32</v>
      </c>
      <c r="P229" s="93" t="str">
        <f t="shared" si="31"/>
        <v>Dins Periode Legal</v>
      </c>
      <c r="Q229" s="93" t="str">
        <f t="shared" si="32"/>
        <v>T1 - Dins Periode Legal</v>
      </c>
      <c r="R229" s="93" t="str">
        <f t="shared" si="33"/>
        <v>T1 - Import Total</v>
      </c>
      <c r="S229" s="110">
        <f t="shared" si="34"/>
        <v>0.11186517396179184</v>
      </c>
      <c r="T229" s="107">
        <f t="shared" si="35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43892</v>
      </c>
      <c r="D230" s="54">
        <v>43922</v>
      </c>
      <c r="E230" s="8">
        <v>718</v>
      </c>
      <c r="F230" s="8">
        <v>2107</v>
      </c>
      <c r="G230" s="8" t="s">
        <v>554</v>
      </c>
      <c r="H230" s="48" t="s">
        <v>864</v>
      </c>
      <c r="I230" s="49">
        <v>40005225</v>
      </c>
      <c r="J230" s="8" t="s">
        <v>556</v>
      </c>
      <c r="K230" s="9">
        <v>48.27</v>
      </c>
      <c r="L230" s="104">
        <f t="shared" si="27"/>
        <v>4</v>
      </c>
      <c r="M230" s="105" t="str">
        <f t="shared" si="28"/>
        <v>T2</v>
      </c>
      <c r="N230" s="93">
        <f t="shared" si="29"/>
        <v>30</v>
      </c>
      <c r="O230" s="106">
        <f t="shared" si="30"/>
        <v>1448.1000000000001</v>
      </c>
      <c r="P230" s="93" t="str">
        <f t="shared" si="31"/>
        <v>Dins Periode Legal</v>
      </c>
      <c r="Q230" s="93" t="str">
        <f t="shared" si="32"/>
        <v>T2 - Dins Periode Legal</v>
      </c>
      <c r="R230" s="93" t="str">
        <f t="shared" si="33"/>
        <v>T2 - Import Total</v>
      </c>
      <c r="S230" s="110">
        <f t="shared" si="34"/>
        <v>2.6883741601963565E-2</v>
      </c>
      <c r="T230" s="107">
        <f t="shared" si="35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43893</v>
      </c>
      <c r="D231" s="54">
        <v>43921</v>
      </c>
      <c r="E231" s="8"/>
      <c r="F231" s="8">
        <v>2039</v>
      </c>
      <c r="G231" s="8" t="s">
        <v>134</v>
      </c>
      <c r="H231" s="48" t="s">
        <v>854</v>
      </c>
      <c r="I231" s="49">
        <v>40001400</v>
      </c>
      <c r="J231" s="8" t="s">
        <v>34</v>
      </c>
      <c r="K231" s="9">
        <v>1520.46</v>
      </c>
      <c r="L231" s="104">
        <f t="shared" si="27"/>
        <v>3</v>
      </c>
      <c r="M231" s="105" t="str">
        <f t="shared" si="28"/>
        <v>T1</v>
      </c>
      <c r="N231" s="93">
        <f t="shared" si="29"/>
        <v>28</v>
      </c>
      <c r="O231" s="106">
        <f t="shared" si="30"/>
        <v>42572.880000000005</v>
      </c>
      <c r="P231" s="93" t="str">
        <f t="shared" si="31"/>
        <v>Dins Periode Legal</v>
      </c>
      <c r="Q231" s="93" t="str">
        <f t="shared" si="32"/>
        <v>T1 - Dins Periode Legal</v>
      </c>
      <c r="R231" s="93" t="str">
        <f t="shared" si="33"/>
        <v>T1 - Import Total</v>
      </c>
      <c r="S231" s="110">
        <f t="shared" si="34"/>
        <v>0.17965765568147993</v>
      </c>
      <c r="T231" s="107">
        <f t="shared" si="35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43894</v>
      </c>
      <c r="D232" s="54">
        <v>43921</v>
      </c>
      <c r="E232" s="8"/>
      <c r="F232" s="8">
        <v>2017</v>
      </c>
      <c r="G232" s="8" t="s">
        <v>823</v>
      </c>
      <c r="H232" s="48" t="s">
        <v>824</v>
      </c>
      <c r="I232" s="49">
        <v>40000050</v>
      </c>
      <c r="J232" s="8" t="s">
        <v>825</v>
      </c>
      <c r="K232" s="9">
        <v>1251.52</v>
      </c>
      <c r="L232" s="104">
        <f t="shared" si="27"/>
        <v>3</v>
      </c>
      <c r="M232" s="105" t="str">
        <f t="shared" si="28"/>
        <v>T1</v>
      </c>
      <c r="N232" s="93">
        <f t="shared" si="29"/>
        <v>27</v>
      </c>
      <c r="O232" s="106">
        <f t="shared" si="30"/>
        <v>33791.040000000001</v>
      </c>
      <c r="P232" s="93" t="str">
        <f t="shared" si="31"/>
        <v>Dins Periode Legal</v>
      </c>
      <c r="Q232" s="93" t="str">
        <f t="shared" si="32"/>
        <v>T1 - Dins Periode Legal</v>
      </c>
      <c r="R232" s="93" t="str">
        <f t="shared" si="33"/>
        <v>T1 - Import Total</v>
      </c>
      <c r="S232" s="110">
        <f t="shared" si="34"/>
        <v>0.1425982698243369</v>
      </c>
      <c r="T232" s="107">
        <f t="shared" si="35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43895</v>
      </c>
      <c r="D233" s="54">
        <v>43921</v>
      </c>
      <c r="E233" s="8"/>
      <c r="F233" s="8">
        <v>2042</v>
      </c>
      <c r="G233" s="8" t="s">
        <v>799</v>
      </c>
      <c r="H233" s="48" t="s">
        <v>857</v>
      </c>
      <c r="I233" s="49">
        <v>41002565</v>
      </c>
      <c r="J233" s="8" t="s">
        <v>801</v>
      </c>
      <c r="K233" s="9">
        <v>1377.19</v>
      </c>
      <c r="L233" s="104">
        <f t="shared" si="27"/>
        <v>3</v>
      </c>
      <c r="M233" s="105" t="str">
        <f t="shared" si="28"/>
        <v>T1</v>
      </c>
      <c r="N233" s="93">
        <f t="shared" si="29"/>
        <v>26</v>
      </c>
      <c r="O233" s="106">
        <f t="shared" si="30"/>
        <v>35806.94</v>
      </c>
      <c r="P233" s="93" t="str">
        <f t="shared" si="31"/>
        <v>Dins Periode Legal</v>
      </c>
      <c r="Q233" s="93" t="str">
        <f t="shared" si="32"/>
        <v>T1 - Dins Periode Legal</v>
      </c>
      <c r="R233" s="93" t="str">
        <f t="shared" si="33"/>
        <v>T1 - Import Total</v>
      </c>
      <c r="S233" s="110">
        <f t="shared" si="34"/>
        <v>0.15110537265807272</v>
      </c>
      <c r="T233" s="107">
        <f t="shared" si="35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43896</v>
      </c>
      <c r="D234" s="54">
        <v>43921</v>
      </c>
      <c r="E234" s="8"/>
      <c r="F234" s="8">
        <v>2043</v>
      </c>
      <c r="G234" s="8" t="s">
        <v>799</v>
      </c>
      <c r="H234" s="48" t="s">
        <v>858</v>
      </c>
      <c r="I234" s="49">
        <v>41002565</v>
      </c>
      <c r="J234" s="8" t="s">
        <v>801</v>
      </c>
      <c r="K234" s="9">
        <v>1368.13</v>
      </c>
      <c r="L234" s="104">
        <f t="shared" si="27"/>
        <v>3</v>
      </c>
      <c r="M234" s="105" t="str">
        <f t="shared" si="28"/>
        <v>T1</v>
      </c>
      <c r="N234" s="93">
        <f t="shared" si="29"/>
        <v>25</v>
      </c>
      <c r="O234" s="106">
        <f t="shared" si="30"/>
        <v>34203.25</v>
      </c>
      <c r="P234" s="93" t="str">
        <f t="shared" si="31"/>
        <v>Dins Periode Legal</v>
      </c>
      <c r="Q234" s="93" t="str">
        <f t="shared" si="32"/>
        <v>T1 - Dins Periode Legal</v>
      </c>
      <c r="R234" s="93" t="str">
        <f t="shared" si="33"/>
        <v>T1 - Import Total</v>
      </c>
      <c r="S234" s="110">
        <f t="shared" si="34"/>
        <v>0.14433779701273625</v>
      </c>
      <c r="T234" s="107">
        <f t="shared" si="35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43898</v>
      </c>
      <c r="D235" s="54">
        <v>43903</v>
      </c>
      <c r="E235" s="8">
        <v>650</v>
      </c>
      <c r="F235" s="8">
        <v>1834</v>
      </c>
      <c r="G235" s="8" t="s">
        <v>78</v>
      </c>
      <c r="H235" s="48" t="s">
        <v>768</v>
      </c>
      <c r="I235" s="49">
        <v>41000001</v>
      </c>
      <c r="J235" s="8" t="s">
        <v>79</v>
      </c>
      <c r="K235" s="9">
        <v>12.1</v>
      </c>
      <c r="L235" s="104">
        <f t="shared" si="27"/>
        <v>3</v>
      </c>
      <c r="M235" s="105" t="str">
        <f t="shared" si="28"/>
        <v>T1</v>
      </c>
      <c r="N235" s="93">
        <f t="shared" si="29"/>
        <v>5</v>
      </c>
      <c r="O235" s="106">
        <f t="shared" si="30"/>
        <v>60.5</v>
      </c>
      <c r="P235" s="93" t="str">
        <f t="shared" si="31"/>
        <v>Dins Periode Legal</v>
      </c>
      <c r="Q235" s="93" t="str">
        <f t="shared" si="32"/>
        <v>T1 - Dins Periode Legal</v>
      </c>
      <c r="R235" s="93" t="str">
        <f t="shared" si="33"/>
        <v>T1 - Import Total</v>
      </c>
      <c r="S235" s="110">
        <f t="shared" si="34"/>
        <v>2.5531014506722442E-4</v>
      </c>
      <c r="T235" s="107">
        <f t="shared" si="35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43899</v>
      </c>
      <c r="D236" s="54">
        <v>43902</v>
      </c>
      <c r="E236" s="8">
        <v>646</v>
      </c>
      <c r="F236" s="8">
        <v>1825</v>
      </c>
      <c r="G236" s="8" t="s">
        <v>48</v>
      </c>
      <c r="H236" s="48" t="s">
        <v>767</v>
      </c>
      <c r="I236" s="49">
        <v>41000166</v>
      </c>
      <c r="J236" s="8" t="s">
        <v>31</v>
      </c>
      <c r="K236" s="9">
        <v>211.16</v>
      </c>
      <c r="L236" s="104">
        <f t="shared" si="27"/>
        <v>3</v>
      </c>
      <c r="M236" s="105" t="str">
        <f t="shared" si="28"/>
        <v>T1</v>
      </c>
      <c r="N236" s="93">
        <f t="shared" si="29"/>
        <v>3</v>
      </c>
      <c r="O236" s="106">
        <f t="shared" si="30"/>
        <v>633.48</v>
      </c>
      <c r="P236" s="93" t="str">
        <f t="shared" si="31"/>
        <v>Dins Periode Legal</v>
      </c>
      <c r="Q236" s="93" t="str">
        <f t="shared" si="32"/>
        <v>T1 - Dins Periode Legal</v>
      </c>
      <c r="R236" s="93" t="str">
        <f t="shared" si="33"/>
        <v>T1 - Import Total</v>
      </c>
      <c r="S236" s="110">
        <f t="shared" si="34"/>
        <v>2.6732871189617405E-3</v>
      </c>
      <c r="T236" s="107">
        <f t="shared" si="35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43899</v>
      </c>
      <c r="D237" s="54">
        <v>43936</v>
      </c>
      <c r="E237" s="8"/>
      <c r="F237" s="8">
        <v>2151</v>
      </c>
      <c r="G237" s="8" t="s">
        <v>131</v>
      </c>
      <c r="H237" s="48" t="s">
        <v>871</v>
      </c>
      <c r="I237" s="49">
        <v>40001070</v>
      </c>
      <c r="J237" s="8" t="s">
        <v>132</v>
      </c>
      <c r="K237" s="9">
        <v>908.19</v>
      </c>
      <c r="L237" s="104">
        <f t="shared" si="27"/>
        <v>4</v>
      </c>
      <c r="M237" s="105" t="str">
        <f t="shared" si="28"/>
        <v>T2</v>
      </c>
      <c r="N237" s="93">
        <f t="shared" si="29"/>
        <v>37</v>
      </c>
      <c r="O237" s="106">
        <f t="shared" si="30"/>
        <v>33603.03</v>
      </c>
      <c r="P237" s="93" t="str">
        <f t="shared" si="31"/>
        <v>Fora Periode Legal</v>
      </c>
      <c r="Q237" s="93" t="str">
        <f t="shared" si="32"/>
        <v>T2 - Fora Periode Legal</v>
      </c>
      <c r="R237" s="93" t="str">
        <f t="shared" si="33"/>
        <v>T2 - Import Total</v>
      </c>
      <c r="S237" s="110">
        <f t="shared" si="34"/>
        <v>0.623834801162233</v>
      </c>
      <c r="T237" s="107">
        <f t="shared" si="35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43900</v>
      </c>
      <c r="D238" s="54">
        <v>43936</v>
      </c>
      <c r="E238" s="8"/>
      <c r="F238" s="8">
        <v>2152</v>
      </c>
      <c r="G238" s="8" t="s">
        <v>264</v>
      </c>
      <c r="H238" s="48" t="s">
        <v>872</v>
      </c>
      <c r="I238" s="49">
        <v>40000800</v>
      </c>
      <c r="J238" s="8" t="s">
        <v>176</v>
      </c>
      <c r="K238" s="9">
        <v>1258.18</v>
      </c>
      <c r="L238" s="104">
        <f t="shared" si="27"/>
        <v>4</v>
      </c>
      <c r="M238" s="105" t="str">
        <f t="shared" si="28"/>
        <v>T2</v>
      </c>
      <c r="N238" s="93">
        <f t="shared" si="29"/>
        <v>36</v>
      </c>
      <c r="O238" s="106">
        <f t="shared" si="30"/>
        <v>45294.48</v>
      </c>
      <c r="P238" s="93" t="str">
        <f t="shared" si="31"/>
        <v>Fora Periode Legal</v>
      </c>
      <c r="Q238" s="93" t="str">
        <f t="shared" si="32"/>
        <v>T2 - Fora Periode Legal</v>
      </c>
      <c r="R238" s="93" t="str">
        <f t="shared" si="33"/>
        <v>T2 - Import Total</v>
      </c>
      <c r="S238" s="110">
        <f t="shared" si="34"/>
        <v>0.84088467392811739</v>
      </c>
      <c r="T238" s="107">
        <f t="shared" si="35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43900</v>
      </c>
      <c r="D239" s="54">
        <v>43936</v>
      </c>
      <c r="E239" s="8"/>
      <c r="F239" s="8">
        <v>2154</v>
      </c>
      <c r="G239" s="8" t="s">
        <v>115</v>
      </c>
      <c r="H239" s="48" t="s">
        <v>874</v>
      </c>
      <c r="I239" s="49">
        <v>40002390</v>
      </c>
      <c r="J239" s="8" t="s">
        <v>116</v>
      </c>
      <c r="K239" s="9">
        <v>273.37</v>
      </c>
      <c r="L239" s="104">
        <f t="shared" si="27"/>
        <v>4</v>
      </c>
      <c r="M239" s="105" t="str">
        <f t="shared" si="28"/>
        <v>T2</v>
      </c>
      <c r="N239" s="93">
        <f t="shared" si="29"/>
        <v>36</v>
      </c>
      <c r="O239" s="106">
        <f t="shared" si="30"/>
        <v>9841.32</v>
      </c>
      <c r="P239" s="93" t="str">
        <f t="shared" si="31"/>
        <v>Fora Periode Legal</v>
      </c>
      <c r="Q239" s="93" t="str">
        <f t="shared" si="32"/>
        <v>T2 - Fora Periode Legal</v>
      </c>
      <c r="R239" s="93" t="str">
        <f t="shared" si="33"/>
        <v>T2 - Import Total</v>
      </c>
      <c r="S239" s="110">
        <f t="shared" si="34"/>
        <v>0.18270250942768873</v>
      </c>
      <c r="T239" s="107">
        <f t="shared" si="35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43900</v>
      </c>
      <c r="D240" s="54">
        <v>43936</v>
      </c>
      <c r="E240" s="8"/>
      <c r="F240" s="8">
        <v>2158</v>
      </c>
      <c r="G240" s="8" t="s">
        <v>52</v>
      </c>
      <c r="H240" s="48" t="s">
        <v>878</v>
      </c>
      <c r="I240" s="49">
        <v>41007440</v>
      </c>
      <c r="J240" s="8" t="s">
        <v>38</v>
      </c>
      <c r="K240" s="9">
        <v>518.76</v>
      </c>
      <c r="L240" s="104">
        <f t="shared" si="27"/>
        <v>4</v>
      </c>
      <c r="M240" s="105" t="str">
        <f t="shared" si="28"/>
        <v>T2</v>
      </c>
      <c r="N240" s="93">
        <f t="shared" si="29"/>
        <v>36</v>
      </c>
      <c r="O240" s="106">
        <f t="shared" si="30"/>
        <v>18675.36</v>
      </c>
      <c r="P240" s="93" t="str">
        <f t="shared" si="31"/>
        <v>Fora Periode Legal</v>
      </c>
      <c r="Q240" s="93" t="str">
        <f t="shared" si="32"/>
        <v>T2 - Fora Periode Legal</v>
      </c>
      <c r="R240" s="93" t="str">
        <f t="shared" si="33"/>
        <v>T2 - Import Total</v>
      </c>
      <c r="S240" s="110">
        <f t="shared" si="34"/>
        <v>0.34670502904747341</v>
      </c>
      <c r="T240" s="107">
        <f t="shared" si="35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43901</v>
      </c>
      <c r="D241" s="54">
        <v>43921</v>
      </c>
      <c r="E241" s="8"/>
      <c r="F241" s="8">
        <v>2045</v>
      </c>
      <c r="G241" s="8" t="s">
        <v>92</v>
      </c>
      <c r="H241" s="48" t="s">
        <v>860</v>
      </c>
      <c r="I241" s="49">
        <v>41007555</v>
      </c>
      <c r="J241" s="8" t="s">
        <v>93</v>
      </c>
      <c r="K241" s="9">
        <v>3490.95</v>
      </c>
      <c r="L241" s="104">
        <f t="shared" si="27"/>
        <v>3</v>
      </c>
      <c r="M241" s="105" t="str">
        <f t="shared" si="28"/>
        <v>T1</v>
      </c>
      <c r="N241" s="93">
        <f t="shared" si="29"/>
        <v>20</v>
      </c>
      <c r="O241" s="106">
        <f t="shared" si="30"/>
        <v>69819</v>
      </c>
      <c r="P241" s="93" t="str">
        <f t="shared" si="31"/>
        <v>Dins Periode Legal</v>
      </c>
      <c r="Q241" s="93" t="str">
        <f t="shared" si="32"/>
        <v>T1 - Dins Periode Legal</v>
      </c>
      <c r="R241" s="93" t="str">
        <f t="shared" si="33"/>
        <v>T1 - Import Total</v>
      </c>
      <c r="S241" s="110">
        <f t="shared" si="34"/>
        <v>0.29463634741237255</v>
      </c>
      <c r="T241" s="107">
        <f t="shared" si="35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43901</v>
      </c>
      <c r="D242" s="54">
        <v>43936</v>
      </c>
      <c r="E242" s="8"/>
      <c r="F242" s="8">
        <v>2159</v>
      </c>
      <c r="G242" s="8" t="s">
        <v>879</v>
      </c>
      <c r="H242" s="48" t="s">
        <v>880</v>
      </c>
      <c r="I242" s="49">
        <v>41002554</v>
      </c>
      <c r="J242" s="8" t="s">
        <v>881</v>
      </c>
      <c r="K242" s="9">
        <v>2028.5</v>
      </c>
      <c r="L242" s="104">
        <f t="shared" si="27"/>
        <v>4</v>
      </c>
      <c r="M242" s="105" t="str">
        <f t="shared" si="28"/>
        <v>T2</v>
      </c>
      <c r="N242" s="93">
        <f t="shared" si="29"/>
        <v>35</v>
      </c>
      <c r="O242" s="106">
        <f t="shared" si="30"/>
        <v>70997.5</v>
      </c>
      <c r="P242" s="93" t="str">
        <f t="shared" si="31"/>
        <v>Fora Periode Legal</v>
      </c>
      <c r="Q242" s="93" t="str">
        <f t="shared" si="32"/>
        <v>T2 - Fora Periode Legal</v>
      </c>
      <c r="R242" s="93" t="str">
        <f t="shared" si="33"/>
        <v>T2 - Import Total</v>
      </c>
      <c r="S242" s="110">
        <f t="shared" si="34"/>
        <v>1.31805707091044</v>
      </c>
      <c r="T242" s="107">
        <f t="shared" si="35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43902</v>
      </c>
      <c r="D243" s="54">
        <v>43921</v>
      </c>
      <c r="E243" s="8"/>
      <c r="F243" s="8">
        <v>2044</v>
      </c>
      <c r="G243" s="8" t="s">
        <v>71</v>
      </c>
      <c r="H243" s="48" t="s">
        <v>859</v>
      </c>
      <c r="I243" s="49">
        <v>41006850</v>
      </c>
      <c r="J243" s="8" t="s">
        <v>23</v>
      </c>
      <c r="K243" s="9">
        <v>529.19000000000005</v>
      </c>
      <c r="L243" s="104">
        <f t="shared" si="27"/>
        <v>3</v>
      </c>
      <c r="M243" s="105" t="str">
        <f t="shared" si="28"/>
        <v>T1</v>
      </c>
      <c r="N243" s="93">
        <f t="shared" si="29"/>
        <v>19</v>
      </c>
      <c r="O243" s="106">
        <f t="shared" si="30"/>
        <v>10054.61</v>
      </c>
      <c r="P243" s="93" t="str">
        <f t="shared" si="31"/>
        <v>Dins Periode Legal</v>
      </c>
      <c r="Q243" s="93" t="str">
        <f t="shared" si="32"/>
        <v>T1 - Dins Periode Legal</v>
      </c>
      <c r="R243" s="93" t="str">
        <f t="shared" si="33"/>
        <v>T1 - Import Total</v>
      </c>
      <c r="S243" s="110">
        <f t="shared" si="34"/>
        <v>4.2430478308997772E-2</v>
      </c>
      <c r="T243" s="107">
        <f t="shared" si="35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43903</v>
      </c>
      <c r="D244" s="54">
        <v>43936</v>
      </c>
      <c r="E244" s="8"/>
      <c r="F244" s="8">
        <v>2160</v>
      </c>
      <c r="G244" s="8" t="s">
        <v>882</v>
      </c>
      <c r="H244" s="48" t="s">
        <v>883</v>
      </c>
      <c r="I244" s="49">
        <v>41002385</v>
      </c>
      <c r="J244" s="8" t="s">
        <v>884</v>
      </c>
      <c r="K244" s="9">
        <v>45</v>
      </c>
      <c r="L244" s="104">
        <f t="shared" si="27"/>
        <v>4</v>
      </c>
      <c r="M244" s="105" t="str">
        <f t="shared" si="28"/>
        <v>T2</v>
      </c>
      <c r="N244" s="93">
        <f t="shared" si="29"/>
        <v>33</v>
      </c>
      <c r="O244" s="106">
        <f t="shared" si="30"/>
        <v>1485</v>
      </c>
      <c r="P244" s="93" t="str">
        <f t="shared" si="31"/>
        <v>Fora Periode Legal</v>
      </c>
      <c r="Q244" s="93" t="str">
        <f t="shared" si="32"/>
        <v>T2 - Fora Periode Legal</v>
      </c>
      <c r="R244" s="93" t="str">
        <f t="shared" si="33"/>
        <v>T2 - Import Total</v>
      </c>
      <c r="S244" s="110">
        <f t="shared" si="34"/>
        <v>2.7568784116370343E-2</v>
      </c>
      <c r="T244" s="107">
        <f t="shared" si="35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43905</v>
      </c>
      <c r="D245" s="54">
        <v>43936</v>
      </c>
      <c r="E245" s="8"/>
      <c r="F245" s="8">
        <v>2153</v>
      </c>
      <c r="G245" s="8" t="s">
        <v>125</v>
      </c>
      <c r="H245" s="48" t="s">
        <v>873</v>
      </c>
      <c r="I245" s="49">
        <v>40000183</v>
      </c>
      <c r="J245" s="8" t="s">
        <v>121</v>
      </c>
      <c r="K245" s="9">
        <v>526.02</v>
      </c>
      <c r="L245" s="104">
        <f t="shared" si="27"/>
        <v>4</v>
      </c>
      <c r="M245" s="105" t="str">
        <f t="shared" si="28"/>
        <v>T2</v>
      </c>
      <c r="N245" s="93">
        <f t="shared" si="29"/>
        <v>31</v>
      </c>
      <c r="O245" s="106">
        <f t="shared" si="30"/>
        <v>16306.619999999999</v>
      </c>
      <c r="P245" s="93" t="str">
        <f t="shared" si="31"/>
        <v>Fora Periode Legal</v>
      </c>
      <c r="Q245" s="93" t="str">
        <f t="shared" si="32"/>
        <v>T2 - Fora Periode Legal</v>
      </c>
      <c r="R245" s="93" t="str">
        <f t="shared" si="33"/>
        <v>T2 - Import Total</v>
      </c>
      <c r="S245" s="110">
        <f t="shared" si="34"/>
        <v>0.30272975518362755</v>
      </c>
      <c r="T245" s="107">
        <f t="shared" si="35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43908</v>
      </c>
      <c r="D246" s="54">
        <v>43913</v>
      </c>
      <c r="E246" s="8">
        <v>665</v>
      </c>
      <c r="F246" s="8">
        <v>1911</v>
      </c>
      <c r="G246" s="8" t="s">
        <v>48</v>
      </c>
      <c r="H246" s="48" t="s">
        <v>809</v>
      </c>
      <c r="I246" s="49">
        <v>41000166</v>
      </c>
      <c r="J246" s="8" t="s">
        <v>31</v>
      </c>
      <c r="K246" s="9">
        <v>384.28</v>
      </c>
      <c r="L246" s="104">
        <f t="shared" si="27"/>
        <v>3</v>
      </c>
      <c r="M246" s="105" t="str">
        <f t="shared" si="28"/>
        <v>T1</v>
      </c>
      <c r="N246" s="93">
        <f t="shared" si="29"/>
        <v>5</v>
      </c>
      <c r="O246" s="106">
        <f t="shared" si="30"/>
        <v>1921.3999999999999</v>
      </c>
      <c r="P246" s="93" t="str">
        <f t="shared" si="31"/>
        <v>Dins Periode Legal</v>
      </c>
      <c r="Q246" s="93" t="str">
        <f t="shared" si="32"/>
        <v>T1 - Dins Periode Legal</v>
      </c>
      <c r="R246" s="93" t="str">
        <f t="shared" si="33"/>
        <v>T1 - Import Total</v>
      </c>
      <c r="S246" s="110">
        <f t="shared" si="34"/>
        <v>8.1083126071432206E-3</v>
      </c>
      <c r="T246" s="107">
        <f t="shared" si="35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43909</v>
      </c>
      <c r="D247" s="54">
        <v>43936</v>
      </c>
      <c r="E247" s="8"/>
      <c r="F247" s="8">
        <v>2157</v>
      </c>
      <c r="G247" s="8" t="s">
        <v>664</v>
      </c>
      <c r="H247" s="48" t="s">
        <v>877</v>
      </c>
      <c r="I247" s="49">
        <v>40010011</v>
      </c>
      <c r="J247" s="8" t="s">
        <v>666</v>
      </c>
      <c r="K247" s="9">
        <v>30.49</v>
      </c>
      <c r="L247" s="104">
        <f t="shared" si="27"/>
        <v>4</v>
      </c>
      <c r="M247" s="105" t="str">
        <f t="shared" si="28"/>
        <v>T2</v>
      </c>
      <c r="N247" s="93">
        <f t="shared" si="29"/>
        <v>27</v>
      </c>
      <c r="O247" s="106">
        <f t="shared" si="30"/>
        <v>823.2299999999999</v>
      </c>
      <c r="P247" s="93" t="str">
        <f t="shared" si="31"/>
        <v>Dins Periode Legal</v>
      </c>
      <c r="Q247" s="93" t="str">
        <f t="shared" si="32"/>
        <v>T2 - Dins Periode Legal</v>
      </c>
      <c r="R247" s="93" t="str">
        <f t="shared" si="33"/>
        <v>T2 - Import Total</v>
      </c>
      <c r="S247" s="110">
        <f t="shared" si="34"/>
        <v>1.5283131412875121E-2</v>
      </c>
      <c r="T247" s="107">
        <f t="shared" si="35"/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43912</v>
      </c>
      <c r="D248" s="54">
        <v>43921</v>
      </c>
      <c r="E248" s="8">
        <v>694</v>
      </c>
      <c r="F248" s="8">
        <v>2001</v>
      </c>
      <c r="G248" s="8" t="s">
        <v>169</v>
      </c>
      <c r="H248" s="48" t="s">
        <v>810</v>
      </c>
      <c r="I248" s="49">
        <v>41008640</v>
      </c>
      <c r="J248" s="8" t="s">
        <v>170</v>
      </c>
      <c r="K248" s="9">
        <v>531.51</v>
      </c>
      <c r="L248" s="104">
        <f t="shared" si="27"/>
        <v>3</v>
      </c>
      <c r="M248" s="105" t="str">
        <f t="shared" si="28"/>
        <v>T1</v>
      </c>
      <c r="N248" s="93">
        <f t="shared" si="29"/>
        <v>9</v>
      </c>
      <c r="O248" s="106">
        <f t="shared" si="30"/>
        <v>4783.59</v>
      </c>
      <c r="P248" s="93" t="str">
        <f t="shared" si="31"/>
        <v>Dins Periode Legal</v>
      </c>
      <c r="Q248" s="93" t="str">
        <f t="shared" si="32"/>
        <v>T1 - Dins Periode Legal</v>
      </c>
      <c r="R248" s="93" t="str">
        <f t="shared" si="33"/>
        <v>T1 - Import Total</v>
      </c>
      <c r="S248" s="110">
        <f t="shared" si="34"/>
        <v>2.0186761270117752E-2</v>
      </c>
      <c r="T248" s="107">
        <f t="shared" si="35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43920</v>
      </c>
      <c r="D249" s="54">
        <v>43921</v>
      </c>
      <c r="E249" s="8"/>
      <c r="F249" s="8">
        <v>2037</v>
      </c>
      <c r="G249" s="8" t="s">
        <v>68</v>
      </c>
      <c r="H249" s="48" t="s">
        <v>852</v>
      </c>
      <c r="I249" s="49">
        <v>41005150</v>
      </c>
      <c r="J249" s="8" t="s">
        <v>28</v>
      </c>
      <c r="K249" s="9">
        <v>963.01</v>
      </c>
      <c r="L249" s="104">
        <f t="shared" si="27"/>
        <v>3</v>
      </c>
      <c r="M249" s="105" t="str">
        <f t="shared" si="28"/>
        <v>T1</v>
      </c>
      <c r="N249" s="93">
        <f t="shared" si="29"/>
        <v>1</v>
      </c>
      <c r="O249" s="106">
        <f t="shared" si="30"/>
        <v>963.01</v>
      </c>
      <c r="P249" s="93" t="str">
        <f t="shared" si="31"/>
        <v>Dins Periode Legal</v>
      </c>
      <c r="Q249" s="93" t="str">
        <f t="shared" si="32"/>
        <v>T1 - Dins Periode Legal</v>
      </c>
      <c r="R249" s="93" t="str">
        <f t="shared" si="33"/>
        <v>T1 - Import Total</v>
      </c>
      <c r="S249" s="110">
        <f t="shared" si="34"/>
        <v>4.0639045091105412E-3</v>
      </c>
      <c r="T249" s="107">
        <f t="shared" si="35"/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43920</v>
      </c>
      <c r="D250" s="54">
        <v>43921</v>
      </c>
      <c r="E250" s="8"/>
      <c r="F250" s="8">
        <v>2038</v>
      </c>
      <c r="G250" s="8" t="s">
        <v>68</v>
      </c>
      <c r="H250" s="48" t="s">
        <v>853</v>
      </c>
      <c r="I250" s="49">
        <v>41005150</v>
      </c>
      <c r="J250" s="8" t="s">
        <v>28</v>
      </c>
      <c r="K250" s="9">
        <v>963.01</v>
      </c>
      <c r="L250" s="104">
        <f t="shared" si="27"/>
        <v>3</v>
      </c>
      <c r="M250" s="105" t="str">
        <f t="shared" si="28"/>
        <v>T1</v>
      </c>
      <c r="N250" s="93">
        <f t="shared" si="29"/>
        <v>1</v>
      </c>
      <c r="O250" s="106">
        <f t="shared" si="30"/>
        <v>963.01</v>
      </c>
      <c r="P250" s="93" t="str">
        <f t="shared" si="31"/>
        <v>Dins Periode Legal</v>
      </c>
      <c r="Q250" s="93" t="str">
        <f t="shared" si="32"/>
        <v>T1 - Dins Periode Legal</v>
      </c>
      <c r="R250" s="93" t="str">
        <f t="shared" si="33"/>
        <v>T1 - Import Total</v>
      </c>
      <c r="S250" s="110">
        <f t="shared" si="34"/>
        <v>4.0639045091105412E-3</v>
      </c>
      <c r="T250" s="107">
        <f t="shared" si="35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43921</v>
      </c>
      <c r="D251" s="54">
        <v>43927</v>
      </c>
      <c r="E251" s="8">
        <v>722</v>
      </c>
      <c r="F251" s="8">
        <v>2117</v>
      </c>
      <c r="G251" s="8" t="s">
        <v>51</v>
      </c>
      <c r="H251" s="48" t="s">
        <v>865</v>
      </c>
      <c r="I251" s="49">
        <v>41002593</v>
      </c>
      <c r="J251" s="8" t="s">
        <v>766</v>
      </c>
      <c r="K251" s="9">
        <v>750.01</v>
      </c>
      <c r="L251" s="104">
        <f t="shared" si="27"/>
        <v>4</v>
      </c>
      <c r="M251" s="105" t="str">
        <f t="shared" si="28"/>
        <v>T2</v>
      </c>
      <c r="N251" s="93">
        <f t="shared" si="29"/>
        <v>6</v>
      </c>
      <c r="O251" s="106">
        <f t="shared" si="30"/>
        <v>4500.0599999999995</v>
      </c>
      <c r="P251" s="93" t="str">
        <f t="shared" si="31"/>
        <v>Dins Periode Legal</v>
      </c>
      <c r="Q251" s="93" t="str">
        <f t="shared" si="32"/>
        <v>T2 - Dins Periode Legal</v>
      </c>
      <c r="R251" s="93" t="str">
        <f t="shared" si="33"/>
        <v>T2 - Import Total</v>
      </c>
      <c r="S251" s="110">
        <f t="shared" si="34"/>
        <v>8.3542883939874427E-2</v>
      </c>
      <c r="T251" s="107">
        <f t="shared" si="35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43921</v>
      </c>
      <c r="D252" s="54">
        <v>43935</v>
      </c>
      <c r="E252" s="8">
        <v>732</v>
      </c>
      <c r="F252" s="8">
        <v>2144</v>
      </c>
      <c r="G252" s="8" t="s">
        <v>603</v>
      </c>
      <c r="H252" s="48" t="s">
        <v>866</v>
      </c>
      <c r="I252" s="49">
        <v>41003309</v>
      </c>
      <c r="J252" s="8" t="s">
        <v>605</v>
      </c>
      <c r="K252" s="9">
        <v>18.3</v>
      </c>
      <c r="L252" s="104">
        <f t="shared" si="27"/>
        <v>4</v>
      </c>
      <c r="M252" s="105" t="str">
        <f t="shared" si="28"/>
        <v>T2</v>
      </c>
      <c r="N252" s="93">
        <f t="shared" si="29"/>
        <v>14</v>
      </c>
      <c r="O252" s="106">
        <f t="shared" si="30"/>
        <v>256.2</v>
      </c>
      <c r="P252" s="93" t="str">
        <f t="shared" si="31"/>
        <v>Dins Periode Legal</v>
      </c>
      <c r="Q252" s="93" t="str">
        <f t="shared" si="32"/>
        <v>T2 - Dins Periode Legal</v>
      </c>
      <c r="R252" s="93" t="str">
        <f t="shared" si="33"/>
        <v>T2 - Import Total</v>
      </c>
      <c r="S252" s="110">
        <f t="shared" si="34"/>
        <v>4.7563114414909645E-3</v>
      </c>
      <c r="T252" s="107">
        <f t="shared" si="35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43921</v>
      </c>
      <c r="D253" s="54">
        <v>43935</v>
      </c>
      <c r="E253" s="8">
        <v>733</v>
      </c>
      <c r="F253" s="8">
        <v>2146</v>
      </c>
      <c r="G253" s="8" t="s">
        <v>607</v>
      </c>
      <c r="H253" s="48" t="s">
        <v>867</v>
      </c>
      <c r="I253" s="49">
        <v>41000010</v>
      </c>
      <c r="J253" s="8" t="s">
        <v>609</v>
      </c>
      <c r="K253" s="9">
        <v>155.83000000000001</v>
      </c>
      <c r="L253" s="104">
        <f t="shared" si="27"/>
        <v>4</v>
      </c>
      <c r="M253" s="105" t="str">
        <f t="shared" si="28"/>
        <v>T2</v>
      </c>
      <c r="N253" s="93">
        <f t="shared" si="29"/>
        <v>14</v>
      </c>
      <c r="O253" s="106">
        <f t="shared" si="30"/>
        <v>2181.6200000000003</v>
      </c>
      <c r="P253" s="93" t="str">
        <f t="shared" si="31"/>
        <v>Dins Periode Legal</v>
      </c>
      <c r="Q253" s="93" t="str">
        <f t="shared" si="32"/>
        <v>T2 - Dins Periode Legal</v>
      </c>
      <c r="R253" s="93" t="str">
        <f t="shared" si="33"/>
        <v>T2 - Import Total</v>
      </c>
      <c r="S253" s="110">
        <f t="shared" si="34"/>
        <v>4.0501421416805301E-2</v>
      </c>
      <c r="T253" s="107">
        <f t="shared" si="35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43928</v>
      </c>
      <c r="D254" s="54">
        <v>43937</v>
      </c>
      <c r="E254" s="8">
        <v>736</v>
      </c>
      <c r="F254" s="8">
        <v>2163</v>
      </c>
      <c r="G254" s="8" t="s">
        <v>78</v>
      </c>
      <c r="H254" s="48" t="s">
        <v>886</v>
      </c>
      <c r="I254" s="49">
        <v>41000001</v>
      </c>
      <c r="J254" s="8" t="s">
        <v>79</v>
      </c>
      <c r="K254" s="9">
        <v>84.7</v>
      </c>
      <c r="L254" s="104">
        <f t="shared" si="27"/>
        <v>4</v>
      </c>
      <c r="M254" s="105" t="str">
        <f t="shared" si="28"/>
        <v>T2</v>
      </c>
      <c r="N254" s="93">
        <f t="shared" si="29"/>
        <v>9</v>
      </c>
      <c r="O254" s="106">
        <f t="shared" si="30"/>
        <v>762.30000000000007</v>
      </c>
      <c r="P254" s="93" t="str">
        <f t="shared" si="31"/>
        <v>Dins Periode Legal</v>
      </c>
      <c r="Q254" s="93" t="str">
        <f t="shared" si="32"/>
        <v>T2 - Dins Periode Legal</v>
      </c>
      <c r="R254" s="93" t="str">
        <f t="shared" si="33"/>
        <v>T2 - Import Total</v>
      </c>
      <c r="S254" s="110">
        <f t="shared" si="34"/>
        <v>1.4151975846403441E-2</v>
      </c>
      <c r="T254" s="107">
        <f t="shared" si="35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43950</v>
      </c>
      <c r="D255" s="54">
        <v>43950</v>
      </c>
      <c r="E255" s="91">
        <v>935</v>
      </c>
      <c r="F255" s="91">
        <v>2685</v>
      </c>
      <c r="G255" s="91" t="s">
        <v>890</v>
      </c>
      <c r="H255" s="96" t="s">
        <v>891</v>
      </c>
      <c r="I255" s="97">
        <v>40037097</v>
      </c>
      <c r="J255" s="91" t="s">
        <v>892</v>
      </c>
      <c r="K255" s="94">
        <v>157.06</v>
      </c>
      <c r="L255" s="104">
        <f t="shared" ref="L255:L300" si="36">IF(D255="","",MONTH(D255))</f>
        <v>4</v>
      </c>
      <c r="M255" s="105" t="str">
        <f t="shared" ref="M255:M300" si="37">IF(L255="","",VLOOKUP(L255,$AJ$8:$AK$19,2,FALSE))</f>
        <v>T2</v>
      </c>
      <c r="N255" s="93">
        <f t="shared" si="29"/>
        <v>0</v>
      </c>
      <c r="O255" s="106">
        <f t="shared" si="30"/>
        <v>0</v>
      </c>
      <c r="P255" s="93" t="str">
        <f t="shared" si="31"/>
        <v>Dins Periode Legal</v>
      </c>
      <c r="Q255" s="93" t="str">
        <f t="shared" si="32"/>
        <v>T2 - Dins Periode Legal</v>
      </c>
      <c r="R255" s="93" t="str">
        <f t="shared" ref="R255:R318" si="38">CONCATENATE($M255," - Import Total")</f>
        <v>T2 - Import Total</v>
      </c>
      <c r="S255" s="110">
        <f t="shared" ref="S255:S256" si="39">IF(M255="",0,K255/(VLOOKUP(R255,$X$9:$Y$27,2,FALSE))*N255)</f>
        <v>0</v>
      </c>
      <c r="T255" s="107">
        <f t="shared" ref="T255:T256" si="40">IF(L255="",0,1)</f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43951</v>
      </c>
      <c r="D256" s="54">
        <v>43951</v>
      </c>
      <c r="E256" s="91">
        <v>938</v>
      </c>
      <c r="F256" s="91">
        <v>2691</v>
      </c>
      <c r="G256" s="91" t="s">
        <v>169</v>
      </c>
      <c r="H256" s="96" t="s">
        <v>893</v>
      </c>
      <c r="I256" s="97">
        <v>41008640</v>
      </c>
      <c r="J256" s="91" t="s">
        <v>170</v>
      </c>
      <c r="K256" s="94">
        <v>533.11</v>
      </c>
      <c r="L256" s="104">
        <f t="shared" si="36"/>
        <v>4</v>
      </c>
      <c r="M256" s="105" t="str">
        <f t="shared" si="37"/>
        <v>T2</v>
      </c>
      <c r="N256" s="93">
        <f t="shared" si="29"/>
        <v>0</v>
      </c>
      <c r="O256" s="106">
        <f t="shared" si="30"/>
        <v>0</v>
      </c>
      <c r="P256" s="93" t="str">
        <f t="shared" si="31"/>
        <v>Dins Periode Legal</v>
      </c>
      <c r="Q256" s="93" t="str">
        <f t="shared" si="32"/>
        <v>T2 - Dins Periode Legal</v>
      </c>
      <c r="R256" s="93" t="str">
        <f t="shared" si="38"/>
        <v>T2 - Import Total</v>
      </c>
      <c r="S256" s="110">
        <f t="shared" si="39"/>
        <v>0</v>
      </c>
      <c r="T256" s="107">
        <f t="shared" si="40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43920</v>
      </c>
      <c r="D257" s="54">
        <v>43951</v>
      </c>
      <c r="E257" s="91">
        <v>946</v>
      </c>
      <c r="F257" s="91">
        <v>2716</v>
      </c>
      <c r="G257" s="91" t="s">
        <v>87</v>
      </c>
      <c r="H257" s="96" t="s">
        <v>894</v>
      </c>
      <c r="I257" s="97">
        <v>41001249</v>
      </c>
      <c r="J257" s="91" t="s">
        <v>17</v>
      </c>
      <c r="K257" s="94">
        <v>384.04</v>
      </c>
      <c r="L257" s="104">
        <f t="shared" si="36"/>
        <v>4</v>
      </c>
      <c r="M257" s="105" t="str">
        <f t="shared" si="37"/>
        <v>T2</v>
      </c>
      <c r="N257" s="93">
        <f t="shared" ref="N257:N304" si="41">IF(D257="",0,D257-C257)</f>
        <v>31</v>
      </c>
      <c r="O257" s="106">
        <f t="shared" ref="O257:O288" si="42">K257*N257</f>
        <v>11905.24</v>
      </c>
      <c r="P257" s="93" t="str">
        <f t="shared" ref="P257:P288" si="43">IF(N257&lt;=30,"Dins Periode Legal","Fora Periode Legal")</f>
        <v>Fora Periode Legal</v>
      </c>
      <c r="Q257" s="93" t="str">
        <f t="shared" ref="Q257:Q320" si="44">CONCATENATE($M257," - ",P257)</f>
        <v>T2 - Fora Periode Legal</v>
      </c>
      <c r="R257" s="93" t="str">
        <f t="shared" si="38"/>
        <v>T2 - Import Total</v>
      </c>
      <c r="S257" s="110">
        <f t="shared" ref="S257:S288" si="45">IF(M257="",0,K257/(VLOOKUP(R257,$X$9:$Y$27,2,FALSE))*N257)</f>
        <v>0.2210188494367521</v>
      </c>
      <c r="T257" s="107">
        <f t="shared" ref="T257:T288" si="46">IF(L257="",0,1)</f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43915</v>
      </c>
      <c r="D258" s="54">
        <v>43951</v>
      </c>
      <c r="E258" s="91"/>
      <c r="F258" s="91">
        <v>2717</v>
      </c>
      <c r="G258" s="91" t="s">
        <v>59</v>
      </c>
      <c r="H258" s="96" t="s">
        <v>895</v>
      </c>
      <c r="I258" s="97">
        <v>40001550</v>
      </c>
      <c r="J258" s="91" t="s">
        <v>19</v>
      </c>
      <c r="K258" s="94">
        <v>177.71</v>
      </c>
      <c r="L258" s="104">
        <f t="shared" si="36"/>
        <v>4</v>
      </c>
      <c r="M258" s="105" t="str">
        <f t="shared" si="37"/>
        <v>T2</v>
      </c>
      <c r="N258" s="93">
        <f t="shared" si="41"/>
        <v>36</v>
      </c>
      <c r="O258" s="106">
        <f t="shared" si="42"/>
        <v>6397.56</v>
      </c>
      <c r="P258" s="93" t="str">
        <f t="shared" si="43"/>
        <v>Fora Periode Legal</v>
      </c>
      <c r="Q258" s="93" t="str">
        <f t="shared" si="44"/>
        <v>T2 - Fora Periode Legal</v>
      </c>
      <c r="R258" s="93" t="str">
        <f t="shared" si="38"/>
        <v>T2 - Import Total</v>
      </c>
      <c r="S258" s="110">
        <f t="shared" si="45"/>
        <v>0.11876966364412542</v>
      </c>
      <c r="T258" s="107">
        <f t="shared" si="46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43921</v>
      </c>
      <c r="D259" s="54">
        <v>43951</v>
      </c>
      <c r="E259" s="91"/>
      <c r="F259" s="91">
        <v>2718</v>
      </c>
      <c r="G259" s="91" t="s">
        <v>72</v>
      </c>
      <c r="H259" s="96" t="s">
        <v>896</v>
      </c>
      <c r="I259" s="97">
        <v>41002557</v>
      </c>
      <c r="J259" s="91" t="s">
        <v>32</v>
      </c>
      <c r="K259" s="94">
        <v>146.94999999999999</v>
      </c>
      <c r="L259" s="104">
        <f t="shared" si="36"/>
        <v>4</v>
      </c>
      <c r="M259" s="105" t="str">
        <f t="shared" si="37"/>
        <v>T2</v>
      </c>
      <c r="N259" s="93">
        <f t="shared" si="41"/>
        <v>30</v>
      </c>
      <c r="O259" s="106">
        <f t="shared" si="42"/>
        <v>4408.5</v>
      </c>
      <c r="P259" s="93" t="str">
        <f t="shared" si="43"/>
        <v>Dins Periode Legal</v>
      </c>
      <c r="Q259" s="93" t="str">
        <f t="shared" si="44"/>
        <v>T2 - Dins Periode Legal</v>
      </c>
      <c r="R259" s="93" t="str">
        <f t="shared" si="38"/>
        <v>T2 - Import Total</v>
      </c>
      <c r="S259" s="110">
        <f t="shared" si="45"/>
        <v>8.1843087391931746E-2</v>
      </c>
      <c r="T259" s="107">
        <f t="shared" si="46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43921</v>
      </c>
      <c r="D260" s="54">
        <v>43951</v>
      </c>
      <c r="E260" s="91"/>
      <c r="F260" s="91">
        <v>2719</v>
      </c>
      <c r="G260" s="91" t="s">
        <v>72</v>
      </c>
      <c r="H260" s="96" t="s">
        <v>897</v>
      </c>
      <c r="I260" s="97">
        <v>41002557</v>
      </c>
      <c r="J260" s="91" t="s">
        <v>32</v>
      </c>
      <c r="K260" s="94">
        <v>107.48</v>
      </c>
      <c r="L260" s="104">
        <f t="shared" si="36"/>
        <v>4</v>
      </c>
      <c r="M260" s="105" t="str">
        <f t="shared" si="37"/>
        <v>T2</v>
      </c>
      <c r="N260" s="93">
        <f t="shared" si="41"/>
        <v>30</v>
      </c>
      <c r="O260" s="106">
        <f t="shared" si="42"/>
        <v>3224.4</v>
      </c>
      <c r="P260" s="93" t="str">
        <f t="shared" si="43"/>
        <v>Dins Periode Legal</v>
      </c>
      <c r="Q260" s="93" t="str">
        <f t="shared" si="44"/>
        <v>T2 - Dins Periode Legal</v>
      </c>
      <c r="R260" s="93" t="str">
        <f t="shared" si="38"/>
        <v>T2 - Import Total</v>
      </c>
      <c r="S260" s="110">
        <f t="shared" si="45"/>
        <v>5.9860462966211815E-2</v>
      </c>
      <c r="T260" s="107">
        <f t="shared" si="46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43920</v>
      </c>
      <c r="D261" s="54">
        <v>43951</v>
      </c>
      <c r="E261" s="91"/>
      <c r="F261" s="91">
        <v>2720</v>
      </c>
      <c r="G261" s="91" t="s">
        <v>61</v>
      </c>
      <c r="H261" s="96" t="s">
        <v>898</v>
      </c>
      <c r="I261" s="97">
        <v>40003005</v>
      </c>
      <c r="J261" s="91" t="s">
        <v>21</v>
      </c>
      <c r="K261" s="94">
        <v>70.540000000000006</v>
      </c>
      <c r="L261" s="104">
        <f t="shared" si="36"/>
        <v>4</v>
      </c>
      <c r="M261" s="105" t="str">
        <f t="shared" si="37"/>
        <v>T2</v>
      </c>
      <c r="N261" s="93">
        <f t="shared" si="41"/>
        <v>31</v>
      </c>
      <c r="O261" s="106">
        <f t="shared" si="42"/>
        <v>2186.7400000000002</v>
      </c>
      <c r="P261" s="93" t="str">
        <f t="shared" si="43"/>
        <v>Fora Periode Legal</v>
      </c>
      <c r="Q261" s="93" t="str">
        <f t="shared" si="44"/>
        <v>T2 - Fora Periode Legal</v>
      </c>
      <c r="R261" s="93" t="str">
        <f t="shared" si="38"/>
        <v>T2 - Import Total</v>
      </c>
      <c r="S261" s="110">
        <f t="shared" si="45"/>
        <v>4.0596473386283964E-2</v>
      </c>
      <c r="T261" s="107">
        <f t="shared" si="46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43921</v>
      </c>
      <c r="D262" s="54">
        <v>43951</v>
      </c>
      <c r="E262" s="91"/>
      <c r="F262" s="91">
        <v>2721</v>
      </c>
      <c r="G262" s="91" t="s">
        <v>679</v>
      </c>
      <c r="H262" s="96" t="s">
        <v>899</v>
      </c>
      <c r="I262" s="97">
        <v>40002570</v>
      </c>
      <c r="J262" s="91" t="s">
        <v>681</v>
      </c>
      <c r="K262" s="94">
        <v>404.82</v>
      </c>
      <c r="L262" s="104">
        <f t="shared" si="36"/>
        <v>4</v>
      </c>
      <c r="M262" s="105" t="str">
        <f t="shared" si="37"/>
        <v>T2</v>
      </c>
      <c r="N262" s="93">
        <f t="shared" si="41"/>
        <v>30</v>
      </c>
      <c r="O262" s="106">
        <f t="shared" si="42"/>
        <v>12144.6</v>
      </c>
      <c r="P262" s="93" t="str">
        <f t="shared" si="43"/>
        <v>Dins Periode Legal</v>
      </c>
      <c r="Q262" s="93" t="str">
        <f t="shared" si="44"/>
        <v>T2 - Dins Periode Legal</v>
      </c>
      <c r="R262" s="93" t="str">
        <f t="shared" si="38"/>
        <v>T2 - Import Total</v>
      </c>
      <c r="S262" s="110">
        <f t="shared" si="45"/>
        <v>0.22546252900987962</v>
      </c>
      <c r="T262" s="107">
        <f t="shared" si="46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43921</v>
      </c>
      <c r="D263" s="54">
        <v>43951</v>
      </c>
      <c r="E263" s="91"/>
      <c r="F263" s="91">
        <v>2722</v>
      </c>
      <c r="G263" s="91" t="s">
        <v>679</v>
      </c>
      <c r="H263" s="96" t="s">
        <v>900</v>
      </c>
      <c r="I263" s="97">
        <v>40002570</v>
      </c>
      <c r="J263" s="91" t="s">
        <v>681</v>
      </c>
      <c r="K263" s="94">
        <v>352.23</v>
      </c>
      <c r="L263" s="104">
        <f t="shared" si="36"/>
        <v>4</v>
      </c>
      <c r="M263" s="105" t="str">
        <f t="shared" si="37"/>
        <v>T2</v>
      </c>
      <c r="N263" s="93">
        <f t="shared" si="41"/>
        <v>30</v>
      </c>
      <c r="O263" s="106">
        <f t="shared" si="42"/>
        <v>10566.900000000001</v>
      </c>
      <c r="P263" s="93" t="str">
        <f t="shared" si="43"/>
        <v>Dins Periode Legal</v>
      </c>
      <c r="Q263" s="93" t="str">
        <f t="shared" si="44"/>
        <v>T2 - Dins Periode Legal</v>
      </c>
      <c r="R263" s="93" t="str">
        <f t="shared" si="38"/>
        <v>T2 - Import Total</v>
      </c>
      <c r="S263" s="110">
        <f t="shared" si="45"/>
        <v>0.19617278443048738</v>
      </c>
      <c r="T263" s="107">
        <f t="shared" si="46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43920</v>
      </c>
      <c r="D264" s="54">
        <v>43951</v>
      </c>
      <c r="E264" s="91"/>
      <c r="F264" s="91">
        <v>2723</v>
      </c>
      <c r="G264" s="91" t="s">
        <v>57</v>
      </c>
      <c r="H264" s="96" t="s">
        <v>901</v>
      </c>
      <c r="I264" s="97">
        <v>41005300</v>
      </c>
      <c r="J264" s="91" t="s">
        <v>22</v>
      </c>
      <c r="K264" s="94">
        <v>113.26</v>
      </c>
      <c r="L264" s="104">
        <f t="shared" si="36"/>
        <v>4</v>
      </c>
      <c r="M264" s="105" t="str">
        <f t="shared" si="37"/>
        <v>T2</v>
      </c>
      <c r="N264" s="93">
        <f t="shared" si="41"/>
        <v>31</v>
      </c>
      <c r="O264" s="106">
        <f t="shared" si="42"/>
        <v>3511.06</v>
      </c>
      <c r="P264" s="93" t="str">
        <f t="shared" si="43"/>
        <v>Fora Periode Legal</v>
      </c>
      <c r="Q264" s="93" t="str">
        <f t="shared" si="44"/>
        <v>T2 - Fora Periode Legal</v>
      </c>
      <c r="R264" s="93" t="str">
        <f t="shared" si="38"/>
        <v>T2 - Import Total</v>
      </c>
      <c r="S264" s="110">
        <f t="shared" si="45"/>
        <v>6.5182259366749665E-2</v>
      </c>
      <c r="T264" s="107">
        <f t="shared" si="46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43921</v>
      </c>
      <c r="D265" s="54">
        <v>43951</v>
      </c>
      <c r="E265" s="91"/>
      <c r="F265" s="91">
        <v>2724</v>
      </c>
      <c r="G265" s="91" t="s">
        <v>583</v>
      </c>
      <c r="H265" s="96" t="s">
        <v>902</v>
      </c>
      <c r="I265" s="97">
        <v>40000814</v>
      </c>
      <c r="J265" s="91" t="s">
        <v>585</v>
      </c>
      <c r="K265" s="94">
        <v>242</v>
      </c>
      <c r="L265" s="104">
        <f t="shared" si="36"/>
        <v>4</v>
      </c>
      <c r="M265" s="105" t="str">
        <f t="shared" si="37"/>
        <v>T2</v>
      </c>
      <c r="N265" s="93">
        <f t="shared" si="41"/>
        <v>30</v>
      </c>
      <c r="O265" s="106">
        <f t="shared" si="42"/>
        <v>7260</v>
      </c>
      <c r="P265" s="93" t="str">
        <f t="shared" si="43"/>
        <v>Dins Periode Legal</v>
      </c>
      <c r="Q265" s="93" t="str">
        <f t="shared" si="44"/>
        <v>T2 - Dins Periode Legal</v>
      </c>
      <c r="R265" s="93" t="str">
        <f t="shared" si="38"/>
        <v>T2 - Import Total</v>
      </c>
      <c r="S265" s="110">
        <f t="shared" si="45"/>
        <v>0.13478072234669947</v>
      </c>
      <c r="T265" s="107">
        <f t="shared" si="46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43916</v>
      </c>
      <c r="D266" s="54">
        <v>43951</v>
      </c>
      <c r="E266" s="91"/>
      <c r="F266" s="91">
        <v>2725</v>
      </c>
      <c r="G266" s="91" t="s">
        <v>58</v>
      </c>
      <c r="H266" s="96" t="s">
        <v>903</v>
      </c>
      <c r="I266" s="97">
        <v>40001300</v>
      </c>
      <c r="J266" s="91" t="s">
        <v>18</v>
      </c>
      <c r="K266" s="94">
        <v>82.87</v>
      </c>
      <c r="L266" s="104">
        <f t="shared" si="36"/>
        <v>4</v>
      </c>
      <c r="M266" s="105" t="str">
        <f t="shared" si="37"/>
        <v>T2</v>
      </c>
      <c r="N266" s="93">
        <f t="shared" si="41"/>
        <v>35</v>
      </c>
      <c r="O266" s="106">
        <f t="shared" si="42"/>
        <v>2900.4500000000003</v>
      </c>
      <c r="P266" s="93" t="str">
        <f t="shared" si="43"/>
        <v>Fora Periode Legal</v>
      </c>
      <c r="Q266" s="93" t="str">
        <f t="shared" si="44"/>
        <v>T2 - Fora Periode Legal</v>
      </c>
      <c r="R266" s="93" t="str">
        <f t="shared" si="38"/>
        <v>T2 - Import Total</v>
      </c>
      <c r="S266" s="110">
        <f t="shared" si="45"/>
        <v>5.3846383764529535E-2</v>
      </c>
      <c r="T266" s="107">
        <f t="shared" si="46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43913</v>
      </c>
      <c r="D267" s="54">
        <v>43951</v>
      </c>
      <c r="E267" s="91"/>
      <c r="F267" s="91">
        <v>2726</v>
      </c>
      <c r="G267" s="91" t="s">
        <v>904</v>
      </c>
      <c r="H267" s="96" t="s">
        <v>905</v>
      </c>
      <c r="I267" s="97">
        <v>41037095</v>
      </c>
      <c r="J267" s="91" t="s">
        <v>888</v>
      </c>
      <c r="K267" s="94">
        <v>2333.4899999999998</v>
      </c>
      <c r="L267" s="104">
        <f t="shared" si="36"/>
        <v>4</v>
      </c>
      <c r="M267" s="105" t="str">
        <f t="shared" si="37"/>
        <v>T2</v>
      </c>
      <c r="N267" s="93">
        <f t="shared" si="41"/>
        <v>38</v>
      </c>
      <c r="O267" s="106">
        <f t="shared" si="42"/>
        <v>88672.62</v>
      </c>
      <c r="P267" s="93" t="str">
        <f t="shared" si="43"/>
        <v>Fora Periode Legal</v>
      </c>
      <c r="Q267" s="93" t="str">
        <f t="shared" si="44"/>
        <v>T2 - Fora Periode Legal</v>
      </c>
      <c r="R267" s="93" t="str">
        <f t="shared" si="38"/>
        <v>T2 - Import Total</v>
      </c>
      <c r="S267" s="110">
        <f t="shared" si="45"/>
        <v>1.6461928066080425</v>
      </c>
      <c r="T267" s="107">
        <f t="shared" si="46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43905</v>
      </c>
      <c r="D268" s="54">
        <v>43951</v>
      </c>
      <c r="E268" s="91"/>
      <c r="F268" s="91">
        <v>2727</v>
      </c>
      <c r="G268" s="91" t="s">
        <v>906</v>
      </c>
      <c r="H268" s="96" t="s">
        <v>907</v>
      </c>
      <c r="I268" s="97">
        <v>40001605</v>
      </c>
      <c r="J268" s="91" t="s">
        <v>908</v>
      </c>
      <c r="K268" s="94">
        <v>242</v>
      </c>
      <c r="L268" s="104">
        <f t="shared" si="36"/>
        <v>4</v>
      </c>
      <c r="M268" s="105" t="str">
        <f t="shared" si="37"/>
        <v>T2</v>
      </c>
      <c r="N268" s="93">
        <f t="shared" si="41"/>
        <v>46</v>
      </c>
      <c r="O268" s="106">
        <f t="shared" si="42"/>
        <v>11132</v>
      </c>
      <c r="P268" s="93" t="str">
        <f t="shared" si="43"/>
        <v>Fora Periode Legal</v>
      </c>
      <c r="Q268" s="93" t="str">
        <f t="shared" si="44"/>
        <v>T2 - Fora Periode Legal</v>
      </c>
      <c r="R268" s="93" t="str">
        <f t="shared" si="38"/>
        <v>T2 - Import Total</v>
      </c>
      <c r="S268" s="110">
        <f t="shared" si="45"/>
        <v>0.20666377426493918</v>
      </c>
      <c r="T268" s="107">
        <f t="shared" si="46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43921</v>
      </c>
      <c r="D269" s="54">
        <v>43951</v>
      </c>
      <c r="E269" s="91"/>
      <c r="F269" s="91">
        <v>2728</v>
      </c>
      <c r="G269" s="91" t="s">
        <v>92</v>
      </c>
      <c r="H269" s="96" t="s">
        <v>909</v>
      </c>
      <c r="I269" s="97">
        <v>41007555</v>
      </c>
      <c r="J269" s="91" t="s">
        <v>93</v>
      </c>
      <c r="K269" s="94">
        <v>998.25</v>
      </c>
      <c r="L269" s="104">
        <f t="shared" si="36"/>
        <v>4</v>
      </c>
      <c r="M269" s="105" t="str">
        <f t="shared" si="37"/>
        <v>T2</v>
      </c>
      <c r="N269" s="93">
        <f t="shared" si="41"/>
        <v>30</v>
      </c>
      <c r="O269" s="106">
        <f t="shared" si="42"/>
        <v>29947.5</v>
      </c>
      <c r="P269" s="93" t="str">
        <f t="shared" si="43"/>
        <v>Dins Periode Legal</v>
      </c>
      <c r="Q269" s="93" t="str">
        <f t="shared" si="44"/>
        <v>T2 - Dins Periode Legal</v>
      </c>
      <c r="R269" s="93" t="str">
        <f t="shared" si="38"/>
        <v>T2 - Import Total</v>
      </c>
      <c r="S269" s="110">
        <f t="shared" si="45"/>
        <v>0.55597047968013524</v>
      </c>
      <c r="T269" s="107">
        <f t="shared" si="46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43921</v>
      </c>
      <c r="D270" s="54">
        <v>43951</v>
      </c>
      <c r="E270" s="91"/>
      <c r="F270" s="91">
        <v>2729</v>
      </c>
      <c r="G270" s="91" t="s">
        <v>92</v>
      </c>
      <c r="H270" s="96" t="s">
        <v>910</v>
      </c>
      <c r="I270" s="97">
        <v>41007555</v>
      </c>
      <c r="J270" s="91" t="s">
        <v>93</v>
      </c>
      <c r="K270" s="94">
        <v>595.74</v>
      </c>
      <c r="L270" s="104">
        <f t="shared" si="36"/>
        <v>4</v>
      </c>
      <c r="M270" s="105" t="str">
        <f t="shared" si="37"/>
        <v>T2</v>
      </c>
      <c r="N270" s="93">
        <f t="shared" si="41"/>
        <v>30</v>
      </c>
      <c r="O270" s="106">
        <f t="shared" si="42"/>
        <v>17872.2</v>
      </c>
      <c r="P270" s="93" t="str">
        <f t="shared" si="43"/>
        <v>Dins Periode Legal</v>
      </c>
      <c r="Q270" s="93" t="str">
        <f t="shared" si="44"/>
        <v>T2 - Dins Periode Legal</v>
      </c>
      <c r="R270" s="93" t="str">
        <f t="shared" si="38"/>
        <v>T2 - Import Total</v>
      </c>
      <c r="S270" s="110">
        <f t="shared" si="45"/>
        <v>0.33179449392901955</v>
      </c>
      <c r="T270" s="107">
        <f t="shared" si="46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43921</v>
      </c>
      <c r="D271" s="54">
        <v>43951</v>
      </c>
      <c r="E271" s="91"/>
      <c r="F271" s="91">
        <v>2730</v>
      </c>
      <c r="G271" s="91" t="s">
        <v>92</v>
      </c>
      <c r="H271" s="96" t="s">
        <v>911</v>
      </c>
      <c r="I271" s="97">
        <v>41007555</v>
      </c>
      <c r="J271" s="91" t="s">
        <v>93</v>
      </c>
      <c r="K271" s="94">
        <v>2671.73</v>
      </c>
      <c r="L271" s="104">
        <f t="shared" si="36"/>
        <v>4</v>
      </c>
      <c r="M271" s="105" t="str">
        <f t="shared" si="37"/>
        <v>T2</v>
      </c>
      <c r="N271" s="93">
        <f t="shared" si="41"/>
        <v>30</v>
      </c>
      <c r="O271" s="106">
        <f t="shared" si="42"/>
        <v>80151.899999999994</v>
      </c>
      <c r="P271" s="93" t="str">
        <f t="shared" si="43"/>
        <v>Dins Periode Legal</v>
      </c>
      <c r="Q271" s="93" t="str">
        <f t="shared" si="44"/>
        <v>T2 - Dins Periode Legal</v>
      </c>
      <c r="R271" s="93" t="str">
        <f t="shared" si="38"/>
        <v>T2 - Import Total</v>
      </c>
      <c r="S271" s="110">
        <f t="shared" si="45"/>
        <v>1.4880070219642452</v>
      </c>
      <c r="T271" s="107">
        <f t="shared" si="46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43922</v>
      </c>
      <c r="D272" s="54">
        <v>43951</v>
      </c>
      <c r="E272" s="91"/>
      <c r="F272" s="91">
        <v>2731</v>
      </c>
      <c r="G272" s="91" t="s">
        <v>912</v>
      </c>
      <c r="H272" s="96" t="s">
        <v>913</v>
      </c>
      <c r="I272" s="97">
        <v>41006700</v>
      </c>
      <c r="J272" s="91" t="s">
        <v>914</v>
      </c>
      <c r="K272" s="94">
        <v>740.52</v>
      </c>
      <c r="L272" s="104">
        <f t="shared" si="36"/>
        <v>4</v>
      </c>
      <c r="M272" s="105" t="str">
        <f t="shared" si="37"/>
        <v>T2</v>
      </c>
      <c r="N272" s="93">
        <f t="shared" si="41"/>
        <v>29</v>
      </c>
      <c r="O272" s="106">
        <f t="shared" si="42"/>
        <v>21475.079999999998</v>
      </c>
      <c r="P272" s="93" t="str">
        <f t="shared" si="43"/>
        <v>Dins Periode Legal</v>
      </c>
      <c r="Q272" s="93" t="str">
        <f t="shared" si="44"/>
        <v>T2 - Dins Periode Legal</v>
      </c>
      <c r="R272" s="93" t="str">
        <f t="shared" si="38"/>
        <v>T2 - Import Total</v>
      </c>
      <c r="S272" s="110">
        <f t="shared" si="45"/>
        <v>0.39868137670153697</v>
      </c>
      <c r="T272" s="107">
        <f t="shared" si="46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43923</v>
      </c>
      <c r="D273" s="54">
        <v>43951</v>
      </c>
      <c r="E273" s="91"/>
      <c r="F273" s="91">
        <v>2732</v>
      </c>
      <c r="G273" s="91" t="s">
        <v>915</v>
      </c>
      <c r="H273" s="96" t="s">
        <v>916</v>
      </c>
      <c r="I273" s="97">
        <v>41037096</v>
      </c>
      <c r="J273" s="91" t="s">
        <v>917</v>
      </c>
      <c r="K273" s="94">
        <v>459.8</v>
      </c>
      <c r="L273" s="104">
        <f t="shared" si="36"/>
        <v>4</v>
      </c>
      <c r="M273" s="105" t="str">
        <f t="shared" si="37"/>
        <v>T2</v>
      </c>
      <c r="N273" s="93">
        <f t="shared" si="41"/>
        <v>28</v>
      </c>
      <c r="O273" s="106">
        <f t="shared" si="42"/>
        <v>12874.4</v>
      </c>
      <c r="P273" s="93" t="str">
        <f t="shared" si="43"/>
        <v>Dins Periode Legal</v>
      </c>
      <c r="Q273" s="93" t="str">
        <f t="shared" si="44"/>
        <v>T2 - Dins Periode Legal</v>
      </c>
      <c r="R273" s="93" t="str">
        <f t="shared" si="38"/>
        <v>T2 - Import Total</v>
      </c>
      <c r="S273" s="110">
        <f t="shared" si="45"/>
        <v>0.23901114762814701</v>
      </c>
      <c r="T273" s="107">
        <f t="shared" si="46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43907</v>
      </c>
      <c r="D274" s="54">
        <v>43951</v>
      </c>
      <c r="E274" s="91"/>
      <c r="F274" s="91">
        <v>2733</v>
      </c>
      <c r="G274" s="91" t="s">
        <v>108</v>
      </c>
      <c r="H274" s="96" t="s">
        <v>918</v>
      </c>
      <c r="I274" s="97">
        <v>41002915</v>
      </c>
      <c r="J274" s="91" t="s">
        <v>109</v>
      </c>
      <c r="K274" s="94">
        <v>158.38999999999999</v>
      </c>
      <c r="L274" s="104">
        <f t="shared" si="36"/>
        <v>4</v>
      </c>
      <c r="M274" s="105" t="str">
        <f t="shared" si="37"/>
        <v>T2</v>
      </c>
      <c r="N274" s="93">
        <f t="shared" si="41"/>
        <v>44</v>
      </c>
      <c r="O274" s="106">
        <f t="shared" si="42"/>
        <v>6969.16</v>
      </c>
      <c r="P274" s="93" t="str">
        <f t="shared" si="43"/>
        <v>Fora Periode Legal</v>
      </c>
      <c r="Q274" s="93" t="str">
        <f t="shared" si="44"/>
        <v>T2 - Fora Periode Legal</v>
      </c>
      <c r="R274" s="93" t="str">
        <f t="shared" si="38"/>
        <v>T2 - Import Total</v>
      </c>
      <c r="S274" s="110">
        <f t="shared" si="45"/>
        <v>0.1293813249242044</v>
      </c>
      <c r="T274" s="107">
        <f t="shared" si="46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43905</v>
      </c>
      <c r="D275" s="54">
        <v>43951</v>
      </c>
      <c r="E275" s="91"/>
      <c r="F275" s="91">
        <v>2734</v>
      </c>
      <c r="G275" s="91" t="s">
        <v>160</v>
      </c>
      <c r="H275" s="96" t="s">
        <v>919</v>
      </c>
      <c r="I275" s="97">
        <v>41002865</v>
      </c>
      <c r="J275" s="91" t="s">
        <v>161</v>
      </c>
      <c r="K275" s="94">
        <v>90.99</v>
      </c>
      <c r="L275" s="104">
        <f t="shared" si="36"/>
        <v>4</v>
      </c>
      <c r="M275" s="105" t="str">
        <f t="shared" si="37"/>
        <v>T2</v>
      </c>
      <c r="N275" s="93">
        <f t="shared" si="41"/>
        <v>46</v>
      </c>
      <c r="O275" s="106">
        <f t="shared" si="42"/>
        <v>4185.54</v>
      </c>
      <c r="P275" s="93" t="str">
        <f t="shared" si="43"/>
        <v>Fora Periode Legal</v>
      </c>
      <c r="Q275" s="93" t="str">
        <f t="shared" si="44"/>
        <v>T2 - Fora Periode Legal</v>
      </c>
      <c r="R275" s="93" t="str">
        <f t="shared" si="38"/>
        <v>T2 - Import Total</v>
      </c>
      <c r="S275" s="110">
        <f t="shared" si="45"/>
        <v>7.7703871158540549E-2</v>
      </c>
      <c r="T275" s="107">
        <f t="shared" si="46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43905</v>
      </c>
      <c r="D276" s="54">
        <v>43951</v>
      </c>
      <c r="E276" s="91"/>
      <c r="F276" s="91">
        <v>2735</v>
      </c>
      <c r="G276" s="91" t="s">
        <v>49</v>
      </c>
      <c r="H276" s="96" t="s">
        <v>920</v>
      </c>
      <c r="I276" s="97">
        <v>41001612</v>
      </c>
      <c r="J276" s="91" t="s">
        <v>44</v>
      </c>
      <c r="K276" s="94">
        <v>296.06</v>
      </c>
      <c r="L276" s="104">
        <f t="shared" si="36"/>
        <v>4</v>
      </c>
      <c r="M276" s="105" t="str">
        <f t="shared" si="37"/>
        <v>T2</v>
      </c>
      <c r="N276" s="93">
        <f t="shared" si="41"/>
        <v>46</v>
      </c>
      <c r="O276" s="106">
        <f t="shared" si="42"/>
        <v>13618.76</v>
      </c>
      <c r="P276" s="93" t="str">
        <f t="shared" si="43"/>
        <v>Fora Periode Legal</v>
      </c>
      <c r="Q276" s="93" t="str">
        <f t="shared" si="44"/>
        <v>T2 - Fora Periode Legal</v>
      </c>
      <c r="R276" s="93" t="str">
        <f t="shared" si="38"/>
        <v>T2 - Import Total</v>
      </c>
      <c r="S276" s="110">
        <f t="shared" si="45"/>
        <v>0.25283007028461935</v>
      </c>
      <c r="T276" s="107">
        <f t="shared" si="46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43921</v>
      </c>
      <c r="D277" s="54">
        <v>43951</v>
      </c>
      <c r="E277" s="91"/>
      <c r="F277" s="91">
        <v>2736</v>
      </c>
      <c r="G277" s="91" t="s">
        <v>49</v>
      </c>
      <c r="H277" s="96" t="s">
        <v>921</v>
      </c>
      <c r="I277" s="97">
        <v>41001612</v>
      </c>
      <c r="J277" s="91" t="s">
        <v>44</v>
      </c>
      <c r="K277" s="94">
        <v>158.05000000000001</v>
      </c>
      <c r="L277" s="104">
        <f t="shared" si="36"/>
        <v>4</v>
      </c>
      <c r="M277" s="105" t="str">
        <f t="shared" si="37"/>
        <v>T2</v>
      </c>
      <c r="N277" s="93">
        <f t="shared" si="41"/>
        <v>30</v>
      </c>
      <c r="O277" s="106">
        <f t="shared" si="42"/>
        <v>4741.5</v>
      </c>
      <c r="P277" s="93" t="str">
        <f t="shared" si="43"/>
        <v>Dins Periode Legal</v>
      </c>
      <c r="Q277" s="93" t="str">
        <f t="shared" si="44"/>
        <v>T2 - Dins Periode Legal</v>
      </c>
      <c r="R277" s="93" t="str">
        <f t="shared" si="38"/>
        <v>T2 - Import Total</v>
      </c>
      <c r="S277" s="110">
        <f t="shared" si="45"/>
        <v>8.8025178375602683E-2</v>
      </c>
      <c r="T277" s="107">
        <f t="shared" si="46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43921</v>
      </c>
      <c r="D278" s="54">
        <v>43951</v>
      </c>
      <c r="E278" s="91"/>
      <c r="F278" s="91">
        <v>2737</v>
      </c>
      <c r="G278" s="91" t="s">
        <v>830</v>
      </c>
      <c r="H278" s="96" t="s">
        <v>922</v>
      </c>
      <c r="I278" s="97">
        <v>40037090</v>
      </c>
      <c r="J278" s="91" t="s">
        <v>832</v>
      </c>
      <c r="K278" s="94">
        <v>182.81</v>
      </c>
      <c r="L278" s="104">
        <f t="shared" si="36"/>
        <v>4</v>
      </c>
      <c r="M278" s="105" t="str">
        <f t="shared" si="37"/>
        <v>T2</v>
      </c>
      <c r="N278" s="93">
        <f t="shared" si="41"/>
        <v>30</v>
      </c>
      <c r="O278" s="106">
        <f t="shared" si="42"/>
        <v>5484.3</v>
      </c>
      <c r="P278" s="93" t="str">
        <f t="shared" si="43"/>
        <v>Dins Periode Legal</v>
      </c>
      <c r="Q278" s="93" t="str">
        <f t="shared" si="44"/>
        <v>T2 - Dins Periode Legal</v>
      </c>
      <c r="R278" s="93" t="str">
        <f t="shared" si="38"/>
        <v>T2 - Import Total</v>
      </c>
      <c r="S278" s="110">
        <f t="shared" si="45"/>
        <v>0.10181513988512449</v>
      </c>
      <c r="T278" s="107">
        <f t="shared" si="46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43905</v>
      </c>
      <c r="D279" s="54">
        <v>43951</v>
      </c>
      <c r="E279" s="91"/>
      <c r="F279" s="91">
        <v>2738</v>
      </c>
      <c r="G279" s="91" t="s">
        <v>111</v>
      </c>
      <c r="H279" s="96" t="s">
        <v>923</v>
      </c>
      <c r="I279" s="97">
        <v>41007250</v>
      </c>
      <c r="J279" s="91" t="s">
        <v>95</v>
      </c>
      <c r="K279" s="94">
        <v>136.22</v>
      </c>
      <c r="L279" s="104">
        <f t="shared" si="36"/>
        <v>4</v>
      </c>
      <c r="M279" s="105" t="str">
        <f t="shared" si="37"/>
        <v>T2</v>
      </c>
      <c r="N279" s="93">
        <f t="shared" si="41"/>
        <v>46</v>
      </c>
      <c r="O279" s="106">
        <f t="shared" si="42"/>
        <v>6266.12</v>
      </c>
      <c r="P279" s="93" t="str">
        <f t="shared" si="43"/>
        <v>Fora Periode Legal</v>
      </c>
      <c r="Q279" s="93" t="str">
        <f t="shared" si="44"/>
        <v>T2 - Fora Periode Legal</v>
      </c>
      <c r="R279" s="93" t="str">
        <f t="shared" si="38"/>
        <v>T2 - Import Total</v>
      </c>
      <c r="S279" s="110">
        <f t="shared" si="45"/>
        <v>0.11632950136516533</v>
      </c>
      <c r="T279" s="107">
        <f t="shared" si="46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43921</v>
      </c>
      <c r="D280" s="54">
        <v>43951</v>
      </c>
      <c r="E280" s="91"/>
      <c r="F280" s="91">
        <v>2739</v>
      </c>
      <c r="G280" s="91" t="s">
        <v>594</v>
      </c>
      <c r="H280" s="96" t="s">
        <v>924</v>
      </c>
      <c r="I280" s="97">
        <v>41006072</v>
      </c>
      <c r="J280" s="91" t="s">
        <v>596</v>
      </c>
      <c r="K280" s="94">
        <v>1149.72</v>
      </c>
      <c r="L280" s="104">
        <f t="shared" si="36"/>
        <v>4</v>
      </c>
      <c r="M280" s="105" t="str">
        <f t="shared" si="37"/>
        <v>T2</v>
      </c>
      <c r="N280" s="93">
        <f t="shared" si="41"/>
        <v>30</v>
      </c>
      <c r="O280" s="106">
        <f t="shared" si="42"/>
        <v>34491.599999999999</v>
      </c>
      <c r="P280" s="93" t="str">
        <f t="shared" si="43"/>
        <v>Dins Periode Legal</v>
      </c>
      <c r="Q280" s="93" t="str">
        <f t="shared" si="44"/>
        <v>T2 - Dins Periode Legal</v>
      </c>
      <c r="R280" s="93" t="str">
        <f t="shared" si="38"/>
        <v>T2 - Import Total</v>
      </c>
      <c r="S280" s="110">
        <f t="shared" si="45"/>
        <v>0.6403309590762285</v>
      </c>
      <c r="T280" s="107">
        <f t="shared" si="46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43905</v>
      </c>
      <c r="D281" s="54">
        <v>43951</v>
      </c>
      <c r="E281" s="91"/>
      <c r="F281" s="91">
        <v>2740</v>
      </c>
      <c r="G281" s="91" t="s">
        <v>53</v>
      </c>
      <c r="H281" s="96" t="s">
        <v>925</v>
      </c>
      <c r="I281" s="97">
        <v>41007450</v>
      </c>
      <c r="J281" s="91" t="s">
        <v>24</v>
      </c>
      <c r="K281" s="94">
        <v>896.85</v>
      </c>
      <c r="L281" s="104">
        <f t="shared" si="36"/>
        <v>4</v>
      </c>
      <c r="M281" s="105" t="str">
        <f t="shared" si="37"/>
        <v>T2</v>
      </c>
      <c r="N281" s="93">
        <f t="shared" si="41"/>
        <v>46</v>
      </c>
      <c r="O281" s="106">
        <f t="shared" si="42"/>
        <v>41255.1</v>
      </c>
      <c r="P281" s="93" t="str">
        <f t="shared" si="43"/>
        <v>Fora Periode Legal</v>
      </c>
      <c r="Q281" s="93" t="str">
        <f t="shared" si="44"/>
        <v>T2 - Fora Periode Legal</v>
      </c>
      <c r="R281" s="93" t="str">
        <f t="shared" si="38"/>
        <v>T2 - Import Total</v>
      </c>
      <c r="S281" s="110">
        <f t="shared" si="45"/>
        <v>0.76589423946078794</v>
      </c>
      <c r="T281" s="107">
        <f t="shared" si="46"/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43921</v>
      </c>
      <c r="D282" s="54">
        <v>43951</v>
      </c>
      <c r="E282" s="91"/>
      <c r="F282" s="91">
        <v>2741</v>
      </c>
      <c r="G282" s="91" t="s">
        <v>74</v>
      </c>
      <c r="H282" s="96" t="s">
        <v>926</v>
      </c>
      <c r="I282" s="97">
        <v>41008600</v>
      </c>
      <c r="J282" s="91" t="s">
        <v>27</v>
      </c>
      <c r="K282" s="94">
        <v>75.599999999999994</v>
      </c>
      <c r="L282" s="104">
        <f t="shared" si="36"/>
        <v>4</v>
      </c>
      <c r="M282" s="105" t="str">
        <f t="shared" si="37"/>
        <v>T2</v>
      </c>
      <c r="N282" s="93">
        <f t="shared" si="41"/>
        <v>30</v>
      </c>
      <c r="O282" s="106">
        <f t="shared" si="42"/>
        <v>2268</v>
      </c>
      <c r="P282" s="93" t="str">
        <f t="shared" si="43"/>
        <v>Dins Periode Legal</v>
      </c>
      <c r="Q282" s="93" t="str">
        <f t="shared" si="44"/>
        <v>T2 - Dins Periode Legal</v>
      </c>
      <c r="R282" s="93" t="str">
        <f t="shared" si="38"/>
        <v>T2 - Import Total</v>
      </c>
      <c r="S282" s="110">
        <f t="shared" si="45"/>
        <v>4.2105052105001976E-2</v>
      </c>
      <c r="T282" s="107">
        <f t="shared" si="46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43949</v>
      </c>
      <c r="D283" s="54">
        <v>43951</v>
      </c>
      <c r="E283" s="91"/>
      <c r="F283" s="91">
        <v>2742</v>
      </c>
      <c r="G283" s="91" t="s">
        <v>68</v>
      </c>
      <c r="H283" s="96" t="s">
        <v>927</v>
      </c>
      <c r="I283" s="97">
        <v>41005150</v>
      </c>
      <c r="J283" s="91" t="s">
        <v>28</v>
      </c>
      <c r="K283" s="94">
        <v>963.01</v>
      </c>
      <c r="L283" s="104">
        <f t="shared" si="36"/>
        <v>4</v>
      </c>
      <c r="M283" s="105" t="str">
        <f t="shared" si="37"/>
        <v>T2</v>
      </c>
      <c r="N283" s="93">
        <f t="shared" si="41"/>
        <v>2</v>
      </c>
      <c r="O283" s="106">
        <f t="shared" si="42"/>
        <v>1926.02</v>
      </c>
      <c r="P283" s="93" t="str">
        <f t="shared" si="43"/>
        <v>Dins Periode Legal</v>
      </c>
      <c r="Q283" s="93" t="str">
        <f t="shared" si="44"/>
        <v>T2 - Dins Periode Legal</v>
      </c>
      <c r="R283" s="93" t="str">
        <f t="shared" si="38"/>
        <v>T2 - Import Total</v>
      </c>
      <c r="S283" s="110">
        <f t="shared" si="45"/>
        <v>3.5756248877987611E-2</v>
      </c>
      <c r="T283" s="107">
        <f t="shared" si="46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43922</v>
      </c>
      <c r="D284" s="54">
        <v>43951</v>
      </c>
      <c r="E284" s="91"/>
      <c r="F284" s="91">
        <v>2743</v>
      </c>
      <c r="G284" s="91" t="s">
        <v>65</v>
      </c>
      <c r="H284" s="96" t="s">
        <v>928</v>
      </c>
      <c r="I284" s="97">
        <v>40002800</v>
      </c>
      <c r="J284" s="91" t="s">
        <v>35</v>
      </c>
      <c r="K284" s="94">
        <v>11.36</v>
      </c>
      <c r="L284" s="104">
        <f t="shared" si="36"/>
        <v>4</v>
      </c>
      <c r="M284" s="105" t="str">
        <f t="shared" si="37"/>
        <v>T2</v>
      </c>
      <c r="N284" s="93">
        <f t="shared" si="41"/>
        <v>29</v>
      </c>
      <c r="O284" s="106">
        <f t="shared" si="42"/>
        <v>329.44</v>
      </c>
      <c r="P284" s="93" t="str">
        <f t="shared" si="43"/>
        <v>Dins Periode Legal</v>
      </c>
      <c r="Q284" s="93" t="str">
        <f t="shared" si="44"/>
        <v>T2 - Dins Periode Legal</v>
      </c>
      <c r="R284" s="93" t="str">
        <f t="shared" si="38"/>
        <v>T2 - Import Total</v>
      </c>
      <c r="S284" s="110">
        <f t="shared" si="45"/>
        <v>6.1160001611427917E-3</v>
      </c>
      <c r="T284" s="107">
        <f t="shared" si="46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43922</v>
      </c>
      <c r="D285" s="54">
        <v>43951</v>
      </c>
      <c r="E285" s="91"/>
      <c r="F285" s="91">
        <v>2744</v>
      </c>
      <c r="G285" s="91" t="s">
        <v>52</v>
      </c>
      <c r="H285" s="96" t="s">
        <v>929</v>
      </c>
      <c r="I285" s="97">
        <v>41007440</v>
      </c>
      <c r="J285" s="91" t="s">
        <v>38</v>
      </c>
      <c r="K285" s="94">
        <v>65.34</v>
      </c>
      <c r="L285" s="104">
        <f t="shared" si="36"/>
        <v>4</v>
      </c>
      <c r="M285" s="105" t="str">
        <f t="shared" si="37"/>
        <v>T2</v>
      </c>
      <c r="N285" s="93">
        <f t="shared" si="41"/>
        <v>29</v>
      </c>
      <c r="O285" s="106">
        <f t="shared" si="42"/>
        <v>1894.8600000000001</v>
      </c>
      <c r="P285" s="93" t="str">
        <f t="shared" si="43"/>
        <v>Dins Periode Legal</v>
      </c>
      <c r="Q285" s="93" t="str">
        <f t="shared" si="44"/>
        <v>T2 - Dins Periode Legal</v>
      </c>
      <c r="R285" s="93" t="str">
        <f t="shared" si="38"/>
        <v>T2 - Import Total</v>
      </c>
      <c r="S285" s="110">
        <f t="shared" si="45"/>
        <v>3.5177768532488558E-2</v>
      </c>
      <c r="T285" s="107">
        <f t="shared" si="46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43922</v>
      </c>
      <c r="D286" s="54">
        <v>43951</v>
      </c>
      <c r="E286" s="91"/>
      <c r="F286" s="91">
        <v>2745</v>
      </c>
      <c r="G286" s="91" t="s">
        <v>52</v>
      </c>
      <c r="H286" s="96" t="s">
        <v>930</v>
      </c>
      <c r="I286" s="97">
        <v>41007440</v>
      </c>
      <c r="J286" s="91" t="s">
        <v>38</v>
      </c>
      <c r="K286" s="94">
        <v>22.99</v>
      </c>
      <c r="L286" s="104">
        <f t="shared" si="36"/>
        <v>4</v>
      </c>
      <c r="M286" s="105" t="str">
        <f t="shared" si="37"/>
        <v>T2</v>
      </c>
      <c r="N286" s="93">
        <f t="shared" si="41"/>
        <v>29</v>
      </c>
      <c r="O286" s="106">
        <f t="shared" si="42"/>
        <v>666.70999999999992</v>
      </c>
      <c r="P286" s="93" t="str">
        <f t="shared" si="43"/>
        <v>Dins Periode Legal</v>
      </c>
      <c r="Q286" s="93" t="str">
        <f t="shared" si="44"/>
        <v>T2 - Dins Periode Legal</v>
      </c>
      <c r="R286" s="93" t="str">
        <f t="shared" si="38"/>
        <v>T2 - Import Total</v>
      </c>
      <c r="S286" s="110">
        <f t="shared" si="45"/>
        <v>1.2377363002171899E-2</v>
      </c>
      <c r="T286" s="107">
        <f t="shared" si="46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43922</v>
      </c>
      <c r="D287" s="54">
        <v>43951</v>
      </c>
      <c r="E287" s="91"/>
      <c r="F287" s="91">
        <v>2746</v>
      </c>
      <c r="G287" s="91" t="s">
        <v>151</v>
      </c>
      <c r="H287" s="96" t="s">
        <v>931</v>
      </c>
      <c r="I287" s="97">
        <v>41000460</v>
      </c>
      <c r="J287" s="91" t="s">
        <v>152</v>
      </c>
      <c r="K287" s="94">
        <v>159.72</v>
      </c>
      <c r="L287" s="104">
        <f t="shared" si="36"/>
        <v>4</v>
      </c>
      <c r="M287" s="105" t="str">
        <f t="shared" si="37"/>
        <v>T2</v>
      </c>
      <c r="N287" s="93">
        <f t="shared" si="41"/>
        <v>29</v>
      </c>
      <c r="O287" s="106">
        <f t="shared" si="42"/>
        <v>4631.88</v>
      </c>
      <c r="P287" s="93" t="str">
        <f t="shared" si="43"/>
        <v>Dins Periode Legal</v>
      </c>
      <c r="Q287" s="93" t="str">
        <f t="shared" si="44"/>
        <v>T2 - Dins Periode Legal</v>
      </c>
      <c r="R287" s="93" t="str">
        <f t="shared" si="38"/>
        <v>T2 - Import Total</v>
      </c>
      <c r="S287" s="110">
        <f t="shared" si="45"/>
        <v>8.5990100857194246E-2</v>
      </c>
      <c r="T287" s="107">
        <f t="shared" si="46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43928</v>
      </c>
      <c r="D288" s="54">
        <v>43951</v>
      </c>
      <c r="E288" s="91"/>
      <c r="F288" s="91">
        <v>2747</v>
      </c>
      <c r="G288" s="91" t="s">
        <v>915</v>
      </c>
      <c r="H288" s="96" t="s">
        <v>932</v>
      </c>
      <c r="I288" s="97">
        <v>41037096</v>
      </c>
      <c r="J288" s="91" t="s">
        <v>917</v>
      </c>
      <c r="K288" s="94">
        <v>459.8</v>
      </c>
      <c r="L288" s="104">
        <f t="shared" si="36"/>
        <v>4</v>
      </c>
      <c r="M288" s="105" t="str">
        <f t="shared" si="37"/>
        <v>T2</v>
      </c>
      <c r="N288" s="93">
        <f t="shared" si="41"/>
        <v>23</v>
      </c>
      <c r="O288" s="106">
        <f t="shared" si="42"/>
        <v>10575.4</v>
      </c>
      <c r="P288" s="93" t="str">
        <f t="shared" si="43"/>
        <v>Dins Periode Legal</v>
      </c>
      <c r="Q288" s="93" t="str">
        <f t="shared" si="44"/>
        <v>T2 - Dins Periode Legal</v>
      </c>
      <c r="R288" s="93" t="str">
        <f t="shared" si="38"/>
        <v>T2 - Import Total</v>
      </c>
      <c r="S288" s="110">
        <f t="shared" si="45"/>
        <v>0.19633058555169219</v>
      </c>
      <c r="T288" s="107">
        <f t="shared" si="46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43955</v>
      </c>
      <c r="D289" s="54">
        <v>43955</v>
      </c>
      <c r="E289" s="8">
        <v>1145</v>
      </c>
      <c r="F289" s="8">
        <v>3189</v>
      </c>
      <c r="G289" s="8" t="s">
        <v>554</v>
      </c>
      <c r="H289" s="48" t="s">
        <v>952</v>
      </c>
      <c r="I289" s="49">
        <v>40005225</v>
      </c>
      <c r="J289" s="8" t="s">
        <v>556</v>
      </c>
      <c r="K289" s="9">
        <v>48.27</v>
      </c>
      <c r="L289" s="104">
        <f t="shared" si="36"/>
        <v>5</v>
      </c>
      <c r="M289" s="105" t="str">
        <f t="shared" si="37"/>
        <v>T2</v>
      </c>
      <c r="N289" s="93">
        <f t="shared" si="41"/>
        <v>0</v>
      </c>
      <c r="O289" s="106">
        <f t="shared" ref="O289:O304" si="47">K289*N289</f>
        <v>0</v>
      </c>
      <c r="P289" s="93" t="str">
        <f t="shared" ref="P289:P304" si="48">IF(N289&lt;=30,"Dins Periode Legal","Fora Periode Legal")</f>
        <v>Dins Periode Legal</v>
      </c>
      <c r="Q289" s="93" t="str">
        <f t="shared" si="44"/>
        <v>T2 - Dins Periode Legal</v>
      </c>
      <c r="R289" s="93" t="str">
        <f t="shared" si="38"/>
        <v>T2 - Import Total</v>
      </c>
      <c r="S289" s="110">
        <f t="shared" ref="S289:S304" si="49">IF(M289="",0,K289/(VLOOKUP(R289,$X$9:$Y$27,2,FALSE))*N289)</f>
        <v>0</v>
      </c>
      <c r="T289" s="107">
        <f t="shared" ref="T289:T304" si="50">IF(L289="",0,1)</f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43951</v>
      </c>
      <c r="D290" s="54">
        <v>43956</v>
      </c>
      <c r="E290" s="8">
        <v>1154</v>
      </c>
      <c r="F290" s="8">
        <v>3212</v>
      </c>
      <c r="G290" s="8" t="s">
        <v>51</v>
      </c>
      <c r="H290" s="48" t="s">
        <v>933</v>
      </c>
      <c r="I290" s="49">
        <v>41002593</v>
      </c>
      <c r="J290" s="8" t="s">
        <v>766</v>
      </c>
      <c r="K290" s="9">
        <v>683.58</v>
      </c>
      <c r="L290" s="104">
        <f t="shared" si="36"/>
        <v>5</v>
      </c>
      <c r="M290" s="105" t="str">
        <f t="shared" si="37"/>
        <v>T2</v>
      </c>
      <c r="N290" s="93">
        <f t="shared" si="41"/>
        <v>5</v>
      </c>
      <c r="O290" s="106">
        <f t="shared" si="47"/>
        <v>3417.9</v>
      </c>
      <c r="P290" s="93" t="str">
        <f t="shared" si="48"/>
        <v>Dins Periode Legal</v>
      </c>
      <c r="Q290" s="93" t="str">
        <f t="shared" si="44"/>
        <v>T2 - Dins Periode Legal</v>
      </c>
      <c r="R290" s="93" t="str">
        <f t="shared" si="38"/>
        <v>T2 - Import Total</v>
      </c>
      <c r="S290" s="110">
        <f t="shared" si="49"/>
        <v>6.3452759078344911E-2</v>
      </c>
      <c r="T290" s="107">
        <f t="shared" si="50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43951</v>
      </c>
      <c r="D291" s="54">
        <v>43956</v>
      </c>
      <c r="E291" s="8"/>
      <c r="F291" s="8">
        <v>3213</v>
      </c>
      <c r="G291" s="8" t="s">
        <v>51</v>
      </c>
      <c r="H291" s="48" t="s">
        <v>934</v>
      </c>
      <c r="I291" s="49">
        <v>41002593</v>
      </c>
      <c r="J291" s="8" t="s">
        <v>766</v>
      </c>
      <c r="K291" s="9">
        <v>0.48</v>
      </c>
      <c r="L291" s="104">
        <f t="shared" si="36"/>
        <v>5</v>
      </c>
      <c r="M291" s="105" t="str">
        <f t="shared" si="37"/>
        <v>T2</v>
      </c>
      <c r="N291" s="93">
        <f t="shared" si="41"/>
        <v>5</v>
      </c>
      <c r="O291" s="106">
        <f t="shared" si="47"/>
        <v>2.4</v>
      </c>
      <c r="P291" s="93" t="str">
        <f t="shared" si="48"/>
        <v>Dins Periode Legal</v>
      </c>
      <c r="Q291" s="93" t="str">
        <f t="shared" si="44"/>
        <v>T2 - Dins Periode Legal</v>
      </c>
      <c r="R291" s="93" t="str">
        <f t="shared" si="38"/>
        <v>T2 - Import Total</v>
      </c>
      <c r="S291" s="110">
        <f t="shared" si="49"/>
        <v>4.4555610693123786E-5</v>
      </c>
      <c r="T291" s="107">
        <f t="shared" si="50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43959</v>
      </c>
      <c r="D292" s="54">
        <v>43959</v>
      </c>
      <c r="E292" s="8">
        <v>1161</v>
      </c>
      <c r="F292" s="8">
        <v>3230</v>
      </c>
      <c r="G292" s="8" t="s">
        <v>935</v>
      </c>
      <c r="H292" s="48" t="s">
        <v>936</v>
      </c>
      <c r="I292" s="49">
        <v>41037099</v>
      </c>
      <c r="J292" s="8" t="s">
        <v>937</v>
      </c>
      <c r="K292" s="9">
        <v>145.9</v>
      </c>
      <c r="L292" s="104">
        <f t="shared" si="36"/>
        <v>5</v>
      </c>
      <c r="M292" s="105" t="str">
        <f t="shared" si="37"/>
        <v>T2</v>
      </c>
      <c r="N292" s="93">
        <f t="shared" si="41"/>
        <v>0</v>
      </c>
      <c r="O292" s="106">
        <f t="shared" si="47"/>
        <v>0</v>
      </c>
      <c r="P292" s="93" t="str">
        <f t="shared" si="48"/>
        <v>Dins Periode Legal</v>
      </c>
      <c r="Q292" s="93" t="str">
        <f t="shared" si="44"/>
        <v>T2 - Dins Periode Legal</v>
      </c>
      <c r="R292" s="93" t="str">
        <f t="shared" si="38"/>
        <v>T2 - Import Total</v>
      </c>
      <c r="S292" s="110">
        <f t="shared" si="49"/>
        <v>0</v>
      </c>
      <c r="T292" s="107">
        <f t="shared" si="50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43951</v>
      </c>
      <c r="D293" s="54">
        <v>43962</v>
      </c>
      <c r="E293" s="8">
        <v>1163</v>
      </c>
      <c r="F293" s="8">
        <v>3235</v>
      </c>
      <c r="G293" s="8" t="s">
        <v>607</v>
      </c>
      <c r="H293" s="48" t="s">
        <v>938</v>
      </c>
      <c r="I293" s="49">
        <v>41000010</v>
      </c>
      <c r="J293" s="8" t="s">
        <v>609</v>
      </c>
      <c r="K293" s="9">
        <v>32.46</v>
      </c>
      <c r="L293" s="104">
        <f t="shared" si="36"/>
        <v>5</v>
      </c>
      <c r="M293" s="105" t="str">
        <f t="shared" si="37"/>
        <v>T2</v>
      </c>
      <c r="N293" s="93">
        <f t="shared" si="41"/>
        <v>11</v>
      </c>
      <c r="O293" s="106">
        <f t="shared" si="47"/>
        <v>357.06</v>
      </c>
      <c r="P293" s="93" t="str">
        <f t="shared" si="48"/>
        <v>Dins Periode Legal</v>
      </c>
      <c r="Q293" s="93" t="str">
        <f t="shared" si="44"/>
        <v>T2 - Dins Periode Legal</v>
      </c>
      <c r="R293" s="93" t="str">
        <f t="shared" si="38"/>
        <v>T2 - Import Total</v>
      </c>
      <c r="S293" s="110">
        <f t="shared" si="49"/>
        <v>6.6287609808694916E-3</v>
      </c>
      <c r="T293" s="107">
        <f t="shared" si="50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43962</v>
      </c>
      <c r="D294" s="54">
        <v>43962</v>
      </c>
      <c r="E294" s="8">
        <v>1165</v>
      </c>
      <c r="F294" s="8">
        <v>3240</v>
      </c>
      <c r="G294" s="8" t="s">
        <v>939</v>
      </c>
      <c r="H294" s="48" t="s">
        <v>940</v>
      </c>
      <c r="I294" s="49">
        <v>41001556</v>
      </c>
      <c r="J294" s="8" t="s">
        <v>941</v>
      </c>
      <c r="K294" s="9">
        <v>300</v>
      </c>
      <c r="L294" s="104">
        <f t="shared" si="36"/>
        <v>5</v>
      </c>
      <c r="M294" s="105" t="str">
        <f t="shared" si="37"/>
        <v>T2</v>
      </c>
      <c r="N294" s="93">
        <f t="shared" si="41"/>
        <v>0</v>
      </c>
      <c r="O294" s="106">
        <f t="shared" si="47"/>
        <v>0</v>
      </c>
      <c r="P294" s="93" t="str">
        <f t="shared" si="48"/>
        <v>Dins Periode Legal</v>
      </c>
      <c r="Q294" s="93" t="str">
        <f t="shared" si="44"/>
        <v>T2 - Dins Periode Legal</v>
      </c>
      <c r="R294" s="93" t="str">
        <f t="shared" si="38"/>
        <v>T2 - Import Total</v>
      </c>
      <c r="S294" s="110">
        <f t="shared" si="49"/>
        <v>0</v>
      </c>
      <c r="T294" s="107">
        <f t="shared" si="50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43958</v>
      </c>
      <c r="D295" s="54">
        <v>43963</v>
      </c>
      <c r="E295" s="8">
        <v>1167</v>
      </c>
      <c r="F295" s="8">
        <v>3244</v>
      </c>
      <c r="G295" s="8" t="s">
        <v>78</v>
      </c>
      <c r="H295" s="48" t="s">
        <v>942</v>
      </c>
      <c r="I295" s="49">
        <v>41000001</v>
      </c>
      <c r="J295" s="8" t="s">
        <v>79</v>
      </c>
      <c r="K295" s="9">
        <v>72.599999999999994</v>
      </c>
      <c r="L295" s="104">
        <f t="shared" si="36"/>
        <v>5</v>
      </c>
      <c r="M295" s="105" t="str">
        <f t="shared" si="37"/>
        <v>T2</v>
      </c>
      <c r="N295" s="93">
        <f t="shared" si="41"/>
        <v>5</v>
      </c>
      <c r="O295" s="106">
        <f t="shared" si="47"/>
        <v>363</v>
      </c>
      <c r="P295" s="93" t="str">
        <f t="shared" si="48"/>
        <v>Dins Periode Legal</v>
      </c>
      <c r="Q295" s="93" t="str">
        <f t="shared" si="44"/>
        <v>T2 - Dins Periode Legal</v>
      </c>
      <c r="R295" s="93" t="str">
        <f t="shared" si="38"/>
        <v>T2 - Import Total</v>
      </c>
      <c r="S295" s="110">
        <f t="shared" si="49"/>
        <v>6.7390361173349719E-3</v>
      </c>
      <c r="T295" s="107">
        <f t="shared" si="50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43952</v>
      </c>
      <c r="D296" s="54">
        <v>43964</v>
      </c>
      <c r="E296" s="8">
        <v>1171</v>
      </c>
      <c r="F296" s="8">
        <v>3255</v>
      </c>
      <c r="G296" s="8" t="s">
        <v>169</v>
      </c>
      <c r="H296" s="48"/>
      <c r="I296" s="49">
        <v>41008640</v>
      </c>
      <c r="J296" s="8" t="s">
        <v>170</v>
      </c>
      <c r="K296" s="9">
        <v>232.39</v>
      </c>
      <c r="L296" s="104">
        <f t="shared" si="36"/>
        <v>5</v>
      </c>
      <c r="M296" s="105" t="str">
        <f t="shared" si="37"/>
        <v>T2</v>
      </c>
      <c r="N296" s="93">
        <f t="shared" si="41"/>
        <v>12</v>
      </c>
      <c r="O296" s="106">
        <f t="shared" si="47"/>
        <v>2788.68</v>
      </c>
      <c r="P296" s="93" t="str">
        <f t="shared" si="48"/>
        <v>Dins Periode Legal</v>
      </c>
      <c r="Q296" s="93" t="str">
        <f t="shared" si="44"/>
        <v>T2 - Dins Periode Legal</v>
      </c>
      <c r="R296" s="93" t="str">
        <f t="shared" si="38"/>
        <v>T2 - Import Total</v>
      </c>
      <c r="S296" s="110">
        <f t="shared" si="49"/>
        <v>5.1771391844875177E-2</v>
      </c>
      <c r="T296" s="107">
        <f t="shared" si="50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43920</v>
      </c>
      <c r="D297" s="54">
        <v>43966</v>
      </c>
      <c r="E297" s="8">
        <v>1174</v>
      </c>
      <c r="F297" s="8">
        <v>3262</v>
      </c>
      <c r="G297" s="8" t="s">
        <v>66</v>
      </c>
      <c r="H297" s="48" t="s">
        <v>943</v>
      </c>
      <c r="I297" s="49">
        <v>41002908</v>
      </c>
      <c r="J297" s="8" t="s">
        <v>39</v>
      </c>
      <c r="K297" s="9">
        <v>2335.15</v>
      </c>
      <c r="L297" s="104">
        <f t="shared" si="36"/>
        <v>5</v>
      </c>
      <c r="M297" s="105" t="str">
        <f t="shared" si="37"/>
        <v>T2</v>
      </c>
      <c r="N297" s="93">
        <f t="shared" si="41"/>
        <v>46</v>
      </c>
      <c r="O297" s="106">
        <f t="shared" si="47"/>
        <v>107416.90000000001</v>
      </c>
      <c r="P297" s="93" t="str">
        <f t="shared" si="48"/>
        <v>Fora Periode Legal</v>
      </c>
      <c r="Q297" s="93" t="str">
        <f t="shared" si="44"/>
        <v>T2 - Fora Periode Legal</v>
      </c>
      <c r="R297" s="93" t="str">
        <f t="shared" si="38"/>
        <v>T2 - Import Total</v>
      </c>
      <c r="S297" s="110">
        <f t="shared" si="49"/>
        <v>1.9941773242759202</v>
      </c>
      <c r="T297" s="107">
        <f t="shared" si="50"/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43920</v>
      </c>
      <c r="D298" s="54">
        <v>43966</v>
      </c>
      <c r="E298" s="8"/>
      <c r="F298" s="8">
        <v>3263</v>
      </c>
      <c r="G298" s="8" t="s">
        <v>60</v>
      </c>
      <c r="H298" s="48" t="s">
        <v>944</v>
      </c>
      <c r="I298" s="49">
        <v>41001822</v>
      </c>
      <c r="J298" s="8" t="s">
        <v>41</v>
      </c>
      <c r="K298" s="9">
        <v>603.49</v>
      </c>
      <c r="L298" s="104">
        <f t="shared" si="36"/>
        <v>5</v>
      </c>
      <c r="M298" s="105" t="str">
        <f t="shared" si="37"/>
        <v>T2</v>
      </c>
      <c r="N298" s="93">
        <f t="shared" si="41"/>
        <v>46</v>
      </c>
      <c r="O298" s="106">
        <f t="shared" si="47"/>
        <v>27760.54</v>
      </c>
      <c r="P298" s="93" t="str">
        <f t="shared" si="48"/>
        <v>Fora Periode Legal</v>
      </c>
      <c r="Q298" s="93" t="str">
        <f t="shared" si="44"/>
        <v>T2 - Fora Periode Legal</v>
      </c>
      <c r="R298" s="93" t="str">
        <f t="shared" si="38"/>
        <v>T2 - Import Total</v>
      </c>
      <c r="S298" s="110">
        <f t="shared" si="49"/>
        <v>0.5153699220295378</v>
      </c>
      <c r="T298" s="107">
        <f t="shared" si="50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43936</v>
      </c>
      <c r="D299" s="54">
        <v>43966</v>
      </c>
      <c r="E299" s="8">
        <v>1175</v>
      </c>
      <c r="F299" s="8">
        <v>3265</v>
      </c>
      <c r="G299" s="8" t="s">
        <v>111</v>
      </c>
      <c r="H299" s="48" t="s">
        <v>945</v>
      </c>
      <c r="I299" s="49">
        <v>41007250</v>
      </c>
      <c r="J299" s="8" t="s">
        <v>95</v>
      </c>
      <c r="K299" s="9">
        <v>16.34</v>
      </c>
      <c r="L299" s="104">
        <f t="shared" si="36"/>
        <v>5</v>
      </c>
      <c r="M299" s="105" t="str">
        <f t="shared" si="37"/>
        <v>T2</v>
      </c>
      <c r="N299" s="93">
        <f t="shared" si="41"/>
        <v>30</v>
      </c>
      <c r="O299" s="106">
        <f t="shared" si="47"/>
        <v>490.2</v>
      </c>
      <c r="P299" s="93" t="str">
        <f t="shared" si="48"/>
        <v>Dins Periode Legal</v>
      </c>
      <c r="Q299" s="93" t="str">
        <f t="shared" si="44"/>
        <v>T2 - Dins Periode Legal</v>
      </c>
      <c r="R299" s="93" t="str">
        <f t="shared" si="38"/>
        <v>T2 - Import Total</v>
      </c>
      <c r="S299" s="110">
        <f t="shared" si="49"/>
        <v>9.1004834840705331E-3</v>
      </c>
      <c r="T299" s="107">
        <f t="shared" si="50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43936</v>
      </c>
      <c r="D300" s="54">
        <v>43966</v>
      </c>
      <c r="E300" s="8"/>
      <c r="F300" s="8">
        <v>3266</v>
      </c>
      <c r="G300" s="8" t="s">
        <v>160</v>
      </c>
      <c r="H300" s="48" t="s">
        <v>946</v>
      </c>
      <c r="I300" s="49">
        <v>41002865</v>
      </c>
      <c r="J300" s="8" t="s">
        <v>161</v>
      </c>
      <c r="K300" s="9">
        <v>47.14</v>
      </c>
      <c r="L300" s="104">
        <f t="shared" si="36"/>
        <v>5</v>
      </c>
      <c r="M300" s="105" t="str">
        <f t="shared" si="37"/>
        <v>T2</v>
      </c>
      <c r="N300" s="93">
        <f t="shared" si="41"/>
        <v>30</v>
      </c>
      <c r="O300" s="106">
        <f t="shared" si="47"/>
        <v>1414.2</v>
      </c>
      <c r="P300" s="93" t="str">
        <f t="shared" si="48"/>
        <v>Dins Periode Legal</v>
      </c>
      <c r="Q300" s="93" t="str">
        <f t="shared" si="44"/>
        <v>T2 - Dins Periode Legal</v>
      </c>
      <c r="R300" s="93" t="str">
        <f t="shared" si="38"/>
        <v>T2 - Import Total</v>
      </c>
      <c r="S300" s="110">
        <f t="shared" si="49"/>
        <v>2.6254393600923191E-2</v>
      </c>
      <c r="T300" s="107">
        <f t="shared" si="50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43922</v>
      </c>
      <c r="D301" s="54">
        <v>43966</v>
      </c>
      <c r="E301" s="8"/>
      <c r="F301" s="8">
        <v>3267</v>
      </c>
      <c r="G301" s="8" t="s">
        <v>664</v>
      </c>
      <c r="H301" s="48" t="s">
        <v>947</v>
      </c>
      <c r="I301" s="49">
        <v>40010011</v>
      </c>
      <c r="J301" s="8" t="s">
        <v>666</v>
      </c>
      <c r="K301" s="9">
        <v>317.02</v>
      </c>
      <c r="L301" s="104">
        <f t="shared" ref="L301:L361" si="51">IF(D301="","",MONTH(D301))</f>
        <v>5</v>
      </c>
      <c r="M301" s="105" t="str">
        <f t="shared" ref="M301:M361" si="52">IF(L301="","",VLOOKUP(L301,$AJ$8:$AK$19,2,FALSE))</f>
        <v>T2</v>
      </c>
      <c r="N301" s="93">
        <f t="shared" si="41"/>
        <v>44</v>
      </c>
      <c r="O301" s="106">
        <f t="shared" si="47"/>
        <v>13948.88</v>
      </c>
      <c r="P301" s="93" t="str">
        <f t="shared" si="48"/>
        <v>Fora Periode Legal</v>
      </c>
      <c r="Q301" s="93" t="str">
        <f t="shared" si="44"/>
        <v>T2 - Fora Periode Legal</v>
      </c>
      <c r="R301" s="93" t="str">
        <f t="shared" si="38"/>
        <v>T2 - Import Total</v>
      </c>
      <c r="S301" s="110">
        <f t="shared" si="49"/>
        <v>0.25895869453545856</v>
      </c>
      <c r="T301" s="107">
        <f t="shared" si="50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43972</v>
      </c>
      <c r="D302" s="54">
        <v>43972</v>
      </c>
      <c r="E302" s="8">
        <v>1186</v>
      </c>
      <c r="F302" s="8">
        <v>3301</v>
      </c>
      <c r="G302" s="8" t="s">
        <v>948</v>
      </c>
      <c r="H302" s="48" t="s">
        <v>949</v>
      </c>
      <c r="I302" s="49">
        <v>41037098</v>
      </c>
      <c r="J302" s="8" t="s">
        <v>950</v>
      </c>
      <c r="K302" s="9">
        <v>214.5</v>
      </c>
      <c r="L302" s="104">
        <f t="shared" si="51"/>
        <v>5</v>
      </c>
      <c r="M302" s="105" t="str">
        <f t="shared" si="52"/>
        <v>T2</v>
      </c>
      <c r="N302" s="93">
        <f t="shared" si="41"/>
        <v>0</v>
      </c>
      <c r="O302" s="106">
        <f t="shared" si="47"/>
        <v>0</v>
      </c>
      <c r="P302" s="93" t="str">
        <f t="shared" si="48"/>
        <v>Dins Periode Legal</v>
      </c>
      <c r="Q302" s="93" t="str">
        <f t="shared" si="44"/>
        <v>T2 - Dins Periode Legal</v>
      </c>
      <c r="R302" s="93" t="str">
        <f t="shared" si="38"/>
        <v>T2 - Import Total</v>
      </c>
      <c r="S302" s="110">
        <f t="shared" si="49"/>
        <v>0</v>
      </c>
      <c r="T302" s="107">
        <f t="shared" si="50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43952</v>
      </c>
      <c r="D303" s="54">
        <v>43980</v>
      </c>
      <c r="E303" s="8">
        <v>1211</v>
      </c>
      <c r="F303" s="8">
        <v>3389</v>
      </c>
      <c r="G303" s="50" t="s">
        <v>169</v>
      </c>
      <c r="H303" s="48"/>
      <c r="I303" s="49">
        <v>41008640</v>
      </c>
      <c r="J303" s="8" t="s">
        <v>170</v>
      </c>
      <c r="K303" s="9">
        <v>33.04</v>
      </c>
      <c r="L303" s="104">
        <f t="shared" si="51"/>
        <v>5</v>
      </c>
      <c r="M303" s="105" t="str">
        <f t="shared" si="52"/>
        <v>T2</v>
      </c>
      <c r="N303" s="93">
        <f t="shared" si="41"/>
        <v>28</v>
      </c>
      <c r="O303" s="106">
        <f t="shared" si="47"/>
        <v>925.12</v>
      </c>
      <c r="P303" s="93" t="str">
        <f t="shared" si="48"/>
        <v>Dins Periode Legal</v>
      </c>
      <c r="Q303" s="93" t="str">
        <f t="shared" si="44"/>
        <v>T2 - Dins Periode Legal</v>
      </c>
      <c r="R303" s="93" t="str">
        <f t="shared" si="38"/>
        <v>T2 - Import Total</v>
      </c>
      <c r="S303" s="110">
        <f t="shared" si="49"/>
        <v>1.7174702735176114E-2</v>
      </c>
      <c r="T303" s="107">
        <f t="shared" si="50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43980</v>
      </c>
      <c r="D304" s="54">
        <v>43980</v>
      </c>
      <c r="E304" s="8">
        <v>1218</v>
      </c>
      <c r="F304" s="8">
        <v>3412</v>
      </c>
      <c r="G304" s="50" t="s">
        <v>808</v>
      </c>
      <c r="H304" s="48" t="s">
        <v>951</v>
      </c>
      <c r="I304" s="49">
        <v>41002440</v>
      </c>
      <c r="J304" s="8" t="s">
        <v>717</v>
      </c>
      <c r="K304" s="9">
        <v>580</v>
      </c>
      <c r="L304" s="104">
        <f t="shared" si="51"/>
        <v>5</v>
      </c>
      <c r="M304" s="105" t="str">
        <f t="shared" si="52"/>
        <v>T2</v>
      </c>
      <c r="N304" s="93">
        <f t="shared" si="41"/>
        <v>0</v>
      </c>
      <c r="O304" s="106">
        <f t="shared" si="47"/>
        <v>0</v>
      </c>
      <c r="P304" s="93" t="str">
        <f t="shared" si="48"/>
        <v>Dins Periode Legal</v>
      </c>
      <c r="Q304" s="93" t="str">
        <f t="shared" si="44"/>
        <v>T2 - Dins Periode Legal</v>
      </c>
      <c r="R304" s="93" t="str">
        <f t="shared" si="38"/>
        <v>T2 - Import Total</v>
      </c>
      <c r="S304" s="110">
        <f t="shared" si="49"/>
        <v>0</v>
      </c>
      <c r="T304" s="107">
        <f t="shared" si="50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43951</v>
      </c>
      <c r="D305" s="54">
        <v>43983</v>
      </c>
      <c r="E305" s="91">
        <v>1386</v>
      </c>
      <c r="F305" s="91">
        <v>3783</v>
      </c>
      <c r="G305" s="50" t="s">
        <v>594</v>
      </c>
      <c r="H305" s="96" t="s">
        <v>953</v>
      </c>
      <c r="I305" s="97">
        <v>41006072</v>
      </c>
      <c r="J305" s="91" t="s">
        <v>596</v>
      </c>
      <c r="K305" s="94">
        <v>242.12</v>
      </c>
      <c r="L305" s="104">
        <f t="shared" si="51"/>
        <v>6</v>
      </c>
      <c r="M305" s="105" t="str">
        <f t="shared" si="52"/>
        <v>T2</v>
      </c>
      <c r="N305" s="93">
        <f t="shared" ref="N305:N360" si="53">IF(D305="",0,D305-C305)</f>
        <v>32</v>
      </c>
      <c r="O305" s="106">
        <f t="shared" ref="O305:O360" si="54">K305*N305</f>
        <v>7747.84</v>
      </c>
      <c r="P305" s="93" t="str">
        <f t="shared" ref="P305:P360" si="55">IF(N305&lt;=30,"Dins Periode Legal","Fora Periode Legal")</f>
        <v>Fora Periode Legal</v>
      </c>
      <c r="Q305" s="93" t="str">
        <f t="shared" si="44"/>
        <v>T2 - Fora Periode Legal</v>
      </c>
      <c r="R305" s="93" t="str">
        <f t="shared" si="38"/>
        <v>T2 - Import Total</v>
      </c>
      <c r="S305" s="110">
        <f t="shared" ref="S305:S348" si="56">IF(M305="",0,K305/(VLOOKUP(R305,$X$9:$Y$27,2,FALSE))*N305)</f>
        <v>0.14383739281358843</v>
      </c>
      <c r="T305" s="107">
        <f t="shared" ref="T305:T348" si="57">IF(L305="",0,1)</f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43951</v>
      </c>
      <c r="D306" s="54">
        <v>43983</v>
      </c>
      <c r="E306" s="91"/>
      <c r="F306" s="91">
        <v>3784</v>
      </c>
      <c r="G306" s="50" t="s">
        <v>111</v>
      </c>
      <c r="H306" s="96" t="s">
        <v>954</v>
      </c>
      <c r="I306" s="97">
        <v>41007250</v>
      </c>
      <c r="J306" s="91" t="s">
        <v>95</v>
      </c>
      <c r="K306" s="94">
        <v>384.2</v>
      </c>
      <c r="L306" s="104">
        <f t="shared" si="51"/>
        <v>6</v>
      </c>
      <c r="M306" s="105" t="str">
        <f t="shared" si="52"/>
        <v>T2</v>
      </c>
      <c r="N306" s="93">
        <f t="shared" si="53"/>
        <v>32</v>
      </c>
      <c r="O306" s="106">
        <f t="shared" si="54"/>
        <v>12294.4</v>
      </c>
      <c r="P306" s="93" t="str">
        <f t="shared" si="55"/>
        <v>Fora Periode Legal</v>
      </c>
      <c r="Q306" s="93" t="str">
        <f t="shared" si="44"/>
        <v>T2 - Fora Periode Legal</v>
      </c>
      <c r="R306" s="93" t="str">
        <f t="shared" si="38"/>
        <v>T2 - Import Total</v>
      </c>
      <c r="S306" s="110">
        <f t="shared" si="56"/>
        <v>0.22824354171064209</v>
      </c>
      <c r="T306" s="107">
        <f t="shared" si="57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43951</v>
      </c>
      <c r="D307" s="54">
        <v>43983</v>
      </c>
      <c r="E307" s="91"/>
      <c r="F307" s="91">
        <v>3785</v>
      </c>
      <c r="G307" s="50" t="s">
        <v>53</v>
      </c>
      <c r="H307" s="96" t="s">
        <v>955</v>
      </c>
      <c r="I307" s="97">
        <v>41007450</v>
      </c>
      <c r="J307" s="91" t="s">
        <v>24</v>
      </c>
      <c r="K307" s="94">
        <v>379.6</v>
      </c>
      <c r="L307" s="104">
        <f t="shared" si="51"/>
        <v>6</v>
      </c>
      <c r="M307" s="105" t="str">
        <f t="shared" si="52"/>
        <v>T2</v>
      </c>
      <c r="N307" s="93">
        <f t="shared" si="53"/>
        <v>32</v>
      </c>
      <c r="O307" s="106">
        <f t="shared" si="54"/>
        <v>12147.2</v>
      </c>
      <c r="P307" s="93" t="str">
        <f t="shared" si="55"/>
        <v>Fora Periode Legal</v>
      </c>
      <c r="Q307" s="93" t="str">
        <f t="shared" si="44"/>
        <v>T2 - Fora Periode Legal</v>
      </c>
      <c r="R307" s="93" t="str">
        <f t="shared" si="38"/>
        <v>T2 - Import Total</v>
      </c>
      <c r="S307" s="110">
        <f t="shared" si="56"/>
        <v>0.22551079758813053</v>
      </c>
      <c r="T307" s="107">
        <f t="shared" si="57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43951</v>
      </c>
      <c r="D308" s="54">
        <v>43983</v>
      </c>
      <c r="E308" s="91"/>
      <c r="F308" s="91">
        <v>3786</v>
      </c>
      <c r="G308" s="50" t="s">
        <v>664</v>
      </c>
      <c r="H308" s="96" t="s">
        <v>956</v>
      </c>
      <c r="I308" s="97">
        <v>40010011</v>
      </c>
      <c r="J308" s="91" t="s">
        <v>666</v>
      </c>
      <c r="K308" s="94">
        <v>107.74</v>
      </c>
      <c r="L308" s="104">
        <f t="shared" si="51"/>
        <v>6</v>
      </c>
      <c r="M308" s="105" t="str">
        <f t="shared" si="52"/>
        <v>T2</v>
      </c>
      <c r="N308" s="93">
        <f t="shared" si="53"/>
        <v>32</v>
      </c>
      <c r="O308" s="106">
        <f t="shared" si="54"/>
        <v>3447.68</v>
      </c>
      <c r="P308" s="93" t="str">
        <f t="shared" si="55"/>
        <v>Fora Periode Legal</v>
      </c>
      <c r="Q308" s="93" t="str">
        <f t="shared" si="44"/>
        <v>T2 - Fora Periode Legal</v>
      </c>
      <c r="R308" s="93" t="str">
        <f t="shared" si="38"/>
        <v>T2 - Import Total</v>
      </c>
      <c r="S308" s="110">
        <f t="shared" si="56"/>
        <v>6.4005619947695422E-2</v>
      </c>
      <c r="T308" s="107">
        <f t="shared" si="57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43951</v>
      </c>
      <c r="D309" s="54">
        <v>43983</v>
      </c>
      <c r="E309" s="91"/>
      <c r="F309" s="91">
        <v>3787</v>
      </c>
      <c r="G309" s="50" t="s">
        <v>904</v>
      </c>
      <c r="H309" s="96" t="s">
        <v>957</v>
      </c>
      <c r="I309" s="97">
        <v>41037095</v>
      </c>
      <c r="J309" s="91" t="s">
        <v>888</v>
      </c>
      <c r="K309" s="94">
        <v>181.5</v>
      </c>
      <c r="L309" s="104">
        <f t="shared" si="51"/>
        <v>6</v>
      </c>
      <c r="M309" s="105" t="str">
        <f t="shared" si="52"/>
        <v>T2</v>
      </c>
      <c r="N309" s="93">
        <f t="shared" si="53"/>
        <v>32</v>
      </c>
      <c r="O309" s="106">
        <f t="shared" si="54"/>
        <v>5808</v>
      </c>
      <c r="P309" s="93" t="str">
        <f t="shared" si="55"/>
        <v>Fora Periode Legal</v>
      </c>
      <c r="Q309" s="93" t="str">
        <f t="shared" si="44"/>
        <v>T2 - Fora Periode Legal</v>
      </c>
      <c r="R309" s="93" t="str">
        <f t="shared" si="38"/>
        <v>T2 - Import Total</v>
      </c>
      <c r="S309" s="110">
        <f t="shared" si="56"/>
        <v>0.10782457787735956</v>
      </c>
      <c r="T309" s="107">
        <f t="shared" si="57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43951</v>
      </c>
      <c r="D310" s="54">
        <v>43983</v>
      </c>
      <c r="E310" s="91"/>
      <c r="F310" s="91">
        <v>3788</v>
      </c>
      <c r="G310" s="50" t="s">
        <v>57</v>
      </c>
      <c r="H310" s="96" t="s">
        <v>958</v>
      </c>
      <c r="I310" s="97">
        <v>41005300</v>
      </c>
      <c r="J310" s="91" t="s">
        <v>22</v>
      </c>
      <c r="K310" s="94">
        <v>311.45</v>
      </c>
      <c r="L310" s="104">
        <f t="shared" si="51"/>
        <v>6</v>
      </c>
      <c r="M310" s="105" t="str">
        <f t="shared" si="52"/>
        <v>T2</v>
      </c>
      <c r="N310" s="93">
        <f t="shared" si="53"/>
        <v>32</v>
      </c>
      <c r="O310" s="106">
        <f t="shared" si="54"/>
        <v>9966.4</v>
      </c>
      <c r="P310" s="93" t="str">
        <f t="shared" si="55"/>
        <v>Fora Periode Legal</v>
      </c>
      <c r="Q310" s="93" t="str">
        <f t="shared" si="44"/>
        <v>T2 - Fora Periode Legal</v>
      </c>
      <c r="R310" s="93" t="str">
        <f t="shared" si="38"/>
        <v>T2 - Import Total</v>
      </c>
      <c r="S310" s="110">
        <f t="shared" si="56"/>
        <v>0.18502459933831203</v>
      </c>
      <c r="T310" s="107">
        <f t="shared" si="57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43951</v>
      </c>
      <c r="D311" s="54">
        <v>43983</v>
      </c>
      <c r="E311" s="91"/>
      <c r="F311" s="91">
        <v>3789</v>
      </c>
      <c r="G311" s="50" t="s">
        <v>57</v>
      </c>
      <c r="H311" s="96" t="s">
        <v>959</v>
      </c>
      <c r="I311" s="97">
        <v>41005300</v>
      </c>
      <c r="J311" s="91" t="s">
        <v>22</v>
      </c>
      <c r="K311" s="94">
        <v>226.51</v>
      </c>
      <c r="L311" s="104">
        <f t="shared" si="51"/>
        <v>6</v>
      </c>
      <c r="M311" s="105" t="str">
        <f t="shared" si="52"/>
        <v>T2</v>
      </c>
      <c r="N311" s="93">
        <f t="shared" si="53"/>
        <v>32</v>
      </c>
      <c r="O311" s="106">
        <f t="shared" si="54"/>
        <v>7248.32</v>
      </c>
      <c r="P311" s="93" t="str">
        <f t="shared" si="55"/>
        <v>Fora Periode Legal</v>
      </c>
      <c r="Q311" s="93" t="str">
        <f t="shared" si="44"/>
        <v>T2 - Fora Periode Legal</v>
      </c>
      <c r="R311" s="93" t="str">
        <f t="shared" si="38"/>
        <v>T2 - Import Total</v>
      </c>
      <c r="S311" s="110">
        <f t="shared" si="56"/>
        <v>0.13456388504132624</v>
      </c>
      <c r="T311" s="107">
        <f t="shared" si="57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43951</v>
      </c>
      <c r="D312" s="54">
        <v>43983</v>
      </c>
      <c r="E312" s="91"/>
      <c r="F312" s="91">
        <v>3790</v>
      </c>
      <c r="G312" s="50" t="s">
        <v>57</v>
      </c>
      <c r="H312" s="96" t="s">
        <v>960</v>
      </c>
      <c r="I312" s="97">
        <v>41005300</v>
      </c>
      <c r="J312" s="91" t="s">
        <v>22</v>
      </c>
      <c r="K312" s="94">
        <v>216.05</v>
      </c>
      <c r="L312" s="104">
        <f t="shared" si="51"/>
        <v>6</v>
      </c>
      <c r="M312" s="105" t="str">
        <f t="shared" si="52"/>
        <v>T2</v>
      </c>
      <c r="N312" s="93">
        <f t="shared" si="53"/>
        <v>32</v>
      </c>
      <c r="O312" s="106">
        <f t="shared" si="54"/>
        <v>6913.6</v>
      </c>
      <c r="P312" s="93" t="str">
        <f t="shared" si="55"/>
        <v>Fora Periode Legal</v>
      </c>
      <c r="Q312" s="93" t="str">
        <f t="shared" si="44"/>
        <v>T2 - Fora Periode Legal</v>
      </c>
      <c r="R312" s="93" t="str">
        <f t="shared" si="38"/>
        <v>T2 - Import Total</v>
      </c>
      <c r="S312" s="110">
        <f t="shared" si="56"/>
        <v>0.12834986253665859</v>
      </c>
      <c r="T312" s="107">
        <f t="shared" si="57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43951</v>
      </c>
      <c r="D313" s="54">
        <v>43983</v>
      </c>
      <c r="E313" s="91"/>
      <c r="F313" s="91">
        <v>3791</v>
      </c>
      <c r="G313" s="50" t="s">
        <v>70</v>
      </c>
      <c r="H313" s="96" t="s">
        <v>961</v>
      </c>
      <c r="I313" s="97">
        <v>41007530</v>
      </c>
      <c r="J313" s="91" t="s">
        <v>46</v>
      </c>
      <c r="K313" s="94">
        <v>24.2</v>
      </c>
      <c r="L313" s="104">
        <f t="shared" si="51"/>
        <v>6</v>
      </c>
      <c r="M313" s="105" t="str">
        <f t="shared" si="52"/>
        <v>T2</v>
      </c>
      <c r="N313" s="93">
        <f t="shared" si="53"/>
        <v>32</v>
      </c>
      <c r="O313" s="106">
        <f t="shared" si="54"/>
        <v>774.4</v>
      </c>
      <c r="P313" s="93" t="str">
        <f t="shared" si="55"/>
        <v>Fora Periode Legal</v>
      </c>
      <c r="Q313" s="93" t="str">
        <f t="shared" si="44"/>
        <v>T2 - Fora Periode Legal</v>
      </c>
      <c r="R313" s="93" t="str">
        <f t="shared" si="38"/>
        <v>T2 - Import Total</v>
      </c>
      <c r="S313" s="110">
        <f t="shared" si="56"/>
        <v>1.4376610383647941E-2</v>
      </c>
      <c r="T313" s="107">
        <f t="shared" si="57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43951</v>
      </c>
      <c r="D314" s="54">
        <v>43983</v>
      </c>
      <c r="E314" s="91"/>
      <c r="F314" s="91">
        <v>3792</v>
      </c>
      <c r="G314" s="50" t="s">
        <v>92</v>
      </c>
      <c r="H314" s="96" t="s">
        <v>962</v>
      </c>
      <c r="I314" s="97">
        <v>41007555</v>
      </c>
      <c r="J314" s="91" t="s">
        <v>93</v>
      </c>
      <c r="K314" s="94">
        <v>998.25</v>
      </c>
      <c r="L314" s="104">
        <f t="shared" si="51"/>
        <v>6</v>
      </c>
      <c r="M314" s="105" t="str">
        <f t="shared" si="52"/>
        <v>T2</v>
      </c>
      <c r="N314" s="93">
        <f t="shared" si="53"/>
        <v>32</v>
      </c>
      <c r="O314" s="106">
        <f t="shared" si="54"/>
        <v>31944</v>
      </c>
      <c r="P314" s="93" t="str">
        <f t="shared" si="55"/>
        <v>Fora Periode Legal</v>
      </c>
      <c r="Q314" s="93" t="str">
        <f t="shared" si="44"/>
        <v>T2 - Fora Periode Legal</v>
      </c>
      <c r="R314" s="93" t="str">
        <f t="shared" si="38"/>
        <v>T2 - Import Total</v>
      </c>
      <c r="S314" s="110">
        <f t="shared" si="56"/>
        <v>0.59303517832547759</v>
      </c>
      <c r="T314" s="107">
        <f t="shared" si="57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43951</v>
      </c>
      <c r="D315" s="54">
        <v>43983</v>
      </c>
      <c r="E315" s="91"/>
      <c r="F315" s="91">
        <v>3793</v>
      </c>
      <c r="G315" s="50" t="s">
        <v>92</v>
      </c>
      <c r="H315" s="96" t="s">
        <v>963</v>
      </c>
      <c r="I315" s="97">
        <v>41007555</v>
      </c>
      <c r="J315" s="91" t="s">
        <v>93</v>
      </c>
      <c r="K315" s="94">
        <v>580.99</v>
      </c>
      <c r="L315" s="104">
        <f t="shared" si="51"/>
        <v>6</v>
      </c>
      <c r="M315" s="105" t="str">
        <f t="shared" si="52"/>
        <v>T2</v>
      </c>
      <c r="N315" s="93">
        <f t="shared" si="53"/>
        <v>32</v>
      </c>
      <c r="O315" s="106">
        <f t="shared" si="54"/>
        <v>18591.68</v>
      </c>
      <c r="P315" s="93" t="str">
        <f t="shared" si="55"/>
        <v>Fora Periode Legal</v>
      </c>
      <c r="Q315" s="93" t="str">
        <f t="shared" si="44"/>
        <v>T2 - Fora Periode Legal</v>
      </c>
      <c r="R315" s="93" t="str">
        <f t="shared" si="38"/>
        <v>T2 - Import Total</v>
      </c>
      <c r="S315" s="110">
        <f t="shared" si="56"/>
        <v>0.34515152342130651</v>
      </c>
      <c r="T315" s="107">
        <f t="shared" si="57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43951</v>
      </c>
      <c r="D316" s="54">
        <v>43983</v>
      </c>
      <c r="E316" s="91"/>
      <c r="F316" s="91">
        <v>3794</v>
      </c>
      <c r="G316" s="91" t="s">
        <v>63</v>
      </c>
      <c r="H316" s="96" t="s">
        <v>964</v>
      </c>
      <c r="I316" s="97">
        <v>40000200</v>
      </c>
      <c r="J316" s="91" t="s">
        <v>15</v>
      </c>
      <c r="K316" s="94">
        <v>36.51</v>
      </c>
      <c r="L316" s="104">
        <f t="shared" si="51"/>
        <v>6</v>
      </c>
      <c r="M316" s="105" t="str">
        <f t="shared" si="52"/>
        <v>T2</v>
      </c>
      <c r="N316" s="93">
        <f t="shared" si="53"/>
        <v>32</v>
      </c>
      <c r="O316" s="106">
        <f t="shared" si="54"/>
        <v>1168.32</v>
      </c>
      <c r="P316" s="93" t="str">
        <f t="shared" si="55"/>
        <v>Fora Periode Legal</v>
      </c>
      <c r="Q316" s="93" t="str">
        <f t="shared" si="44"/>
        <v>T2 - Fora Periode Legal</v>
      </c>
      <c r="R316" s="93" t="str">
        <f t="shared" si="38"/>
        <v>T2 - Import Total</v>
      </c>
      <c r="S316" s="110">
        <f t="shared" si="56"/>
        <v>2.1689671285412656E-2</v>
      </c>
      <c r="T316" s="107">
        <f t="shared" si="57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43951</v>
      </c>
      <c r="D317" s="54">
        <v>43983</v>
      </c>
      <c r="E317" s="91"/>
      <c r="F317" s="91">
        <v>3795</v>
      </c>
      <c r="G317" s="91" t="s">
        <v>66</v>
      </c>
      <c r="H317" s="96" t="s">
        <v>965</v>
      </c>
      <c r="I317" s="97">
        <v>41002908</v>
      </c>
      <c r="J317" s="91" t="s">
        <v>39</v>
      </c>
      <c r="K317" s="94">
        <v>3093.97</v>
      </c>
      <c r="L317" s="104">
        <f t="shared" si="51"/>
        <v>6</v>
      </c>
      <c r="M317" s="105" t="str">
        <f t="shared" si="52"/>
        <v>T2</v>
      </c>
      <c r="N317" s="93">
        <f t="shared" si="53"/>
        <v>32</v>
      </c>
      <c r="O317" s="106">
        <f t="shared" si="54"/>
        <v>99007.039999999994</v>
      </c>
      <c r="P317" s="93" t="str">
        <f t="shared" si="55"/>
        <v>Fora Periode Legal</v>
      </c>
      <c r="Q317" s="93" t="str">
        <f t="shared" si="44"/>
        <v>T2 - Fora Periode Legal</v>
      </c>
      <c r="R317" s="93" t="str">
        <f t="shared" si="38"/>
        <v>T2 - Import Total</v>
      </c>
      <c r="S317" s="110">
        <f t="shared" si="56"/>
        <v>1.8380496375493891</v>
      </c>
      <c r="T317" s="107">
        <f t="shared" si="57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43951</v>
      </c>
      <c r="D318" s="54">
        <v>43983</v>
      </c>
      <c r="E318" s="91"/>
      <c r="F318" s="91">
        <v>3796</v>
      </c>
      <c r="G318" s="91" t="s">
        <v>151</v>
      </c>
      <c r="H318" s="96" t="s">
        <v>966</v>
      </c>
      <c r="I318" s="97">
        <v>41000460</v>
      </c>
      <c r="J318" s="91" t="s">
        <v>152</v>
      </c>
      <c r="K318" s="94">
        <v>159.72</v>
      </c>
      <c r="L318" s="104">
        <f t="shared" si="51"/>
        <v>6</v>
      </c>
      <c r="M318" s="105" t="str">
        <f t="shared" si="52"/>
        <v>T2</v>
      </c>
      <c r="N318" s="93">
        <f t="shared" si="53"/>
        <v>32</v>
      </c>
      <c r="O318" s="106">
        <f t="shared" si="54"/>
        <v>5111.04</v>
      </c>
      <c r="P318" s="93" t="str">
        <f t="shared" si="55"/>
        <v>Fora Periode Legal</v>
      </c>
      <c r="Q318" s="93" t="str">
        <f t="shared" si="44"/>
        <v>T2 - Fora Periode Legal</v>
      </c>
      <c r="R318" s="93" t="str">
        <f t="shared" si="38"/>
        <v>T2 - Import Total</v>
      </c>
      <c r="S318" s="110">
        <f t="shared" si="56"/>
        <v>9.488562853207641E-2</v>
      </c>
      <c r="T318" s="107">
        <f t="shared" si="57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43951</v>
      </c>
      <c r="D319" s="54">
        <v>43983</v>
      </c>
      <c r="E319" s="91"/>
      <c r="F319" s="91">
        <v>3797</v>
      </c>
      <c r="G319" s="91" t="s">
        <v>72</v>
      </c>
      <c r="H319" s="96" t="s">
        <v>967</v>
      </c>
      <c r="I319" s="97">
        <v>41002557</v>
      </c>
      <c r="J319" s="91" t="s">
        <v>32</v>
      </c>
      <c r="K319" s="94">
        <v>109.84</v>
      </c>
      <c r="L319" s="104">
        <f t="shared" si="51"/>
        <v>6</v>
      </c>
      <c r="M319" s="105" t="str">
        <f t="shared" si="52"/>
        <v>T2</v>
      </c>
      <c r="N319" s="93">
        <f t="shared" si="53"/>
        <v>32</v>
      </c>
      <c r="O319" s="106">
        <f t="shared" si="54"/>
        <v>3514.88</v>
      </c>
      <c r="P319" s="93" t="str">
        <f t="shared" si="55"/>
        <v>Fora Periode Legal</v>
      </c>
      <c r="Q319" s="93" t="str">
        <f t="shared" si="44"/>
        <v>T2 - Fora Periode Legal</v>
      </c>
      <c r="R319" s="93" t="str">
        <f t="shared" ref="R319:R382" si="58">CONCATENATE($M319," - Import Total")</f>
        <v>T2 - Import Total</v>
      </c>
      <c r="S319" s="110">
        <f t="shared" si="56"/>
        <v>6.5253177047102887E-2</v>
      </c>
      <c r="T319" s="107">
        <f t="shared" si="57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43951</v>
      </c>
      <c r="D320" s="54">
        <v>43983</v>
      </c>
      <c r="E320" s="91"/>
      <c r="F320" s="91">
        <v>3798</v>
      </c>
      <c r="G320" s="91" t="s">
        <v>49</v>
      </c>
      <c r="H320" s="96" t="s">
        <v>968</v>
      </c>
      <c r="I320" s="97">
        <v>41001612</v>
      </c>
      <c r="J320" s="91" t="s">
        <v>44</v>
      </c>
      <c r="K320" s="94">
        <v>257.22000000000003</v>
      </c>
      <c r="L320" s="104">
        <f t="shared" si="51"/>
        <v>6</v>
      </c>
      <c r="M320" s="105" t="str">
        <f t="shared" si="52"/>
        <v>T2</v>
      </c>
      <c r="N320" s="93">
        <f t="shared" si="53"/>
        <v>32</v>
      </c>
      <c r="O320" s="106">
        <f t="shared" si="54"/>
        <v>8231.0400000000009</v>
      </c>
      <c r="P320" s="93" t="str">
        <f t="shared" si="55"/>
        <v>Fora Periode Legal</v>
      </c>
      <c r="Q320" s="93" t="str">
        <f t="shared" si="44"/>
        <v>T2 - Fora Periode Legal</v>
      </c>
      <c r="R320" s="93" t="str">
        <f t="shared" si="58"/>
        <v>T2 - Import Total</v>
      </c>
      <c r="S320" s="110">
        <f t="shared" si="56"/>
        <v>0.15280792243313734</v>
      </c>
      <c r="T320" s="107">
        <f t="shared" si="57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43963</v>
      </c>
      <c r="D321" s="54">
        <v>43983</v>
      </c>
      <c r="E321" s="91"/>
      <c r="F321" s="91">
        <v>3799</v>
      </c>
      <c r="G321" s="91" t="s">
        <v>272</v>
      </c>
      <c r="H321" s="96" t="s">
        <v>969</v>
      </c>
      <c r="I321" s="97">
        <v>41001242</v>
      </c>
      <c r="J321" s="91" t="s">
        <v>180</v>
      </c>
      <c r="K321" s="94">
        <v>210.08</v>
      </c>
      <c r="L321" s="104">
        <f t="shared" si="51"/>
        <v>6</v>
      </c>
      <c r="M321" s="105" t="str">
        <f t="shared" si="52"/>
        <v>T2</v>
      </c>
      <c r="N321" s="93">
        <f t="shared" si="53"/>
        <v>20</v>
      </c>
      <c r="O321" s="106">
        <f t="shared" si="54"/>
        <v>4201.6000000000004</v>
      </c>
      <c r="P321" s="93" t="str">
        <f t="shared" si="55"/>
        <v>Dins Periode Legal</v>
      </c>
      <c r="Q321" s="93" t="str">
        <f t="shared" ref="Q321:Q360" si="59">CONCATENATE($M321," - ",P321)</f>
        <v>T2 - Dins Periode Legal</v>
      </c>
      <c r="R321" s="93" t="str">
        <f t="shared" si="58"/>
        <v>T2 - Import Total</v>
      </c>
      <c r="S321" s="110">
        <f t="shared" si="56"/>
        <v>7.8002022453428715E-2</v>
      </c>
      <c r="T321" s="107">
        <f t="shared" si="57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43959</v>
      </c>
      <c r="D322" s="54">
        <v>43983</v>
      </c>
      <c r="E322" s="91"/>
      <c r="F322" s="91">
        <v>3800</v>
      </c>
      <c r="G322" s="91" t="s">
        <v>473</v>
      </c>
      <c r="H322" s="96" t="s">
        <v>970</v>
      </c>
      <c r="I322" s="97">
        <v>41007265</v>
      </c>
      <c r="J322" s="91" t="s">
        <v>91</v>
      </c>
      <c r="K322" s="94">
        <v>1011.56</v>
      </c>
      <c r="L322" s="104">
        <f t="shared" si="51"/>
        <v>6</v>
      </c>
      <c r="M322" s="105" t="str">
        <f t="shared" si="52"/>
        <v>T2</v>
      </c>
      <c r="N322" s="93">
        <f t="shared" si="53"/>
        <v>24</v>
      </c>
      <c r="O322" s="106">
        <f t="shared" si="54"/>
        <v>24277.439999999999</v>
      </c>
      <c r="P322" s="93" t="str">
        <f t="shared" si="55"/>
        <v>Dins Periode Legal</v>
      </c>
      <c r="Q322" s="93" t="str">
        <f t="shared" si="59"/>
        <v>T2 - Dins Periode Legal</v>
      </c>
      <c r="R322" s="93" t="str">
        <f t="shared" si="58"/>
        <v>T2 - Import Total</v>
      </c>
      <c r="S322" s="110">
        <f t="shared" si="56"/>
        <v>0.45070673552736296</v>
      </c>
      <c r="T322" s="107">
        <f t="shared" si="57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43958</v>
      </c>
      <c r="D323" s="54">
        <v>43983</v>
      </c>
      <c r="E323" s="91"/>
      <c r="F323" s="91">
        <v>3801</v>
      </c>
      <c r="G323" s="91" t="s">
        <v>167</v>
      </c>
      <c r="H323" s="96" t="s">
        <v>971</v>
      </c>
      <c r="I323" s="97">
        <v>41008103</v>
      </c>
      <c r="J323" s="91" t="s">
        <v>124</v>
      </c>
      <c r="K323" s="94">
        <v>635.25</v>
      </c>
      <c r="L323" s="104">
        <f t="shared" si="51"/>
        <v>6</v>
      </c>
      <c r="M323" s="105" t="str">
        <f t="shared" si="52"/>
        <v>T2</v>
      </c>
      <c r="N323" s="93">
        <f t="shared" si="53"/>
        <v>25</v>
      </c>
      <c r="O323" s="106">
        <f t="shared" si="54"/>
        <v>15881.25</v>
      </c>
      <c r="P323" s="93" t="str">
        <f t="shared" si="55"/>
        <v>Dins Periode Legal</v>
      </c>
      <c r="Q323" s="93" t="str">
        <f t="shared" si="59"/>
        <v>T2 - Dins Periode Legal</v>
      </c>
      <c r="R323" s="93" t="str">
        <f t="shared" si="58"/>
        <v>T2 - Import Total</v>
      </c>
      <c r="S323" s="110">
        <f t="shared" si="56"/>
        <v>0.29483283013340505</v>
      </c>
      <c r="T323" s="107">
        <f t="shared" si="57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43983</v>
      </c>
      <c r="D324" s="54">
        <v>43983</v>
      </c>
      <c r="E324" s="91">
        <v>1387</v>
      </c>
      <c r="F324" s="91">
        <v>3803</v>
      </c>
      <c r="G324" s="91" t="s">
        <v>554</v>
      </c>
      <c r="H324" s="173" t="s">
        <v>1000</v>
      </c>
      <c r="I324" s="97">
        <v>40005225</v>
      </c>
      <c r="J324" s="91" t="s">
        <v>556</v>
      </c>
      <c r="K324" s="94">
        <v>48.27</v>
      </c>
      <c r="L324" s="104">
        <f t="shared" si="51"/>
        <v>6</v>
      </c>
      <c r="M324" s="105" t="str">
        <f t="shared" si="52"/>
        <v>T2</v>
      </c>
      <c r="N324" s="93">
        <f t="shared" si="53"/>
        <v>0</v>
      </c>
      <c r="O324" s="106">
        <f t="shared" si="54"/>
        <v>0</v>
      </c>
      <c r="P324" s="93" t="str">
        <f t="shared" si="55"/>
        <v>Dins Periode Legal</v>
      </c>
      <c r="Q324" s="93" t="str">
        <f t="shared" si="59"/>
        <v>T2 - Dins Periode Legal</v>
      </c>
      <c r="R324" s="93" t="str">
        <f t="shared" si="58"/>
        <v>T2 - Import Total</v>
      </c>
      <c r="S324" s="110">
        <f t="shared" si="56"/>
        <v>0</v>
      </c>
      <c r="T324" s="107">
        <f t="shared" si="57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43985</v>
      </c>
      <c r="D325" s="54">
        <v>43985</v>
      </c>
      <c r="E325" s="91">
        <v>1401</v>
      </c>
      <c r="F325" s="91">
        <v>3841</v>
      </c>
      <c r="G325" s="91" t="s">
        <v>972</v>
      </c>
      <c r="H325" s="96" t="s">
        <v>973</v>
      </c>
      <c r="I325" s="97">
        <v>41001540</v>
      </c>
      <c r="J325" s="91" t="s">
        <v>974</v>
      </c>
      <c r="K325" s="94">
        <v>43.63</v>
      </c>
      <c r="L325" s="104">
        <f t="shared" si="51"/>
        <v>6</v>
      </c>
      <c r="M325" s="105" t="str">
        <f t="shared" si="52"/>
        <v>T2</v>
      </c>
      <c r="N325" s="93">
        <f t="shared" si="53"/>
        <v>0</v>
      </c>
      <c r="O325" s="106">
        <f t="shared" si="54"/>
        <v>0</v>
      </c>
      <c r="P325" s="93" t="str">
        <f t="shared" si="55"/>
        <v>Dins Periode Legal</v>
      </c>
      <c r="Q325" s="93" t="str">
        <f t="shared" si="59"/>
        <v>T2 - Dins Periode Legal</v>
      </c>
      <c r="R325" s="93" t="str">
        <f t="shared" si="58"/>
        <v>T2 - Import Total</v>
      </c>
      <c r="S325" s="110">
        <f t="shared" si="56"/>
        <v>0</v>
      </c>
      <c r="T325" s="107">
        <f t="shared" si="57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43977</v>
      </c>
      <c r="D326" s="54">
        <v>43985</v>
      </c>
      <c r="E326" s="91">
        <v>1402</v>
      </c>
      <c r="F326" s="91">
        <v>3843</v>
      </c>
      <c r="G326" s="91" t="s">
        <v>939</v>
      </c>
      <c r="H326" s="96" t="s">
        <v>940</v>
      </c>
      <c r="I326" s="97">
        <v>41001556</v>
      </c>
      <c r="J326" s="91" t="s">
        <v>941</v>
      </c>
      <c r="K326" s="94">
        <v>232.05</v>
      </c>
      <c r="L326" s="104">
        <f t="shared" si="51"/>
        <v>6</v>
      </c>
      <c r="M326" s="105" t="str">
        <f t="shared" si="52"/>
        <v>T2</v>
      </c>
      <c r="N326" s="93">
        <f t="shared" si="53"/>
        <v>8</v>
      </c>
      <c r="O326" s="106">
        <f t="shared" si="54"/>
        <v>1856.4</v>
      </c>
      <c r="P326" s="93" t="str">
        <f t="shared" si="55"/>
        <v>Dins Periode Legal</v>
      </c>
      <c r="Q326" s="93" t="str">
        <f t="shared" si="59"/>
        <v>T2 - Dins Periode Legal</v>
      </c>
      <c r="R326" s="93" t="str">
        <f t="shared" si="58"/>
        <v>T2 - Import Total</v>
      </c>
      <c r="S326" s="110">
        <f t="shared" si="56"/>
        <v>3.4463764871131251E-2</v>
      </c>
      <c r="T326" s="107">
        <f t="shared" si="57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43985</v>
      </c>
      <c r="D327" s="54">
        <v>43985</v>
      </c>
      <c r="E327" s="91">
        <v>1404</v>
      </c>
      <c r="F327" s="91">
        <v>3848</v>
      </c>
      <c r="G327" s="91" t="s">
        <v>718</v>
      </c>
      <c r="H327" s="96" t="s">
        <v>975</v>
      </c>
      <c r="I327" s="97">
        <v>41002504</v>
      </c>
      <c r="J327" s="91" t="s">
        <v>720</v>
      </c>
      <c r="K327" s="94">
        <v>39.99</v>
      </c>
      <c r="L327" s="104">
        <f t="shared" si="51"/>
        <v>6</v>
      </c>
      <c r="M327" s="105" t="str">
        <f t="shared" si="52"/>
        <v>T2</v>
      </c>
      <c r="N327" s="93">
        <f t="shared" si="53"/>
        <v>0</v>
      </c>
      <c r="O327" s="106">
        <f t="shared" si="54"/>
        <v>0</v>
      </c>
      <c r="P327" s="93" t="str">
        <f t="shared" si="55"/>
        <v>Dins Periode Legal</v>
      </c>
      <c r="Q327" s="93" t="str">
        <f t="shared" si="59"/>
        <v>T2 - Dins Periode Legal</v>
      </c>
      <c r="R327" s="93" t="str">
        <f t="shared" si="58"/>
        <v>T2 - Import Total</v>
      </c>
      <c r="S327" s="110">
        <f t="shared" si="56"/>
        <v>0</v>
      </c>
      <c r="T327" s="107">
        <f t="shared" si="57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43982</v>
      </c>
      <c r="D328" s="54">
        <v>43987</v>
      </c>
      <c r="E328" s="91">
        <v>1408</v>
      </c>
      <c r="F328" s="91">
        <v>3859</v>
      </c>
      <c r="G328" s="91" t="s">
        <v>51</v>
      </c>
      <c r="H328" s="96" t="s">
        <v>976</v>
      </c>
      <c r="I328" s="97">
        <v>41002593</v>
      </c>
      <c r="J328" s="91" t="s">
        <v>766</v>
      </c>
      <c r="K328" s="94">
        <v>1798.47</v>
      </c>
      <c r="L328" s="104">
        <f t="shared" si="51"/>
        <v>6</v>
      </c>
      <c r="M328" s="105" t="str">
        <f t="shared" si="52"/>
        <v>T2</v>
      </c>
      <c r="N328" s="93">
        <f t="shared" si="53"/>
        <v>5</v>
      </c>
      <c r="O328" s="106">
        <f t="shared" si="54"/>
        <v>8992.35</v>
      </c>
      <c r="P328" s="93" t="str">
        <f t="shared" si="55"/>
        <v>Dins Periode Legal</v>
      </c>
      <c r="Q328" s="93" t="str">
        <f t="shared" si="59"/>
        <v>T2 - Dins Periode Legal</v>
      </c>
      <c r="R328" s="93" t="str">
        <f t="shared" si="58"/>
        <v>T2 - Import Total</v>
      </c>
      <c r="S328" s="110">
        <f t="shared" si="56"/>
        <v>0.16694151909012989</v>
      </c>
      <c r="T328" s="107">
        <f t="shared" si="57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43982</v>
      </c>
      <c r="D329" s="54">
        <v>43987</v>
      </c>
      <c r="E329" s="91"/>
      <c r="F329" s="91">
        <v>3860</v>
      </c>
      <c r="G329" s="91" t="s">
        <v>51</v>
      </c>
      <c r="H329" s="96" t="s">
        <v>977</v>
      </c>
      <c r="I329" s="97">
        <v>41002593</v>
      </c>
      <c r="J329" s="91" t="s">
        <v>766</v>
      </c>
      <c r="K329" s="94">
        <v>36.130000000000003</v>
      </c>
      <c r="L329" s="104">
        <f t="shared" si="51"/>
        <v>6</v>
      </c>
      <c r="M329" s="105" t="str">
        <f t="shared" si="52"/>
        <v>T2</v>
      </c>
      <c r="N329" s="93">
        <f t="shared" si="53"/>
        <v>5</v>
      </c>
      <c r="O329" s="106">
        <f t="shared" si="54"/>
        <v>180.65</v>
      </c>
      <c r="P329" s="93" t="str">
        <f t="shared" si="55"/>
        <v>Dins Periode Legal</v>
      </c>
      <c r="Q329" s="93" t="str">
        <f t="shared" si="59"/>
        <v>T2 - Dins Periode Legal</v>
      </c>
      <c r="R329" s="93" t="str">
        <f t="shared" si="58"/>
        <v>T2 - Import Total</v>
      </c>
      <c r="S329" s="110">
        <f t="shared" si="56"/>
        <v>3.3537379465470051E-3</v>
      </c>
      <c r="T329" s="107">
        <f t="shared" si="57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43986</v>
      </c>
      <c r="D330" s="54">
        <v>43987</v>
      </c>
      <c r="E330" s="91">
        <v>1410</v>
      </c>
      <c r="F330" s="91">
        <v>3864</v>
      </c>
      <c r="G330" s="91" t="s">
        <v>948</v>
      </c>
      <c r="H330" s="96" t="s">
        <v>978</v>
      </c>
      <c r="I330" s="97">
        <v>41037098</v>
      </c>
      <c r="J330" s="91" t="s">
        <v>950</v>
      </c>
      <c r="K330" s="94">
        <v>214.5</v>
      </c>
      <c r="L330" s="104">
        <f t="shared" si="51"/>
        <v>6</v>
      </c>
      <c r="M330" s="105" t="str">
        <f t="shared" si="52"/>
        <v>T2</v>
      </c>
      <c r="N330" s="93">
        <f t="shared" si="53"/>
        <v>1</v>
      </c>
      <c r="O330" s="106">
        <f t="shared" si="54"/>
        <v>214.5</v>
      </c>
      <c r="P330" s="93" t="str">
        <f t="shared" si="55"/>
        <v>Dins Periode Legal</v>
      </c>
      <c r="Q330" s="93" t="str">
        <f t="shared" si="59"/>
        <v>T2 - Dins Periode Legal</v>
      </c>
      <c r="R330" s="93" t="str">
        <f t="shared" si="58"/>
        <v>T2 - Import Total</v>
      </c>
      <c r="S330" s="110">
        <f t="shared" si="56"/>
        <v>3.9821577056979385E-3</v>
      </c>
      <c r="T330" s="107">
        <f t="shared" si="57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43982</v>
      </c>
      <c r="D331" s="95">
        <v>43992</v>
      </c>
      <c r="E331" s="91">
        <v>1416</v>
      </c>
      <c r="F331" s="91">
        <v>3879</v>
      </c>
      <c r="G331" s="91" t="s">
        <v>607</v>
      </c>
      <c r="H331" s="173" t="s">
        <v>1001</v>
      </c>
      <c r="I331" s="97">
        <v>41000010</v>
      </c>
      <c r="J331" s="91" t="s">
        <v>609</v>
      </c>
      <c r="K331" s="94">
        <v>130.16999999999999</v>
      </c>
      <c r="L331" s="104">
        <f t="shared" si="51"/>
        <v>6</v>
      </c>
      <c r="M331" s="105" t="str">
        <f t="shared" si="52"/>
        <v>T2</v>
      </c>
      <c r="N331" s="93">
        <f t="shared" si="53"/>
        <v>10</v>
      </c>
      <c r="O331" s="106">
        <f t="shared" si="54"/>
        <v>1301.6999999999998</v>
      </c>
      <c r="P331" s="93" t="str">
        <f t="shared" si="55"/>
        <v>Dins Periode Legal</v>
      </c>
      <c r="Q331" s="93" t="str">
        <f t="shared" si="59"/>
        <v>T2 - Dins Periode Legal</v>
      </c>
      <c r="R331" s="93" t="str">
        <f t="shared" si="58"/>
        <v>T2 - Import Total</v>
      </c>
      <c r="S331" s="110">
        <f t="shared" si="56"/>
        <v>2.4165849349683008E-2</v>
      </c>
      <c r="T331" s="107">
        <f t="shared" si="57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43983</v>
      </c>
      <c r="D332" s="95">
        <v>43993</v>
      </c>
      <c r="E332" s="91">
        <v>1418</v>
      </c>
      <c r="F332" s="91">
        <v>3884</v>
      </c>
      <c r="G332" s="91" t="s">
        <v>169</v>
      </c>
      <c r="H332" s="173" t="s">
        <v>1002</v>
      </c>
      <c r="I332" s="97">
        <v>41008640</v>
      </c>
      <c r="J332" s="91" t="s">
        <v>170</v>
      </c>
      <c r="K332" s="94">
        <v>268.06</v>
      </c>
      <c r="L332" s="104">
        <f t="shared" si="51"/>
        <v>6</v>
      </c>
      <c r="M332" s="105" t="str">
        <f t="shared" si="52"/>
        <v>T2</v>
      </c>
      <c r="N332" s="93">
        <f t="shared" si="53"/>
        <v>10</v>
      </c>
      <c r="O332" s="106">
        <f t="shared" si="54"/>
        <v>2680.6</v>
      </c>
      <c r="P332" s="93" t="str">
        <f t="shared" si="55"/>
        <v>Dins Periode Legal</v>
      </c>
      <c r="Q332" s="93" t="str">
        <f t="shared" si="59"/>
        <v>T2 - Dins Periode Legal</v>
      </c>
      <c r="R332" s="93" t="str">
        <f t="shared" si="58"/>
        <v>T2 - Import Total</v>
      </c>
      <c r="S332" s="110">
        <f t="shared" si="56"/>
        <v>4.9764904176661511E-2</v>
      </c>
      <c r="T332" s="107">
        <f t="shared" si="57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43991</v>
      </c>
      <c r="D333" s="95">
        <v>43999</v>
      </c>
      <c r="E333" s="91">
        <v>1429</v>
      </c>
      <c r="F333" s="91">
        <v>3915</v>
      </c>
      <c r="G333" s="91" t="s">
        <v>78</v>
      </c>
      <c r="H333" s="173" t="s">
        <v>1003</v>
      </c>
      <c r="I333" s="97">
        <v>41000001</v>
      </c>
      <c r="J333" s="91" t="s">
        <v>79</v>
      </c>
      <c r="K333" s="94">
        <v>16.940000000000001</v>
      </c>
      <c r="L333" s="104">
        <f t="shared" si="51"/>
        <v>6</v>
      </c>
      <c r="M333" s="105" t="str">
        <f t="shared" si="52"/>
        <v>T2</v>
      </c>
      <c r="N333" s="93">
        <f t="shared" si="53"/>
        <v>8</v>
      </c>
      <c r="O333" s="106">
        <f t="shared" si="54"/>
        <v>135.52000000000001</v>
      </c>
      <c r="P333" s="93" t="str">
        <f t="shared" si="55"/>
        <v>Dins Periode Legal</v>
      </c>
      <c r="Q333" s="93" t="str">
        <f t="shared" si="59"/>
        <v>T2 - Dins Periode Legal</v>
      </c>
      <c r="R333" s="93" t="str">
        <f t="shared" si="58"/>
        <v>T2 - Import Total</v>
      </c>
      <c r="S333" s="110">
        <f t="shared" si="56"/>
        <v>2.51590681713839E-3</v>
      </c>
      <c r="T333" s="107">
        <f t="shared" si="57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43999</v>
      </c>
      <c r="D334" s="95">
        <v>43999</v>
      </c>
      <c r="E334" s="91">
        <v>1430</v>
      </c>
      <c r="F334" s="91">
        <v>3917</v>
      </c>
      <c r="G334" s="91" t="s">
        <v>979</v>
      </c>
      <c r="H334" s="96" t="s">
        <v>980</v>
      </c>
      <c r="I334" s="97">
        <v>41006645</v>
      </c>
      <c r="J334" s="91" t="s">
        <v>981</v>
      </c>
      <c r="K334" s="94">
        <v>559.99</v>
      </c>
      <c r="L334" s="104">
        <f t="shared" si="51"/>
        <v>6</v>
      </c>
      <c r="M334" s="105" t="str">
        <f t="shared" si="52"/>
        <v>T2</v>
      </c>
      <c r="N334" s="93">
        <f t="shared" si="53"/>
        <v>0</v>
      </c>
      <c r="O334" s="106">
        <f t="shared" si="54"/>
        <v>0</v>
      </c>
      <c r="P334" s="93" t="str">
        <f t="shared" si="55"/>
        <v>Dins Periode Legal</v>
      </c>
      <c r="Q334" s="93" t="str">
        <f t="shared" si="59"/>
        <v>T2 - Dins Periode Legal</v>
      </c>
      <c r="R334" s="93" t="str">
        <f t="shared" si="58"/>
        <v>T2 - Import Total</v>
      </c>
      <c r="S334" s="110">
        <f t="shared" si="56"/>
        <v>0</v>
      </c>
      <c r="T334" s="107">
        <f t="shared" si="57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43963</v>
      </c>
      <c r="D335" s="95">
        <v>44001</v>
      </c>
      <c r="E335" s="91"/>
      <c r="F335" s="91">
        <v>3932</v>
      </c>
      <c r="G335" s="91" t="s">
        <v>915</v>
      </c>
      <c r="H335" s="96" t="s">
        <v>982</v>
      </c>
      <c r="I335" s="97">
        <v>41037096</v>
      </c>
      <c r="J335" s="91" t="s">
        <v>917</v>
      </c>
      <c r="K335" s="94">
        <v>1016.4</v>
      </c>
      <c r="L335" s="104">
        <f t="shared" si="51"/>
        <v>6</v>
      </c>
      <c r="M335" s="105" t="str">
        <f t="shared" si="52"/>
        <v>T2</v>
      </c>
      <c r="N335" s="93">
        <f t="shared" si="53"/>
        <v>38</v>
      </c>
      <c r="O335" s="106">
        <f t="shared" si="54"/>
        <v>38623.199999999997</v>
      </c>
      <c r="P335" s="93" t="str">
        <f t="shared" si="55"/>
        <v>Fora Periode Legal</v>
      </c>
      <c r="Q335" s="93" t="str">
        <f t="shared" si="59"/>
        <v>T2 - Fora Periode Legal</v>
      </c>
      <c r="R335" s="93" t="str">
        <f t="shared" si="58"/>
        <v>T2 - Import Total</v>
      </c>
      <c r="S335" s="110">
        <f t="shared" si="56"/>
        <v>0.71703344288444104</v>
      </c>
      <c r="T335" s="107">
        <f t="shared" si="57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43963</v>
      </c>
      <c r="D336" s="95">
        <v>44001</v>
      </c>
      <c r="E336" s="91"/>
      <c r="F336" s="91">
        <v>3933</v>
      </c>
      <c r="G336" s="91" t="s">
        <v>983</v>
      </c>
      <c r="H336" s="96" t="s">
        <v>984</v>
      </c>
      <c r="I336" s="97">
        <v>41006751</v>
      </c>
      <c r="J336" s="91" t="s">
        <v>985</v>
      </c>
      <c r="K336" s="94">
        <v>279.44</v>
      </c>
      <c r="L336" s="104">
        <f t="shared" si="51"/>
        <v>6</v>
      </c>
      <c r="M336" s="105" t="str">
        <f t="shared" si="52"/>
        <v>T2</v>
      </c>
      <c r="N336" s="93">
        <f t="shared" si="53"/>
        <v>38</v>
      </c>
      <c r="O336" s="106">
        <f t="shared" si="54"/>
        <v>10618.72</v>
      </c>
      <c r="P336" s="93" t="str">
        <f t="shared" si="55"/>
        <v>Fora Periode Legal</v>
      </c>
      <c r="Q336" s="93" t="str">
        <f t="shared" si="59"/>
        <v>T2 - Fora Periode Legal</v>
      </c>
      <c r="R336" s="93" t="str">
        <f t="shared" si="58"/>
        <v>T2 - Import Total</v>
      </c>
      <c r="S336" s="110">
        <f t="shared" si="56"/>
        <v>0.19713481432470309</v>
      </c>
      <c r="T336" s="107">
        <f t="shared" si="57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43966</v>
      </c>
      <c r="D337" s="95">
        <v>44001</v>
      </c>
      <c r="E337" s="91"/>
      <c r="F337" s="91">
        <v>3934</v>
      </c>
      <c r="G337" s="91" t="s">
        <v>53</v>
      </c>
      <c r="H337" s="96" t="s">
        <v>986</v>
      </c>
      <c r="I337" s="97">
        <v>41007450</v>
      </c>
      <c r="J337" s="91" t="s">
        <v>24</v>
      </c>
      <c r="K337" s="94">
        <v>789.85</v>
      </c>
      <c r="L337" s="104">
        <f t="shared" si="51"/>
        <v>6</v>
      </c>
      <c r="M337" s="105" t="str">
        <f t="shared" si="52"/>
        <v>T2</v>
      </c>
      <c r="N337" s="93">
        <f t="shared" si="53"/>
        <v>35</v>
      </c>
      <c r="O337" s="106">
        <f t="shared" si="54"/>
        <v>27644.75</v>
      </c>
      <c r="P337" s="93" t="str">
        <f t="shared" si="55"/>
        <v>Fora Periode Legal</v>
      </c>
      <c r="Q337" s="93" t="str">
        <f t="shared" si="59"/>
        <v>T2 - Fora Periode Legal</v>
      </c>
      <c r="R337" s="93" t="str">
        <f t="shared" si="58"/>
        <v>T2 - Import Total</v>
      </c>
      <c r="S337" s="110">
        <f t="shared" si="56"/>
        <v>0.51322029946197245</v>
      </c>
      <c r="T337" s="107">
        <f t="shared" si="57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43966</v>
      </c>
      <c r="D338" s="95">
        <v>44001</v>
      </c>
      <c r="E338" s="91"/>
      <c r="F338" s="91">
        <v>3935</v>
      </c>
      <c r="G338" s="91" t="s">
        <v>111</v>
      </c>
      <c r="H338" s="96" t="s">
        <v>987</v>
      </c>
      <c r="I338" s="97">
        <v>41007250</v>
      </c>
      <c r="J338" s="91" t="s">
        <v>95</v>
      </c>
      <c r="K338" s="94">
        <v>400.67</v>
      </c>
      <c r="L338" s="104">
        <f t="shared" si="51"/>
        <v>6</v>
      </c>
      <c r="M338" s="105" t="str">
        <f t="shared" si="52"/>
        <v>T2</v>
      </c>
      <c r="N338" s="93">
        <f t="shared" si="53"/>
        <v>35</v>
      </c>
      <c r="O338" s="106">
        <f t="shared" si="54"/>
        <v>14023.45</v>
      </c>
      <c r="P338" s="93" t="str">
        <f t="shared" si="55"/>
        <v>Fora Periode Legal</v>
      </c>
      <c r="Q338" s="93" t="str">
        <f t="shared" si="59"/>
        <v>T2 - Fora Periode Legal</v>
      </c>
      <c r="R338" s="93" t="str">
        <f t="shared" si="58"/>
        <v>T2 - Import Total</v>
      </c>
      <c r="S338" s="110">
        <f t="shared" si="56"/>
        <v>0.2603430744893695</v>
      </c>
      <c r="T338" s="107">
        <f t="shared" si="57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43965</v>
      </c>
      <c r="D339" s="95">
        <v>44001</v>
      </c>
      <c r="E339" s="91"/>
      <c r="F339" s="91">
        <v>3936</v>
      </c>
      <c r="G339" s="91" t="s">
        <v>751</v>
      </c>
      <c r="H339" s="96" t="s">
        <v>988</v>
      </c>
      <c r="I339" s="97">
        <v>40003011</v>
      </c>
      <c r="J339" s="91" t="s">
        <v>753</v>
      </c>
      <c r="K339" s="94">
        <v>463.79</v>
      </c>
      <c r="L339" s="104">
        <f t="shared" si="51"/>
        <v>6</v>
      </c>
      <c r="M339" s="105" t="str">
        <f t="shared" si="52"/>
        <v>T2</v>
      </c>
      <c r="N339" s="93">
        <f t="shared" si="53"/>
        <v>36</v>
      </c>
      <c r="O339" s="106">
        <f t="shared" si="54"/>
        <v>16696.440000000002</v>
      </c>
      <c r="P339" s="93" t="str">
        <f t="shared" si="55"/>
        <v>Fora Periode Legal</v>
      </c>
      <c r="Q339" s="93" t="str">
        <f t="shared" si="59"/>
        <v>T2 - Fora Periode Legal</v>
      </c>
      <c r="R339" s="93" t="str">
        <f t="shared" si="58"/>
        <v>T2 - Import Total</v>
      </c>
      <c r="S339" s="110">
        <f t="shared" si="56"/>
        <v>0.30996670025045819</v>
      </c>
      <c r="T339" s="107">
        <f t="shared" si="57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43979</v>
      </c>
      <c r="D340" s="95">
        <v>44001</v>
      </c>
      <c r="E340" s="91"/>
      <c r="F340" s="91">
        <v>3937</v>
      </c>
      <c r="G340" s="91" t="s">
        <v>68</v>
      </c>
      <c r="H340" s="96" t="s">
        <v>989</v>
      </c>
      <c r="I340" s="97">
        <v>41005150</v>
      </c>
      <c r="J340" s="91" t="s">
        <v>28</v>
      </c>
      <c r="K340" s="94">
        <v>963.01</v>
      </c>
      <c r="L340" s="104">
        <f t="shared" si="51"/>
        <v>6</v>
      </c>
      <c r="M340" s="105" t="str">
        <f t="shared" si="52"/>
        <v>T2</v>
      </c>
      <c r="N340" s="93">
        <f t="shared" si="53"/>
        <v>22</v>
      </c>
      <c r="O340" s="106">
        <f t="shared" si="54"/>
        <v>21186.22</v>
      </c>
      <c r="P340" s="93" t="str">
        <f t="shared" si="55"/>
        <v>Dins Periode Legal</v>
      </c>
      <c r="Q340" s="93" t="str">
        <f t="shared" si="59"/>
        <v>T2 - Dins Periode Legal</v>
      </c>
      <c r="R340" s="93" t="str">
        <f t="shared" si="58"/>
        <v>T2 - Import Total</v>
      </c>
      <c r="S340" s="110">
        <f t="shared" si="56"/>
        <v>0.39331873765786374</v>
      </c>
      <c r="T340" s="107">
        <f t="shared" si="57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43966</v>
      </c>
      <c r="D341" s="95">
        <v>44001</v>
      </c>
      <c r="E341" s="91"/>
      <c r="F341" s="91">
        <v>3938</v>
      </c>
      <c r="G341" s="91" t="s">
        <v>49</v>
      </c>
      <c r="H341" s="96" t="s">
        <v>990</v>
      </c>
      <c r="I341" s="97">
        <v>41001612</v>
      </c>
      <c r="J341" s="91" t="s">
        <v>44</v>
      </c>
      <c r="K341" s="94">
        <v>55.13</v>
      </c>
      <c r="L341" s="104">
        <f t="shared" si="51"/>
        <v>6</v>
      </c>
      <c r="M341" s="105" t="str">
        <f t="shared" si="52"/>
        <v>T2</v>
      </c>
      <c r="N341" s="93">
        <f t="shared" si="53"/>
        <v>35</v>
      </c>
      <c r="O341" s="106">
        <f t="shared" si="54"/>
        <v>1929.5500000000002</v>
      </c>
      <c r="P341" s="93" t="str">
        <f t="shared" si="55"/>
        <v>Fora Periode Legal</v>
      </c>
      <c r="Q341" s="93" t="str">
        <f t="shared" si="59"/>
        <v>T2 - Fora Periode Legal</v>
      </c>
      <c r="R341" s="93" t="str">
        <f t="shared" si="58"/>
        <v>T2 - Import Total</v>
      </c>
      <c r="S341" s="110">
        <f t="shared" si="56"/>
        <v>3.5821782755382087E-2</v>
      </c>
      <c r="T341" s="107">
        <f t="shared" si="57"/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43966</v>
      </c>
      <c r="D342" s="95">
        <v>44001</v>
      </c>
      <c r="E342" s="91"/>
      <c r="F342" s="91">
        <v>3939</v>
      </c>
      <c r="G342" s="91" t="s">
        <v>115</v>
      </c>
      <c r="H342" s="96" t="s">
        <v>991</v>
      </c>
      <c r="I342" s="97">
        <v>40002390</v>
      </c>
      <c r="J342" s="91" t="s">
        <v>116</v>
      </c>
      <c r="K342" s="94">
        <v>2186.09</v>
      </c>
      <c r="L342" s="104">
        <f t="shared" si="51"/>
        <v>6</v>
      </c>
      <c r="M342" s="105" t="str">
        <f t="shared" si="52"/>
        <v>T2</v>
      </c>
      <c r="N342" s="93">
        <f t="shared" si="53"/>
        <v>35</v>
      </c>
      <c r="O342" s="106">
        <f t="shared" si="54"/>
        <v>76513.150000000009</v>
      </c>
      <c r="P342" s="93" t="str">
        <f t="shared" si="55"/>
        <v>Fora Periode Legal</v>
      </c>
      <c r="Q342" s="93" t="str">
        <f t="shared" si="59"/>
        <v>T2 - Fora Periode Legal</v>
      </c>
      <c r="R342" s="93" t="str">
        <f t="shared" si="58"/>
        <v>T2 - Import Total</v>
      </c>
      <c r="S342" s="110">
        <f t="shared" si="56"/>
        <v>1.4204542184602436</v>
      </c>
      <c r="T342" s="107">
        <f t="shared" si="57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43969</v>
      </c>
      <c r="D343" s="95">
        <v>44001</v>
      </c>
      <c r="E343" s="91"/>
      <c r="F343" s="91">
        <v>3940</v>
      </c>
      <c r="G343" s="91" t="s">
        <v>992</v>
      </c>
      <c r="H343" s="96" t="s">
        <v>993</v>
      </c>
      <c r="I343" s="97">
        <v>41000504</v>
      </c>
      <c r="J343" s="91" t="s">
        <v>994</v>
      </c>
      <c r="K343" s="94">
        <v>3320.27</v>
      </c>
      <c r="L343" s="104">
        <f t="shared" si="51"/>
        <v>6</v>
      </c>
      <c r="M343" s="105" t="str">
        <f t="shared" si="52"/>
        <v>T2</v>
      </c>
      <c r="N343" s="93">
        <f t="shared" si="53"/>
        <v>32</v>
      </c>
      <c r="O343" s="106">
        <f t="shared" si="54"/>
        <v>106248.64</v>
      </c>
      <c r="P343" s="93" t="str">
        <f t="shared" si="55"/>
        <v>Fora Periode Legal</v>
      </c>
      <c r="Q343" s="93" t="str">
        <f t="shared" si="59"/>
        <v>T2 - Fora Periode Legal</v>
      </c>
      <c r="R343" s="93" t="str">
        <f t="shared" si="58"/>
        <v>T2 - Import Total</v>
      </c>
      <c r="S343" s="110">
        <f t="shared" si="56"/>
        <v>1.9724887668807747</v>
      </c>
      <c r="T343" s="107">
        <f t="shared" si="57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43970</v>
      </c>
      <c r="D344" s="95">
        <v>44001</v>
      </c>
      <c r="E344" s="91"/>
      <c r="F344" s="91">
        <v>3941</v>
      </c>
      <c r="G344" s="91" t="s">
        <v>992</v>
      </c>
      <c r="H344" s="96" t="s">
        <v>995</v>
      </c>
      <c r="I344" s="97">
        <v>41000504</v>
      </c>
      <c r="J344" s="91" t="s">
        <v>994</v>
      </c>
      <c r="K344" s="94">
        <v>75.14</v>
      </c>
      <c r="L344" s="104">
        <f t="shared" si="51"/>
        <v>6</v>
      </c>
      <c r="M344" s="105" t="str">
        <f t="shared" si="52"/>
        <v>T2</v>
      </c>
      <c r="N344" s="93">
        <f t="shared" si="53"/>
        <v>31</v>
      </c>
      <c r="O344" s="106">
        <f t="shared" si="54"/>
        <v>2329.34</v>
      </c>
      <c r="P344" s="93" t="str">
        <f t="shared" si="55"/>
        <v>Fora Periode Legal</v>
      </c>
      <c r="Q344" s="93" t="str">
        <f t="shared" si="59"/>
        <v>T2 - Fora Periode Legal</v>
      </c>
      <c r="R344" s="93" t="str">
        <f t="shared" si="58"/>
        <v>T2 - Import Total</v>
      </c>
      <c r="S344" s="110">
        <f t="shared" si="56"/>
        <v>4.3243819254967064E-2</v>
      </c>
      <c r="T344" s="107">
        <f t="shared" si="57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43972</v>
      </c>
      <c r="D345" s="95">
        <v>44001</v>
      </c>
      <c r="E345" s="91"/>
      <c r="F345" s="91">
        <v>3942</v>
      </c>
      <c r="G345" s="91" t="s">
        <v>992</v>
      </c>
      <c r="H345" s="96" t="s">
        <v>996</v>
      </c>
      <c r="I345" s="97">
        <v>41000504</v>
      </c>
      <c r="J345" s="91" t="s">
        <v>994</v>
      </c>
      <c r="K345" s="94">
        <v>75.14</v>
      </c>
      <c r="L345" s="104">
        <f t="shared" si="51"/>
        <v>6</v>
      </c>
      <c r="M345" s="105" t="str">
        <f t="shared" si="52"/>
        <v>T2</v>
      </c>
      <c r="N345" s="93">
        <f t="shared" si="53"/>
        <v>29</v>
      </c>
      <c r="O345" s="106">
        <f t="shared" si="54"/>
        <v>2179.06</v>
      </c>
      <c r="P345" s="93" t="str">
        <f t="shared" si="55"/>
        <v>Dins Periode Legal</v>
      </c>
      <c r="Q345" s="93" t="str">
        <f t="shared" si="59"/>
        <v>T2 - Dins Periode Legal</v>
      </c>
      <c r="R345" s="93" t="str">
        <f t="shared" si="58"/>
        <v>T2 - Import Total</v>
      </c>
      <c r="S345" s="110">
        <f t="shared" si="56"/>
        <v>4.045389543206597E-2</v>
      </c>
      <c r="T345" s="107">
        <f t="shared" si="57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44007</v>
      </c>
      <c r="D346" s="95">
        <v>44007</v>
      </c>
      <c r="E346" s="91">
        <v>1444</v>
      </c>
      <c r="F346" s="91">
        <v>3963</v>
      </c>
      <c r="G346" s="91" t="s">
        <v>997</v>
      </c>
      <c r="H346" s="96" t="s">
        <v>998</v>
      </c>
      <c r="I346" s="97">
        <v>41037106</v>
      </c>
      <c r="J346" s="91" t="s">
        <v>999</v>
      </c>
      <c r="K346" s="94">
        <v>300</v>
      </c>
      <c r="L346" s="104">
        <f t="shared" si="51"/>
        <v>6</v>
      </c>
      <c r="M346" s="105" t="str">
        <f t="shared" si="52"/>
        <v>T2</v>
      </c>
      <c r="N346" s="93">
        <f t="shared" si="53"/>
        <v>0</v>
      </c>
      <c r="O346" s="106">
        <f t="shared" si="54"/>
        <v>0</v>
      </c>
      <c r="P346" s="93" t="str">
        <f t="shared" si="55"/>
        <v>Dins Periode Legal</v>
      </c>
      <c r="Q346" s="93" t="str">
        <f t="shared" si="59"/>
        <v>T2 - Dins Periode Legal</v>
      </c>
      <c r="R346" s="93" t="str">
        <f t="shared" si="58"/>
        <v>T2 - Import Total</v>
      </c>
      <c r="S346" s="110">
        <f t="shared" si="56"/>
        <v>0</v>
      </c>
      <c r="T346" s="107">
        <f t="shared" si="57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44008</v>
      </c>
      <c r="D347" s="95">
        <v>44008</v>
      </c>
      <c r="E347" s="91">
        <v>1451</v>
      </c>
      <c r="F347" s="91">
        <v>3994</v>
      </c>
      <c r="G347" s="91" t="s">
        <v>997</v>
      </c>
      <c r="H347" s="96" t="s">
        <v>998</v>
      </c>
      <c r="I347" s="97">
        <v>41037106</v>
      </c>
      <c r="J347" s="91" t="s">
        <v>999</v>
      </c>
      <c r="K347" s="94">
        <v>63</v>
      </c>
      <c r="L347" s="104">
        <f t="shared" si="51"/>
        <v>6</v>
      </c>
      <c r="M347" s="105" t="str">
        <f t="shared" si="52"/>
        <v>T2</v>
      </c>
      <c r="N347" s="93">
        <f t="shared" si="53"/>
        <v>0</v>
      </c>
      <c r="O347" s="106">
        <f t="shared" si="54"/>
        <v>0</v>
      </c>
      <c r="P347" s="93" t="str">
        <f t="shared" si="55"/>
        <v>Dins Periode Legal</v>
      </c>
      <c r="Q347" s="93" t="str">
        <f t="shared" si="59"/>
        <v>T2 - Dins Periode Legal</v>
      </c>
      <c r="R347" s="93" t="str">
        <f t="shared" si="58"/>
        <v>T2 - Import Total</v>
      </c>
      <c r="S347" s="110">
        <f t="shared" si="56"/>
        <v>0</v>
      </c>
      <c r="T347" s="107">
        <f t="shared" si="57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43983</v>
      </c>
      <c r="D348" s="95">
        <v>44012</v>
      </c>
      <c r="E348" s="91">
        <v>1472</v>
      </c>
      <c r="F348" s="91">
        <v>4060</v>
      </c>
      <c r="G348" s="91" t="s">
        <v>169</v>
      </c>
      <c r="H348" s="96" t="s">
        <v>1002</v>
      </c>
      <c r="I348" s="97">
        <v>41008640</v>
      </c>
      <c r="J348" s="91" t="s">
        <v>170</v>
      </c>
      <c r="K348" s="94">
        <v>33.04</v>
      </c>
      <c r="L348" s="104">
        <f t="shared" si="51"/>
        <v>6</v>
      </c>
      <c r="M348" s="105" t="str">
        <f t="shared" si="52"/>
        <v>T2</v>
      </c>
      <c r="N348" s="93">
        <f t="shared" si="53"/>
        <v>29</v>
      </c>
      <c r="O348" s="106">
        <f t="shared" si="54"/>
        <v>958.16</v>
      </c>
      <c r="P348" s="93" t="str">
        <f t="shared" si="55"/>
        <v>Dins Periode Legal</v>
      </c>
      <c r="Q348" s="93" t="str">
        <f t="shared" si="59"/>
        <v>T2 - Dins Periode Legal</v>
      </c>
      <c r="R348" s="93" t="str">
        <f t="shared" si="58"/>
        <v>T2 - Import Total</v>
      </c>
      <c r="S348" s="110">
        <f t="shared" si="56"/>
        <v>1.7788084975718117E-2</v>
      </c>
      <c r="T348" s="107">
        <f t="shared" si="57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44013</v>
      </c>
      <c r="D349" s="54">
        <v>44013</v>
      </c>
      <c r="E349" s="8">
        <v>1640</v>
      </c>
      <c r="F349" s="8">
        <v>4427</v>
      </c>
      <c r="G349" s="8" t="s">
        <v>1011</v>
      </c>
      <c r="H349" s="48" t="s">
        <v>1012</v>
      </c>
      <c r="I349" s="49">
        <v>40005225</v>
      </c>
      <c r="J349" s="8" t="s">
        <v>1013</v>
      </c>
      <c r="K349" s="9">
        <v>48.27</v>
      </c>
      <c r="L349" s="104">
        <f t="shared" si="51"/>
        <v>7</v>
      </c>
      <c r="M349" s="105" t="str">
        <f t="shared" si="52"/>
        <v>T3</v>
      </c>
      <c r="N349" s="93">
        <f t="shared" si="53"/>
        <v>0</v>
      </c>
      <c r="O349" s="106">
        <f t="shared" si="54"/>
        <v>0</v>
      </c>
      <c r="P349" s="93" t="str">
        <f t="shared" si="55"/>
        <v>Dins Periode Legal</v>
      </c>
      <c r="Q349" s="93" t="str">
        <f t="shared" si="59"/>
        <v>T3 - Dins Periode Legal</v>
      </c>
      <c r="R349" s="93" t="str">
        <f t="shared" si="58"/>
        <v>T3 - Import Total</v>
      </c>
      <c r="S349" s="110">
        <f t="shared" ref="S349:S412" si="60">IF(M349="",0,K349/(VLOOKUP(R349,$X$9:$Y$27,2,FALSE))*N349)</f>
        <v>0</v>
      </c>
      <c r="T349" s="107">
        <f t="shared" ref="T349:T412" si="61">IF(L349="",0,1)</f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43982</v>
      </c>
      <c r="D350" s="54">
        <v>44015</v>
      </c>
      <c r="E350" s="8">
        <v>1657</v>
      </c>
      <c r="F350" s="8">
        <v>4478</v>
      </c>
      <c r="G350" s="8" t="s">
        <v>70</v>
      </c>
      <c r="H350" s="48" t="s">
        <v>1014</v>
      </c>
      <c r="I350" s="49">
        <v>41007530</v>
      </c>
      <c r="J350" s="8" t="s">
        <v>46</v>
      </c>
      <c r="K350" s="9">
        <v>783.35</v>
      </c>
      <c r="L350" s="104">
        <f t="shared" si="51"/>
        <v>7</v>
      </c>
      <c r="M350" s="105" t="str">
        <f t="shared" si="52"/>
        <v>T3</v>
      </c>
      <c r="N350" s="93">
        <f t="shared" si="53"/>
        <v>33</v>
      </c>
      <c r="O350" s="106">
        <f t="shared" si="54"/>
        <v>25850.55</v>
      </c>
      <c r="P350" s="93" t="str">
        <f t="shared" si="55"/>
        <v>Fora Periode Legal</v>
      </c>
      <c r="Q350" s="93" t="str">
        <f t="shared" si="59"/>
        <v>T3 - Fora Periode Legal</v>
      </c>
      <c r="R350" s="93" t="str">
        <f t="shared" si="58"/>
        <v>T3 - Import Total</v>
      </c>
      <c r="S350" s="110">
        <f t="shared" si="60"/>
        <v>0.24622329129433931</v>
      </c>
      <c r="T350" s="107">
        <f t="shared" si="61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43982</v>
      </c>
      <c r="D351" s="54">
        <v>44015</v>
      </c>
      <c r="E351" s="8"/>
      <c r="F351" s="8">
        <v>4479</v>
      </c>
      <c r="G351" s="8" t="s">
        <v>583</v>
      </c>
      <c r="H351" s="48" t="s">
        <v>1015</v>
      </c>
      <c r="I351" s="49">
        <v>40000814</v>
      </c>
      <c r="J351" s="8" t="s">
        <v>585</v>
      </c>
      <c r="K351" s="9">
        <v>155.1</v>
      </c>
      <c r="L351" s="104">
        <f t="shared" si="51"/>
        <v>7</v>
      </c>
      <c r="M351" s="105" t="str">
        <f t="shared" si="52"/>
        <v>T3</v>
      </c>
      <c r="N351" s="93">
        <f t="shared" si="53"/>
        <v>33</v>
      </c>
      <c r="O351" s="106">
        <f t="shared" si="54"/>
        <v>5118.3</v>
      </c>
      <c r="P351" s="93" t="str">
        <f t="shared" si="55"/>
        <v>Fora Periode Legal</v>
      </c>
      <c r="Q351" s="93" t="str">
        <f t="shared" si="59"/>
        <v>T3 - Fora Periode Legal</v>
      </c>
      <c r="R351" s="93" t="str">
        <f t="shared" si="58"/>
        <v>T3 - Import Total</v>
      </c>
      <c r="S351" s="110">
        <f t="shared" si="60"/>
        <v>4.8751174417249028E-2</v>
      </c>
      <c r="T351" s="107">
        <f t="shared" si="61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43976</v>
      </c>
      <c r="D352" s="54">
        <v>44015</v>
      </c>
      <c r="E352" s="8"/>
      <c r="F352" s="8">
        <v>4480</v>
      </c>
      <c r="G352" s="8" t="s">
        <v>1016</v>
      </c>
      <c r="H352" s="48" t="s">
        <v>1017</v>
      </c>
      <c r="I352" s="49">
        <v>40008658</v>
      </c>
      <c r="J352" s="8" t="s">
        <v>1005</v>
      </c>
      <c r="K352" s="9">
        <v>2688.04</v>
      </c>
      <c r="L352" s="104">
        <f t="shared" si="51"/>
        <v>7</v>
      </c>
      <c r="M352" s="105" t="str">
        <f t="shared" si="52"/>
        <v>T3</v>
      </c>
      <c r="N352" s="93">
        <f t="shared" si="53"/>
        <v>39</v>
      </c>
      <c r="O352" s="106">
        <f t="shared" si="54"/>
        <v>104833.56</v>
      </c>
      <c r="P352" s="93" t="str">
        <f t="shared" si="55"/>
        <v>Fora Periode Legal</v>
      </c>
      <c r="Q352" s="93" t="str">
        <f t="shared" si="59"/>
        <v>T3 - Fora Periode Legal</v>
      </c>
      <c r="R352" s="93" t="str">
        <f t="shared" si="58"/>
        <v>T3 - Import Total</v>
      </c>
      <c r="S352" s="110">
        <f t="shared" si="60"/>
        <v>0.99852669213237621</v>
      </c>
      <c r="T352" s="107">
        <f t="shared" si="61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43973</v>
      </c>
      <c r="D353" s="54">
        <v>44015</v>
      </c>
      <c r="E353" s="8"/>
      <c r="F353" s="8">
        <v>4481</v>
      </c>
      <c r="G353" s="8" t="s">
        <v>1018</v>
      </c>
      <c r="H353" s="48" t="s">
        <v>1019</v>
      </c>
      <c r="I353" s="49">
        <v>41008102</v>
      </c>
      <c r="J353" s="8" t="s">
        <v>1007</v>
      </c>
      <c r="K353" s="9">
        <v>199.06</v>
      </c>
      <c r="L353" s="104">
        <f t="shared" si="51"/>
        <v>7</v>
      </c>
      <c r="M353" s="105" t="str">
        <f t="shared" si="52"/>
        <v>T3</v>
      </c>
      <c r="N353" s="93">
        <f t="shared" si="53"/>
        <v>42</v>
      </c>
      <c r="O353" s="106">
        <f t="shared" si="54"/>
        <v>8360.52</v>
      </c>
      <c r="P353" s="93" t="str">
        <f t="shared" si="55"/>
        <v>Fora Periode Legal</v>
      </c>
      <c r="Q353" s="93" t="str">
        <f t="shared" si="59"/>
        <v>T3 - Fora Periode Legal</v>
      </c>
      <c r="R353" s="93" t="str">
        <f t="shared" si="58"/>
        <v>T3 - Import Total</v>
      </c>
      <c r="S353" s="110">
        <f t="shared" si="60"/>
        <v>7.9632918886915358E-2</v>
      </c>
      <c r="T353" s="107">
        <f t="shared" si="61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43980</v>
      </c>
      <c r="D354" s="54">
        <v>44015</v>
      </c>
      <c r="E354" s="8"/>
      <c r="F354" s="8">
        <v>4482</v>
      </c>
      <c r="G354" s="8" t="s">
        <v>92</v>
      </c>
      <c r="H354" s="48" t="s">
        <v>1020</v>
      </c>
      <c r="I354" s="49">
        <v>41007555</v>
      </c>
      <c r="J354" s="8" t="s">
        <v>93</v>
      </c>
      <c r="K354" s="9">
        <v>998.25</v>
      </c>
      <c r="L354" s="104">
        <f t="shared" si="51"/>
        <v>7</v>
      </c>
      <c r="M354" s="105" t="str">
        <f t="shared" si="52"/>
        <v>T3</v>
      </c>
      <c r="N354" s="93">
        <f t="shared" si="53"/>
        <v>35</v>
      </c>
      <c r="O354" s="106">
        <f t="shared" si="54"/>
        <v>34938.75</v>
      </c>
      <c r="P354" s="93" t="str">
        <f t="shared" si="55"/>
        <v>Fora Periode Legal</v>
      </c>
      <c r="Q354" s="93" t="str">
        <f t="shared" si="59"/>
        <v>T3 - Fora Periode Legal</v>
      </c>
      <c r="R354" s="93" t="str">
        <f t="shared" si="58"/>
        <v>T3 - Import Total</v>
      </c>
      <c r="S354" s="110">
        <f t="shared" si="60"/>
        <v>0.33278727217448362</v>
      </c>
      <c r="T354" s="107">
        <f t="shared" si="61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43982</v>
      </c>
      <c r="D355" s="54">
        <v>44015</v>
      </c>
      <c r="E355" s="8"/>
      <c r="F355" s="8">
        <v>4483</v>
      </c>
      <c r="G355" s="8" t="s">
        <v>151</v>
      </c>
      <c r="H355" s="48" t="s">
        <v>1021</v>
      </c>
      <c r="I355" s="49">
        <v>41000460</v>
      </c>
      <c r="J355" s="8" t="s">
        <v>152</v>
      </c>
      <c r="K355" s="9">
        <v>159.72</v>
      </c>
      <c r="L355" s="104">
        <f t="shared" si="51"/>
        <v>7</v>
      </c>
      <c r="M355" s="105" t="str">
        <f t="shared" si="52"/>
        <v>T3</v>
      </c>
      <c r="N355" s="93">
        <f t="shared" si="53"/>
        <v>33</v>
      </c>
      <c r="O355" s="106">
        <f t="shared" si="54"/>
        <v>5270.76</v>
      </c>
      <c r="P355" s="93" t="str">
        <f t="shared" si="55"/>
        <v>Fora Periode Legal</v>
      </c>
      <c r="Q355" s="93" t="str">
        <f t="shared" si="59"/>
        <v>T3 - Fora Periode Legal</v>
      </c>
      <c r="R355" s="93" t="str">
        <f t="shared" si="58"/>
        <v>T3 - Import Total</v>
      </c>
      <c r="S355" s="110">
        <f t="shared" si="60"/>
        <v>5.0203337059464961E-2</v>
      </c>
      <c r="T355" s="107">
        <f t="shared" si="61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43978</v>
      </c>
      <c r="D356" s="54">
        <v>44015</v>
      </c>
      <c r="E356" s="8"/>
      <c r="F356" s="8">
        <v>4484</v>
      </c>
      <c r="G356" s="8" t="s">
        <v>272</v>
      </c>
      <c r="H356" s="48" t="s">
        <v>1022</v>
      </c>
      <c r="I356" s="49">
        <v>41001242</v>
      </c>
      <c r="J356" s="8" t="s">
        <v>180</v>
      </c>
      <c r="K356" s="9">
        <v>438.77</v>
      </c>
      <c r="L356" s="104">
        <f t="shared" si="51"/>
        <v>7</v>
      </c>
      <c r="M356" s="105" t="str">
        <f t="shared" si="52"/>
        <v>T3</v>
      </c>
      <c r="N356" s="93">
        <f t="shared" si="53"/>
        <v>37</v>
      </c>
      <c r="O356" s="106">
        <f t="shared" si="54"/>
        <v>16234.49</v>
      </c>
      <c r="P356" s="93" t="str">
        <f t="shared" si="55"/>
        <v>Fora Periode Legal</v>
      </c>
      <c r="Q356" s="93" t="str">
        <f t="shared" si="59"/>
        <v>T3 - Fora Periode Legal</v>
      </c>
      <c r="R356" s="93" t="str">
        <f t="shared" si="58"/>
        <v>T3 - Import Total</v>
      </c>
      <c r="S356" s="110">
        <f t="shared" si="60"/>
        <v>0.15463150920522148</v>
      </c>
      <c r="T356" s="107">
        <f t="shared" si="61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43982</v>
      </c>
      <c r="D357" s="54">
        <v>44015</v>
      </c>
      <c r="E357" s="8"/>
      <c r="F357" s="8">
        <v>4485</v>
      </c>
      <c r="G357" s="8" t="s">
        <v>53</v>
      </c>
      <c r="H357" s="48" t="s">
        <v>1023</v>
      </c>
      <c r="I357" s="49">
        <v>41007450</v>
      </c>
      <c r="J357" s="8" t="s">
        <v>24</v>
      </c>
      <c r="K357" s="9">
        <v>1039.58</v>
      </c>
      <c r="L357" s="104">
        <f t="shared" si="51"/>
        <v>7</v>
      </c>
      <c r="M357" s="105" t="str">
        <f t="shared" si="52"/>
        <v>T3</v>
      </c>
      <c r="N357" s="93">
        <f t="shared" si="53"/>
        <v>33</v>
      </c>
      <c r="O357" s="106">
        <f t="shared" si="54"/>
        <v>34306.14</v>
      </c>
      <c r="P357" s="93" t="str">
        <f t="shared" si="55"/>
        <v>Fora Periode Legal</v>
      </c>
      <c r="Q357" s="93" t="str">
        <f t="shared" si="59"/>
        <v>T3 - Fora Periode Legal</v>
      </c>
      <c r="R357" s="93" t="str">
        <f t="shared" si="58"/>
        <v>T3 - Import Total</v>
      </c>
      <c r="S357" s="110">
        <f t="shared" si="60"/>
        <v>0.32676174017204218</v>
      </c>
      <c r="T357" s="107">
        <f t="shared" si="61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43982</v>
      </c>
      <c r="D358" s="54">
        <v>44015</v>
      </c>
      <c r="E358" s="8"/>
      <c r="F358" s="8">
        <v>4486</v>
      </c>
      <c r="G358" s="8" t="s">
        <v>111</v>
      </c>
      <c r="H358" s="48" t="s">
        <v>1024</v>
      </c>
      <c r="I358" s="49">
        <v>41007250</v>
      </c>
      <c r="J358" s="8" t="s">
        <v>95</v>
      </c>
      <c r="K358" s="9">
        <v>471.11</v>
      </c>
      <c r="L358" s="104">
        <f t="shared" si="51"/>
        <v>7</v>
      </c>
      <c r="M358" s="105" t="str">
        <f t="shared" si="52"/>
        <v>T3</v>
      </c>
      <c r="N358" s="93">
        <f t="shared" si="53"/>
        <v>33</v>
      </c>
      <c r="O358" s="106">
        <f t="shared" si="54"/>
        <v>15546.630000000001</v>
      </c>
      <c r="P358" s="93" t="str">
        <f t="shared" si="55"/>
        <v>Fora Periode Legal</v>
      </c>
      <c r="Q358" s="93" t="str">
        <f t="shared" si="59"/>
        <v>T3 - Fora Periode Legal</v>
      </c>
      <c r="R358" s="93" t="str">
        <f t="shared" si="58"/>
        <v>T3 - Import Total</v>
      </c>
      <c r="S358" s="110">
        <f t="shared" si="60"/>
        <v>0.14807972778665501</v>
      </c>
      <c r="T358" s="107">
        <f t="shared" si="61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43981</v>
      </c>
      <c r="D359" s="54">
        <v>44015</v>
      </c>
      <c r="E359" s="8"/>
      <c r="F359" s="8">
        <v>4487</v>
      </c>
      <c r="G359" s="8" t="s">
        <v>66</v>
      </c>
      <c r="H359" s="48" t="s">
        <v>1025</v>
      </c>
      <c r="I359" s="49">
        <v>41002908</v>
      </c>
      <c r="J359" s="8" t="s">
        <v>39</v>
      </c>
      <c r="K359" s="9">
        <v>1418.42</v>
      </c>
      <c r="L359" s="104">
        <f t="shared" si="51"/>
        <v>7</v>
      </c>
      <c r="M359" s="105" t="str">
        <f t="shared" si="52"/>
        <v>T3</v>
      </c>
      <c r="N359" s="93">
        <f t="shared" si="53"/>
        <v>34</v>
      </c>
      <c r="O359" s="106">
        <f t="shared" si="54"/>
        <v>48226.28</v>
      </c>
      <c r="P359" s="93" t="str">
        <f t="shared" si="55"/>
        <v>Fora Periode Legal</v>
      </c>
      <c r="Q359" s="93" t="str">
        <f t="shared" si="59"/>
        <v>T3 - Fora Periode Legal</v>
      </c>
      <c r="R359" s="93" t="str">
        <f t="shared" si="58"/>
        <v>T3 - Import Total</v>
      </c>
      <c r="S359" s="110">
        <f t="shared" si="60"/>
        <v>0.45934935188931647</v>
      </c>
      <c r="T359" s="107">
        <f t="shared" si="61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43981</v>
      </c>
      <c r="D360" s="54">
        <v>44015</v>
      </c>
      <c r="E360" s="8"/>
      <c r="F360" s="8">
        <v>4488</v>
      </c>
      <c r="G360" s="8" t="s">
        <v>162</v>
      </c>
      <c r="H360" s="48" t="s">
        <v>1026</v>
      </c>
      <c r="I360" s="49">
        <v>41002895</v>
      </c>
      <c r="J360" s="8" t="s">
        <v>163</v>
      </c>
      <c r="K360" s="9">
        <v>211.94</v>
      </c>
      <c r="L360" s="104">
        <f t="shared" si="51"/>
        <v>7</v>
      </c>
      <c r="M360" s="105" t="str">
        <f t="shared" si="52"/>
        <v>T3</v>
      </c>
      <c r="N360" s="93">
        <f t="shared" si="53"/>
        <v>34</v>
      </c>
      <c r="O360" s="106">
        <f t="shared" si="54"/>
        <v>7205.96</v>
      </c>
      <c r="P360" s="93" t="str">
        <f t="shared" si="55"/>
        <v>Fora Periode Legal</v>
      </c>
      <c r="Q360" s="93" t="str">
        <f t="shared" si="59"/>
        <v>T3 - Fora Periode Legal</v>
      </c>
      <c r="R360" s="93" t="str">
        <f t="shared" si="58"/>
        <v>T3 - Import Total</v>
      </c>
      <c r="S360" s="110">
        <f t="shared" si="60"/>
        <v>6.8635877694492267E-2</v>
      </c>
      <c r="T360" s="107">
        <f t="shared" si="61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43982</v>
      </c>
      <c r="D361" s="54">
        <v>44015</v>
      </c>
      <c r="E361" s="8"/>
      <c r="F361" s="8">
        <v>4489</v>
      </c>
      <c r="G361" s="8" t="s">
        <v>63</v>
      </c>
      <c r="H361" s="48" t="s">
        <v>1027</v>
      </c>
      <c r="I361" s="49">
        <v>40000200</v>
      </c>
      <c r="J361" s="8" t="s">
        <v>15</v>
      </c>
      <c r="K361" s="9">
        <v>698.52</v>
      </c>
      <c r="L361" s="104">
        <f t="shared" si="51"/>
        <v>7</v>
      </c>
      <c r="M361" s="105" t="str">
        <f t="shared" si="52"/>
        <v>T3</v>
      </c>
      <c r="N361" s="93">
        <f t="shared" ref="N361:N418" si="62">IF(D361="",0,D361-C361)</f>
        <v>33</v>
      </c>
      <c r="O361" s="106">
        <f t="shared" ref="O361:O418" si="63">K361*N361</f>
        <v>23051.16</v>
      </c>
      <c r="P361" s="93" t="str">
        <f t="shared" ref="P361:P418" si="64">IF(N361&lt;=30,"Dins Periode Legal","Fora Periode Legal")</f>
        <v>Fora Periode Legal</v>
      </c>
      <c r="Q361" s="93" t="str">
        <f t="shared" ref="Q361:Q418" si="65">CONCATENATE($M361," - ",P361)</f>
        <v>T3 - Fora Periode Legal</v>
      </c>
      <c r="R361" s="93" t="str">
        <f t="shared" si="58"/>
        <v>T3 - Import Total</v>
      </c>
      <c r="S361" s="110">
        <f t="shared" si="60"/>
        <v>0.21955944780101089</v>
      </c>
      <c r="T361" s="107">
        <f t="shared" si="61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43980</v>
      </c>
      <c r="D362" s="54">
        <v>44015</v>
      </c>
      <c r="E362" s="8"/>
      <c r="F362" s="8">
        <v>4490</v>
      </c>
      <c r="G362" s="8" t="s">
        <v>58</v>
      </c>
      <c r="H362" s="48" t="s">
        <v>1028</v>
      </c>
      <c r="I362" s="49">
        <v>40001300</v>
      </c>
      <c r="J362" s="8" t="s">
        <v>18</v>
      </c>
      <c r="K362" s="9">
        <v>48.63</v>
      </c>
      <c r="L362" s="104">
        <f t="shared" ref="L362:L425" si="66">IF(D362="","",MONTH(D362))</f>
        <v>7</v>
      </c>
      <c r="M362" s="105" t="str">
        <f t="shared" ref="M362:M425" si="67">IF(L362="","",VLOOKUP(L362,$AJ$8:$AK$19,2,FALSE))</f>
        <v>T3</v>
      </c>
      <c r="N362" s="93">
        <f t="shared" si="62"/>
        <v>35</v>
      </c>
      <c r="O362" s="106">
        <f t="shared" si="63"/>
        <v>1702.0500000000002</v>
      </c>
      <c r="P362" s="93" t="str">
        <f t="shared" si="64"/>
        <v>Fora Periode Legal</v>
      </c>
      <c r="Q362" s="93" t="str">
        <f t="shared" si="65"/>
        <v>T3 - Fora Periode Legal</v>
      </c>
      <c r="R362" s="93" t="str">
        <f t="shared" si="58"/>
        <v>T3 - Import Total</v>
      </c>
      <c r="S362" s="110">
        <f t="shared" si="60"/>
        <v>1.6211815723361021E-2</v>
      </c>
      <c r="T362" s="107">
        <f t="shared" si="61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43977</v>
      </c>
      <c r="D363" s="54">
        <v>44015</v>
      </c>
      <c r="E363" s="8"/>
      <c r="F363" s="8">
        <v>4491</v>
      </c>
      <c r="G363" s="8" t="s">
        <v>71</v>
      </c>
      <c r="H363" s="48" t="s">
        <v>1029</v>
      </c>
      <c r="I363" s="49">
        <v>41006850</v>
      </c>
      <c r="J363" s="8" t="s">
        <v>23</v>
      </c>
      <c r="K363" s="9">
        <v>790.35</v>
      </c>
      <c r="L363" s="104">
        <f t="shared" si="66"/>
        <v>7</v>
      </c>
      <c r="M363" s="105" t="str">
        <f t="shared" si="67"/>
        <v>T3</v>
      </c>
      <c r="N363" s="93">
        <f t="shared" si="62"/>
        <v>38</v>
      </c>
      <c r="O363" s="106">
        <f t="shared" si="63"/>
        <v>30033.3</v>
      </c>
      <c r="P363" s="93" t="str">
        <f t="shared" si="64"/>
        <v>Fora Periode Legal</v>
      </c>
      <c r="Q363" s="93" t="str">
        <f t="shared" si="65"/>
        <v>T3 - Fora Periode Legal</v>
      </c>
      <c r="R363" s="93" t="str">
        <f t="shared" si="58"/>
        <v>T3 - Import Total</v>
      </c>
      <c r="S363" s="110">
        <f t="shared" si="60"/>
        <v>0.28606346767980878</v>
      </c>
      <c r="T363" s="107">
        <f t="shared" si="61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43982</v>
      </c>
      <c r="D364" s="54">
        <v>44015</v>
      </c>
      <c r="E364" s="8"/>
      <c r="F364" s="8">
        <v>4492</v>
      </c>
      <c r="G364" s="8" t="s">
        <v>72</v>
      </c>
      <c r="H364" s="48" t="s">
        <v>1030</v>
      </c>
      <c r="I364" s="49">
        <v>41002557</v>
      </c>
      <c r="J364" s="8" t="s">
        <v>32</v>
      </c>
      <c r="K364" s="9">
        <v>264.68</v>
      </c>
      <c r="L364" s="104">
        <f t="shared" si="66"/>
        <v>7</v>
      </c>
      <c r="M364" s="105" t="str">
        <f t="shared" si="67"/>
        <v>T3</v>
      </c>
      <c r="N364" s="93">
        <f t="shared" si="62"/>
        <v>33</v>
      </c>
      <c r="O364" s="106">
        <f t="shared" si="63"/>
        <v>8734.44</v>
      </c>
      <c r="P364" s="93" t="str">
        <f t="shared" si="64"/>
        <v>Fora Periode Legal</v>
      </c>
      <c r="Q364" s="93" t="str">
        <f t="shared" si="65"/>
        <v>T3 - Fora Periode Legal</v>
      </c>
      <c r="R364" s="93" t="str">
        <f t="shared" si="58"/>
        <v>T3 - Import Total</v>
      </c>
      <c r="S364" s="110">
        <f t="shared" si="60"/>
        <v>8.3194460636734191E-2</v>
      </c>
      <c r="T364" s="107">
        <f t="shared" si="61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43982</v>
      </c>
      <c r="D365" s="54">
        <v>44015</v>
      </c>
      <c r="E365" s="8"/>
      <c r="F365" s="8">
        <v>4493</v>
      </c>
      <c r="G365" s="8" t="s">
        <v>72</v>
      </c>
      <c r="H365" s="48" t="s">
        <v>1031</v>
      </c>
      <c r="I365" s="49">
        <v>41002557</v>
      </c>
      <c r="J365" s="8" t="s">
        <v>32</v>
      </c>
      <c r="K365" s="9">
        <v>77.599999999999994</v>
      </c>
      <c r="L365" s="104">
        <f t="shared" si="66"/>
        <v>7</v>
      </c>
      <c r="M365" s="105" t="str">
        <f t="shared" si="67"/>
        <v>T3</v>
      </c>
      <c r="N365" s="93">
        <f t="shared" si="62"/>
        <v>33</v>
      </c>
      <c r="O365" s="106">
        <f t="shared" si="63"/>
        <v>2560.7999999999997</v>
      </c>
      <c r="P365" s="93" t="str">
        <f t="shared" si="64"/>
        <v>Fora Periode Legal</v>
      </c>
      <c r="Q365" s="93" t="str">
        <f t="shared" si="65"/>
        <v>T3 - Fora Periode Legal</v>
      </c>
      <c r="R365" s="93" t="str">
        <f t="shared" si="58"/>
        <v>T3 - Import Total</v>
      </c>
      <c r="S365" s="110">
        <f t="shared" si="60"/>
        <v>2.4391303254535941E-2</v>
      </c>
      <c r="T365" s="107">
        <f t="shared" si="61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43978</v>
      </c>
      <c r="D366" s="54">
        <v>44015</v>
      </c>
      <c r="E366" s="8"/>
      <c r="F366" s="8">
        <v>4494</v>
      </c>
      <c r="G366" s="8" t="s">
        <v>1032</v>
      </c>
      <c r="H366" s="48" t="s">
        <v>1033</v>
      </c>
      <c r="I366" s="49">
        <v>41003001</v>
      </c>
      <c r="J366" s="8" t="s">
        <v>1006</v>
      </c>
      <c r="K366" s="9">
        <v>1061.78</v>
      </c>
      <c r="L366" s="104">
        <f t="shared" si="66"/>
        <v>7</v>
      </c>
      <c r="M366" s="105" t="str">
        <f t="shared" si="67"/>
        <v>T3</v>
      </c>
      <c r="N366" s="93">
        <f t="shared" si="62"/>
        <v>37</v>
      </c>
      <c r="O366" s="106">
        <f t="shared" si="63"/>
        <v>39285.86</v>
      </c>
      <c r="P366" s="93" t="str">
        <f t="shared" si="64"/>
        <v>Fora Periode Legal</v>
      </c>
      <c r="Q366" s="93" t="str">
        <f t="shared" si="65"/>
        <v>T3 - Fora Periode Legal</v>
      </c>
      <c r="R366" s="93" t="str">
        <f t="shared" si="58"/>
        <v>T3 - Import Total</v>
      </c>
      <c r="S366" s="110">
        <f t="shared" si="60"/>
        <v>0.37419295723025747</v>
      </c>
      <c r="T366" s="107">
        <f t="shared" si="61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43980</v>
      </c>
      <c r="D367" s="54">
        <v>44015</v>
      </c>
      <c r="E367" s="8"/>
      <c r="F367" s="8">
        <v>4495</v>
      </c>
      <c r="G367" s="8" t="s">
        <v>144</v>
      </c>
      <c r="H367" s="48" t="s">
        <v>1034</v>
      </c>
      <c r="I367" s="49">
        <v>40003180</v>
      </c>
      <c r="J367" s="8" t="s">
        <v>145</v>
      </c>
      <c r="K367" s="9">
        <v>49.61</v>
      </c>
      <c r="L367" s="104">
        <f t="shared" si="66"/>
        <v>7</v>
      </c>
      <c r="M367" s="105" t="str">
        <f t="shared" si="67"/>
        <v>T3</v>
      </c>
      <c r="N367" s="93">
        <f t="shared" si="62"/>
        <v>35</v>
      </c>
      <c r="O367" s="106">
        <f t="shared" si="63"/>
        <v>1736.35</v>
      </c>
      <c r="P367" s="93" t="str">
        <f t="shared" si="64"/>
        <v>Fora Periode Legal</v>
      </c>
      <c r="Q367" s="93" t="str">
        <f t="shared" si="65"/>
        <v>T3 - Fora Periode Legal</v>
      </c>
      <c r="R367" s="93" t="str">
        <f t="shared" si="58"/>
        <v>T3 - Import Total</v>
      </c>
      <c r="S367" s="110">
        <f t="shared" si="60"/>
        <v>1.6538518980792519E-2</v>
      </c>
      <c r="T367" s="107">
        <f t="shared" si="61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43981</v>
      </c>
      <c r="D368" s="54">
        <v>44015</v>
      </c>
      <c r="E368" s="8"/>
      <c r="F368" s="8">
        <v>4496</v>
      </c>
      <c r="G368" s="8" t="s">
        <v>60</v>
      </c>
      <c r="H368" s="48" t="s">
        <v>1035</v>
      </c>
      <c r="I368" s="49">
        <v>41001822</v>
      </c>
      <c r="J368" s="8" t="s">
        <v>41</v>
      </c>
      <c r="K368" s="9">
        <v>3603.03</v>
      </c>
      <c r="L368" s="104">
        <f t="shared" si="66"/>
        <v>7</v>
      </c>
      <c r="M368" s="105" t="str">
        <f t="shared" si="67"/>
        <v>T3</v>
      </c>
      <c r="N368" s="93">
        <f t="shared" si="62"/>
        <v>34</v>
      </c>
      <c r="O368" s="106">
        <f t="shared" si="63"/>
        <v>122503.02</v>
      </c>
      <c r="P368" s="93" t="str">
        <f t="shared" si="64"/>
        <v>Fora Periode Legal</v>
      </c>
      <c r="Q368" s="93" t="str">
        <f t="shared" si="65"/>
        <v>T3 - Fora Periode Legal</v>
      </c>
      <c r="R368" s="93" t="str">
        <f t="shared" si="58"/>
        <v>T3 - Import Total</v>
      </c>
      <c r="S368" s="110">
        <f t="shared" si="60"/>
        <v>1.1668261130960955</v>
      </c>
      <c r="T368" s="107">
        <f t="shared" si="61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43980</v>
      </c>
      <c r="D369" s="54">
        <v>44015</v>
      </c>
      <c r="E369" s="8"/>
      <c r="F369" s="8">
        <v>4497</v>
      </c>
      <c r="G369" s="8" t="s">
        <v>65</v>
      </c>
      <c r="H369" s="48" t="s">
        <v>1036</v>
      </c>
      <c r="I369" s="49">
        <v>40002800</v>
      </c>
      <c r="J369" s="8" t="s">
        <v>35</v>
      </c>
      <c r="K369" s="9">
        <v>43.28</v>
      </c>
      <c r="L369" s="104">
        <f t="shared" si="66"/>
        <v>7</v>
      </c>
      <c r="M369" s="105" t="str">
        <f t="shared" si="67"/>
        <v>T3</v>
      </c>
      <c r="N369" s="93">
        <f t="shared" si="62"/>
        <v>35</v>
      </c>
      <c r="O369" s="106">
        <f t="shared" si="63"/>
        <v>1514.8</v>
      </c>
      <c r="P369" s="93" t="str">
        <f t="shared" si="64"/>
        <v>Fora Periode Legal</v>
      </c>
      <c r="Q369" s="93" t="str">
        <f t="shared" si="65"/>
        <v>T3 - Fora Periode Legal</v>
      </c>
      <c r="R369" s="93" t="str">
        <f t="shared" si="58"/>
        <v>T3 - Import Total</v>
      </c>
      <c r="S369" s="110">
        <f t="shared" si="60"/>
        <v>1.4428282634321716E-2</v>
      </c>
      <c r="T369" s="107">
        <f t="shared" si="61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43983</v>
      </c>
      <c r="D370" s="54">
        <v>44015</v>
      </c>
      <c r="E370" s="8"/>
      <c r="F370" s="8">
        <v>4498</v>
      </c>
      <c r="G370" s="8" t="s">
        <v>117</v>
      </c>
      <c r="H370" s="48" t="s">
        <v>1037</v>
      </c>
      <c r="I370" s="49">
        <v>41000865</v>
      </c>
      <c r="J370" s="8" t="s">
        <v>118</v>
      </c>
      <c r="K370" s="9">
        <v>99.06</v>
      </c>
      <c r="L370" s="104">
        <f t="shared" si="66"/>
        <v>7</v>
      </c>
      <c r="M370" s="105" t="str">
        <f t="shared" si="67"/>
        <v>T3</v>
      </c>
      <c r="N370" s="93">
        <f t="shared" si="62"/>
        <v>32</v>
      </c>
      <c r="O370" s="106">
        <f t="shared" si="63"/>
        <v>3169.92</v>
      </c>
      <c r="P370" s="93" t="str">
        <f t="shared" si="64"/>
        <v>Fora Periode Legal</v>
      </c>
      <c r="Q370" s="93" t="str">
        <f t="shared" si="65"/>
        <v>T3 - Fora Periode Legal</v>
      </c>
      <c r="R370" s="93" t="str">
        <f t="shared" si="58"/>
        <v>T3 - Import Total</v>
      </c>
      <c r="S370" s="110">
        <f t="shared" si="60"/>
        <v>3.0193095912456488E-2</v>
      </c>
      <c r="T370" s="107">
        <f t="shared" si="61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44008</v>
      </c>
      <c r="D371" s="54">
        <v>44015</v>
      </c>
      <c r="E371" s="8"/>
      <c r="F371" s="8">
        <v>4499</v>
      </c>
      <c r="G371" s="8" t="s">
        <v>68</v>
      </c>
      <c r="H371" s="48" t="s">
        <v>1038</v>
      </c>
      <c r="I371" s="49">
        <v>41005150</v>
      </c>
      <c r="J371" s="8" t="s">
        <v>28</v>
      </c>
      <c r="K371" s="9">
        <v>963.01</v>
      </c>
      <c r="L371" s="104">
        <f t="shared" si="66"/>
        <v>7</v>
      </c>
      <c r="M371" s="105" t="str">
        <f t="shared" si="67"/>
        <v>T3</v>
      </c>
      <c r="N371" s="93">
        <f t="shared" si="62"/>
        <v>7</v>
      </c>
      <c r="O371" s="106">
        <f t="shared" si="63"/>
        <v>6741.07</v>
      </c>
      <c r="P371" s="93" t="str">
        <f t="shared" si="64"/>
        <v>Dins Periode Legal</v>
      </c>
      <c r="Q371" s="93" t="str">
        <f t="shared" si="65"/>
        <v>T3 - Dins Periode Legal</v>
      </c>
      <c r="R371" s="93" t="str">
        <f t="shared" si="58"/>
        <v>T3 - Import Total</v>
      </c>
      <c r="S371" s="110">
        <f t="shared" si="60"/>
        <v>6.4207857946756708E-2</v>
      </c>
      <c r="T371" s="107">
        <f t="shared" si="61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43983</v>
      </c>
      <c r="D372" s="54">
        <v>44015</v>
      </c>
      <c r="E372" s="8"/>
      <c r="F372" s="8">
        <v>4500</v>
      </c>
      <c r="G372" s="8" t="s">
        <v>1039</v>
      </c>
      <c r="H372" s="48" t="s">
        <v>1040</v>
      </c>
      <c r="I372" s="49">
        <v>41037101</v>
      </c>
      <c r="J372" s="8" t="s">
        <v>1008</v>
      </c>
      <c r="K372" s="9">
        <v>112.22</v>
      </c>
      <c r="L372" s="104">
        <f t="shared" si="66"/>
        <v>7</v>
      </c>
      <c r="M372" s="105" t="str">
        <f t="shared" si="67"/>
        <v>T3</v>
      </c>
      <c r="N372" s="93">
        <f t="shared" si="62"/>
        <v>32</v>
      </c>
      <c r="O372" s="106">
        <f t="shared" si="63"/>
        <v>3591.04</v>
      </c>
      <c r="P372" s="93" t="str">
        <f t="shared" si="64"/>
        <v>Fora Periode Legal</v>
      </c>
      <c r="Q372" s="93" t="str">
        <f t="shared" si="65"/>
        <v>T3 - Fora Periode Legal</v>
      </c>
      <c r="R372" s="93" t="str">
        <f t="shared" si="58"/>
        <v>T3 - Import Total</v>
      </c>
      <c r="S372" s="110">
        <f t="shared" si="60"/>
        <v>3.4204211824105261E-2</v>
      </c>
      <c r="T372" s="107">
        <f t="shared" si="61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44012</v>
      </c>
      <c r="D373" s="54">
        <v>44018</v>
      </c>
      <c r="E373" s="8">
        <v>1662</v>
      </c>
      <c r="F373" s="8">
        <v>4512</v>
      </c>
      <c r="G373" s="8" t="s">
        <v>51</v>
      </c>
      <c r="H373" s="48" t="s">
        <v>1041</v>
      </c>
      <c r="I373" s="49">
        <v>41002593</v>
      </c>
      <c r="J373" s="8" t="s">
        <v>766</v>
      </c>
      <c r="K373" s="9">
        <v>1635.05</v>
      </c>
      <c r="L373" s="104">
        <f t="shared" si="66"/>
        <v>7</v>
      </c>
      <c r="M373" s="105" t="str">
        <f t="shared" si="67"/>
        <v>T3</v>
      </c>
      <c r="N373" s="93">
        <f t="shared" si="62"/>
        <v>6</v>
      </c>
      <c r="O373" s="106">
        <f t="shared" si="63"/>
        <v>9810.2999999999993</v>
      </c>
      <c r="P373" s="93" t="str">
        <f t="shared" si="64"/>
        <v>Dins Periode Legal</v>
      </c>
      <c r="Q373" s="93" t="str">
        <f t="shared" si="65"/>
        <v>T3 - Dins Periode Legal</v>
      </c>
      <c r="R373" s="93" t="str">
        <f t="shared" si="58"/>
        <v>T3 - Import Total</v>
      </c>
      <c r="S373" s="110">
        <f t="shared" si="60"/>
        <v>9.3441894063563707E-2</v>
      </c>
      <c r="T373" s="107">
        <f t="shared" si="61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44020</v>
      </c>
      <c r="D374" s="54">
        <v>44020</v>
      </c>
      <c r="E374" s="8">
        <v>1665</v>
      </c>
      <c r="F374" s="8">
        <v>4520</v>
      </c>
      <c r="G374" s="8" t="s">
        <v>948</v>
      </c>
      <c r="H374" s="48" t="s">
        <v>1042</v>
      </c>
      <c r="I374" s="49">
        <v>41037098</v>
      </c>
      <c r="J374" s="8" t="s">
        <v>950</v>
      </c>
      <c r="K374" s="9">
        <v>257.39999999999998</v>
      </c>
      <c r="L374" s="104">
        <f t="shared" si="66"/>
        <v>7</v>
      </c>
      <c r="M374" s="105" t="str">
        <f t="shared" si="67"/>
        <v>T3</v>
      </c>
      <c r="N374" s="93">
        <f t="shared" si="62"/>
        <v>0</v>
      </c>
      <c r="O374" s="106">
        <f t="shared" si="63"/>
        <v>0</v>
      </c>
      <c r="P374" s="93" t="str">
        <f t="shared" si="64"/>
        <v>Dins Periode Legal</v>
      </c>
      <c r="Q374" s="93" t="str">
        <f t="shared" si="65"/>
        <v>T3 - Dins Periode Legal</v>
      </c>
      <c r="R374" s="93" t="str">
        <f t="shared" si="58"/>
        <v>T3 - Import Total</v>
      </c>
      <c r="S374" s="110">
        <f t="shared" si="60"/>
        <v>0</v>
      </c>
      <c r="T374" s="107">
        <f t="shared" si="61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44013</v>
      </c>
      <c r="D375" s="54">
        <v>44022</v>
      </c>
      <c r="E375" s="8">
        <v>1670</v>
      </c>
      <c r="F375" s="8">
        <v>4532</v>
      </c>
      <c r="G375" s="8" t="s">
        <v>169</v>
      </c>
      <c r="H375" s="48" t="s">
        <v>1043</v>
      </c>
      <c r="I375" s="49">
        <v>41008640</v>
      </c>
      <c r="J375" s="8" t="s">
        <v>170</v>
      </c>
      <c r="K375" s="9">
        <v>255.13</v>
      </c>
      <c r="L375" s="104">
        <f t="shared" si="66"/>
        <v>7</v>
      </c>
      <c r="M375" s="105" t="str">
        <f t="shared" si="67"/>
        <v>T3</v>
      </c>
      <c r="N375" s="93">
        <f t="shared" si="62"/>
        <v>9</v>
      </c>
      <c r="O375" s="106">
        <f t="shared" si="63"/>
        <v>2296.17</v>
      </c>
      <c r="P375" s="93" t="str">
        <f t="shared" si="64"/>
        <v>Dins Periode Legal</v>
      </c>
      <c r="Q375" s="93" t="str">
        <f t="shared" si="65"/>
        <v>T3 - Dins Periode Legal</v>
      </c>
      <c r="R375" s="93" t="str">
        <f t="shared" si="58"/>
        <v>T3 - Import Total</v>
      </c>
      <c r="S375" s="110">
        <f t="shared" si="60"/>
        <v>2.187073523663222E-2</v>
      </c>
      <c r="T375" s="107">
        <f t="shared" si="61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43999</v>
      </c>
      <c r="D376" s="54">
        <v>44027</v>
      </c>
      <c r="E376" s="8">
        <v>1680</v>
      </c>
      <c r="F376" s="8">
        <v>4570</v>
      </c>
      <c r="G376" s="8" t="s">
        <v>78</v>
      </c>
      <c r="H376" s="48" t="s">
        <v>1044</v>
      </c>
      <c r="I376" s="49">
        <v>41000001</v>
      </c>
      <c r="J376" s="8" t="s">
        <v>79</v>
      </c>
      <c r="K376" s="9">
        <v>16.940000000000001</v>
      </c>
      <c r="L376" s="104">
        <f t="shared" si="66"/>
        <v>7</v>
      </c>
      <c r="M376" s="105" t="str">
        <f t="shared" si="67"/>
        <v>T3</v>
      </c>
      <c r="N376" s="93">
        <f t="shared" si="62"/>
        <v>28</v>
      </c>
      <c r="O376" s="106">
        <f t="shared" si="63"/>
        <v>474.32000000000005</v>
      </c>
      <c r="P376" s="93" t="str">
        <f t="shared" si="64"/>
        <v>Dins Periode Legal</v>
      </c>
      <c r="Q376" s="93" t="str">
        <f t="shared" si="65"/>
        <v>T3 - Dins Periode Legal</v>
      </c>
      <c r="R376" s="93" t="str">
        <f t="shared" si="58"/>
        <v>T3 - Import Total</v>
      </c>
      <c r="S376" s="110">
        <f t="shared" si="60"/>
        <v>4.5178393313384446E-3</v>
      </c>
      <c r="T376" s="107">
        <f t="shared" si="61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43991</v>
      </c>
      <c r="D377" s="54">
        <v>44029</v>
      </c>
      <c r="E377" s="8">
        <v>1685</v>
      </c>
      <c r="F377" s="8">
        <v>4584</v>
      </c>
      <c r="G377" s="8" t="s">
        <v>74</v>
      </c>
      <c r="H377" s="48" t="s">
        <v>1045</v>
      </c>
      <c r="I377" s="49">
        <v>41008600</v>
      </c>
      <c r="J377" s="8" t="s">
        <v>27</v>
      </c>
      <c r="K377" s="9">
        <v>211.7</v>
      </c>
      <c r="L377" s="104">
        <f t="shared" si="66"/>
        <v>7</v>
      </c>
      <c r="M377" s="105" t="str">
        <f t="shared" si="67"/>
        <v>T3</v>
      </c>
      <c r="N377" s="93">
        <f t="shared" si="62"/>
        <v>38</v>
      </c>
      <c r="O377" s="106">
        <f t="shared" si="63"/>
        <v>8044.5999999999995</v>
      </c>
      <c r="P377" s="93" t="str">
        <f t="shared" si="64"/>
        <v>Fora Periode Legal</v>
      </c>
      <c r="Q377" s="93" t="str">
        <f t="shared" si="65"/>
        <v>T3 - Fora Periode Legal</v>
      </c>
      <c r="R377" s="93" t="str">
        <f t="shared" si="58"/>
        <v>T3 - Import Total</v>
      </c>
      <c r="S377" s="110">
        <f t="shared" si="60"/>
        <v>7.6623819963073977E-2</v>
      </c>
      <c r="T377" s="107">
        <f t="shared" si="61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44012</v>
      </c>
      <c r="D378" s="54">
        <v>44029</v>
      </c>
      <c r="E378" s="8"/>
      <c r="F378" s="8">
        <v>4585</v>
      </c>
      <c r="G378" s="8" t="s">
        <v>160</v>
      </c>
      <c r="H378" s="48" t="s">
        <v>1046</v>
      </c>
      <c r="I378" s="49">
        <v>41002865</v>
      </c>
      <c r="J378" s="8" t="s">
        <v>161</v>
      </c>
      <c r="K378" s="9">
        <v>1828.53</v>
      </c>
      <c r="L378" s="104">
        <f t="shared" si="66"/>
        <v>7</v>
      </c>
      <c r="M378" s="105" t="str">
        <f t="shared" si="67"/>
        <v>T3</v>
      </c>
      <c r="N378" s="93">
        <f t="shared" si="62"/>
        <v>17</v>
      </c>
      <c r="O378" s="106">
        <f t="shared" si="63"/>
        <v>31085.01</v>
      </c>
      <c r="P378" s="93" t="str">
        <f t="shared" si="64"/>
        <v>Dins Periode Legal</v>
      </c>
      <c r="Q378" s="93" t="str">
        <f t="shared" si="65"/>
        <v>T3 - Dins Periode Legal</v>
      </c>
      <c r="R378" s="93" t="str">
        <f t="shared" si="58"/>
        <v>T3 - Import Total</v>
      </c>
      <c r="S378" s="110">
        <f t="shared" si="60"/>
        <v>0.29608087534375283</v>
      </c>
      <c r="T378" s="107">
        <f t="shared" si="61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44001</v>
      </c>
      <c r="D379" s="54">
        <v>44029</v>
      </c>
      <c r="E379" s="8"/>
      <c r="F379" s="8">
        <v>4586</v>
      </c>
      <c r="G379" s="8" t="s">
        <v>272</v>
      </c>
      <c r="H379" s="48" t="s">
        <v>1047</v>
      </c>
      <c r="I379" s="49">
        <v>41001242</v>
      </c>
      <c r="J379" s="8" t="s">
        <v>180</v>
      </c>
      <c r="K379" s="9">
        <v>639.34</v>
      </c>
      <c r="L379" s="104">
        <f t="shared" si="66"/>
        <v>7</v>
      </c>
      <c r="M379" s="105" t="str">
        <f t="shared" si="67"/>
        <v>T3</v>
      </c>
      <c r="N379" s="93">
        <f t="shared" si="62"/>
        <v>28</v>
      </c>
      <c r="O379" s="106">
        <f t="shared" si="63"/>
        <v>17901.52</v>
      </c>
      <c r="P379" s="93" t="str">
        <f t="shared" si="64"/>
        <v>Dins Periode Legal</v>
      </c>
      <c r="Q379" s="93" t="str">
        <f t="shared" si="65"/>
        <v>T3 - Dins Periode Legal</v>
      </c>
      <c r="R379" s="93" t="str">
        <f t="shared" si="58"/>
        <v>T3 - Import Total</v>
      </c>
      <c r="S379" s="110">
        <f t="shared" si="60"/>
        <v>0.17050976376020788</v>
      </c>
      <c r="T379" s="107">
        <f t="shared" si="61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44001</v>
      </c>
      <c r="D380" s="54">
        <v>44029</v>
      </c>
      <c r="E380" s="8"/>
      <c r="F380" s="8">
        <v>4587</v>
      </c>
      <c r="G380" s="8" t="s">
        <v>272</v>
      </c>
      <c r="H380" s="48" t="s">
        <v>1048</v>
      </c>
      <c r="I380" s="49">
        <v>41001242</v>
      </c>
      <c r="J380" s="8" t="s">
        <v>180</v>
      </c>
      <c r="K380" s="9">
        <v>4199.3500000000004</v>
      </c>
      <c r="L380" s="104">
        <f t="shared" si="66"/>
        <v>7</v>
      </c>
      <c r="M380" s="105" t="str">
        <f t="shared" si="67"/>
        <v>T3</v>
      </c>
      <c r="N380" s="93">
        <f t="shared" si="62"/>
        <v>28</v>
      </c>
      <c r="O380" s="106">
        <f t="shared" si="63"/>
        <v>117581.80000000002</v>
      </c>
      <c r="P380" s="93" t="str">
        <f t="shared" si="64"/>
        <v>Dins Periode Legal</v>
      </c>
      <c r="Q380" s="93" t="str">
        <f t="shared" si="65"/>
        <v>T3 - Dins Periode Legal</v>
      </c>
      <c r="R380" s="93" t="str">
        <f t="shared" si="58"/>
        <v>T3 - Import Total</v>
      </c>
      <c r="S380" s="110">
        <f t="shared" si="60"/>
        <v>1.1199521013020128</v>
      </c>
      <c r="T380" s="107">
        <f t="shared" si="61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43997</v>
      </c>
      <c r="D381" s="54">
        <v>44029</v>
      </c>
      <c r="E381" s="8"/>
      <c r="F381" s="8">
        <v>4588</v>
      </c>
      <c r="G381" s="8" t="s">
        <v>111</v>
      </c>
      <c r="H381" s="48" t="s">
        <v>1049</v>
      </c>
      <c r="I381" s="49">
        <v>41007250</v>
      </c>
      <c r="J381" s="8" t="s">
        <v>95</v>
      </c>
      <c r="K381" s="9">
        <v>802.12</v>
      </c>
      <c r="L381" s="104">
        <f t="shared" si="66"/>
        <v>7</v>
      </c>
      <c r="M381" s="105" t="str">
        <f t="shared" si="67"/>
        <v>T3</v>
      </c>
      <c r="N381" s="93">
        <f t="shared" si="62"/>
        <v>32</v>
      </c>
      <c r="O381" s="106">
        <f t="shared" si="63"/>
        <v>25667.84</v>
      </c>
      <c r="P381" s="93" t="str">
        <f t="shared" si="64"/>
        <v>Fora Periode Legal</v>
      </c>
      <c r="Q381" s="93" t="str">
        <f t="shared" si="65"/>
        <v>T3 - Fora Periode Legal</v>
      </c>
      <c r="R381" s="93" t="str">
        <f t="shared" si="58"/>
        <v>T3 - Import Total</v>
      </c>
      <c r="S381" s="110">
        <f t="shared" si="60"/>
        <v>0.24448300114374721</v>
      </c>
      <c r="T381" s="107">
        <f t="shared" si="61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43997</v>
      </c>
      <c r="D382" s="54">
        <v>44029</v>
      </c>
      <c r="E382" s="8"/>
      <c r="F382" s="8">
        <v>4589</v>
      </c>
      <c r="G382" s="8" t="s">
        <v>53</v>
      </c>
      <c r="H382" s="48" t="s">
        <v>1050</v>
      </c>
      <c r="I382" s="49">
        <v>41007450</v>
      </c>
      <c r="J382" s="8" t="s">
        <v>24</v>
      </c>
      <c r="K382" s="9">
        <v>243.55</v>
      </c>
      <c r="L382" s="104">
        <f t="shared" si="66"/>
        <v>7</v>
      </c>
      <c r="M382" s="105" t="str">
        <f t="shared" si="67"/>
        <v>T3</v>
      </c>
      <c r="N382" s="93">
        <f t="shared" si="62"/>
        <v>32</v>
      </c>
      <c r="O382" s="106">
        <f t="shared" si="63"/>
        <v>7793.6</v>
      </c>
      <c r="P382" s="93" t="str">
        <f t="shared" si="64"/>
        <v>Fora Periode Legal</v>
      </c>
      <c r="Q382" s="93" t="str">
        <f t="shared" si="65"/>
        <v>T3 - Fora Periode Legal</v>
      </c>
      <c r="R382" s="93" t="str">
        <f t="shared" si="58"/>
        <v>T3 - Import Total</v>
      </c>
      <c r="S382" s="110">
        <f t="shared" si="60"/>
        <v>7.4233076009274965E-2</v>
      </c>
      <c r="T382" s="107">
        <f t="shared" si="61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43992</v>
      </c>
      <c r="D383" s="54">
        <v>44029</v>
      </c>
      <c r="E383" s="8"/>
      <c r="F383" s="8">
        <v>4590</v>
      </c>
      <c r="G383" s="8" t="s">
        <v>56</v>
      </c>
      <c r="H383" s="48" t="s">
        <v>1051</v>
      </c>
      <c r="I383" s="49">
        <v>40000100</v>
      </c>
      <c r="J383" s="8" t="s">
        <v>14</v>
      </c>
      <c r="K383" s="9">
        <v>27.09</v>
      </c>
      <c r="L383" s="104">
        <f t="shared" si="66"/>
        <v>7</v>
      </c>
      <c r="M383" s="105" t="str">
        <f t="shared" si="67"/>
        <v>T3</v>
      </c>
      <c r="N383" s="93">
        <f t="shared" si="62"/>
        <v>37</v>
      </c>
      <c r="O383" s="106">
        <f t="shared" si="63"/>
        <v>1002.33</v>
      </c>
      <c r="P383" s="93" t="str">
        <f t="shared" si="64"/>
        <v>Fora Periode Legal</v>
      </c>
      <c r="Q383" s="93" t="str">
        <f t="shared" si="65"/>
        <v>T3 - Fora Periode Legal</v>
      </c>
      <c r="R383" s="93" t="str">
        <f t="shared" ref="R383:R446" si="68">CONCATENATE($M383," - Import Total")</f>
        <v>T3 - Import Total</v>
      </c>
      <c r="S383" s="110">
        <f t="shared" si="60"/>
        <v>9.5470692717584404E-3</v>
      </c>
      <c r="T383" s="107">
        <f t="shared" si="61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44001</v>
      </c>
      <c r="D384" s="54">
        <v>44029</v>
      </c>
      <c r="E384" s="8"/>
      <c r="F384" s="8">
        <v>4591</v>
      </c>
      <c r="G384" s="8" t="s">
        <v>1052</v>
      </c>
      <c r="H384" s="48" t="s">
        <v>1053</v>
      </c>
      <c r="I384" s="49">
        <v>41037104</v>
      </c>
      <c r="J384" s="8" t="s">
        <v>1054</v>
      </c>
      <c r="K384" s="9">
        <v>885.9</v>
      </c>
      <c r="L384" s="104">
        <f t="shared" si="66"/>
        <v>7</v>
      </c>
      <c r="M384" s="105" t="str">
        <f t="shared" si="67"/>
        <v>T3</v>
      </c>
      <c r="N384" s="93">
        <f t="shared" si="62"/>
        <v>28</v>
      </c>
      <c r="O384" s="106">
        <f t="shared" si="63"/>
        <v>24805.200000000001</v>
      </c>
      <c r="P384" s="93" t="str">
        <f t="shared" si="64"/>
        <v>Dins Periode Legal</v>
      </c>
      <c r="Q384" s="93" t="str">
        <f t="shared" si="65"/>
        <v>T3 - Dins Periode Legal</v>
      </c>
      <c r="R384" s="93" t="str">
        <f t="shared" si="68"/>
        <v>T3 - Import Total</v>
      </c>
      <c r="S384" s="110">
        <f t="shared" si="60"/>
        <v>0.23626646184372652</v>
      </c>
      <c r="T384" s="107">
        <f t="shared" si="61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44012</v>
      </c>
      <c r="D385" s="54">
        <v>44029</v>
      </c>
      <c r="E385" s="8"/>
      <c r="F385" s="8">
        <v>4592</v>
      </c>
      <c r="G385" s="8" t="s">
        <v>1055</v>
      </c>
      <c r="H385" s="48" t="s">
        <v>1056</v>
      </c>
      <c r="I385" s="49">
        <v>41037102</v>
      </c>
      <c r="J385" s="8" t="s">
        <v>1009</v>
      </c>
      <c r="K385" s="9">
        <v>233.29</v>
      </c>
      <c r="L385" s="104">
        <f t="shared" si="66"/>
        <v>7</v>
      </c>
      <c r="M385" s="105" t="str">
        <f t="shared" si="67"/>
        <v>T3</v>
      </c>
      <c r="N385" s="93">
        <f t="shared" si="62"/>
        <v>17</v>
      </c>
      <c r="O385" s="106">
        <f t="shared" si="63"/>
        <v>3965.93</v>
      </c>
      <c r="P385" s="93" t="str">
        <f t="shared" si="64"/>
        <v>Dins Periode Legal</v>
      </c>
      <c r="Q385" s="93" t="str">
        <f t="shared" si="65"/>
        <v>T3 - Dins Periode Legal</v>
      </c>
      <c r="R385" s="93" t="str">
        <f t="shared" si="68"/>
        <v>T3 - Import Total</v>
      </c>
      <c r="S385" s="110">
        <f t="shared" si="60"/>
        <v>3.777499270394475E-2</v>
      </c>
      <c r="T385" s="107">
        <f t="shared" si="61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43991</v>
      </c>
      <c r="D386" s="54">
        <v>44029</v>
      </c>
      <c r="E386" s="8"/>
      <c r="F386" s="8">
        <v>4593</v>
      </c>
      <c r="G386" s="8" t="s">
        <v>1057</v>
      </c>
      <c r="H386" s="48" t="s">
        <v>1058</v>
      </c>
      <c r="I386" s="49">
        <v>41037105</v>
      </c>
      <c r="J386" s="8" t="s">
        <v>1010</v>
      </c>
      <c r="K386" s="9">
        <v>29.3</v>
      </c>
      <c r="L386" s="104">
        <f t="shared" si="66"/>
        <v>7</v>
      </c>
      <c r="M386" s="105" t="str">
        <f t="shared" si="67"/>
        <v>T3</v>
      </c>
      <c r="N386" s="93">
        <f t="shared" si="62"/>
        <v>38</v>
      </c>
      <c r="O386" s="106">
        <f t="shared" si="63"/>
        <v>1113.4000000000001</v>
      </c>
      <c r="P386" s="93" t="str">
        <f t="shared" si="64"/>
        <v>Fora Periode Legal</v>
      </c>
      <c r="Q386" s="93" t="str">
        <f t="shared" si="65"/>
        <v>T3 - Fora Periode Legal</v>
      </c>
      <c r="R386" s="93" t="str">
        <f t="shared" si="68"/>
        <v>T3 - Import Total</v>
      </c>
      <c r="S386" s="110">
        <f t="shared" si="60"/>
        <v>1.060499728350528E-2</v>
      </c>
      <c r="T386" s="107">
        <f t="shared" si="61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43998</v>
      </c>
      <c r="D387" s="54">
        <v>44029</v>
      </c>
      <c r="E387" s="8"/>
      <c r="F387" s="8">
        <v>4594</v>
      </c>
      <c r="G387" s="8" t="s">
        <v>1032</v>
      </c>
      <c r="H387" s="48" t="s">
        <v>1059</v>
      </c>
      <c r="I387" s="49">
        <v>41003001</v>
      </c>
      <c r="J387" s="8" t="s">
        <v>1006</v>
      </c>
      <c r="K387" s="9">
        <v>2477.48</v>
      </c>
      <c r="L387" s="104">
        <f t="shared" si="66"/>
        <v>7</v>
      </c>
      <c r="M387" s="105" t="str">
        <f t="shared" si="67"/>
        <v>T3</v>
      </c>
      <c r="N387" s="93">
        <f t="shared" si="62"/>
        <v>31</v>
      </c>
      <c r="O387" s="106">
        <f t="shared" si="63"/>
        <v>76801.88</v>
      </c>
      <c r="P387" s="93" t="str">
        <f t="shared" si="64"/>
        <v>Fora Periode Legal</v>
      </c>
      <c r="Q387" s="93" t="str">
        <f t="shared" si="65"/>
        <v>T3 - Fora Periode Legal</v>
      </c>
      <c r="R387" s="93" t="str">
        <f t="shared" si="68"/>
        <v>T3 - Import Total</v>
      </c>
      <c r="S387" s="110">
        <f t="shared" si="60"/>
        <v>0.73152840737210201</v>
      </c>
      <c r="T387" s="107">
        <f t="shared" si="61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44028</v>
      </c>
      <c r="D388" s="54">
        <v>44033</v>
      </c>
      <c r="E388" s="8">
        <v>1698</v>
      </c>
      <c r="F388" s="8">
        <v>4629</v>
      </c>
      <c r="G388" s="8" t="s">
        <v>1060</v>
      </c>
      <c r="H388" s="48" t="s">
        <v>1061</v>
      </c>
      <c r="I388" s="49">
        <v>41000310</v>
      </c>
      <c r="J388" s="8" t="s">
        <v>1062</v>
      </c>
      <c r="K388" s="9">
        <v>48.4</v>
      </c>
      <c r="L388" s="104">
        <f t="shared" si="66"/>
        <v>7</v>
      </c>
      <c r="M388" s="105" t="str">
        <f t="shared" si="67"/>
        <v>T3</v>
      </c>
      <c r="N388" s="93">
        <f t="shared" si="62"/>
        <v>5</v>
      </c>
      <c r="O388" s="106">
        <f t="shared" si="63"/>
        <v>242</v>
      </c>
      <c r="P388" s="93" t="str">
        <f t="shared" si="64"/>
        <v>Dins Periode Legal</v>
      </c>
      <c r="Q388" s="93" t="str">
        <f t="shared" si="65"/>
        <v>T3 - Dins Periode Legal</v>
      </c>
      <c r="R388" s="93" t="str">
        <f t="shared" si="68"/>
        <v>T3 - Import Total</v>
      </c>
      <c r="S388" s="110">
        <f t="shared" si="60"/>
        <v>2.3050200670094102E-3</v>
      </c>
      <c r="T388" s="107">
        <f t="shared" si="61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44035</v>
      </c>
      <c r="D389" s="54">
        <v>44036</v>
      </c>
      <c r="E389" s="8">
        <v>1706</v>
      </c>
      <c r="F389" s="8">
        <v>4648</v>
      </c>
      <c r="G389" s="8" t="s">
        <v>948</v>
      </c>
      <c r="H389" s="48" t="s">
        <v>1063</v>
      </c>
      <c r="I389" s="49">
        <v>41037098</v>
      </c>
      <c r="J389" s="8" t="s">
        <v>950</v>
      </c>
      <c r="K389" s="9">
        <v>257.39999999999998</v>
      </c>
      <c r="L389" s="104">
        <f t="shared" si="66"/>
        <v>7</v>
      </c>
      <c r="M389" s="105" t="str">
        <f t="shared" si="67"/>
        <v>T3</v>
      </c>
      <c r="N389" s="93">
        <f t="shared" si="62"/>
        <v>1</v>
      </c>
      <c r="O389" s="106">
        <f t="shared" si="63"/>
        <v>257.39999999999998</v>
      </c>
      <c r="P389" s="93" t="str">
        <f t="shared" si="64"/>
        <v>Dins Periode Legal</v>
      </c>
      <c r="Q389" s="93" t="str">
        <f t="shared" si="65"/>
        <v>T3 - Dins Periode Legal</v>
      </c>
      <c r="R389" s="93" t="str">
        <f t="shared" si="68"/>
        <v>T3 - Import Total</v>
      </c>
      <c r="S389" s="110">
        <f t="shared" si="60"/>
        <v>2.4517031621827364E-3</v>
      </c>
      <c r="T389" s="107">
        <f t="shared" si="61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44013</v>
      </c>
      <c r="D390" s="54">
        <v>44043</v>
      </c>
      <c r="E390" s="8">
        <v>1872</v>
      </c>
      <c r="F390" s="8">
        <v>5050</v>
      </c>
      <c r="G390" s="8" t="s">
        <v>169</v>
      </c>
      <c r="H390" s="48" t="s">
        <v>1043</v>
      </c>
      <c r="I390" s="49">
        <v>41008640</v>
      </c>
      <c r="J390" s="8" t="s">
        <v>170</v>
      </c>
      <c r="K390" s="9">
        <v>33.04</v>
      </c>
      <c r="L390" s="104">
        <f t="shared" si="66"/>
        <v>7</v>
      </c>
      <c r="M390" s="105" t="str">
        <f t="shared" si="67"/>
        <v>T3</v>
      </c>
      <c r="N390" s="93">
        <f t="shared" si="62"/>
        <v>30</v>
      </c>
      <c r="O390" s="106">
        <f t="shared" si="63"/>
        <v>991.19999999999993</v>
      </c>
      <c r="P390" s="93" t="str">
        <f t="shared" si="64"/>
        <v>Dins Periode Legal</v>
      </c>
      <c r="Q390" s="93" t="str">
        <f t="shared" si="65"/>
        <v>T3 - Dins Periode Legal</v>
      </c>
      <c r="R390" s="93" t="str">
        <f t="shared" si="68"/>
        <v>T3 - Import Total</v>
      </c>
      <c r="S390" s="110">
        <f t="shared" si="60"/>
        <v>9.4410573984286261E-3</v>
      </c>
      <c r="T390" s="107">
        <f t="shared" si="61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44012</v>
      </c>
      <c r="D391" s="54">
        <v>44043</v>
      </c>
      <c r="E391" s="8">
        <v>1886</v>
      </c>
      <c r="F391" s="8">
        <v>5088</v>
      </c>
      <c r="G391" s="8" t="s">
        <v>117</v>
      </c>
      <c r="H391" s="48" t="s">
        <v>1064</v>
      </c>
      <c r="I391" s="49">
        <v>41000865</v>
      </c>
      <c r="J391" s="8" t="s">
        <v>118</v>
      </c>
      <c r="K391" s="9">
        <v>367.45</v>
      </c>
      <c r="L391" s="104">
        <f t="shared" si="66"/>
        <v>7</v>
      </c>
      <c r="M391" s="105" t="str">
        <f t="shared" si="67"/>
        <v>T3</v>
      </c>
      <c r="N391" s="93">
        <f t="shared" si="62"/>
        <v>31</v>
      </c>
      <c r="O391" s="106">
        <f t="shared" si="63"/>
        <v>11390.949999999999</v>
      </c>
      <c r="P391" s="93" t="str">
        <f t="shared" si="64"/>
        <v>Fora Periode Legal</v>
      </c>
      <c r="Q391" s="93" t="str">
        <f t="shared" si="65"/>
        <v>T3 - Fora Periode Legal</v>
      </c>
      <c r="R391" s="93" t="str">
        <f t="shared" si="68"/>
        <v>T3 - Import Total</v>
      </c>
      <c r="S391" s="110">
        <f t="shared" si="60"/>
        <v>0.10849738980289604</v>
      </c>
      <c r="T391" s="107">
        <f t="shared" si="61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44015</v>
      </c>
      <c r="D392" s="54">
        <v>44043</v>
      </c>
      <c r="E392" s="8"/>
      <c r="F392" s="8">
        <v>5089</v>
      </c>
      <c r="G392" s="8" t="s">
        <v>108</v>
      </c>
      <c r="H392" s="48" t="s">
        <v>1065</v>
      </c>
      <c r="I392" s="49">
        <v>41002915</v>
      </c>
      <c r="J392" s="8" t="s">
        <v>109</v>
      </c>
      <c r="K392" s="9">
        <v>209.96</v>
      </c>
      <c r="L392" s="104">
        <f t="shared" si="66"/>
        <v>7</v>
      </c>
      <c r="M392" s="105" t="str">
        <f t="shared" si="67"/>
        <v>T3</v>
      </c>
      <c r="N392" s="93">
        <f t="shared" si="62"/>
        <v>28</v>
      </c>
      <c r="O392" s="106">
        <f t="shared" si="63"/>
        <v>5878.88</v>
      </c>
      <c r="P392" s="93" t="str">
        <f t="shared" si="64"/>
        <v>Dins Periode Legal</v>
      </c>
      <c r="Q392" s="93" t="str">
        <f t="shared" si="65"/>
        <v>T3 - Dins Periode Legal</v>
      </c>
      <c r="R392" s="93" t="str">
        <f t="shared" si="68"/>
        <v>T3 - Import Total</v>
      </c>
      <c r="S392" s="110">
        <f t="shared" si="60"/>
        <v>5.5995604841075554E-2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44012</v>
      </c>
      <c r="D393" s="54">
        <v>44043</v>
      </c>
      <c r="E393" s="8"/>
      <c r="F393" s="8">
        <v>5090</v>
      </c>
      <c r="G393" s="8" t="s">
        <v>111</v>
      </c>
      <c r="H393" s="48" t="s">
        <v>1066</v>
      </c>
      <c r="I393" s="49">
        <v>41007250</v>
      </c>
      <c r="J393" s="8" t="s">
        <v>95</v>
      </c>
      <c r="K393" s="9">
        <v>253.47</v>
      </c>
      <c r="L393" s="104">
        <f t="shared" si="66"/>
        <v>7</v>
      </c>
      <c r="M393" s="105" t="str">
        <f t="shared" si="67"/>
        <v>T3</v>
      </c>
      <c r="N393" s="93">
        <f t="shared" si="62"/>
        <v>31</v>
      </c>
      <c r="O393" s="106">
        <f t="shared" si="63"/>
        <v>7857.57</v>
      </c>
      <c r="P393" s="93" t="str">
        <f t="shared" si="64"/>
        <v>Fora Periode Legal</v>
      </c>
      <c r="Q393" s="93" t="str">
        <f t="shared" si="65"/>
        <v>T3 - Fora Periode Legal</v>
      </c>
      <c r="R393" s="93" t="str">
        <f t="shared" si="68"/>
        <v>T3 - Import Total</v>
      </c>
      <c r="S393" s="110">
        <f t="shared" si="60"/>
        <v>7.4842382346822861E-2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44012</v>
      </c>
      <c r="D394" s="54">
        <v>44043</v>
      </c>
      <c r="E394" s="8"/>
      <c r="F394" s="8">
        <v>5091</v>
      </c>
      <c r="G394" s="8" t="s">
        <v>53</v>
      </c>
      <c r="H394" s="48" t="s">
        <v>1067</v>
      </c>
      <c r="I394" s="49">
        <v>41007450</v>
      </c>
      <c r="J394" s="8" t="s">
        <v>24</v>
      </c>
      <c r="K394" s="9">
        <v>1382.58</v>
      </c>
      <c r="L394" s="104">
        <f t="shared" si="66"/>
        <v>7</v>
      </c>
      <c r="M394" s="105" t="str">
        <f t="shared" si="67"/>
        <v>T3</v>
      </c>
      <c r="N394" s="93">
        <f t="shared" si="62"/>
        <v>31</v>
      </c>
      <c r="O394" s="106">
        <f t="shared" si="63"/>
        <v>42859.979999999996</v>
      </c>
      <c r="P394" s="93" t="str">
        <f t="shared" si="64"/>
        <v>Fora Periode Legal</v>
      </c>
      <c r="Q394" s="93" t="str">
        <f t="shared" si="65"/>
        <v>T3 - Fora Periode Legal</v>
      </c>
      <c r="R394" s="93" t="str">
        <f t="shared" si="68"/>
        <v>T3 - Import Total</v>
      </c>
      <c r="S394" s="110">
        <f t="shared" si="60"/>
        <v>0.40823600814719824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44012</v>
      </c>
      <c r="D395" s="54">
        <v>44043</v>
      </c>
      <c r="E395" s="8"/>
      <c r="F395" s="8">
        <v>5092</v>
      </c>
      <c r="G395" s="8" t="s">
        <v>49</v>
      </c>
      <c r="H395" s="48" t="s">
        <v>1068</v>
      </c>
      <c r="I395" s="49">
        <v>41001612</v>
      </c>
      <c r="J395" s="8" t="s">
        <v>44</v>
      </c>
      <c r="K395" s="9">
        <v>232.9</v>
      </c>
      <c r="L395" s="104">
        <f t="shared" si="66"/>
        <v>7</v>
      </c>
      <c r="M395" s="105" t="str">
        <f t="shared" si="67"/>
        <v>T3</v>
      </c>
      <c r="N395" s="93">
        <f t="shared" si="62"/>
        <v>31</v>
      </c>
      <c r="O395" s="106">
        <f t="shared" si="63"/>
        <v>7219.9000000000005</v>
      </c>
      <c r="P395" s="93" t="str">
        <f t="shared" si="64"/>
        <v>Fora Periode Legal</v>
      </c>
      <c r="Q395" s="93" t="str">
        <f t="shared" si="65"/>
        <v>T3 - Fora Periode Legal</v>
      </c>
      <c r="R395" s="93" t="str">
        <f t="shared" si="68"/>
        <v>T3 - Import Total</v>
      </c>
      <c r="S395" s="110">
        <f t="shared" si="60"/>
        <v>6.8768654470253071E-2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44012</v>
      </c>
      <c r="D396" s="54">
        <v>44043</v>
      </c>
      <c r="E396" s="8"/>
      <c r="F396" s="8">
        <v>5093</v>
      </c>
      <c r="G396" s="8" t="s">
        <v>60</v>
      </c>
      <c r="H396" s="48" t="s">
        <v>1069</v>
      </c>
      <c r="I396" s="49">
        <v>41001822</v>
      </c>
      <c r="J396" s="8" t="s">
        <v>41</v>
      </c>
      <c r="K396" s="9">
        <v>1154.68</v>
      </c>
      <c r="L396" s="104">
        <f t="shared" si="66"/>
        <v>7</v>
      </c>
      <c r="M396" s="105" t="str">
        <f t="shared" si="67"/>
        <v>T3</v>
      </c>
      <c r="N396" s="93">
        <f t="shared" si="62"/>
        <v>31</v>
      </c>
      <c r="O396" s="106">
        <f t="shared" si="63"/>
        <v>35795.08</v>
      </c>
      <c r="P396" s="93" t="str">
        <f t="shared" si="64"/>
        <v>Fora Periode Legal</v>
      </c>
      <c r="Q396" s="93" t="str">
        <f t="shared" si="65"/>
        <v>T3 - Fora Periode Legal</v>
      </c>
      <c r="R396" s="93" t="str">
        <f t="shared" si="68"/>
        <v>T3 - Import Total</v>
      </c>
      <c r="S396" s="110">
        <f t="shared" si="60"/>
        <v>0.34094370950498848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44012</v>
      </c>
      <c r="D397" s="54">
        <v>44043</v>
      </c>
      <c r="E397" s="8"/>
      <c r="F397" s="8">
        <v>5094</v>
      </c>
      <c r="G397" s="8" t="s">
        <v>1016</v>
      </c>
      <c r="H397" s="48" t="s">
        <v>1070</v>
      </c>
      <c r="I397" s="49">
        <v>40008658</v>
      </c>
      <c r="J397" s="8" t="s">
        <v>1005</v>
      </c>
      <c r="K397" s="9">
        <v>3065.54</v>
      </c>
      <c r="L397" s="104">
        <f t="shared" si="66"/>
        <v>7</v>
      </c>
      <c r="M397" s="105" t="str">
        <f t="shared" si="67"/>
        <v>T3</v>
      </c>
      <c r="N397" s="93">
        <f t="shared" si="62"/>
        <v>31</v>
      </c>
      <c r="O397" s="106">
        <f t="shared" si="63"/>
        <v>95031.74</v>
      </c>
      <c r="P397" s="93" t="str">
        <f t="shared" si="64"/>
        <v>Fora Periode Legal</v>
      </c>
      <c r="Q397" s="93" t="str">
        <f t="shared" si="65"/>
        <v>T3 - Fora Periode Legal</v>
      </c>
      <c r="R397" s="93" t="str">
        <f t="shared" si="68"/>
        <v>T3 - Import Total</v>
      </c>
      <c r="S397" s="110">
        <f t="shared" si="60"/>
        <v>0.90516556901992096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44012</v>
      </c>
      <c r="D398" s="54">
        <v>44043</v>
      </c>
      <c r="E398" s="8"/>
      <c r="F398" s="8">
        <v>5095</v>
      </c>
      <c r="G398" s="8" t="s">
        <v>63</v>
      </c>
      <c r="H398" s="48" t="s">
        <v>1071</v>
      </c>
      <c r="I398" s="49">
        <v>40000200</v>
      </c>
      <c r="J398" s="8" t="s">
        <v>15</v>
      </c>
      <c r="K398" s="9">
        <v>604.48</v>
      </c>
      <c r="L398" s="104">
        <f t="shared" si="66"/>
        <v>7</v>
      </c>
      <c r="M398" s="105" t="str">
        <f t="shared" si="67"/>
        <v>T3</v>
      </c>
      <c r="N398" s="93">
        <f t="shared" si="62"/>
        <v>31</v>
      </c>
      <c r="O398" s="106">
        <f t="shared" si="63"/>
        <v>18738.88</v>
      </c>
      <c r="P398" s="93" t="str">
        <f t="shared" si="64"/>
        <v>Fora Periode Legal</v>
      </c>
      <c r="Q398" s="93" t="str">
        <f t="shared" si="65"/>
        <v>T3 - Fora Periode Legal</v>
      </c>
      <c r="R398" s="93" t="str">
        <f t="shared" si="68"/>
        <v>T3 - Import Total</v>
      </c>
      <c r="S398" s="110">
        <f t="shared" si="60"/>
        <v>0.17848551418711281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44012</v>
      </c>
      <c r="D399" s="54">
        <v>44043</v>
      </c>
      <c r="E399" s="8"/>
      <c r="F399" s="8">
        <v>5096</v>
      </c>
      <c r="G399" s="8" t="s">
        <v>66</v>
      </c>
      <c r="H399" s="48" t="s">
        <v>1072</v>
      </c>
      <c r="I399" s="49">
        <v>41002908</v>
      </c>
      <c r="J399" s="8" t="s">
        <v>39</v>
      </c>
      <c r="K399" s="9">
        <v>1241.46</v>
      </c>
      <c r="L399" s="104">
        <f t="shared" si="66"/>
        <v>7</v>
      </c>
      <c r="M399" s="105" t="str">
        <f t="shared" si="67"/>
        <v>T3</v>
      </c>
      <c r="N399" s="93">
        <f t="shared" si="62"/>
        <v>31</v>
      </c>
      <c r="O399" s="106">
        <f t="shared" si="63"/>
        <v>38485.26</v>
      </c>
      <c r="P399" s="93" t="str">
        <f t="shared" si="64"/>
        <v>Fora Periode Legal</v>
      </c>
      <c r="Q399" s="93" t="str">
        <f t="shared" si="65"/>
        <v>T3 - Fora Periode Legal</v>
      </c>
      <c r="R399" s="93" t="str">
        <f t="shared" si="68"/>
        <v>T3 - Import Total</v>
      </c>
      <c r="S399" s="110">
        <f t="shared" si="60"/>
        <v>0.36656734125650653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44012</v>
      </c>
      <c r="D400" s="54">
        <v>44043</v>
      </c>
      <c r="E400" s="8"/>
      <c r="F400" s="8">
        <v>5097</v>
      </c>
      <c r="G400" s="8" t="s">
        <v>151</v>
      </c>
      <c r="H400" s="48" t="s">
        <v>1073</v>
      </c>
      <c r="I400" s="49">
        <v>41000460</v>
      </c>
      <c r="J400" s="8" t="s">
        <v>152</v>
      </c>
      <c r="K400" s="9">
        <v>159.72</v>
      </c>
      <c r="L400" s="104">
        <f t="shared" si="66"/>
        <v>7</v>
      </c>
      <c r="M400" s="105" t="str">
        <f t="shared" si="67"/>
        <v>T3</v>
      </c>
      <c r="N400" s="93">
        <f t="shared" si="62"/>
        <v>31</v>
      </c>
      <c r="O400" s="106">
        <f t="shared" si="63"/>
        <v>4951.32</v>
      </c>
      <c r="P400" s="93" t="str">
        <f t="shared" si="64"/>
        <v>Fora Periode Legal</v>
      </c>
      <c r="Q400" s="93" t="str">
        <f t="shared" si="65"/>
        <v>T3 - Fora Periode Legal</v>
      </c>
      <c r="R400" s="93" t="str">
        <f t="shared" si="68"/>
        <v>T3 - Import Total</v>
      </c>
      <c r="S400" s="110">
        <f t="shared" si="60"/>
        <v>4.7160710571012537E-2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43998</v>
      </c>
      <c r="D401" s="54">
        <v>44043</v>
      </c>
      <c r="E401" s="8"/>
      <c r="F401" s="8">
        <v>5098</v>
      </c>
      <c r="G401" s="8" t="s">
        <v>87</v>
      </c>
      <c r="H401" s="48" t="s">
        <v>1074</v>
      </c>
      <c r="I401" s="49">
        <v>41001249</v>
      </c>
      <c r="J401" s="8" t="s">
        <v>17</v>
      </c>
      <c r="K401" s="9">
        <v>806.5</v>
      </c>
      <c r="L401" s="104">
        <f t="shared" si="66"/>
        <v>7</v>
      </c>
      <c r="M401" s="105" t="str">
        <f t="shared" si="67"/>
        <v>T3</v>
      </c>
      <c r="N401" s="93">
        <f t="shared" si="62"/>
        <v>45</v>
      </c>
      <c r="O401" s="106">
        <f t="shared" si="63"/>
        <v>36292.5</v>
      </c>
      <c r="P401" s="93" t="str">
        <f t="shared" si="64"/>
        <v>Fora Periode Legal</v>
      </c>
      <c r="Q401" s="93" t="str">
        <f t="shared" si="65"/>
        <v>T3 - Fora Periode Legal</v>
      </c>
      <c r="R401" s="93" t="str">
        <f t="shared" si="68"/>
        <v>T3 - Import Total</v>
      </c>
      <c r="S401" s="110">
        <f t="shared" si="60"/>
        <v>0.34568157347908685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44012</v>
      </c>
      <c r="D402" s="54">
        <v>44043</v>
      </c>
      <c r="E402" s="8"/>
      <c r="F402" s="8">
        <v>5099</v>
      </c>
      <c r="G402" s="8" t="s">
        <v>87</v>
      </c>
      <c r="H402" s="48" t="s">
        <v>1075</v>
      </c>
      <c r="I402" s="49">
        <v>41001249</v>
      </c>
      <c r="J402" s="8" t="s">
        <v>17</v>
      </c>
      <c r="K402" s="9">
        <v>384.04</v>
      </c>
      <c r="L402" s="104">
        <f t="shared" si="66"/>
        <v>7</v>
      </c>
      <c r="M402" s="105" t="str">
        <f t="shared" si="67"/>
        <v>T3</v>
      </c>
      <c r="N402" s="93">
        <f t="shared" si="62"/>
        <v>31</v>
      </c>
      <c r="O402" s="106">
        <f t="shared" si="63"/>
        <v>11905.24</v>
      </c>
      <c r="P402" s="93" t="str">
        <f t="shared" si="64"/>
        <v>Fora Periode Legal</v>
      </c>
      <c r="Q402" s="93" t="str">
        <f t="shared" si="65"/>
        <v>T3 - Fora Periode Legal</v>
      </c>
      <c r="R402" s="93" t="str">
        <f t="shared" si="68"/>
        <v>T3 - Import Total</v>
      </c>
      <c r="S402" s="110">
        <f t="shared" si="60"/>
        <v>0.11339593844034344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43984</v>
      </c>
      <c r="D403" s="54">
        <v>44043</v>
      </c>
      <c r="E403" s="8"/>
      <c r="F403" s="8">
        <v>5100</v>
      </c>
      <c r="G403" s="8" t="s">
        <v>799</v>
      </c>
      <c r="H403" s="48" t="s">
        <v>1076</v>
      </c>
      <c r="I403" s="49">
        <v>41002565</v>
      </c>
      <c r="J403" s="8" t="s">
        <v>801</v>
      </c>
      <c r="K403" s="9">
        <v>150</v>
      </c>
      <c r="L403" s="104">
        <f t="shared" si="66"/>
        <v>7</v>
      </c>
      <c r="M403" s="105" t="str">
        <f t="shared" si="67"/>
        <v>T3</v>
      </c>
      <c r="N403" s="93">
        <f t="shared" si="62"/>
        <v>59</v>
      </c>
      <c r="O403" s="106">
        <f t="shared" si="63"/>
        <v>8850</v>
      </c>
      <c r="P403" s="93" t="str">
        <f t="shared" si="64"/>
        <v>Fora Periode Legal</v>
      </c>
      <c r="Q403" s="93" t="str">
        <f t="shared" si="65"/>
        <v>T3 - Fora Periode Legal</v>
      </c>
      <c r="R403" s="93" t="str">
        <f t="shared" si="68"/>
        <v>T3 - Import Total</v>
      </c>
      <c r="S403" s="110">
        <f t="shared" si="60"/>
        <v>8.4295155343112729E-2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44012</v>
      </c>
      <c r="D404" s="54">
        <v>44043</v>
      </c>
      <c r="E404" s="8"/>
      <c r="F404" s="8">
        <v>5101</v>
      </c>
      <c r="G404" s="8" t="s">
        <v>72</v>
      </c>
      <c r="H404" s="48" t="s">
        <v>1077</v>
      </c>
      <c r="I404" s="49">
        <v>41002557</v>
      </c>
      <c r="J404" s="8" t="s">
        <v>32</v>
      </c>
      <c r="K404" s="9">
        <v>92.63</v>
      </c>
      <c r="L404" s="104">
        <f t="shared" si="66"/>
        <v>7</v>
      </c>
      <c r="M404" s="105" t="str">
        <f t="shared" si="67"/>
        <v>T3</v>
      </c>
      <c r="N404" s="93">
        <f t="shared" si="62"/>
        <v>31</v>
      </c>
      <c r="O404" s="106">
        <f t="shared" si="63"/>
        <v>2871.5299999999997</v>
      </c>
      <c r="P404" s="93" t="str">
        <f t="shared" si="64"/>
        <v>Fora Periode Legal</v>
      </c>
      <c r="Q404" s="93" t="str">
        <f t="shared" si="65"/>
        <v>T3 - Fora Periode Legal</v>
      </c>
      <c r="R404" s="93" t="str">
        <f t="shared" si="68"/>
        <v>T3 - Import Total</v>
      </c>
      <c r="S404" s="110">
        <f t="shared" si="60"/>
        <v>2.7350968070328642E-2</v>
      </c>
      <c r="T404" s="107">
        <f t="shared" si="61"/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44012</v>
      </c>
      <c r="D405" s="54">
        <v>44043</v>
      </c>
      <c r="E405" s="8"/>
      <c r="F405" s="8">
        <v>5102</v>
      </c>
      <c r="G405" s="8" t="s">
        <v>61</v>
      </c>
      <c r="H405" s="48" t="s">
        <v>1078</v>
      </c>
      <c r="I405" s="49">
        <v>40003005</v>
      </c>
      <c r="J405" s="8" t="s">
        <v>21</v>
      </c>
      <c r="K405" s="9">
        <v>364.02</v>
      </c>
      <c r="L405" s="104">
        <f t="shared" si="66"/>
        <v>7</v>
      </c>
      <c r="M405" s="105" t="str">
        <f t="shared" si="67"/>
        <v>T3</v>
      </c>
      <c r="N405" s="93">
        <f t="shared" si="62"/>
        <v>31</v>
      </c>
      <c r="O405" s="106">
        <f t="shared" si="63"/>
        <v>11284.619999999999</v>
      </c>
      <c r="P405" s="93" t="str">
        <f t="shared" si="64"/>
        <v>Fora Periode Legal</v>
      </c>
      <c r="Q405" s="93" t="str">
        <f t="shared" si="65"/>
        <v>T3 - Fora Periode Legal</v>
      </c>
      <c r="R405" s="93" t="str">
        <f t="shared" si="68"/>
        <v>T3 - Import Total</v>
      </c>
      <c r="S405" s="110">
        <f t="shared" si="60"/>
        <v>0.10748460970485839</v>
      </c>
      <c r="T405" s="107">
        <f t="shared" si="61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44012</v>
      </c>
      <c r="D406" s="54">
        <v>44043</v>
      </c>
      <c r="E406" s="8"/>
      <c r="F406" s="8">
        <v>5103</v>
      </c>
      <c r="G406" s="8" t="s">
        <v>139</v>
      </c>
      <c r="H406" s="48" t="s">
        <v>1079</v>
      </c>
      <c r="I406" s="49">
        <v>40002919</v>
      </c>
      <c r="J406" s="8" t="s">
        <v>138</v>
      </c>
      <c r="K406" s="9">
        <v>19.54</v>
      </c>
      <c r="L406" s="104">
        <f t="shared" si="66"/>
        <v>7</v>
      </c>
      <c r="M406" s="105" t="str">
        <f t="shared" si="67"/>
        <v>T3</v>
      </c>
      <c r="N406" s="93">
        <f t="shared" si="62"/>
        <v>31</v>
      </c>
      <c r="O406" s="106">
        <f t="shared" si="63"/>
        <v>605.74</v>
      </c>
      <c r="P406" s="93" t="str">
        <f t="shared" si="64"/>
        <v>Fora Periode Legal</v>
      </c>
      <c r="Q406" s="93" t="str">
        <f t="shared" si="65"/>
        <v>T3 - Fora Periode Legal</v>
      </c>
      <c r="R406" s="93" t="str">
        <f t="shared" si="68"/>
        <v>T3 - Import Total</v>
      </c>
      <c r="S406" s="110">
        <f t="shared" si="60"/>
        <v>5.7695985759928931E-3</v>
      </c>
      <c r="T406" s="107">
        <f t="shared" si="61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43994</v>
      </c>
      <c r="D407" s="54">
        <v>44043</v>
      </c>
      <c r="E407" s="8"/>
      <c r="F407" s="8">
        <v>5104</v>
      </c>
      <c r="G407" s="8" t="s">
        <v>664</v>
      </c>
      <c r="H407" s="48" t="s">
        <v>1080</v>
      </c>
      <c r="I407" s="49">
        <v>40010011</v>
      </c>
      <c r="J407" s="8" t="s">
        <v>666</v>
      </c>
      <c r="K407" s="9">
        <v>711.48</v>
      </c>
      <c r="L407" s="104">
        <f t="shared" si="66"/>
        <v>7</v>
      </c>
      <c r="M407" s="105" t="str">
        <f t="shared" si="67"/>
        <v>T3</v>
      </c>
      <c r="N407" s="93">
        <f t="shared" si="62"/>
        <v>49</v>
      </c>
      <c r="O407" s="106">
        <f t="shared" si="63"/>
        <v>34862.520000000004</v>
      </c>
      <c r="P407" s="93" t="str">
        <f t="shared" si="64"/>
        <v>Fora Periode Legal</v>
      </c>
      <c r="Q407" s="93" t="str">
        <f t="shared" si="65"/>
        <v>T3 - Fora Periode Legal</v>
      </c>
      <c r="R407" s="93" t="str">
        <f t="shared" si="68"/>
        <v>T3 - Import Total</v>
      </c>
      <c r="S407" s="110">
        <f t="shared" si="60"/>
        <v>0.33206119085337565</v>
      </c>
      <c r="T407" s="107">
        <f t="shared" si="61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44012</v>
      </c>
      <c r="D408" s="54">
        <v>44043</v>
      </c>
      <c r="E408" s="8"/>
      <c r="F408" s="8">
        <v>5105</v>
      </c>
      <c r="G408" s="8" t="s">
        <v>664</v>
      </c>
      <c r="H408" s="48" t="s">
        <v>1081</v>
      </c>
      <c r="I408" s="49">
        <v>40010011</v>
      </c>
      <c r="J408" s="8" t="s">
        <v>666</v>
      </c>
      <c r="K408" s="9">
        <v>984.27</v>
      </c>
      <c r="L408" s="104">
        <f t="shared" si="66"/>
        <v>7</v>
      </c>
      <c r="M408" s="105" t="str">
        <f t="shared" si="67"/>
        <v>T3</v>
      </c>
      <c r="N408" s="93">
        <f t="shared" si="62"/>
        <v>31</v>
      </c>
      <c r="O408" s="106">
        <f t="shared" si="63"/>
        <v>30512.37</v>
      </c>
      <c r="P408" s="93" t="str">
        <f t="shared" si="64"/>
        <v>Fora Periode Legal</v>
      </c>
      <c r="Q408" s="93" t="str">
        <f t="shared" si="65"/>
        <v>T3 - Fora Periode Legal</v>
      </c>
      <c r="R408" s="93" t="str">
        <f t="shared" si="68"/>
        <v>T3 - Import Total</v>
      </c>
      <c r="S408" s="110">
        <f t="shared" si="60"/>
        <v>0.29062655017361949</v>
      </c>
      <c r="T408" s="107">
        <f t="shared" si="61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44015</v>
      </c>
      <c r="D409" s="54">
        <v>44043</v>
      </c>
      <c r="E409" s="8"/>
      <c r="F409" s="8">
        <v>5106</v>
      </c>
      <c r="G409" s="8" t="s">
        <v>664</v>
      </c>
      <c r="H409" s="48" t="s">
        <v>1082</v>
      </c>
      <c r="I409" s="49">
        <v>40010011</v>
      </c>
      <c r="J409" s="8" t="s">
        <v>666</v>
      </c>
      <c r="K409" s="9">
        <v>696.06</v>
      </c>
      <c r="L409" s="104">
        <f t="shared" si="66"/>
        <v>7</v>
      </c>
      <c r="M409" s="105" t="str">
        <f t="shared" si="67"/>
        <v>T3</v>
      </c>
      <c r="N409" s="93">
        <f t="shared" si="62"/>
        <v>28</v>
      </c>
      <c r="O409" s="106">
        <f t="shared" si="63"/>
        <v>19489.68</v>
      </c>
      <c r="P409" s="93" t="str">
        <f t="shared" si="64"/>
        <v>Dins Periode Legal</v>
      </c>
      <c r="Q409" s="93" t="str">
        <f t="shared" si="65"/>
        <v>T3 - Dins Periode Legal</v>
      </c>
      <c r="R409" s="93" t="str">
        <f t="shared" si="68"/>
        <v>T3 - Import Total</v>
      </c>
      <c r="S409" s="110">
        <f t="shared" si="60"/>
        <v>0.18563679132062794</v>
      </c>
      <c r="T409" s="107">
        <f t="shared" si="61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43998</v>
      </c>
      <c r="D410" s="54">
        <v>44043</v>
      </c>
      <c r="E410" s="8"/>
      <c r="F410" s="8">
        <v>5107</v>
      </c>
      <c r="G410" s="8" t="s">
        <v>1083</v>
      </c>
      <c r="H410" s="48" t="s">
        <v>1084</v>
      </c>
      <c r="I410" s="49">
        <v>41037103</v>
      </c>
      <c r="J410" s="8" t="s">
        <v>1085</v>
      </c>
      <c r="K410" s="9">
        <v>1740.8</v>
      </c>
      <c r="L410" s="104">
        <f t="shared" si="66"/>
        <v>7</v>
      </c>
      <c r="M410" s="105" t="str">
        <f t="shared" si="67"/>
        <v>T3</v>
      </c>
      <c r="N410" s="93">
        <f t="shared" si="62"/>
        <v>45</v>
      </c>
      <c r="O410" s="106">
        <f t="shared" si="63"/>
        <v>78336</v>
      </c>
      <c r="P410" s="93" t="str">
        <f t="shared" si="64"/>
        <v>Fora Periode Legal</v>
      </c>
      <c r="Q410" s="93" t="str">
        <f t="shared" si="65"/>
        <v>T3 - Fora Periode Legal</v>
      </c>
      <c r="R410" s="93" t="str">
        <f t="shared" si="68"/>
        <v>T3 - Import Total</v>
      </c>
      <c r="S410" s="110">
        <f t="shared" si="60"/>
        <v>0.74614071061673215</v>
      </c>
      <c r="T410" s="107">
        <f t="shared" si="61"/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44007</v>
      </c>
      <c r="D411" s="54">
        <v>44043</v>
      </c>
      <c r="E411" s="8"/>
      <c r="F411" s="8">
        <v>5108</v>
      </c>
      <c r="G411" s="8" t="s">
        <v>115</v>
      </c>
      <c r="H411" s="48" t="s">
        <v>1086</v>
      </c>
      <c r="I411" s="49">
        <v>40002390</v>
      </c>
      <c r="J411" s="8" t="s">
        <v>116</v>
      </c>
      <c r="K411" s="9">
        <v>464.98</v>
      </c>
      <c r="L411" s="104">
        <f t="shared" si="66"/>
        <v>7</v>
      </c>
      <c r="M411" s="105" t="str">
        <f t="shared" si="67"/>
        <v>T3</v>
      </c>
      <c r="N411" s="93">
        <f t="shared" si="62"/>
        <v>36</v>
      </c>
      <c r="O411" s="106">
        <f t="shared" si="63"/>
        <v>16739.28</v>
      </c>
      <c r="P411" s="93" t="str">
        <f t="shared" si="64"/>
        <v>Fora Periode Legal</v>
      </c>
      <c r="Q411" s="93" t="str">
        <f t="shared" si="65"/>
        <v>T3 - Fora Periode Legal</v>
      </c>
      <c r="R411" s="93" t="str">
        <f t="shared" si="68"/>
        <v>T3 - Import Total</v>
      </c>
      <c r="S411" s="110">
        <f t="shared" si="60"/>
        <v>0.15943957151772431</v>
      </c>
      <c r="T411" s="107">
        <f t="shared" si="61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44012</v>
      </c>
      <c r="D412" s="54">
        <v>44043</v>
      </c>
      <c r="E412" s="8"/>
      <c r="F412" s="8">
        <v>5109</v>
      </c>
      <c r="G412" s="8" t="s">
        <v>92</v>
      </c>
      <c r="H412" s="48" t="s">
        <v>1087</v>
      </c>
      <c r="I412" s="49">
        <v>41007555</v>
      </c>
      <c r="J412" s="8" t="s">
        <v>93</v>
      </c>
      <c r="K412" s="9">
        <v>998.25</v>
      </c>
      <c r="L412" s="104">
        <f t="shared" si="66"/>
        <v>7</v>
      </c>
      <c r="M412" s="105" t="str">
        <f t="shared" si="67"/>
        <v>T3</v>
      </c>
      <c r="N412" s="93">
        <f t="shared" si="62"/>
        <v>31</v>
      </c>
      <c r="O412" s="106">
        <f t="shared" si="63"/>
        <v>30945.75</v>
      </c>
      <c r="P412" s="93" t="str">
        <f t="shared" si="64"/>
        <v>Fora Periode Legal</v>
      </c>
      <c r="Q412" s="93" t="str">
        <f t="shared" si="65"/>
        <v>T3 - Fora Periode Legal</v>
      </c>
      <c r="R412" s="93" t="str">
        <f t="shared" si="68"/>
        <v>T3 - Import Total</v>
      </c>
      <c r="S412" s="110">
        <f t="shared" si="60"/>
        <v>0.29475444106882837</v>
      </c>
      <c r="T412" s="107">
        <f t="shared" si="61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44012</v>
      </c>
      <c r="D413" s="54">
        <v>44043</v>
      </c>
      <c r="E413" s="8"/>
      <c r="F413" s="8">
        <v>5110</v>
      </c>
      <c r="G413" s="8" t="s">
        <v>58</v>
      </c>
      <c r="H413" s="48" t="s">
        <v>1088</v>
      </c>
      <c r="I413" s="49">
        <v>40001300</v>
      </c>
      <c r="J413" s="8" t="s">
        <v>18</v>
      </c>
      <c r="K413" s="9">
        <v>775.43</v>
      </c>
      <c r="L413" s="104">
        <f t="shared" si="66"/>
        <v>7</v>
      </c>
      <c r="M413" s="105" t="str">
        <f t="shared" si="67"/>
        <v>T3</v>
      </c>
      <c r="N413" s="93">
        <f t="shared" si="62"/>
        <v>31</v>
      </c>
      <c r="O413" s="106">
        <f t="shared" si="63"/>
        <v>24038.329999999998</v>
      </c>
      <c r="P413" s="93" t="str">
        <f t="shared" si="64"/>
        <v>Fora Periode Legal</v>
      </c>
      <c r="Q413" s="93" t="str">
        <f t="shared" si="65"/>
        <v>T3 - Fora Periode Legal</v>
      </c>
      <c r="R413" s="93" t="str">
        <f t="shared" si="68"/>
        <v>T3 - Import Total</v>
      </c>
      <c r="S413" s="110">
        <f t="shared" ref="S413:S418" si="69">IF(M413="",0,K413/(VLOOKUP(R413,$X$9:$Y$27,2,FALSE))*N413)</f>
        <v>0.22896211994791038</v>
      </c>
      <c r="T413" s="107">
        <f t="shared" ref="T413:T418" si="70">IF(L413="",0,1)</f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44008</v>
      </c>
      <c r="D414" s="54">
        <v>44043</v>
      </c>
      <c r="E414" s="8"/>
      <c r="F414" s="8">
        <v>5111</v>
      </c>
      <c r="G414" s="8" t="s">
        <v>823</v>
      </c>
      <c r="H414" s="48" t="s">
        <v>1089</v>
      </c>
      <c r="I414" s="49">
        <v>40000050</v>
      </c>
      <c r="J414" s="8" t="s">
        <v>825</v>
      </c>
      <c r="K414" s="9">
        <v>767.41</v>
      </c>
      <c r="L414" s="104">
        <f t="shared" si="66"/>
        <v>7</v>
      </c>
      <c r="M414" s="105" t="str">
        <f t="shared" si="67"/>
        <v>T3</v>
      </c>
      <c r="N414" s="93">
        <f t="shared" si="62"/>
        <v>35</v>
      </c>
      <c r="O414" s="106">
        <f t="shared" si="63"/>
        <v>26859.35</v>
      </c>
      <c r="P414" s="93" t="str">
        <f t="shared" si="64"/>
        <v>Fora Periode Legal</v>
      </c>
      <c r="Q414" s="93" t="str">
        <f t="shared" si="65"/>
        <v>T3 - Fora Periode Legal</v>
      </c>
      <c r="R414" s="93" t="str">
        <f t="shared" si="68"/>
        <v>T3 - Import Total</v>
      </c>
      <c r="S414" s="110">
        <f t="shared" si="69"/>
        <v>0.25583198651582317</v>
      </c>
      <c r="T414" s="107">
        <f t="shared" si="70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44040</v>
      </c>
      <c r="D415" s="54">
        <v>44043</v>
      </c>
      <c r="E415" s="8"/>
      <c r="F415" s="8">
        <v>5112</v>
      </c>
      <c r="G415" s="8" t="s">
        <v>68</v>
      </c>
      <c r="H415" s="48" t="s">
        <v>1090</v>
      </c>
      <c r="I415" s="49">
        <v>41005150</v>
      </c>
      <c r="J415" s="8" t="s">
        <v>28</v>
      </c>
      <c r="K415" s="9">
        <v>963.01</v>
      </c>
      <c r="L415" s="104">
        <f t="shared" si="66"/>
        <v>7</v>
      </c>
      <c r="M415" s="105" t="str">
        <f t="shared" si="67"/>
        <v>T3</v>
      </c>
      <c r="N415" s="93">
        <f t="shared" si="62"/>
        <v>3</v>
      </c>
      <c r="O415" s="106">
        <f t="shared" si="63"/>
        <v>2889.0299999999997</v>
      </c>
      <c r="P415" s="93" t="str">
        <f t="shared" si="64"/>
        <v>Dins Periode Legal</v>
      </c>
      <c r="Q415" s="93" t="str">
        <f t="shared" si="65"/>
        <v>T3 - Dins Periode Legal</v>
      </c>
      <c r="R415" s="93" t="str">
        <f t="shared" si="68"/>
        <v>T3 - Import Total</v>
      </c>
      <c r="S415" s="110">
        <f t="shared" si="69"/>
        <v>2.7517653405752879E-2</v>
      </c>
      <c r="T415" s="107">
        <f t="shared" si="70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44013</v>
      </c>
      <c r="D416" s="54">
        <v>44043</v>
      </c>
      <c r="E416" s="8"/>
      <c r="F416" s="8">
        <v>5113</v>
      </c>
      <c r="G416" s="8" t="s">
        <v>799</v>
      </c>
      <c r="H416" s="48" t="s">
        <v>1091</v>
      </c>
      <c r="I416" s="49">
        <v>41002565</v>
      </c>
      <c r="J416" s="8" t="s">
        <v>801</v>
      </c>
      <c r="K416" s="9">
        <v>100</v>
      </c>
      <c r="L416" s="104">
        <f t="shared" si="66"/>
        <v>7</v>
      </c>
      <c r="M416" s="105" t="str">
        <f t="shared" si="67"/>
        <v>T3</v>
      </c>
      <c r="N416" s="93">
        <f t="shared" si="62"/>
        <v>30</v>
      </c>
      <c r="O416" s="106">
        <f t="shared" si="63"/>
        <v>3000</v>
      </c>
      <c r="P416" s="93" t="str">
        <f t="shared" si="64"/>
        <v>Dins Periode Legal</v>
      </c>
      <c r="Q416" s="93" t="str">
        <f t="shared" si="65"/>
        <v>T3 - Dins Periode Legal</v>
      </c>
      <c r="R416" s="93" t="str">
        <f t="shared" si="68"/>
        <v>T3 - Import Total</v>
      </c>
      <c r="S416" s="110">
        <f t="shared" si="69"/>
        <v>2.8574628929868725E-2</v>
      </c>
      <c r="T416" s="107">
        <f t="shared" si="70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44013</v>
      </c>
      <c r="D417" s="54">
        <v>44043</v>
      </c>
      <c r="E417" s="8"/>
      <c r="F417" s="8">
        <v>5114</v>
      </c>
      <c r="G417" s="8" t="s">
        <v>100</v>
      </c>
      <c r="H417" s="48" t="s">
        <v>1092</v>
      </c>
      <c r="I417" s="49">
        <v>41000173</v>
      </c>
      <c r="J417" s="8" t="s">
        <v>101</v>
      </c>
      <c r="K417" s="9">
        <v>226.52</v>
      </c>
      <c r="L417" s="104">
        <f t="shared" si="66"/>
        <v>7</v>
      </c>
      <c r="M417" s="105" t="str">
        <f t="shared" si="67"/>
        <v>T3</v>
      </c>
      <c r="N417" s="93">
        <f t="shared" si="62"/>
        <v>30</v>
      </c>
      <c r="O417" s="106">
        <f t="shared" si="63"/>
        <v>6795.6</v>
      </c>
      <c r="P417" s="93" t="str">
        <f t="shared" si="64"/>
        <v>Dins Periode Legal</v>
      </c>
      <c r="Q417" s="93" t="str">
        <f t="shared" si="65"/>
        <v>T3 - Dins Periode Legal</v>
      </c>
      <c r="R417" s="93" t="str">
        <f t="shared" si="68"/>
        <v>T3 - Import Total</v>
      </c>
      <c r="S417" s="110">
        <f t="shared" si="69"/>
        <v>6.4727249451938626E-2</v>
      </c>
      <c r="T417" s="107">
        <f t="shared" si="70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44013</v>
      </c>
      <c r="D418" s="54">
        <v>44043</v>
      </c>
      <c r="E418" s="8"/>
      <c r="F418" s="8">
        <v>5115</v>
      </c>
      <c r="G418" s="8" t="s">
        <v>1093</v>
      </c>
      <c r="H418" s="48" t="s">
        <v>1094</v>
      </c>
      <c r="I418" s="49">
        <v>41037110</v>
      </c>
      <c r="J418" s="8" t="s">
        <v>1095</v>
      </c>
      <c r="K418" s="9">
        <v>231.87</v>
      </c>
      <c r="L418" s="104">
        <f t="shared" si="66"/>
        <v>7</v>
      </c>
      <c r="M418" s="105" t="str">
        <f t="shared" si="67"/>
        <v>T3</v>
      </c>
      <c r="N418" s="93">
        <f t="shared" si="62"/>
        <v>30</v>
      </c>
      <c r="O418" s="106">
        <f t="shared" si="63"/>
        <v>6956.1</v>
      </c>
      <c r="P418" s="93" t="str">
        <f t="shared" si="64"/>
        <v>Dins Periode Legal</v>
      </c>
      <c r="Q418" s="93" t="str">
        <f t="shared" si="65"/>
        <v>T3 - Dins Periode Legal</v>
      </c>
      <c r="R418" s="93" t="str">
        <f t="shared" si="68"/>
        <v>T3 - Import Total</v>
      </c>
      <c r="S418" s="110">
        <f t="shared" si="69"/>
        <v>6.6255992099686606E-2</v>
      </c>
      <c r="T418" s="107">
        <f t="shared" si="70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44041</v>
      </c>
      <c r="D419" s="54">
        <v>44046</v>
      </c>
      <c r="E419" s="8">
        <v>1924</v>
      </c>
      <c r="F419" s="8">
        <v>5225</v>
      </c>
      <c r="G419" s="8" t="s">
        <v>48</v>
      </c>
      <c r="H419" s="48" t="s">
        <v>1096</v>
      </c>
      <c r="I419" s="49">
        <v>41000166</v>
      </c>
      <c r="J419" s="8" t="s">
        <v>31</v>
      </c>
      <c r="K419" s="9">
        <v>63.05</v>
      </c>
      <c r="L419" s="104">
        <f t="shared" si="66"/>
        <v>8</v>
      </c>
      <c r="M419" s="105" t="str">
        <f t="shared" si="67"/>
        <v>T3</v>
      </c>
      <c r="N419" s="93">
        <f t="shared" ref="N419:N436" si="71">IF(D419="",0,D419-C419)</f>
        <v>5</v>
      </c>
      <c r="O419" s="106">
        <f t="shared" ref="O419:O436" si="72">K419*N419</f>
        <v>315.25</v>
      </c>
      <c r="P419" s="93" t="str">
        <f t="shared" ref="P419:P436" si="73">IF(N419&lt;=30,"Dins Periode Legal","Fora Periode Legal")</f>
        <v>Dins Periode Legal</v>
      </c>
      <c r="Q419" s="93" t="str">
        <f t="shared" ref="Q419:Q436" si="74">CONCATENATE($M419," - ",P419)</f>
        <v>T3 - Dins Periode Legal</v>
      </c>
      <c r="R419" s="93" t="str">
        <f t="shared" si="68"/>
        <v>T3 - Import Total</v>
      </c>
      <c r="S419" s="110">
        <f t="shared" ref="S419:S436" si="75">IF(M419="",0,K419/(VLOOKUP(R419,$X$9:$Y$27,2,FALSE))*N419)</f>
        <v>3.0027172567137052E-3</v>
      </c>
      <c r="T419" s="107">
        <f t="shared" ref="T419:T436" si="76">IF(L419="",0,1)</f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44046</v>
      </c>
      <c r="D420" s="54">
        <v>44046</v>
      </c>
      <c r="E420" s="8">
        <v>1925</v>
      </c>
      <c r="F420" s="8">
        <v>5227</v>
      </c>
      <c r="G420" s="8" t="s">
        <v>554</v>
      </c>
      <c r="H420" s="173" t="s">
        <v>1097</v>
      </c>
      <c r="I420" s="49">
        <v>40005225</v>
      </c>
      <c r="J420" s="8" t="s">
        <v>556</v>
      </c>
      <c r="K420" s="9">
        <v>48.27</v>
      </c>
      <c r="L420" s="104">
        <f t="shared" si="66"/>
        <v>8</v>
      </c>
      <c r="M420" s="105" t="str">
        <f t="shared" si="67"/>
        <v>T3</v>
      </c>
      <c r="N420" s="93">
        <f t="shared" si="71"/>
        <v>0</v>
      </c>
      <c r="O420" s="106">
        <f t="shared" si="72"/>
        <v>0</v>
      </c>
      <c r="P420" s="93" t="str">
        <f t="shared" si="73"/>
        <v>Dins Periode Legal</v>
      </c>
      <c r="Q420" s="93" t="str">
        <f t="shared" si="74"/>
        <v>T3 - Dins Periode Legal</v>
      </c>
      <c r="R420" s="93" t="str">
        <f t="shared" si="68"/>
        <v>T3 - Import Total</v>
      </c>
      <c r="S420" s="110">
        <f t="shared" si="75"/>
        <v>0</v>
      </c>
      <c r="T420" s="107">
        <f t="shared" si="76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44042</v>
      </c>
      <c r="D421" s="54">
        <v>44047</v>
      </c>
      <c r="E421" s="8">
        <v>1928</v>
      </c>
      <c r="F421" s="8">
        <v>5235</v>
      </c>
      <c r="G421" s="8" t="s">
        <v>48</v>
      </c>
      <c r="H421" s="173" t="s">
        <v>1098</v>
      </c>
      <c r="I421" s="49">
        <v>41000166</v>
      </c>
      <c r="J421" s="8" t="s">
        <v>31</v>
      </c>
      <c r="K421" s="9">
        <v>404.42</v>
      </c>
      <c r="L421" s="104">
        <f t="shared" si="66"/>
        <v>8</v>
      </c>
      <c r="M421" s="105" t="str">
        <f t="shared" si="67"/>
        <v>T3</v>
      </c>
      <c r="N421" s="93">
        <f t="shared" si="71"/>
        <v>5</v>
      </c>
      <c r="O421" s="106">
        <f t="shared" si="72"/>
        <v>2022.1000000000001</v>
      </c>
      <c r="P421" s="93" t="str">
        <f t="shared" si="73"/>
        <v>Dins Periode Legal</v>
      </c>
      <c r="Q421" s="93" t="str">
        <f t="shared" si="74"/>
        <v>T3 - Dins Periode Legal</v>
      </c>
      <c r="R421" s="93" t="str">
        <f t="shared" si="68"/>
        <v>T3 - Import Total</v>
      </c>
      <c r="S421" s="110">
        <f t="shared" si="75"/>
        <v>1.9260252386362517E-2</v>
      </c>
      <c r="T421" s="107">
        <f t="shared" si="76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44081</v>
      </c>
      <c r="D422" s="54">
        <v>44047</v>
      </c>
      <c r="E422" s="8">
        <v>1929</v>
      </c>
      <c r="F422" s="8">
        <v>5237</v>
      </c>
      <c r="G422" s="8" t="s">
        <v>1099</v>
      </c>
      <c r="H422" s="48" t="s">
        <v>1100</v>
      </c>
      <c r="I422" s="49">
        <v>40001525</v>
      </c>
      <c r="J422" s="8" t="s">
        <v>1101</v>
      </c>
      <c r="K422" s="9">
        <v>78.72</v>
      </c>
      <c r="L422" s="104">
        <f t="shared" si="66"/>
        <v>8</v>
      </c>
      <c r="M422" s="105" t="str">
        <f t="shared" si="67"/>
        <v>T3</v>
      </c>
      <c r="N422" s="93">
        <f t="shared" si="71"/>
        <v>-34</v>
      </c>
      <c r="O422" s="106">
        <f t="shared" si="72"/>
        <v>-2676.48</v>
      </c>
      <c r="P422" s="93" t="str">
        <f t="shared" si="73"/>
        <v>Dins Periode Legal</v>
      </c>
      <c r="Q422" s="93" t="str">
        <f t="shared" si="74"/>
        <v>T3 - Dins Periode Legal</v>
      </c>
      <c r="R422" s="93" t="str">
        <f t="shared" si="68"/>
        <v>T3 - Import Total</v>
      </c>
      <c r="S422" s="110">
        <f t="shared" si="75"/>
        <v>-2.5493140946071677E-2</v>
      </c>
      <c r="T422" s="107">
        <f t="shared" si="76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44083</v>
      </c>
      <c r="D423" s="54">
        <v>44047</v>
      </c>
      <c r="E423" s="8">
        <v>1929</v>
      </c>
      <c r="F423" s="8">
        <v>5237</v>
      </c>
      <c r="G423" s="8" t="s">
        <v>1099</v>
      </c>
      <c r="H423" s="48" t="s">
        <v>1102</v>
      </c>
      <c r="I423" s="49">
        <v>40001525</v>
      </c>
      <c r="J423" s="8" t="s">
        <v>1101</v>
      </c>
      <c r="K423" s="9">
        <v>474.5</v>
      </c>
      <c r="L423" s="104">
        <f t="shared" si="66"/>
        <v>8</v>
      </c>
      <c r="M423" s="105" t="str">
        <f t="shared" si="67"/>
        <v>T3</v>
      </c>
      <c r="N423" s="93">
        <f t="shared" si="71"/>
        <v>-36</v>
      </c>
      <c r="O423" s="106">
        <f t="shared" si="72"/>
        <v>-17082</v>
      </c>
      <c r="P423" s="93" t="str">
        <f t="shared" si="73"/>
        <v>Dins Periode Legal</v>
      </c>
      <c r="Q423" s="93" t="str">
        <f t="shared" si="74"/>
        <v>T3 - Dins Periode Legal</v>
      </c>
      <c r="R423" s="93" t="str">
        <f t="shared" si="68"/>
        <v>T3 - Import Total</v>
      </c>
      <c r="S423" s="110">
        <f t="shared" si="75"/>
        <v>-0.1627039371266725</v>
      </c>
      <c r="T423" s="107">
        <f t="shared" si="76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44047</v>
      </c>
      <c r="D424" s="54">
        <v>44047</v>
      </c>
      <c r="E424" s="8">
        <v>1931</v>
      </c>
      <c r="F424" s="8">
        <v>5242</v>
      </c>
      <c r="G424" s="8" t="s">
        <v>171</v>
      </c>
      <c r="H424" s="48" t="s">
        <v>1103</v>
      </c>
      <c r="I424" s="49">
        <v>41010010</v>
      </c>
      <c r="J424" s="8" t="s">
        <v>172</v>
      </c>
      <c r="K424" s="9">
        <v>142.35</v>
      </c>
      <c r="L424" s="104">
        <f t="shared" si="66"/>
        <v>8</v>
      </c>
      <c r="M424" s="105" t="str">
        <f t="shared" si="67"/>
        <v>T3</v>
      </c>
      <c r="N424" s="93">
        <f t="shared" si="71"/>
        <v>0</v>
      </c>
      <c r="O424" s="106">
        <f t="shared" si="72"/>
        <v>0</v>
      </c>
      <c r="P424" s="93" t="str">
        <f t="shared" si="73"/>
        <v>Dins Periode Legal</v>
      </c>
      <c r="Q424" s="93" t="str">
        <f t="shared" si="74"/>
        <v>T3 - Dins Periode Legal</v>
      </c>
      <c r="R424" s="93" t="str">
        <f t="shared" si="68"/>
        <v>T3 - Import Total</v>
      </c>
      <c r="S424" s="110">
        <f t="shared" si="75"/>
        <v>0</v>
      </c>
      <c r="T424" s="107">
        <f t="shared" si="76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44043</v>
      </c>
      <c r="D425" s="54">
        <v>44048</v>
      </c>
      <c r="E425" s="8">
        <v>1934</v>
      </c>
      <c r="F425" s="8">
        <v>5250</v>
      </c>
      <c r="G425" s="8" t="s">
        <v>51</v>
      </c>
      <c r="H425" s="48" t="s">
        <v>1104</v>
      </c>
      <c r="I425" s="49">
        <v>41002593</v>
      </c>
      <c r="J425" s="8" t="s">
        <v>766</v>
      </c>
      <c r="K425" s="9">
        <v>1721.29</v>
      </c>
      <c r="L425" s="104">
        <f t="shared" si="66"/>
        <v>8</v>
      </c>
      <c r="M425" s="105" t="str">
        <f t="shared" si="67"/>
        <v>T3</v>
      </c>
      <c r="N425" s="93">
        <f t="shared" si="71"/>
        <v>5</v>
      </c>
      <c r="O425" s="106">
        <f t="shared" si="72"/>
        <v>8606.4500000000007</v>
      </c>
      <c r="P425" s="93" t="str">
        <f t="shared" si="73"/>
        <v>Dins Periode Legal</v>
      </c>
      <c r="Q425" s="93" t="str">
        <f t="shared" si="74"/>
        <v>T3 - Dins Periode Legal</v>
      </c>
      <c r="R425" s="93" t="str">
        <f t="shared" si="68"/>
        <v>T3 - Import Total</v>
      </c>
      <c r="S425" s="110">
        <f t="shared" si="75"/>
        <v>8.197537171782289E-2</v>
      </c>
      <c r="T425" s="107">
        <f t="shared" si="76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44044</v>
      </c>
      <c r="D426" s="54">
        <v>44053</v>
      </c>
      <c r="E426" s="8">
        <v>1940</v>
      </c>
      <c r="F426" s="8">
        <v>5265</v>
      </c>
      <c r="G426" s="8" t="s">
        <v>603</v>
      </c>
      <c r="H426" s="48" t="s">
        <v>1105</v>
      </c>
      <c r="I426" s="49">
        <v>41003309</v>
      </c>
      <c r="J426" s="8" t="s">
        <v>605</v>
      </c>
      <c r="K426" s="9">
        <v>65.75</v>
      </c>
      <c r="L426" s="104">
        <f t="shared" ref="L426:L489" si="77">IF(D426="","",MONTH(D426))</f>
        <v>8</v>
      </c>
      <c r="M426" s="105" t="str">
        <f t="shared" ref="M426:M489" si="78">IF(L426="","",VLOOKUP(L426,$AJ$8:$AK$19,2,FALSE))</f>
        <v>T3</v>
      </c>
      <c r="N426" s="93">
        <f t="shared" si="71"/>
        <v>9</v>
      </c>
      <c r="O426" s="106">
        <f t="shared" si="72"/>
        <v>591.75</v>
      </c>
      <c r="P426" s="93" t="str">
        <f t="shared" si="73"/>
        <v>Dins Periode Legal</v>
      </c>
      <c r="Q426" s="93" t="str">
        <f t="shared" si="74"/>
        <v>T3 - Dins Periode Legal</v>
      </c>
      <c r="R426" s="93" t="str">
        <f t="shared" si="68"/>
        <v>T3 - Import Total</v>
      </c>
      <c r="S426" s="110">
        <f t="shared" si="75"/>
        <v>5.6363455564166056E-3</v>
      </c>
      <c r="T426" s="107">
        <f t="shared" si="76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44043</v>
      </c>
      <c r="D427" s="54">
        <v>44053</v>
      </c>
      <c r="E427" s="8">
        <v>1941</v>
      </c>
      <c r="F427" s="8">
        <v>5267</v>
      </c>
      <c r="G427" s="8" t="s">
        <v>607</v>
      </c>
      <c r="H427" s="48" t="s">
        <v>1106</v>
      </c>
      <c r="I427" s="49">
        <v>41000010</v>
      </c>
      <c r="J427" s="8" t="s">
        <v>609</v>
      </c>
      <c r="K427" s="9">
        <v>18.48</v>
      </c>
      <c r="L427" s="104">
        <f t="shared" si="77"/>
        <v>8</v>
      </c>
      <c r="M427" s="105" t="str">
        <f t="shared" si="78"/>
        <v>T3</v>
      </c>
      <c r="N427" s="93">
        <f t="shared" si="71"/>
        <v>10</v>
      </c>
      <c r="O427" s="106">
        <f t="shared" si="72"/>
        <v>184.8</v>
      </c>
      <c r="P427" s="93" t="str">
        <f t="shared" si="73"/>
        <v>Dins Periode Legal</v>
      </c>
      <c r="Q427" s="93" t="str">
        <f t="shared" si="74"/>
        <v>T3 - Dins Periode Legal</v>
      </c>
      <c r="R427" s="93" t="str">
        <f t="shared" si="68"/>
        <v>T3 - Import Total</v>
      </c>
      <c r="S427" s="110">
        <f t="shared" si="75"/>
        <v>1.7601971420799132E-3</v>
      </c>
      <c r="T427" s="107">
        <f t="shared" si="76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44044</v>
      </c>
      <c r="D428" s="54">
        <v>44056</v>
      </c>
      <c r="E428" s="8">
        <v>1944</v>
      </c>
      <c r="F428" s="8">
        <v>5277</v>
      </c>
      <c r="G428" s="8" t="s">
        <v>169</v>
      </c>
      <c r="H428" s="48" t="s">
        <v>1107</v>
      </c>
      <c r="I428" s="49">
        <v>41008640</v>
      </c>
      <c r="J428" s="8" t="s">
        <v>170</v>
      </c>
      <c r="K428" s="9">
        <v>255.13</v>
      </c>
      <c r="L428" s="104">
        <f t="shared" si="77"/>
        <v>8</v>
      </c>
      <c r="M428" s="105" t="str">
        <f t="shared" si="78"/>
        <v>T3</v>
      </c>
      <c r="N428" s="93">
        <f t="shared" si="71"/>
        <v>12</v>
      </c>
      <c r="O428" s="106">
        <f t="shared" si="72"/>
        <v>3061.56</v>
      </c>
      <c r="P428" s="93" t="str">
        <f t="shared" si="73"/>
        <v>Dins Periode Legal</v>
      </c>
      <c r="Q428" s="93" t="str">
        <f t="shared" si="74"/>
        <v>T3 - Dins Periode Legal</v>
      </c>
      <c r="R428" s="93" t="str">
        <f t="shared" si="68"/>
        <v>T3 - Import Total</v>
      </c>
      <c r="S428" s="110">
        <f t="shared" si="75"/>
        <v>2.9160980315509628E-2</v>
      </c>
      <c r="T428" s="107">
        <f t="shared" si="76"/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44052</v>
      </c>
      <c r="D429" s="54">
        <v>44060</v>
      </c>
      <c r="E429" s="8">
        <v>1950</v>
      </c>
      <c r="F429" s="8">
        <v>5293</v>
      </c>
      <c r="G429" s="8" t="s">
        <v>78</v>
      </c>
      <c r="H429" s="48" t="s">
        <v>1108</v>
      </c>
      <c r="I429" s="49">
        <v>41000001</v>
      </c>
      <c r="J429" s="8" t="s">
        <v>79</v>
      </c>
      <c r="K429" s="9">
        <v>16.940000000000001</v>
      </c>
      <c r="L429" s="104">
        <f t="shared" si="77"/>
        <v>8</v>
      </c>
      <c r="M429" s="105" t="str">
        <f t="shared" si="78"/>
        <v>T3</v>
      </c>
      <c r="N429" s="93">
        <f t="shared" si="71"/>
        <v>8</v>
      </c>
      <c r="O429" s="106">
        <f t="shared" si="72"/>
        <v>135.52000000000001</v>
      </c>
      <c r="P429" s="93" t="str">
        <f t="shared" si="73"/>
        <v>Dins Periode Legal</v>
      </c>
      <c r="Q429" s="93" t="str">
        <f t="shared" si="74"/>
        <v>T3 - Dins Periode Legal</v>
      </c>
      <c r="R429" s="93" t="str">
        <f t="shared" si="68"/>
        <v>T3 - Import Total</v>
      </c>
      <c r="S429" s="110">
        <f t="shared" si="75"/>
        <v>1.2908112375252699E-3</v>
      </c>
      <c r="T429" s="107">
        <f t="shared" si="76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44061</v>
      </c>
      <c r="D430" s="54">
        <v>44067</v>
      </c>
      <c r="E430" s="8">
        <v>1956</v>
      </c>
      <c r="F430" s="8">
        <v>5307</v>
      </c>
      <c r="G430" s="8" t="s">
        <v>1060</v>
      </c>
      <c r="H430" s="48" t="s">
        <v>1109</v>
      </c>
      <c r="I430" s="49">
        <v>41000310</v>
      </c>
      <c r="J430" s="8" t="s">
        <v>1062</v>
      </c>
      <c r="K430" s="9">
        <v>30.25</v>
      </c>
      <c r="L430" s="104">
        <f t="shared" si="77"/>
        <v>8</v>
      </c>
      <c r="M430" s="105" t="str">
        <f t="shared" si="78"/>
        <v>T3</v>
      </c>
      <c r="N430" s="93">
        <f t="shared" si="71"/>
        <v>6</v>
      </c>
      <c r="O430" s="106">
        <f t="shared" si="72"/>
        <v>181.5</v>
      </c>
      <c r="P430" s="93" t="str">
        <f t="shared" si="73"/>
        <v>Dins Periode Legal</v>
      </c>
      <c r="Q430" s="93" t="str">
        <f t="shared" si="74"/>
        <v>T3 - Dins Periode Legal</v>
      </c>
      <c r="R430" s="93" t="str">
        <f t="shared" si="68"/>
        <v>T3 - Import Total</v>
      </c>
      <c r="S430" s="110">
        <f t="shared" si="75"/>
        <v>1.7287650502570578E-3</v>
      </c>
      <c r="T430" s="107">
        <f t="shared" si="76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44055</v>
      </c>
      <c r="D431" s="54">
        <v>44067</v>
      </c>
      <c r="E431" s="8">
        <v>1957</v>
      </c>
      <c r="F431" s="8">
        <v>5309</v>
      </c>
      <c r="G431" s="8" t="s">
        <v>948</v>
      </c>
      <c r="H431" s="48" t="s">
        <v>1110</v>
      </c>
      <c r="I431" s="49">
        <v>41037098</v>
      </c>
      <c r="J431" s="8" t="s">
        <v>950</v>
      </c>
      <c r="K431" s="9">
        <v>85.8</v>
      </c>
      <c r="L431" s="104">
        <f t="shared" si="77"/>
        <v>8</v>
      </c>
      <c r="M431" s="105" t="str">
        <f t="shared" si="78"/>
        <v>T3</v>
      </c>
      <c r="N431" s="93">
        <f t="shared" si="71"/>
        <v>12</v>
      </c>
      <c r="O431" s="106">
        <f t="shared" si="72"/>
        <v>1029.5999999999999</v>
      </c>
      <c r="P431" s="93" t="str">
        <f t="shared" si="73"/>
        <v>Dins Periode Legal</v>
      </c>
      <c r="Q431" s="93" t="str">
        <f t="shared" si="74"/>
        <v>T3 - Dins Periode Legal</v>
      </c>
      <c r="R431" s="93" t="str">
        <f t="shared" si="68"/>
        <v>T3 - Import Total</v>
      </c>
      <c r="S431" s="110">
        <f t="shared" si="75"/>
        <v>9.8068126487309455E-3</v>
      </c>
      <c r="T431" s="107">
        <f t="shared" si="76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44068</v>
      </c>
      <c r="D432" s="54">
        <v>44068</v>
      </c>
      <c r="E432" s="8">
        <v>1963</v>
      </c>
      <c r="F432" s="8">
        <v>5323</v>
      </c>
      <c r="G432" s="8" t="s">
        <v>648</v>
      </c>
      <c r="H432" s="48" t="s">
        <v>1111</v>
      </c>
      <c r="I432" s="49">
        <v>41006450</v>
      </c>
      <c r="J432" s="8" t="s">
        <v>650</v>
      </c>
      <c r="K432" s="9">
        <v>45.51</v>
      </c>
      <c r="L432" s="104">
        <f t="shared" si="77"/>
        <v>8</v>
      </c>
      <c r="M432" s="105" t="str">
        <f t="shared" si="78"/>
        <v>T3</v>
      </c>
      <c r="N432" s="93">
        <f t="shared" si="71"/>
        <v>0</v>
      </c>
      <c r="O432" s="106">
        <f t="shared" si="72"/>
        <v>0</v>
      </c>
      <c r="P432" s="93" t="str">
        <f t="shared" si="73"/>
        <v>Dins Periode Legal</v>
      </c>
      <c r="Q432" s="93" t="str">
        <f t="shared" si="74"/>
        <v>T3 - Dins Periode Legal</v>
      </c>
      <c r="R432" s="93" t="str">
        <f t="shared" si="68"/>
        <v>T3 - Import Total</v>
      </c>
      <c r="S432" s="110">
        <f t="shared" si="75"/>
        <v>0</v>
      </c>
      <c r="T432" s="107">
        <f t="shared" si="76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44069</v>
      </c>
      <c r="D433" s="54">
        <v>44069</v>
      </c>
      <c r="E433" s="8">
        <v>1965</v>
      </c>
      <c r="F433" s="8">
        <v>5329</v>
      </c>
      <c r="G433" s="8" t="s">
        <v>648</v>
      </c>
      <c r="H433" s="48" t="s">
        <v>1112</v>
      </c>
      <c r="I433" s="49">
        <v>41006450</v>
      </c>
      <c r="J433" s="8" t="s">
        <v>650</v>
      </c>
      <c r="K433" s="9">
        <v>54.9</v>
      </c>
      <c r="L433" s="104">
        <f t="shared" si="77"/>
        <v>8</v>
      </c>
      <c r="M433" s="105" t="str">
        <f t="shared" si="78"/>
        <v>T3</v>
      </c>
      <c r="N433" s="93">
        <f t="shared" si="71"/>
        <v>0</v>
      </c>
      <c r="O433" s="106">
        <f t="shared" si="72"/>
        <v>0</v>
      </c>
      <c r="P433" s="93" t="str">
        <f t="shared" si="73"/>
        <v>Dins Periode Legal</v>
      </c>
      <c r="Q433" s="93" t="str">
        <f t="shared" si="74"/>
        <v>T3 - Dins Periode Legal</v>
      </c>
      <c r="R433" s="93" t="str">
        <f t="shared" si="68"/>
        <v>T3 - Import Total</v>
      </c>
      <c r="S433" s="110">
        <f t="shared" si="75"/>
        <v>0</v>
      </c>
      <c r="T433" s="107">
        <f t="shared" si="76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44069</v>
      </c>
      <c r="D434" s="54">
        <v>44069</v>
      </c>
      <c r="E434" s="8">
        <v>1967</v>
      </c>
      <c r="F434" s="8">
        <v>5335</v>
      </c>
      <c r="G434" s="8" t="s">
        <v>648</v>
      </c>
      <c r="H434" s="48" t="s">
        <v>1113</v>
      </c>
      <c r="I434" s="49">
        <v>41006450</v>
      </c>
      <c r="J434" s="8" t="s">
        <v>650</v>
      </c>
      <c r="K434" s="9">
        <v>54.9</v>
      </c>
      <c r="L434" s="104">
        <f t="shared" si="77"/>
        <v>8</v>
      </c>
      <c r="M434" s="105" t="str">
        <f t="shared" si="78"/>
        <v>T3</v>
      </c>
      <c r="N434" s="93">
        <f t="shared" si="71"/>
        <v>0</v>
      </c>
      <c r="O434" s="106">
        <f t="shared" si="72"/>
        <v>0</v>
      </c>
      <c r="P434" s="93" t="str">
        <f t="shared" si="73"/>
        <v>Dins Periode Legal</v>
      </c>
      <c r="Q434" s="93" t="str">
        <f t="shared" si="74"/>
        <v>T3 - Dins Periode Legal</v>
      </c>
      <c r="R434" s="93" t="str">
        <f t="shared" si="68"/>
        <v>T3 - Import Total</v>
      </c>
      <c r="S434" s="110">
        <f t="shared" si="75"/>
        <v>0</v>
      </c>
      <c r="T434" s="107">
        <f t="shared" si="76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44070</v>
      </c>
      <c r="D435" s="54">
        <v>44070</v>
      </c>
      <c r="E435" s="8">
        <v>1969</v>
      </c>
      <c r="F435" s="8">
        <v>5341</v>
      </c>
      <c r="G435" s="8" t="s">
        <v>648</v>
      </c>
      <c r="H435" s="48" t="s">
        <v>1114</v>
      </c>
      <c r="I435" s="49">
        <v>41006450</v>
      </c>
      <c r="J435" s="8" t="s">
        <v>650</v>
      </c>
      <c r="K435" s="9">
        <v>45.51</v>
      </c>
      <c r="L435" s="104">
        <f t="shared" si="77"/>
        <v>8</v>
      </c>
      <c r="M435" s="105" t="str">
        <f t="shared" si="78"/>
        <v>T3</v>
      </c>
      <c r="N435" s="93">
        <f t="shared" si="71"/>
        <v>0</v>
      </c>
      <c r="O435" s="106">
        <f t="shared" si="72"/>
        <v>0</v>
      </c>
      <c r="P435" s="93" t="str">
        <f t="shared" si="73"/>
        <v>Dins Periode Legal</v>
      </c>
      <c r="Q435" s="93" t="str">
        <f t="shared" si="74"/>
        <v>T3 - Dins Periode Legal</v>
      </c>
      <c r="R435" s="93" t="str">
        <f t="shared" si="68"/>
        <v>T3 - Import Total</v>
      </c>
      <c r="S435" s="110">
        <f t="shared" si="75"/>
        <v>0</v>
      </c>
      <c r="T435" s="107">
        <f t="shared" si="76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44074</v>
      </c>
      <c r="D436" s="54">
        <v>44074</v>
      </c>
      <c r="E436" s="8">
        <v>2104</v>
      </c>
      <c r="F436" s="8">
        <v>5625</v>
      </c>
      <c r="G436" s="8" t="s">
        <v>1115</v>
      </c>
      <c r="H436" s="173" t="s">
        <v>1254</v>
      </c>
      <c r="I436" s="49">
        <v>41007915</v>
      </c>
      <c r="J436" s="8" t="s">
        <v>1116</v>
      </c>
      <c r="K436" s="9">
        <v>37.630000000000003</v>
      </c>
      <c r="L436" s="104">
        <f t="shared" si="77"/>
        <v>8</v>
      </c>
      <c r="M436" s="105" t="str">
        <f t="shared" si="78"/>
        <v>T3</v>
      </c>
      <c r="N436" s="93">
        <f t="shared" si="71"/>
        <v>0</v>
      </c>
      <c r="O436" s="106">
        <f t="shared" si="72"/>
        <v>0</v>
      </c>
      <c r="P436" s="93" t="str">
        <f t="shared" si="73"/>
        <v>Dins Periode Legal</v>
      </c>
      <c r="Q436" s="93" t="str">
        <f t="shared" si="74"/>
        <v>T3 - Dins Periode Legal</v>
      </c>
      <c r="R436" s="93" t="str">
        <f t="shared" si="68"/>
        <v>T3 - Import Total</v>
      </c>
      <c r="S436" s="110">
        <f t="shared" si="75"/>
        <v>0</v>
      </c>
      <c r="T436" s="107">
        <f t="shared" si="76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44075</v>
      </c>
      <c r="D437" s="95">
        <v>44075</v>
      </c>
      <c r="E437" s="91">
        <v>2145</v>
      </c>
      <c r="F437" s="91">
        <v>5763</v>
      </c>
      <c r="G437" s="91" t="s">
        <v>554</v>
      </c>
      <c r="H437" s="173" t="s">
        <v>1255</v>
      </c>
      <c r="I437" s="97">
        <v>40005225</v>
      </c>
      <c r="J437" s="91" t="s">
        <v>556</v>
      </c>
      <c r="K437" s="94">
        <v>48.27</v>
      </c>
      <c r="L437" s="104">
        <f t="shared" si="77"/>
        <v>9</v>
      </c>
      <c r="M437" s="105" t="str">
        <f t="shared" si="78"/>
        <v>T3</v>
      </c>
      <c r="N437" s="93">
        <f t="shared" ref="N437:N500" si="79">IF(D437="",0,D437-C437)</f>
        <v>0</v>
      </c>
      <c r="O437" s="106">
        <f t="shared" ref="O437:O500" si="80">K437*N437</f>
        <v>0</v>
      </c>
      <c r="P437" s="93" t="str">
        <f t="shared" ref="P437:P500" si="81">IF(N437&lt;=30,"Dins Periode Legal","Fora Periode Legal")</f>
        <v>Dins Periode Legal</v>
      </c>
      <c r="Q437" s="93" t="str">
        <f t="shared" ref="Q437:Q500" si="82">CONCATENATE($M437," - ",P437)</f>
        <v>T3 - Dins Periode Legal</v>
      </c>
      <c r="R437" s="93" t="str">
        <f t="shared" si="68"/>
        <v>T3 - Import Total</v>
      </c>
      <c r="S437" s="110">
        <f t="shared" ref="S437:S500" si="83">IF(M437="",0,K437/(VLOOKUP(R437,$X$9:$Y$27,2,FALSE))*N437)</f>
        <v>0</v>
      </c>
      <c r="T437" s="107">
        <f t="shared" ref="T437:T500" si="84">IF(L437="",0,1)</f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44075</v>
      </c>
      <c r="D438" s="95">
        <v>44075</v>
      </c>
      <c r="E438" s="91">
        <v>2166</v>
      </c>
      <c r="F438" s="91">
        <v>5817</v>
      </c>
      <c r="G438" s="91" t="s">
        <v>1117</v>
      </c>
      <c r="H438" s="96" t="s">
        <v>1118</v>
      </c>
      <c r="I438" s="97">
        <v>41000505</v>
      </c>
      <c r="J438" s="91" t="s">
        <v>1119</v>
      </c>
      <c r="K438" s="94">
        <v>57.94</v>
      </c>
      <c r="L438" s="104">
        <f t="shared" si="77"/>
        <v>9</v>
      </c>
      <c r="M438" s="105" t="str">
        <f t="shared" si="78"/>
        <v>T3</v>
      </c>
      <c r="N438" s="93">
        <f t="shared" si="79"/>
        <v>0</v>
      </c>
      <c r="O438" s="106">
        <f t="shared" si="80"/>
        <v>0</v>
      </c>
      <c r="P438" s="93" t="str">
        <f t="shared" si="81"/>
        <v>Dins Periode Legal</v>
      </c>
      <c r="Q438" s="93" t="str">
        <f t="shared" si="82"/>
        <v>T3 - Dins Periode Legal</v>
      </c>
      <c r="R438" s="93" t="str">
        <f t="shared" si="68"/>
        <v>T3 - Import Total</v>
      </c>
      <c r="S438" s="110">
        <f t="shared" si="83"/>
        <v>0</v>
      </c>
      <c r="T438" s="107">
        <f t="shared" si="84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44075</v>
      </c>
      <c r="D439" s="95">
        <v>44075</v>
      </c>
      <c r="E439" s="91">
        <v>2168</v>
      </c>
      <c r="F439" s="91">
        <v>5823</v>
      </c>
      <c r="G439" s="91" t="s">
        <v>1120</v>
      </c>
      <c r="H439" s="96" t="s">
        <v>1121</v>
      </c>
      <c r="I439" s="97">
        <v>41007502</v>
      </c>
      <c r="J439" s="91" t="s">
        <v>1122</v>
      </c>
      <c r="K439" s="94">
        <v>137.94</v>
      </c>
      <c r="L439" s="104">
        <f t="shared" si="77"/>
        <v>9</v>
      </c>
      <c r="M439" s="105" t="str">
        <f t="shared" si="78"/>
        <v>T3</v>
      </c>
      <c r="N439" s="93">
        <f t="shared" si="79"/>
        <v>0</v>
      </c>
      <c r="O439" s="106">
        <f t="shared" si="80"/>
        <v>0</v>
      </c>
      <c r="P439" s="93" t="str">
        <f t="shared" si="81"/>
        <v>Dins Periode Legal</v>
      </c>
      <c r="Q439" s="93" t="str">
        <f t="shared" si="82"/>
        <v>T3 - Dins Periode Legal</v>
      </c>
      <c r="R439" s="93" t="str">
        <f t="shared" si="68"/>
        <v>T3 - Import Total</v>
      </c>
      <c r="S439" s="110">
        <f t="shared" si="83"/>
        <v>0</v>
      </c>
      <c r="T439" s="107">
        <f t="shared" si="84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44076</v>
      </c>
      <c r="D440" s="95">
        <v>44076</v>
      </c>
      <c r="E440" s="91">
        <v>2173</v>
      </c>
      <c r="F440" s="91">
        <v>5838</v>
      </c>
      <c r="G440" s="91" t="s">
        <v>1123</v>
      </c>
      <c r="H440" s="96" t="s">
        <v>1124</v>
      </c>
      <c r="I440" s="97">
        <v>41037120</v>
      </c>
      <c r="J440" s="91" t="s">
        <v>1125</v>
      </c>
      <c r="K440" s="94">
        <v>297</v>
      </c>
      <c r="L440" s="104">
        <f t="shared" si="77"/>
        <v>9</v>
      </c>
      <c r="M440" s="105" t="str">
        <f t="shared" si="78"/>
        <v>T3</v>
      </c>
      <c r="N440" s="93">
        <f t="shared" si="79"/>
        <v>0</v>
      </c>
      <c r="O440" s="106">
        <f t="shared" si="80"/>
        <v>0</v>
      </c>
      <c r="P440" s="93" t="str">
        <f t="shared" si="81"/>
        <v>Dins Periode Legal</v>
      </c>
      <c r="Q440" s="93" t="str">
        <f t="shared" si="82"/>
        <v>T3 - Dins Periode Legal</v>
      </c>
      <c r="R440" s="93" t="str">
        <f t="shared" si="68"/>
        <v>T3 - Import Total</v>
      </c>
      <c r="S440" s="110">
        <f t="shared" si="83"/>
        <v>0</v>
      </c>
      <c r="T440" s="107">
        <f t="shared" si="84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44076</v>
      </c>
      <c r="D441" s="95">
        <v>44076</v>
      </c>
      <c r="E441" s="91">
        <v>2175</v>
      </c>
      <c r="F441" s="91">
        <v>5844</v>
      </c>
      <c r="G441" s="91" t="s">
        <v>648</v>
      </c>
      <c r="H441" s="96" t="s">
        <v>1126</v>
      </c>
      <c r="I441" s="97">
        <v>41006450</v>
      </c>
      <c r="J441" s="91" t="s">
        <v>650</v>
      </c>
      <c r="K441" s="94">
        <v>54.9</v>
      </c>
      <c r="L441" s="104">
        <f t="shared" si="77"/>
        <v>9</v>
      </c>
      <c r="M441" s="105" t="str">
        <f t="shared" si="78"/>
        <v>T3</v>
      </c>
      <c r="N441" s="93">
        <f t="shared" si="79"/>
        <v>0</v>
      </c>
      <c r="O441" s="106">
        <f t="shared" si="80"/>
        <v>0</v>
      </c>
      <c r="P441" s="93" t="str">
        <f t="shared" si="81"/>
        <v>Dins Periode Legal</v>
      </c>
      <c r="Q441" s="93" t="str">
        <f t="shared" si="82"/>
        <v>T3 - Dins Periode Legal</v>
      </c>
      <c r="R441" s="93" t="str">
        <f t="shared" si="68"/>
        <v>T3 - Import Total</v>
      </c>
      <c r="S441" s="110">
        <f t="shared" si="83"/>
        <v>0</v>
      </c>
      <c r="T441" s="107">
        <f t="shared" si="84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44077</v>
      </c>
      <c r="D442" s="95">
        <v>44077</v>
      </c>
      <c r="E442" s="91">
        <v>2181</v>
      </c>
      <c r="F442" s="91">
        <v>5862</v>
      </c>
      <c r="G442" s="91" t="s">
        <v>648</v>
      </c>
      <c r="H442" s="96" t="s">
        <v>1127</v>
      </c>
      <c r="I442" s="97">
        <v>41006450</v>
      </c>
      <c r="J442" s="91" t="s">
        <v>650</v>
      </c>
      <c r="K442" s="94">
        <v>67.52</v>
      </c>
      <c r="L442" s="104">
        <f t="shared" si="77"/>
        <v>9</v>
      </c>
      <c r="M442" s="105" t="str">
        <f t="shared" si="78"/>
        <v>T3</v>
      </c>
      <c r="N442" s="93">
        <f t="shared" si="79"/>
        <v>0</v>
      </c>
      <c r="O442" s="106">
        <f t="shared" si="80"/>
        <v>0</v>
      </c>
      <c r="P442" s="93" t="str">
        <f t="shared" si="81"/>
        <v>Dins Periode Legal</v>
      </c>
      <c r="Q442" s="93" t="str">
        <f t="shared" si="82"/>
        <v>T3 - Dins Periode Legal</v>
      </c>
      <c r="R442" s="93" t="str">
        <f t="shared" si="68"/>
        <v>T3 - Import Total</v>
      </c>
      <c r="S442" s="110">
        <f t="shared" si="83"/>
        <v>0</v>
      </c>
      <c r="T442" s="107">
        <f t="shared" si="84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44077</v>
      </c>
      <c r="D443" s="95">
        <v>44077</v>
      </c>
      <c r="E443" s="91">
        <v>2183</v>
      </c>
      <c r="F443" s="91">
        <v>5868</v>
      </c>
      <c r="G443" s="91" t="s">
        <v>648</v>
      </c>
      <c r="H443" s="96" t="s">
        <v>1128</v>
      </c>
      <c r="I443" s="97">
        <v>41006450</v>
      </c>
      <c r="J443" s="91" t="s">
        <v>650</v>
      </c>
      <c r="K443" s="94">
        <v>54.9</v>
      </c>
      <c r="L443" s="104">
        <f t="shared" si="77"/>
        <v>9</v>
      </c>
      <c r="M443" s="105" t="str">
        <f t="shared" si="78"/>
        <v>T3</v>
      </c>
      <c r="N443" s="93">
        <f t="shared" si="79"/>
        <v>0</v>
      </c>
      <c r="O443" s="106">
        <f t="shared" si="80"/>
        <v>0</v>
      </c>
      <c r="P443" s="93" t="str">
        <f t="shared" si="81"/>
        <v>Dins Periode Legal</v>
      </c>
      <c r="Q443" s="93" t="str">
        <f t="shared" si="82"/>
        <v>T3 - Dins Periode Legal</v>
      </c>
      <c r="R443" s="93" t="str">
        <f t="shared" si="68"/>
        <v>T3 - Import Total</v>
      </c>
      <c r="S443" s="110">
        <f t="shared" si="83"/>
        <v>0</v>
      </c>
      <c r="T443" s="107">
        <f t="shared" si="84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44077</v>
      </c>
      <c r="D444" s="95">
        <v>44077</v>
      </c>
      <c r="E444" s="91">
        <v>2185</v>
      </c>
      <c r="F444" s="91">
        <v>5874</v>
      </c>
      <c r="G444" s="91" t="s">
        <v>648</v>
      </c>
      <c r="H444" s="96" t="s">
        <v>1129</v>
      </c>
      <c r="I444" s="97">
        <v>41006450</v>
      </c>
      <c r="J444" s="91" t="s">
        <v>650</v>
      </c>
      <c r="K444" s="94">
        <v>54.9</v>
      </c>
      <c r="L444" s="104">
        <f t="shared" si="77"/>
        <v>9</v>
      </c>
      <c r="M444" s="105" t="str">
        <f t="shared" si="78"/>
        <v>T3</v>
      </c>
      <c r="N444" s="93">
        <f t="shared" si="79"/>
        <v>0</v>
      </c>
      <c r="O444" s="106">
        <f t="shared" si="80"/>
        <v>0</v>
      </c>
      <c r="P444" s="93" t="str">
        <f t="shared" si="81"/>
        <v>Dins Periode Legal</v>
      </c>
      <c r="Q444" s="93" t="str">
        <f t="shared" si="82"/>
        <v>T3 - Dins Periode Legal</v>
      </c>
      <c r="R444" s="93" t="str">
        <f t="shared" si="68"/>
        <v>T3 - Import Total</v>
      </c>
      <c r="S444" s="110">
        <f t="shared" si="83"/>
        <v>0</v>
      </c>
      <c r="T444" s="107">
        <f t="shared" si="84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44077</v>
      </c>
      <c r="D445" s="95">
        <v>44077</v>
      </c>
      <c r="E445" s="91">
        <v>2187</v>
      </c>
      <c r="F445" s="91">
        <v>5880</v>
      </c>
      <c r="G445" s="91" t="s">
        <v>648</v>
      </c>
      <c r="H445" s="96" t="s">
        <v>1130</v>
      </c>
      <c r="I445" s="97">
        <v>41006450</v>
      </c>
      <c r="J445" s="91" t="s">
        <v>650</v>
      </c>
      <c r="K445" s="94">
        <v>38.979999999999997</v>
      </c>
      <c r="L445" s="104">
        <f t="shared" si="77"/>
        <v>9</v>
      </c>
      <c r="M445" s="105" t="str">
        <f t="shared" si="78"/>
        <v>T3</v>
      </c>
      <c r="N445" s="93">
        <f t="shared" si="79"/>
        <v>0</v>
      </c>
      <c r="O445" s="106">
        <f t="shared" si="80"/>
        <v>0</v>
      </c>
      <c r="P445" s="93" t="str">
        <f t="shared" si="81"/>
        <v>Dins Periode Legal</v>
      </c>
      <c r="Q445" s="93" t="str">
        <f t="shared" si="82"/>
        <v>T3 - Dins Periode Legal</v>
      </c>
      <c r="R445" s="93" t="str">
        <f t="shared" si="68"/>
        <v>T3 - Import Total</v>
      </c>
      <c r="S445" s="110">
        <f t="shared" si="83"/>
        <v>0</v>
      </c>
      <c r="T445" s="107">
        <f t="shared" si="84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44077</v>
      </c>
      <c r="D446" s="95">
        <v>44077</v>
      </c>
      <c r="E446" s="91">
        <v>2189</v>
      </c>
      <c r="F446" s="91">
        <v>5886</v>
      </c>
      <c r="G446" s="91" t="s">
        <v>648</v>
      </c>
      <c r="H446" s="96" t="s">
        <v>1131</v>
      </c>
      <c r="I446" s="97">
        <v>41006450</v>
      </c>
      <c r="J446" s="91" t="s">
        <v>650</v>
      </c>
      <c r="K446" s="94">
        <v>48.37</v>
      </c>
      <c r="L446" s="104">
        <f t="shared" si="77"/>
        <v>9</v>
      </c>
      <c r="M446" s="105" t="str">
        <f t="shared" si="78"/>
        <v>T3</v>
      </c>
      <c r="N446" s="93">
        <f t="shared" si="79"/>
        <v>0</v>
      </c>
      <c r="O446" s="106">
        <f t="shared" si="80"/>
        <v>0</v>
      </c>
      <c r="P446" s="93" t="str">
        <f t="shared" si="81"/>
        <v>Dins Periode Legal</v>
      </c>
      <c r="Q446" s="93" t="str">
        <f t="shared" si="82"/>
        <v>T3 - Dins Periode Legal</v>
      </c>
      <c r="R446" s="93" t="str">
        <f t="shared" si="68"/>
        <v>T3 - Import Total</v>
      </c>
      <c r="S446" s="110">
        <f t="shared" si="83"/>
        <v>0</v>
      </c>
      <c r="T446" s="107">
        <f t="shared" si="84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44076</v>
      </c>
      <c r="D447" s="95">
        <v>44078</v>
      </c>
      <c r="E447" s="91">
        <v>2194</v>
      </c>
      <c r="F447" s="91">
        <v>5902</v>
      </c>
      <c r="G447" s="91" t="s">
        <v>948</v>
      </c>
      <c r="H447" s="96" t="s">
        <v>1132</v>
      </c>
      <c r="I447" s="97">
        <v>41037098</v>
      </c>
      <c r="J447" s="91" t="s">
        <v>950</v>
      </c>
      <c r="K447" s="94">
        <v>214.5</v>
      </c>
      <c r="L447" s="104">
        <f t="shared" si="77"/>
        <v>9</v>
      </c>
      <c r="M447" s="105" t="str">
        <f t="shared" si="78"/>
        <v>T3</v>
      </c>
      <c r="N447" s="93">
        <f t="shared" si="79"/>
        <v>2</v>
      </c>
      <c r="O447" s="106">
        <f t="shared" si="80"/>
        <v>429</v>
      </c>
      <c r="P447" s="93" t="str">
        <f t="shared" si="81"/>
        <v>Dins Periode Legal</v>
      </c>
      <c r="Q447" s="93" t="str">
        <f t="shared" si="82"/>
        <v>T3 - Dins Periode Legal</v>
      </c>
      <c r="R447" s="93" t="str">
        <f t="shared" ref="R447:R510" si="85">CONCATENATE($M447," - Import Total")</f>
        <v>T3 - Import Total</v>
      </c>
      <c r="S447" s="110">
        <f t="shared" si="83"/>
        <v>4.0861719369712276E-3</v>
      </c>
      <c r="T447" s="107">
        <f t="shared" si="84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44029</v>
      </c>
      <c r="D448" s="95">
        <v>44078</v>
      </c>
      <c r="E448" s="91">
        <v>2195</v>
      </c>
      <c r="F448" s="91">
        <v>5904</v>
      </c>
      <c r="G448" s="91" t="s">
        <v>1133</v>
      </c>
      <c r="H448" s="96" t="s">
        <v>1134</v>
      </c>
      <c r="I448" s="97">
        <v>41037107</v>
      </c>
      <c r="J448" s="91" t="s">
        <v>1135</v>
      </c>
      <c r="K448" s="94">
        <v>493.68</v>
      </c>
      <c r="L448" s="104">
        <f t="shared" si="77"/>
        <v>9</v>
      </c>
      <c r="M448" s="105" t="str">
        <f t="shared" si="78"/>
        <v>T3</v>
      </c>
      <c r="N448" s="93">
        <f t="shared" si="79"/>
        <v>49</v>
      </c>
      <c r="O448" s="106">
        <f t="shared" si="80"/>
        <v>24190.32</v>
      </c>
      <c r="P448" s="93" t="str">
        <f t="shared" si="81"/>
        <v>Fora Periode Legal</v>
      </c>
      <c r="Q448" s="93" t="str">
        <f t="shared" si="82"/>
        <v>T3 - Fora Periode Legal</v>
      </c>
      <c r="R448" s="93" t="str">
        <f t="shared" si="85"/>
        <v>T3 - Import Total</v>
      </c>
      <c r="S448" s="110">
        <f t="shared" si="83"/>
        <v>0.23040980589826066</v>
      </c>
      <c r="T448" s="107">
        <f t="shared" si="84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44043</v>
      </c>
      <c r="D449" s="95">
        <v>44078</v>
      </c>
      <c r="E449" s="91"/>
      <c r="F449" s="91">
        <v>5905</v>
      </c>
      <c r="G449" s="91" t="s">
        <v>71</v>
      </c>
      <c r="H449" s="96" t="s">
        <v>1136</v>
      </c>
      <c r="I449" s="97">
        <v>41006850</v>
      </c>
      <c r="J449" s="91" t="s">
        <v>23</v>
      </c>
      <c r="K449" s="94">
        <v>381.68</v>
      </c>
      <c r="L449" s="104">
        <f t="shared" si="77"/>
        <v>9</v>
      </c>
      <c r="M449" s="105" t="str">
        <f t="shared" si="78"/>
        <v>T3</v>
      </c>
      <c r="N449" s="93">
        <f t="shared" si="79"/>
        <v>35</v>
      </c>
      <c r="O449" s="106">
        <f t="shared" si="80"/>
        <v>13358.800000000001</v>
      </c>
      <c r="P449" s="93" t="str">
        <f t="shared" si="81"/>
        <v>Fora Periode Legal</v>
      </c>
      <c r="Q449" s="93" t="str">
        <f t="shared" si="82"/>
        <v>T3 - Fora Periode Legal</v>
      </c>
      <c r="R449" s="93" t="str">
        <f t="shared" si="85"/>
        <v>T3 - Import Total</v>
      </c>
      <c r="S449" s="110">
        <f t="shared" si="83"/>
        <v>0.12724091764944345</v>
      </c>
      <c r="T449" s="107">
        <f t="shared" si="84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44022</v>
      </c>
      <c r="D450" s="95">
        <v>44078</v>
      </c>
      <c r="E450" s="91"/>
      <c r="F450" s="91">
        <v>5906</v>
      </c>
      <c r="G450" s="91" t="s">
        <v>115</v>
      </c>
      <c r="H450" s="96" t="s">
        <v>1137</v>
      </c>
      <c r="I450" s="97">
        <v>40002390</v>
      </c>
      <c r="J450" s="91" t="s">
        <v>116</v>
      </c>
      <c r="K450" s="94">
        <v>680.99</v>
      </c>
      <c r="L450" s="104">
        <f t="shared" si="77"/>
        <v>9</v>
      </c>
      <c r="M450" s="105" t="str">
        <f t="shared" si="78"/>
        <v>T3</v>
      </c>
      <c r="N450" s="93">
        <f t="shared" si="79"/>
        <v>56</v>
      </c>
      <c r="O450" s="106">
        <f t="shared" si="80"/>
        <v>38135.440000000002</v>
      </c>
      <c r="P450" s="93" t="str">
        <f t="shared" si="81"/>
        <v>Fora Periode Legal</v>
      </c>
      <c r="Q450" s="93" t="str">
        <f t="shared" si="82"/>
        <v>T3 - Fora Periode Legal</v>
      </c>
      <c r="R450" s="93" t="str">
        <f t="shared" si="85"/>
        <v>T3 - Import Total</v>
      </c>
      <c r="S450" s="110">
        <f t="shared" si="83"/>
        <v>0.3632353490257576</v>
      </c>
      <c r="T450" s="107">
        <f t="shared" si="84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44029</v>
      </c>
      <c r="D451" s="95">
        <v>44078</v>
      </c>
      <c r="E451" s="91"/>
      <c r="F451" s="91">
        <v>5907</v>
      </c>
      <c r="G451" s="91" t="s">
        <v>111</v>
      </c>
      <c r="H451" s="96" t="s">
        <v>1138</v>
      </c>
      <c r="I451" s="97">
        <v>41007250</v>
      </c>
      <c r="J451" s="91" t="s">
        <v>95</v>
      </c>
      <c r="K451" s="94">
        <v>133.13999999999999</v>
      </c>
      <c r="L451" s="104">
        <f t="shared" si="77"/>
        <v>9</v>
      </c>
      <c r="M451" s="105" t="str">
        <f t="shared" si="78"/>
        <v>T3</v>
      </c>
      <c r="N451" s="93">
        <f t="shared" si="79"/>
        <v>49</v>
      </c>
      <c r="O451" s="106">
        <f t="shared" si="80"/>
        <v>6523.86</v>
      </c>
      <c r="P451" s="93" t="str">
        <f t="shared" si="81"/>
        <v>Fora Periode Legal</v>
      </c>
      <c r="Q451" s="93" t="str">
        <f t="shared" si="82"/>
        <v>T3 - Fora Periode Legal</v>
      </c>
      <c r="R451" s="93" t="str">
        <f t="shared" si="85"/>
        <v>T3 - Import Total</v>
      </c>
      <c r="S451" s="110">
        <f t="shared" si="83"/>
        <v>6.2138959563471124E-2</v>
      </c>
      <c r="T451" s="107">
        <f t="shared" si="84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44019</v>
      </c>
      <c r="D452" s="95">
        <v>44078</v>
      </c>
      <c r="E452" s="91"/>
      <c r="F452" s="91">
        <v>5908</v>
      </c>
      <c r="G452" s="91" t="s">
        <v>167</v>
      </c>
      <c r="H452" s="96" t="s">
        <v>1139</v>
      </c>
      <c r="I452" s="97">
        <v>41008103</v>
      </c>
      <c r="J452" s="91" t="s">
        <v>124</v>
      </c>
      <c r="K452" s="94">
        <v>1263.02</v>
      </c>
      <c r="L452" s="104">
        <f t="shared" si="77"/>
        <v>9</v>
      </c>
      <c r="M452" s="105" t="str">
        <f t="shared" si="78"/>
        <v>T3</v>
      </c>
      <c r="N452" s="93">
        <f t="shared" si="79"/>
        <v>59</v>
      </c>
      <c r="O452" s="106">
        <f t="shared" si="80"/>
        <v>74518.179999999993</v>
      </c>
      <c r="P452" s="93" t="str">
        <f t="shared" si="81"/>
        <v>Fora Periode Legal</v>
      </c>
      <c r="Q452" s="93" t="str">
        <f t="shared" si="82"/>
        <v>T3 - Fora Periode Legal</v>
      </c>
      <c r="R452" s="93" t="str">
        <f t="shared" si="85"/>
        <v>T3 - Import Total</v>
      </c>
      <c r="S452" s="110">
        <f t="shared" si="83"/>
        <v>0.70977644734305501</v>
      </c>
      <c r="T452" s="107">
        <f t="shared" si="84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44034</v>
      </c>
      <c r="D453" s="95">
        <v>44078</v>
      </c>
      <c r="E453" s="91"/>
      <c r="F453" s="91">
        <v>5909</v>
      </c>
      <c r="G453" s="91" t="s">
        <v>1140</v>
      </c>
      <c r="H453" s="96" t="s">
        <v>1141</v>
      </c>
      <c r="I453" s="97">
        <v>40002505</v>
      </c>
      <c r="J453" s="91" t="s">
        <v>1142</v>
      </c>
      <c r="K453" s="94">
        <v>5808</v>
      </c>
      <c r="L453" s="104">
        <f t="shared" si="77"/>
        <v>9</v>
      </c>
      <c r="M453" s="105" t="str">
        <f t="shared" si="78"/>
        <v>T3</v>
      </c>
      <c r="N453" s="93">
        <f t="shared" si="79"/>
        <v>44</v>
      </c>
      <c r="O453" s="106">
        <f t="shared" si="80"/>
        <v>255552</v>
      </c>
      <c r="P453" s="93" t="str">
        <f t="shared" si="81"/>
        <v>Fora Periode Legal</v>
      </c>
      <c r="Q453" s="93" t="str">
        <f t="shared" si="82"/>
        <v>T3 - Fora Periode Legal</v>
      </c>
      <c r="R453" s="93" t="str">
        <f t="shared" si="85"/>
        <v>T3 - Import Total</v>
      </c>
      <c r="S453" s="110">
        <f t="shared" si="83"/>
        <v>2.4341011907619374</v>
      </c>
      <c r="T453" s="107">
        <f t="shared" si="84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44036</v>
      </c>
      <c r="D454" s="95">
        <v>44078</v>
      </c>
      <c r="E454" s="91"/>
      <c r="F454" s="91">
        <v>5910</v>
      </c>
      <c r="G454" s="91" t="s">
        <v>71</v>
      </c>
      <c r="H454" s="96" t="s">
        <v>1143</v>
      </c>
      <c r="I454" s="97">
        <v>41006850</v>
      </c>
      <c r="J454" s="91" t="s">
        <v>23</v>
      </c>
      <c r="K454" s="94">
        <v>323</v>
      </c>
      <c r="L454" s="104">
        <f t="shared" si="77"/>
        <v>9</v>
      </c>
      <c r="M454" s="105" t="str">
        <f t="shared" si="78"/>
        <v>T3</v>
      </c>
      <c r="N454" s="93">
        <f t="shared" si="79"/>
        <v>42</v>
      </c>
      <c r="O454" s="106">
        <f t="shared" si="80"/>
        <v>13566</v>
      </c>
      <c r="P454" s="93" t="str">
        <f t="shared" si="81"/>
        <v>Fora Periode Legal</v>
      </c>
      <c r="Q454" s="93" t="str">
        <f t="shared" si="82"/>
        <v>T3 - Fora Periode Legal</v>
      </c>
      <c r="R454" s="93" t="str">
        <f t="shared" si="85"/>
        <v>T3 - Import Total</v>
      </c>
      <c r="S454" s="110">
        <f t="shared" si="83"/>
        <v>0.12921447202086636</v>
      </c>
      <c r="T454" s="107">
        <f t="shared" si="84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44013</v>
      </c>
      <c r="D455" s="95">
        <v>44078</v>
      </c>
      <c r="E455" s="91"/>
      <c r="F455" s="91">
        <v>5911</v>
      </c>
      <c r="G455" s="91" t="s">
        <v>1144</v>
      </c>
      <c r="H455" s="96" t="s">
        <v>290</v>
      </c>
      <c r="I455" s="97">
        <v>41037112</v>
      </c>
      <c r="J455" s="91" t="s">
        <v>1145</v>
      </c>
      <c r="K455" s="94">
        <v>696.96</v>
      </c>
      <c r="L455" s="104">
        <f t="shared" si="77"/>
        <v>9</v>
      </c>
      <c r="M455" s="105" t="str">
        <f t="shared" si="78"/>
        <v>T3</v>
      </c>
      <c r="N455" s="93">
        <f t="shared" si="79"/>
        <v>65</v>
      </c>
      <c r="O455" s="106">
        <f t="shared" si="80"/>
        <v>45302.400000000001</v>
      </c>
      <c r="P455" s="93" t="str">
        <f t="shared" si="81"/>
        <v>Fora Periode Legal</v>
      </c>
      <c r="Q455" s="93" t="str">
        <f t="shared" si="82"/>
        <v>T3 - Fora Periode Legal</v>
      </c>
      <c r="R455" s="93" t="str">
        <f t="shared" si="85"/>
        <v>T3 - Import Total</v>
      </c>
      <c r="S455" s="110">
        <f t="shared" si="83"/>
        <v>0.43149975654416162</v>
      </c>
      <c r="T455" s="107">
        <f t="shared" si="84"/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44036</v>
      </c>
      <c r="D456" s="95">
        <v>44078</v>
      </c>
      <c r="E456" s="91"/>
      <c r="F456" s="91">
        <v>5912</v>
      </c>
      <c r="G456" s="91" t="s">
        <v>1146</v>
      </c>
      <c r="H456" s="96" t="s">
        <v>1147</v>
      </c>
      <c r="I456" s="97">
        <v>40001900</v>
      </c>
      <c r="J456" s="91" t="s">
        <v>1148</v>
      </c>
      <c r="K456" s="94">
        <v>985.92</v>
      </c>
      <c r="L456" s="104">
        <f t="shared" si="77"/>
        <v>9</v>
      </c>
      <c r="M456" s="105" t="str">
        <f t="shared" si="78"/>
        <v>T3</v>
      </c>
      <c r="N456" s="93">
        <f t="shared" si="79"/>
        <v>42</v>
      </c>
      <c r="O456" s="106">
        <f t="shared" si="80"/>
        <v>41408.639999999999</v>
      </c>
      <c r="P456" s="93" t="str">
        <f t="shared" si="81"/>
        <v>Fora Periode Legal</v>
      </c>
      <c r="Q456" s="93" t="str">
        <f t="shared" si="82"/>
        <v>T3 - Fora Periode Legal</v>
      </c>
      <c r="R456" s="93" t="str">
        <f t="shared" si="85"/>
        <v>T3 - Import Total</v>
      </c>
      <c r="S456" s="110">
        <f t="shared" si="83"/>
        <v>0.39441217416350638</v>
      </c>
      <c r="T456" s="107">
        <f t="shared" si="84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44032</v>
      </c>
      <c r="D457" s="95">
        <v>44078</v>
      </c>
      <c r="E457" s="91"/>
      <c r="F457" s="91">
        <v>5913</v>
      </c>
      <c r="G457" s="91" t="s">
        <v>842</v>
      </c>
      <c r="H457" s="96" t="s">
        <v>1149</v>
      </c>
      <c r="I457" s="97">
        <v>40001350</v>
      </c>
      <c r="J457" s="91" t="s">
        <v>42</v>
      </c>
      <c r="K457" s="94">
        <v>14.59</v>
      </c>
      <c r="L457" s="104">
        <f t="shared" si="77"/>
        <v>9</v>
      </c>
      <c r="M457" s="105" t="str">
        <f t="shared" si="78"/>
        <v>T3</v>
      </c>
      <c r="N457" s="93">
        <f t="shared" si="79"/>
        <v>46</v>
      </c>
      <c r="O457" s="106">
        <f t="shared" si="80"/>
        <v>671.14</v>
      </c>
      <c r="P457" s="93" t="str">
        <f t="shared" si="81"/>
        <v>Fora Periode Legal</v>
      </c>
      <c r="Q457" s="93" t="str">
        <f t="shared" si="82"/>
        <v>T3 - Fora Periode Legal</v>
      </c>
      <c r="R457" s="93" t="str">
        <f t="shared" si="85"/>
        <v>T3 - Import Total</v>
      </c>
      <c r="S457" s="110">
        <f t="shared" si="83"/>
        <v>6.3925254866640316E-3</v>
      </c>
      <c r="T457" s="107">
        <f t="shared" si="84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44037</v>
      </c>
      <c r="D458" s="95">
        <v>44078</v>
      </c>
      <c r="E458" s="91"/>
      <c r="F458" s="91">
        <v>5914</v>
      </c>
      <c r="G458" s="91" t="s">
        <v>1150</v>
      </c>
      <c r="H458" s="96" t="s">
        <v>1151</v>
      </c>
      <c r="I458" s="97">
        <v>40005180</v>
      </c>
      <c r="J458" s="91" t="s">
        <v>1152</v>
      </c>
      <c r="K458" s="94">
        <v>3094.58</v>
      </c>
      <c r="L458" s="104">
        <f t="shared" si="77"/>
        <v>9</v>
      </c>
      <c r="M458" s="105" t="str">
        <f t="shared" si="78"/>
        <v>T3</v>
      </c>
      <c r="N458" s="93">
        <f t="shared" si="79"/>
        <v>41</v>
      </c>
      <c r="O458" s="106">
        <f t="shared" si="80"/>
        <v>126877.78</v>
      </c>
      <c r="P458" s="93" t="str">
        <f t="shared" si="81"/>
        <v>Fora Periode Legal</v>
      </c>
      <c r="Q458" s="93" t="str">
        <f t="shared" si="82"/>
        <v>T3 - Fora Periode Legal</v>
      </c>
      <c r="R458" s="93" t="str">
        <f t="shared" si="85"/>
        <v>T3 - Import Total</v>
      </c>
      <c r="S458" s="110">
        <f t="shared" si="83"/>
        <v>1.2084951609818397</v>
      </c>
      <c r="T458" s="107">
        <f t="shared" si="84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44043</v>
      </c>
      <c r="D459" s="95">
        <v>44078</v>
      </c>
      <c r="E459" s="91"/>
      <c r="F459" s="91">
        <v>5915</v>
      </c>
      <c r="G459" s="91" t="s">
        <v>1153</v>
      </c>
      <c r="H459" s="96" t="s">
        <v>1154</v>
      </c>
      <c r="I459" s="97">
        <v>40002926</v>
      </c>
      <c r="J459" s="91" t="s">
        <v>1155</v>
      </c>
      <c r="K459" s="94">
        <v>494.51</v>
      </c>
      <c r="L459" s="104">
        <f t="shared" si="77"/>
        <v>9</v>
      </c>
      <c r="M459" s="105" t="str">
        <f t="shared" si="78"/>
        <v>T3</v>
      </c>
      <c r="N459" s="93">
        <f t="shared" si="79"/>
        <v>35</v>
      </c>
      <c r="O459" s="106">
        <f t="shared" si="80"/>
        <v>17307.849999999999</v>
      </c>
      <c r="P459" s="93" t="str">
        <f t="shared" si="81"/>
        <v>Fora Periode Legal</v>
      </c>
      <c r="Q459" s="93" t="str">
        <f t="shared" si="82"/>
        <v>T3 - Fora Periode Legal</v>
      </c>
      <c r="R459" s="93" t="str">
        <f t="shared" si="85"/>
        <v>T3 - Import Total</v>
      </c>
      <c r="S459" s="110">
        <f t="shared" si="83"/>
        <v>0.16485513044127612</v>
      </c>
      <c r="T459" s="107">
        <f t="shared" si="84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44043</v>
      </c>
      <c r="D460" s="95">
        <v>44078</v>
      </c>
      <c r="E460" s="91"/>
      <c r="F460" s="91">
        <v>5916</v>
      </c>
      <c r="G460" s="91" t="s">
        <v>92</v>
      </c>
      <c r="H460" s="96" t="s">
        <v>1156</v>
      </c>
      <c r="I460" s="97">
        <v>41007555</v>
      </c>
      <c r="J460" s="91" t="s">
        <v>93</v>
      </c>
      <c r="K460" s="94">
        <v>998.25</v>
      </c>
      <c r="L460" s="104">
        <f t="shared" si="77"/>
        <v>9</v>
      </c>
      <c r="M460" s="105" t="str">
        <f t="shared" si="78"/>
        <v>T3</v>
      </c>
      <c r="N460" s="93">
        <f t="shared" si="79"/>
        <v>35</v>
      </c>
      <c r="O460" s="106">
        <f t="shared" si="80"/>
        <v>34938.75</v>
      </c>
      <c r="P460" s="93" t="str">
        <f t="shared" si="81"/>
        <v>Fora Periode Legal</v>
      </c>
      <c r="Q460" s="93" t="str">
        <f t="shared" si="82"/>
        <v>T3 - Fora Periode Legal</v>
      </c>
      <c r="R460" s="93" t="str">
        <f t="shared" si="85"/>
        <v>T3 - Import Total</v>
      </c>
      <c r="S460" s="110">
        <f t="shared" si="83"/>
        <v>0.33278727217448362</v>
      </c>
      <c r="T460" s="107">
        <f t="shared" si="84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44028</v>
      </c>
      <c r="D461" s="95">
        <v>44078</v>
      </c>
      <c r="E461" s="91"/>
      <c r="F461" s="91">
        <v>5917</v>
      </c>
      <c r="G461" s="91" t="s">
        <v>52</v>
      </c>
      <c r="H461" s="96" t="s">
        <v>1157</v>
      </c>
      <c r="I461" s="97">
        <v>41007440</v>
      </c>
      <c r="J461" s="91" t="s">
        <v>38</v>
      </c>
      <c r="K461" s="94">
        <v>99.3</v>
      </c>
      <c r="L461" s="104">
        <f t="shared" si="77"/>
        <v>9</v>
      </c>
      <c r="M461" s="105" t="str">
        <f t="shared" si="78"/>
        <v>T3</v>
      </c>
      <c r="N461" s="93">
        <f t="shared" si="79"/>
        <v>50</v>
      </c>
      <c r="O461" s="106">
        <f t="shared" si="80"/>
        <v>4965</v>
      </c>
      <c r="P461" s="93" t="str">
        <f t="shared" si="81"/>
        <v>Fora Periode Legal</v>
      </c>
      <c r="Q461" s="93" t="str">
        <f t="shared" si="82"/>
        <v>T3 - Fora Periode Legal</v>
      </c>
      <c r="R461" s="93" t="str">
        <f t="shared" si="85"/>
        <v>T3 - Import Total</v>
      </c>
      <c r="S461" s="110">
        <f t="shared" si="83"/>
        <v>4.729101087893274E-2</v>
      </c>
      <c r="T461" s="107">
        <f t="shared" si="84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44021</v>
      </c>
      <c r="D462" s="95">
        <v>44078</v>
      </c>
      <c r="E462" s="91"/>
      <c r="F462" s="91">
        <v>5918</v>
      </c>
      <c r="G462" s="91" t="s">
        <v>71</v>
      </c>
      <c r="H462" s="96" t="s">
        <v>1158</v>
      </c>
      <c r="I462" s="97">
        <v>41006850</v>
      </c>
      <c r="J462" s="91" t="s">
        <v>23</v>
      </c>
      <c r="K462" s="94">
        <v>163.35</v>
      </c>
      <c r="L462" s="104">
        <f t="shared" si="77"/>
        <v>9</v>
      </c>
      <c r="M462" s="105" t="str">
        <f t="shared" si="78"/>
        <v>T3</v>
      </c>
      <c r="N462" s="93">
        <f t="shared" si="79"/>
        <v>57</v>
      </c>
      <c r="O462" s="106">
        <f t="shared" si="80"/>
        <v>9310.9499999999989</v>
      </c>
      <c r="P462" s="93" t="str">
        <f t="shared" si="81"/>
        <v>Fora Periode Legal</v>
      </c>
      <c r="Q462" s="93" t="str">
        <f t="shared" si="82"/>
        <v>T3 - Fora Periode Legal</v>
      </c>
      <c r="R462" s="93" t="str">
        <f t="shared" si="85"/>
        <v>T3 - Import Total</v>
      </c>
      <c r="S462" s="110">
        <f t="shared" si="83"/>
        <v>8.868564707818706E-2</v>
      </c>
      <c r="T462" s="107">
        <f t="shared" si="84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44036</v>
      </c>
      <c r="D463" s="95">
        <v>44078</v>
      </c>
      <c r="E463" s="91"/>
      <c r="F463" s="91">
        <v>5919</v>
      </c>
      <c r="G463" s="91" t="s">
        <v>71</v>
      </c>
      <c r="H463" s="96" t="s">
        <v>1159</v>
      </c>
      <c r="I463" s="97">
        <v>41006850</v>
      </c>
      <c r="J463" s="91" t="s">
        <v>23</v>
      </c>
      <c r="K463" s="94">
        <v>307.23</v>
      </c>
      <c r="L463" s="104">
        <f t="shared" si="77"/>
        <v>9</v>
      </c>
      <c r="M463" s="105" t="str">
        <f t="shared" si="78"/>
        <v>T3</v>
      </c>
      <c r="N463" s="93">
        <f t="shared" si="79"/>
        <v>42</v>
      </c>
      <c r="O463" s="106">
        <f t="shared" si="80"/>
        <v>12903.66</v>
      </c>
      <c r="P463" s="93" t="str">
        <f t="shared" si="81"/>
        <v>Fora Periode Legal</v>
      </c>
      <c r="Q463" s="93" t="str">
        <f t="shared" si="82"/>
        <v>T3 - Fora Periode Legal</v>
      </c>
      <c r="R463" s="93" t="str">
        <f t="shared" si="85"/>
        <v>T3 - Import Total</v>
      </c>
      <c r="S463" s="110">
        <f t="shared" si="83"/>
        <v>0.12290576544572995</v>
      </c>
      <c r="T463" s="107">
        <f t="shared" si="84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44042</v>
      </c>
      <c r="D464" s="95">
        <v>44078</v>
      </c>
      <c r="E464" s="91"/>
      <c r="F464" s="91">
        <v>5920</v>
      </c>
      <c r="G464" s="91" t="s">
        <v>66</v>
      </c>
      <c r="H464" s="96" t="s">
        <v>1160</v>
      </c>
      <c r="I464" s="97">
        <v>41002908</v>
      </c>
      <c r="J464" s="91" t="s">
        <v>39</v>
      </c>
      <c r="K464" s="94">
        <v>1241.46</v>
      </c>
      <c r="L464" s="104">
        <f t="shared" si="77"/>
        <v>9</v>
      </c>
      <c r="M464" s="105" t="str">
        <f t="shared" si="78"/>
        <v>T3</v>
      </c>
      <c r="N464" s="93">
        <f t="shared" si="79"/>
        <v>36</v>
      </c>
      <c r="O464" s="106">
        <f t="shared" si="80"/>
        <v>44692.56</v>
      </c>
      <c r="P464" s="93" t="str">
        <f t="shared" si="81"/>
        <v>Fora Periode Legal</v>
      </c>
      <c r="Q464" s="93" t="str">
        <f t="shared" si="82"/>
        <v>T3 - Fora Periode Legal</v>
      </c>
      <c r="R464" s="93" t="str">
        <f t="shared" si="85"/>
        <v>T3 - Import Total</v>
      </c>
      <c r="S464" s="110">
        <f t="shared" si="83"/>
        <v>0.42569110597529791</v>
      </c>
      <c r="T464" s="107">
        <f t="shared" si="84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44029</v>
      </c>
      <c r="D465" s="95">
        <v>44078</v>
      </c>
      <c r="E465" s="91"/>
      <c r="F465" s="91">
        <v>5921</v>
      </c>
      <c r="G465" s="91" t="s">
        <v>1161</v>
      </c>
      <c r="H465" s="96" t="s">
        <v>1162</v>
      </c>
      <c r="I465" s="97">
        <v>40002350</v>
      </c>
      <c r="J465" s="91" t="s">
        <v>1163</v>
      </c>
      <c r="K465" s="94">
        <v>775.91</v>
      </c>
      <c r="L465" s="104">
        <f t="shared" si="77"/>
        <v>9</v>
      </c>
      <c r="M465" s="105" t="str">
        <f t="shared" si="78"/>
        <v>T3</v>
      </c>
      <c r="N465" s="93">
        <f t="shared" si="79"/>
        <v>49</v>
      </c>
      <c r="O465" s="106">
        <f t="shared" si="80"/>
        <v>38019.589999999997</v>
      </c>
      <c r="P465" s="93" t="str">
        <f t="shared" si="81"/>
        <v>Fora Periode Legal</v>
      </c>
      <c r="Q465" s="93" t="str">
        <f t="shared" si="82"/>
        <v>T3 - Fora Periode Legal</v>
      </c>
      <c r="R465" s="93" t="str">
        <f t="shared" si="85"/>
        <v>T3 - Import Total</v>
      </c>
      <c r="S465" s="110">
        <f t="shared" si="83"/>
        <v>0.36213189210524915</v>
      </c>
      <c r="T465" s="107">
        <f t="shared" si="84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44032</v>
      </c>
      <c r="D466" s="95">
        <v>44078</v>
      </c>
      <c r="E466" s="91"/>
      <c r="F466" s="91">
        <v>5922</v>
      </c>
      <c r="G466" s="91" t="s">
        <v>70</v>
      </c>
      <c r="H466" s="96" t="s">
        <v>1164</v>
      </c>
      <c r="I466" s="97">
        <v>41007530</v>
      </c>
      <c r="J466" s="91" t="s">
        <v>46</v>
      </c>
      <c r="K466" s="94">
        <v>541.6</v>
      </c>
      <c r="L466" s="104">
        <f t="shared" si="77"/>
        <v>9</v>
      </c>
      <c r="M466" s="105" t="str">
        <f t="shared" si="78"/>
        <v>T3</v>
      </c>
      <c r="N466" s="93">
        <f t="shared" si="79"/>
        <v>46</v>
      </c>
      <c r="O466" s="106">
        <f t="shared" si="80"/>
        <v>24913.600000000002</v>
      </c>
      <c r="P466" s="93" t="str">
        <f t="shared" si="81"/>
        <v>Fora Periode Legal</v>
      </c>
      <c r="Q466" s="93" t="str">
        <f t="shared" si="82"/>
        <v>T3 - Fora Periode Legal</v>
      </c>
      <c r="R466" s="93" t="str">
        <f t="shared" si="85"/>
        <v>T3 - Import Total</v>
      </c>
      <c r="S466" s="110">
        <f t="shared" si="83"/>
        <v>0.23729895843572582</v>
      </c>
      <c r="T466" s="107">
        <f t="shared" si="84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44043</v>
      </c>
      <c r="D467" s="95">
        <v>44078</v>
      </c>
      <c r="E467" s="91"/>
      <c r="F467" s="91">
        <v>5923</v>
      </c>
      <c r="G467" s="91" t="s">
        <v>830</v>
      </c>
      <c r="H467" s="96" t="s">
        <v>1165</v>
      </c>
      <c r="I467" s="97">
        <v>40037090</v>
      </c>
      <c r="J467" s="91" t="s">
        <v>832</v>
      </c>
      <c r="K467" s="94">
        <v>679.44</v>
      </c>
      <c r="L467" s="104">
        <f t="shared" si="77"/>
        <v>9</v>
      </c>
      <c r="M467" s="105" t="str">
        <f t="shared" si="78"/>
        <v>T3</v>
      </c>
      <c r="N467" s="93">
        <f t="shared" si="79"/>
        <v>35</v>
      </c>
      <c r="O467" s="106">
        <f t="shared" si="80"/>
        <v>23780.400000000001</v>
      </c>
      <c r="P467" s="93" t="str">
        <f t="shared" si="81"/>
        <v>Fora Periode Legal</v>
      </c>
      <c r="Q467" s="93" t="str">
        <f t="shared" si="82"/>
        <v>T3 - Fora Periode Legal</v>
      </c>
      <c r="R467" s="93" t="str">
        <f t="shared" si="85"/>
        <v>T3 - Import Total</v>
      </c>
      <c r="S467" s="110">
        <f t="shared" si="83"/>
        <v>0.2265053686012834</v>
      </c>
      <c r="T467" s="107">
        <f t="shared" si="84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44043</v>
      </c>
      <c r="D468" s="95">
        <v>44078</v>
      </c>
      <c r="E468" s="91"/>
      <c r="F468" s="91">
        <v>5924</v>
      </c>
      <c r="G468" s="91" t="s">
        <v>594</v>
      </c>
      <c r="H468" s="96" t="s">
        <v>1166</v>
      </c>
      <c r="I468" s="97">
        <v>41006072</v>
      </c>
      <c r="J468" s="91" t="s">
        <v>596</v>
      </c>
      <c r="K468" s="94">
        <v>285.61</v>
      </c>
      <c r="L468" s="104">
        <f t="shared" si="77"/>
        <v>9</v>
      </c>
      <c r="M468" s="105" t="str">
        <f t="shared" si="78"/>
        <v>T3</v>
      </c>
      <c r="N468" s="93">
        <f t="shared" si="79"/>
        <v>35</v>
      </c>
      <c r="O468" s="106">
        <f t="shared" si="80"/>
        <v>9996.35</v>
      </c>
      <c r="P468" s="93" t="str">
        <f t="shared" si="81"/>
        <v>Fora Periode Legal</v>
      </c>
      <c r="Q468" s="93" t="str">
        <f t="shared" si="82"/>
        <v>T3 - Fora Periode Legal</v>
      </c>
      <c r="R468" s="93" t="str">
        <f t="shared" si="85"/>
        <v>T3 - Import Total</v>
      </c>
      <c r="S468" s="110">
        <f t="shared" si="83"/>
        <v>9.5213997301031084E-2</v>
      </c>
      <c r="T468" s="107">
        <f t="shared" si="84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44035</v>
      </c>
      <c r="D469" s="95">
        <v>44078</v>
      </c>
      <c r="E469" s="91"/>
      <c r="F469" s="91">
        <v>5925</v>
      </c>
      <c r="G469" s="91" t="s">
        <v>160</v>
      </c>
      <c r="H469" s="96" t="s">
        <v>1167</v>
      </c>
      <c r="I469" s="97">
        <v>41002865</v>
      </c>
      <c r="J469" s="91" t="s">
        <v>161</v>
      </c>
      <c r="K469" s="94">
        <v>259.73</v>
      </c>
      <c r="L469" s="104">
        <f t="shared" si="77"/>
        <v>9</v>
      </c>
      <c r="M469" s="105" t="str">
        <f t="shared" si="78"/>
        <v>T3</v>
      </c>
      <c r="N469" s="93">
        <f t="shared" si="79"/>
        <v>43</v>
      </c>
      <c r="O469" s="106">
        <f t="shared" si="80"/>
        <v>11168.390000000001</v>
      </c>
      <c r="P469" s="93" t="str">
        <f t="shared" si="81"/>
        <v>Fora Periode Legal</v>
      </c>
      <c r="Q469" s="93" t="str">
        <f t="shared" si="82"/>
        <v>T3 - Fora Periode Legal</v>
      </c>
      <c r="R469" s="93" t="str">
        <f t="shared" si="85"/>
        <v>T3 - Import Total</v>
      </c>
      <c r="S469" s="110">
        <f t="shared" si="83"/>
        <v>0.10637753333135218</v>
      </c>
      <c r="T469" s="107">
        <f t="shared" si="84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44043</v>
      </c>
      <c r="D470" s="95">
        <v>44078</v>
      </c>
      <c r="E470" s="91"/>
      <c r="F470" s="91">
        <v>5926</v>
      </c>
      <c r="G470" s="91" t="s">
        <v>160</v>
      </c>
      <c r="H470" s="96" t="s">
        <v>1168</v>
      </c>
      <c r="I470" s="97">
        <v>41002865</v>
      </c>
      <c r="J470" s="91" t="s">
        <v>161</v>
      </c>
      <c r="K470" s="94">
        <v>109.12</v>
      </c>
      <c r="L470" s="104">
        <f t="shared" si="77"/>
        <v>9</v>
      </c>
      <c r="M470" s="105" t="str">
        <f t="shared" si="78"/>
        <v>T3</v>
      </c>
      <c r="N470" s="93">
        <f t="shared" si="79"/>
        <v>35</v>
      </c>
      <c r="O470" s="106">
        <f t="shared" si="80"/>
        <v>3819.2000000000003</v>
      </c>
      <c r="P470" s="93" t="str">
        <f t="shared" si="81"/>
        <v>Fora Periode Legal</v>
      </c>
      <c r="Q470" s="93" t="str">
        <f t="shared" si="82"/>
        <v>T3 - Fora Periode Legal</v>
      </c>
      <c r="R470" s="93" t="str">
        <f t="shared" si="85"/>
        <v>T3 - Import Total</v>
      </c>
      <c r="S470" s="110">
        <f t="shared" si="83"/>
        <v>3.6377407602984878E-2</v>
      </c>
      <c r="T470" s="107">
        <f t="shared" si="84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44043</v>
      </c>
      <c r="D471" s="95">
        <v>44078</v>
      </c>
      <c r="E471" s="91"/>
      <c r="F471" s="91">
        <v>5927</v>
      </c>
      <c r="G471" s="91" t="s">
        <v>1055</v>
      </c>
      <c r="H471" s="96" t="s">
        <v>1169</v>
      </c>
      <c r="I471" s="97">
        <v>41037102</v>
      </c>
      <c r="J471" s="91" t="s">
        <v>1009</v>
      </c>
      <c r="K471" s="94">
        <v>127.97</v>
      </c>
      <c r="L471" s="104">
        <f t="shared" si="77"/>
        <v>9</v>
      </c>
      <c r="M471" s="105" t="str">
        <f t="shared" si="78"/>
        <v>T3</v>
      </c>
      <c r="N471" s="93">
        <f t="shared" si="79"/>
        <v>35</v>
      </c>
      <c r="O471" s="106">
        <f t="shared" si="80"/>
        <v>4478.95</v>
      </c>
      <c r="P471" s="93" t="str">
        <f t="shared" si="81"/>
        <v>Fora Periode Legal</v>
      </c>
      <c r="Q471" s="93" t="str">
        <f t="shared" si="82"/>
        <v>T3 - Fora Periode Legal</v>
      </c>
      <c r="R471" s="93" t="str">
        <f t="shared" si="85"/>
        <v>T3 - Import Total</v>
      </c>
      <c r="S471" s="110">
        <f t="shared" si="83"/>
        <v>4.2661444748478508E-2</v>
      </c>
      <c r="T471" s="107">
        <f t="shared" si="84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44042</v>
      </c>
      <c r="D472" s="95">
        <v>44078</v>
      </c>
      <c r="E472" s="91"/>
      <c r="F472" s="91">
        <v>5928</v>
      </c>
      <c r="G472" s="91" t="s">
        <v>117</v>
      </c>
      <c r="H472" s="96" t="s">
        <v>1170</v>
      </c>
      <c r="I472" s="97">
        <v>41000865</v>
      </c>
      <c r="J472" s="91" t="s">
        <v>118</v>
      </c>
      <c r="K472" s="94">
        <v>86.97</v>
      </c>
      <c r="L472" s="104">
        <f t="shared" si="77"/>
        <v>9</v>
      </c>
      <c r="M472" s="105" t="str">
        <f t="shared" si="78"/>
        <v>T3</v>
      </c>
      <c r="N472" s="93">
        <f t="shared" si="79"/>
        <v>36</v>
      </c>
      <c r="O472" s="106">
        <f t="shared" si="80"/>
        <v>3130.92</v>
      </c>
      <c r="P472" s="93" t="str">
        <f t="shared" si="81"/>
        <v>Fora Periode Legal</v>
      </c>
      <c r="Q472" s="93" t="str">
        <f t="shared" si="82"/>
        <v>T3 - Fora Periode Legal</v>
      </c>
      <c r="R472" s="93" t="str">
        <f t="shared" si="85"/>
        <v>T3 - Import Total</v>
      </c>
      <c r="S472" s="110">
        <f t="shared" si="83"/>
        <v>2.9821625736368193E-2</v>
      </c>
      <c r="T472" s="107">
        <f t="shared" si="84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44032</v>
      </c>
      <c r="D473" s="95">
        <v>44078</v>
      </c>
      <c r="E473" s="91"/>
      <c r="F473" s="91">
        <v>5929</v>
      </c>
      <c r="G473" s="91" t="s">
        <v>167</v>
      </c>
      <c r="H473" s="96" t="s">
        <v>1171</v>
      </c>
      <c r="I473" s="97">
        <v>41008103</v>
      </c>
      <c r="J473" s="91" t="s">
        <v>124</v>
      </c>
      <c r="K473" s="94">
        <v>623.15</v>
      </c>
      <c r="L473" s="104">
        <f t="shared" si="77"/>
        <v>9</v>
      </c>
      <c r="M473" s="105" t="str">
        <f t="shared" si="78"/>
        <v>T3</v>
      </c>
      <c r="N473" s="93">
        <f t="shared" si="79"/>
        <v>46</v>
      </c>
      <c r="O473" s="106">
        <f t="shared" si="80"/>
        <v>28664.899999999998</v>
      </c>
      <c r="P473" s="93" t="str">
        <f t="shared" si="81"/>
        <v>Fora Periode Legal</v>
      </c>
      <c r="Q473" s="93" t="str">
        <f t="shared" si="82"/>
        <v>T3 - Fora Periode Legal</v>
      </c>
      <c r="R473" s="93" t="str">
        <f t="shared" si="85"/>
        <v>T3 - Import Total</v>
      </c>
      <c r="S473" s="110">
        <f t="shared" si="83"/>
        <v>0.27302962693726462</v>
      </c>
      <c r="T473" s="107">
        <f t="shared" si="84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44043</v>
      </c>
      <c r="D474" s="95">
        <v>44078</v>
      </c>
      <c r="E474" s="91"/>
      <c r="F474" s="91">
        <v>5930</v>
      </c>
      <c r="G474" s="91" t="s">
        <v>60</v>
      </c>
      <c r="H474" s="96" t="s">
        <v>1172</v>
      </c>
      <c r="I474" s="97">
        <v>41001822</v>
      </c>
      <c r="J474" s="91" t="s">
        <v>41</v>
      </c>
      <c r="K474" s="94">
        <v>804.34</v>
      </c>
      <c r="L474" s="104">
        <f t="shared" si="77"/>
        <v>9</v>
      </c>
      <c r="M474" s="105" t="str">
        <f t="shared" si="78"/>
        <v>T3</v>
      </c>
      <c r="N474" s="93">
        <f t="shared" si="79"/>
        <v>35</v>
      </c>
      <c r="O474" s="106">
        <f t="shared" si="80"/>
        <v>28151.9</v>
      </c>
      <c r="P474" s="93" t="str">
        <f t="shared" si="81"/>
        <v>Fora Periode Legal</v>
      </c>
      <c r="Q474" s="93" t="str">
        <f t="shared" si="82"/>
        <v>T3 - Fora Periode Legal</v>
      </c>
      <c r="R474" s="93" t="str">
        <f t="shared" si="85"/>
        <v>T3 - Import Total</v>
      </c>
      <c r="S474" s="110">
        <f t="shared" si="83"/>
        <v>0.26814336539025713</v>
      </c>
      <c r="T474" s="107">
        <f t="shared" si="84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44043</v>
      </c>
      <c r="D475" s="95">
        <v>44078</v>
      </c>
      <c r="E475" s="91"/>
      <c r="F475" s="91">
        <v>5931</v>
      </c>
      <c r="G475" s="91" t="s">
        <v>154</v>
      </c>
      <c r="H475" s="96" t="s">
        <v>1173</v>
      </c>
      <c r="I475" s="97">
        <v>41001048</v>
      </c>
      <c r="J475" s="91" t="s">
        <v>155</v>
      </c>
      <c r="K475" s="94">
        <v>1483.46</v>
      </c>
      <c r="L475" s="104">
        <f t="shared" si="77"/>
        <v>9</v>
      </c>
      <c r="M475" s="105" t="str">
        <f t="shared" si="78"/>
        <v>T3</v>
      </c>
      <c r="N475" s="93">
        <f t="shared" si="79"/>
        <v>35</v>
      </c>
      <c r="O475" s="106">
        <f t="shared" si="80"/>
        <v>51921.1</v>
      </c>
      <c r="P475" s="93" t="str">
        <f t="shared" si="81"/>
        <v>Fora Periode Legal</v>
      </c>
      <c r="Q475" s="93" t="str">
        <f t="shared" si="82"/>
        <v>T3 - Fora Periode Legal</v>
      </c>
      <c r="R475" s="93" t="str">
        <f t="shared" si="85"/>
        <v>T3 - Import Total</v>
      </c>
      <c r="S475" s="110">
        <f t="shared" si="83"/>
        <v>0.49454205537686896</v>
      </c>
      <c r="T475" s="107">
        <f t="shared" si="84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44027</v>
      </c>
      <c r="D476" s="95">
        <v>44078</v>
      </c>
      <c r="E476" s="91"/>
      <c r="F476" s="91">
        <v>5932</v>
      </c>
      <c r="G476" s="91" t="s">
        <v>53</v>
      </c>
      <c r="H476" s="96" t="s">
        <v>1174</v>
      </c>
      <c r="I476" s="97">
        <v>41007450</v>
      </c>
      <c r="J476" s="91" t="s">
        <v>24</v>
      </c>
      <c r="K476" s="94">
        <v>829.41</v>
      </c>
      <c r="L476" s="104">
        <f t="shared" si="77"/>
        <v>9</v>
      </c>
      <c r="M476" s="105" t="str">
        <f t="shared" si="78"/>
        <v>T3</v>
      </c>
      <c r="N476" s="93">
        <f t="shared" si="79"/>
        <v>51</v>
      </c>
      <c r="O476" s="106">
        <f t="shared" si="80"/>
        <v>42299.909999999996</v>
      </c>
      <c r="P476" s="93" t="str">
        <f t="shared" si="81"/>
        <v>Fora Periode Legal</v>
      </c>
      <c r="Q476" s="93" t="str">
        <f t="shared" si="82"/>
        <v>T3 - Fora Periode Legal</v>
      </c>
      <c r="R476" s="93" t="str">
        <f t="shared" si="85"/>
        <v>T3 - Import Total</v>
      </c>
      <c r="S476" s="110">
        <f t="shared" si="83"/>
        <v>0.40290141067228108</v>
      </c>
      <c r="T476" s="107">
        <f t="shared" si="84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44043</v>
      </c>
      <c r="D477" s="95">
        <v>44078</v>
      </c>
      <c r="E477" s="91"/>
      <c r="F477" s="91">
        <v>5933</v>
      </c>
      <c r="G477" s="91" t="s">
        <v>53</v>
      </c>
      <c r="H477" s="96" t="s">
        <v>1175</v>
      </c>
      <c r="I477" s="97">
        <v>41007450</v>
      </c>
      <c r="J477" s="91" t="s">
        <v>24</v>
      </c>
      <c r="K477" s="94">
        <v>951.52</v>
      </c>
      <c r="L477" s="104">
        <f t="shared" si="77"/>
        <v>9</v>
      </c>
      <c r="M477" s="105" t="str">
        <f t="shared" si="78"/>
        <v>T3</v>
      </c>
      <c r="N477" s="93">
        <f t="shared" si="79"/>
        <v>35</v>
      </c>
      <c r="O477" s="106">
        <f t="shared" si="80"/>
        <v>33303.199999999997</v>
      </c>
      <c r="P477" s="93" t="str">
        <f t="shared" si="81"/>
        <v>Fora Periode Legal</v>
      </c>
      <c r="Q477" s="93" t="str">
        <f t="shared" si="82"/>
        <v>T3 - Fora Periode Legal</v>
      </c>
      <c r="R477" s="93" t="str">
        <f t="shared" si="85"/>
        <v>T3 - Import Total</v>
      </c>
      <c r="S477" s="110">
        <f t="shared" si="83"/>
        <v>0.31720886072573468</v>
      </c>
      <c r="T477" s="107">
        <f t="shared" si="84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44026</v>
      </c>
      <c r="D478" s="95">
        <v>44078</v>
      </c>
      <c r="E478" s="91"/>
      <c r="F478" s="91">
        <v>5934</v>
      </c>
      <c r="G478" s="91" t="s">
        <v>108</v>
      </c>
      <c r="H478" s="96" t="s">
        <v>1176</v>
      </c>
      <c r="I478" s="97">
        <v>41002915</v>
      </c>
      <c r="J478" s="91" t="s">
        <v>109</v>
      </c>
      <c r="K478" s="94">
        <v>43.56</v>
      </c>
      <c r="L478" s="104">
        <f t="shared" si="77"/>
        <v>9</v>
      </c>
      <c r="M478" s="105" t="str">
        <f t="shared" si="78"/>
        <v>T3</v>
      </c>
      <c r="N478" s="93">
        <f t="shared" si="79"/>
        <v>52</v>
      </c>
      <c r="O478" s="106">
        <f t="shared" si="80"/>
        <v>2265.12</v>
      </c>
      <c r="P478" s="93" t="str">
        <f t="shared" si="81"/>
        <v>Fora Periode Legal</v>
      </c>
      <c r="Q478" s="93" t="str">
        <f t="shared" si="82"/>
        <v>T3 - Fora Periode Legal</v>
      </c>
      <c r="R478" s="93" t="str">
        <f t="shared" si="85"/>
        <v>T3 - Import Total</v>
      </c>
      <c r="S478" s="110">
        <f t="shared" si="83"/>
        <v>2.157498782720808E-2</v>
      </c>
      <c r="T478" s="107">
        <f t="shared" si="84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44043</v>
      </c>
      <c r="D479" s="95">
        <v>44078</v>
      </c>
      <c r="E479" s="91"/>
      <c r="F479" s="91">
        <v>5935</v>
      </c>
      <c r="G479" s="91" t="s">
        <v>111</v>
      </c>
      <c r="H479" s="96" t="s">
        <v>1177</v>
      </c>
      <c r="I479" s="97">
        <v>41007250</v>
      </c>
      <c r="J479" s="91" t="s">
        <v>95</v>
      </c>
      <c r="K479" s="94">
        <v>95.6</v>
      </c>
      <c r="L479" s="104">
        <f t="shared" si="77"/>
        <v>9</v>
      </c>
      <c r="M479" s="105" t="str">
        <f t="shared" si="78"/>
        <v>T3</v>
      </c>
      <c r="N479" s="93">
        <f t="shared" si="79"/>
        <v>35</v>
      </c>
      <c r="O479" s="106">
        <f t="shared" si="80"/>
        <v>3346</v>
      </c>
      <c r="P479" s="93" t="str">
        <f t="shared" si="81"/>
        <v>Fora Periode Legal</v>
      </c>
      <c r="Q479" s="93" t="str">
        <f t="shared" si="82"/>
        <v>T3 - Fora Periode Legal</v>
      </c>
      <c r="R479" s="93" t="str">
        <f t="shared" si="85"/>
        <v>T3 - Import Total</v>
      </c>
      <c r="S479" s="110">
        <f t="shared" si="83"/>
        <v>3.1870236133113579E-2</v>
      </c>
      <c r="T479" s="107">
        <f t="shared" si="84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44032</v>
      </c>
      <c r="D480" s="95">
        <v>44078</v>
      </c>
      <c r="E480" s="91"/>
      <c r="F480" s="91">
        <v>5936</v>
      </c>
      <c r="G480" s="91" t="s">
        <v>272</v>
      </c>
      <c r="H480" s="96" t="s">
        <v>1178</v>
      </c>
      <c r="I480" s="97">
        <v>41001242</v>
      </c>
      <c r="J480" s="91" t="s">
        <v>180</v>
      </c>
      <c r="K480" s="94">
        <v>2336.23</v>
      </c>
      <c r="L480" s="104">
        <f t="shared" si="77"/>
        <v>9</v>
      </c>
      <c r="M480" s="105" t="str">
        <f t="shared" si="78"/>
        <v>T3</v>
      </c>
      <c r="N480" s="93">
        <f t="shared" si="79"/>
        <v>46</v>
      </c>
      <c r="O480" s="106">
        <f t="shared" si="80"/>
        <v>107466.58</v>
      </c>
      <c r="P480" s="93" t="str">
        <f t="shared" si="81"/>
        <v>Fora Periode Legal</v>
      </c>
      <c r="Q480" s="93" t="str">
        <f t="shared" si="82"/>
        <v>T3 - Fora Periode Legal</v>
      </c>
      <c r="R480" s="93" t="str">
        <f t="shared" si="85"/>
        <v>T3 - Import Total</v>
      </c>
      <c r="S480" s="110">
        <f t="shared" si="83"/>
        <v>1.023605881954017</v>
      </c>
      <c r="T480" s="107">
        <f t="shared" si="84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44026</v>
      </c>
      <c r="D481" s="95">
        <v>44078</v>
      </c>
      <c r="E481" s="91"/>
      <c r="F481" s="91">
        <v>5937</v>
      </c>
      <c r="G481" s="91" t="s">
        <v>1179</v>
      </c>
      <c r="H481" s="96" t="s">
        <v>1180</v>
      </c>
      <c r="I481" s="97">
        <v>41001254</v>
      </c>
      <c r="J481" s="91" t="s">
        <v>1181</v>
      </c>
      <c r="K481" s="94">
        <v>158.12</v>
      </c>
      <c r="L481" s="104">
        <f t="shared" si="77"/>
        <v>9</v>
      </c>
      <c r="M481" s="105" t="str">
        <f t="shared" si="78"/>
        <v>T3</v>
      </c>
      <c r="N481" s="93">
        <f t="shared" si="79"/>
        <v>52</v>
      </c>
      <c r="O481" s="106">
        <f t="shared" si="80"/>
        <v>8222.24</v>
      </c>
      <c r="P481" s="93" t="str">
        <f t="shared" si="81"/>
        <v>Fora Periode Legal</v>
      </c>
      <c r="Q481" s="93" t="str">
        <f t="shared" si="82"/>
        <v>T3 - Fora Periode Legal</v>
      </c>
      <c r="R481" s="93" t="str">
        <f t="shared" si="85"/>
        <v>T3 - Import Total</v>
      </c>
      <c r="S481" s="110">
        <f t="shared" si="83"/>
        <v>7.8315818990774611E-2</v>
      </c>
      <c r="T481" s="107">
        <f t="shared" si="84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44047</v>
      </c>
      <c r="D482" s="95">
        <v>44078</v>
      </c>
      <c r="E482" s="91"/>
      <c r="F482" s="91">
        <v>5938</v>
      </c>
      <c r="G482" s="91" t="s">
        <v>134</v>
      </c>
      <c r="H482" s="96" t="s">
        <v>1182</v>
      </c>
      <c r="I482" s="97">
        <v>40001400</v>
      </c>
      <c r="J482" s="91" t="s">
        <v>34</v>
      </c>
      <c r="K482" s="94">
        <v>2252.31</v>
      </c>
      <c r="L482" s="104">
        <f t="shared" si="77"/>
        <v>9</v>
      </c>
      <c r="M482" s="105" t="str">
        <f t="shared" si="78"/>
        <v>T3</v>
      </c>
      <c r="N482" s="93">
        <f t="shared" si="79"/>
        <v>31</v>
      </c>
      <c r="O482" s="106">
        <f t="shared" si="80"/>
        <v>69821.61</v>
      </c>
      <c r="P482" s="93" t="str">
        <f t="shared" si="81"/>
        <v>Fora Periode Legal</v>
      </c>
      <c r="Q482" s="93" t="str">
        <f t="shared" si="82"/>
        <v>T3 - Fora Periode Legal</v>
      </c>
      <c r="R482" s="93" t="str">
        <f t="shared" si="85"/>
        <v>T3 - Import Total</v>
      </c>
      <c r="S482" s="110">
        <f t="shared" si="83"/>
        <v>0.66504219901200379</v>
      </c>
      <c r="T482" s="107">
        <f t="shared" si="84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44049</v>
      </c>
      <c r="D483" s="95">
        <v>44078</v>
      </c>
      <c r="E483" s="91"/>
      <c r="F483" s="91">
        <v>5939</v>
      </c>
      <c r="G483" s="91" t="s">
        <v>823</v>
      </c>
      <c r="H483" s="96" t="s">
        <v>1183</v>
      </c>
      <c r="I483" s="97">
        <v>40000050</v>
      </c>
      <c r="J483" s="91" t="s">
        <v>825</v>
      </c>
      <c r="K483" s="94">
        <v>1198.8599999999999</v>
      </c>
      <c r="L483" s="104">
        <f t="shared" si="77"/>
        <v>9</v>
      </c>
      <c r="M483" s="105" t="str">
        <f t="shared" si="78"/>
        <v>T3</v>
      </c>
      <c r="N483" s="93">
        <f t="shared" si="79"/>
        <v>29</v>
      </c>
      <c r="O483" s="106">
        <f t="shared" si="80"/>
        <v>34766.939999999995</v>
      </c>
      <c r="P483" s="93" t="str">
        <f t="shared" si="81"/>
        <v>Dins Periode Legal</v>
      </c>
      <c r="Q483" s="93" t="str">
        <f t="shared" si="82"/>
        <v>T3 - Dins Periode Legal</v>
      </c>
      <c r="R483" s="93" t="str">
        <f t="shared" si="85"/>
        <v>T3 - Import Total</v>
      </c>
      <c r="S483" s="110">
        <f t="shared" si="83"/>
        <v>0.33115080317566997</v>
      </c>
      <c r="T483" s="107">
        <f t="shared" si="84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44046</v>
      </c>
      <c r="D484" s="95">
        <v>44078</v>
      </c>
      <c r="E484" s="91"/>
      <c r="F484" s="91">
        <v>5940</v>
      </c>
      <c r="G484" s="91" t="s">
        <v>1184</v>
      </c>
      <c r="H484" s="96" t="s">
        <v>1185</v>
      </c>
      <c r="I484" s="97">
        <v>40002160</v>
      </c>
      <c r="J484" s="91" t="s">
        <v>1186</v>
      </c>
      <c r="K484" s="94">
        <v>659.45</v>
      </c>
      <c r="L484" s="104">
        <f t="shared" si="77"/>
        <v>9</v>
      </c>
      <c r="M484" s="105" t="str">
        <f t="shared" si="78"/>
        <v>T3</v>
      </c>
      <c r="N484" s="93">
        <f t="shared" si="79"/>
        <v>32</v>
      </c>
      <c r="O484" s="106">
        <f t="shared" si="80"/>
        <v>21102.400000000001</v>
      </c>
      <c r="P484" s="93" t="str">
        <f t="shared" si="81"/>
        <v>Fora Periode Legal</v>
      </c>
      <c r="Q484" s="93" t="str">
        <f t="shared" si="82"/>
        <v>T3 - Fora Periode Legal</v>
      </c>
      <c r="R484" s="93" t="str">
        <f t="shared" si="85"/>
        <v>T3 - Import Total</v>
      </c>
      <c r="S484" s="110">
        <f t="shared" si="83"/>
        <v>0.20099774984322061</v>
      </c>
      <c r="T484" s="107">
        <f t="shared" si="84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44041</v>
      </c>
      <c r="D485" s="95">
        <v>44078</v>
      </c>
      <c r="E485" s="91"/>
      <c r="F485" s="91">
        <v>5941</v>
      </c>
      <c r="G485" s="91" t="s">
        <v>65</v>
      </c>
      <c r="H485" s="96" t="s">
        <v>1187</v>
      </c>
      <c r="I485" s="97">
        <v>40002800</v>
      </c>
      <c r="J485" s="91" t="s">
        <v>35</v>
      </c>
      <c r="K485" s="94">
        <v>255.5</v>
      </c>
      <c r="L485" s="104">
        <f t="shared" si="77"/>
        <v>9</v>
      </c>
      <c r="M485" s="105" t="str">
        <f t="shared" si="78"/>
        <v>T3</v>
      </c>
      <c r="N485" s="93">
        <f t="shared" si="79"/>
        <v>37</v>
      </c>
      <c r="O485" s="106">
        <f t="shared" si="80"/>
        <v>9453.5</v>
      </c>
      <c r="P485" s="93" t="str">
        <f t="shared" si="81"/>
        <v>Fora Periode Legal</v>
      </c>
      <c r="Q485" s="93" t="str">
        <f t="shared" si="82"/>
        <v>T3 - Fora Periode Legal</v>
      </c>
      <c r="R485" s="93" t="str">
        <f t="shared" si="85"/>
        <v>T3 - Import Total</v>
      </c>
      <c r="S485" s="110">
        <f t="shared" si="83"/>
        <v>9.0043418196171315E-2</v>
      </c>
      <c r="T485" s="107">
        <f t="shared" si="84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44043</v>
      </c>
      <c r="D486" s="95">
        <v>44078</v>
      </c>
      <c r="E486" s="91"/>
      <c r="F486" s="91">
        <v>5942</v>
      </c>
      <c r="G486" s="91" t="s">
        <v>583</v>
      </c>
      <c r="H486" s="96" t="s">
        <v>1188</v>
      </c>
      <c r="I486" s="97">
        <v>40000814</v>
      </c>
      <c r="J486" s="91" t="s">
        <v>585</v>
      </c>
      <c r="K486" s="94">
        <v>26.14</v>
      </c>
      <c r="L486" s="104">
        <f t="shared" si="77"/>
        <v>9</v>
      </c>
      <c r="M486" s="105" t="str">
        <f t="shared" si="78"/>
        <v>T3</v>
      </c>
      <c r="N486" s="93">
        <f t="shared" si="79"/>
        <v>35</v>
      </c>
      <c r="O486" s="106">
        <f t="shared" si="80"/>
        <v>914.9</v>
      </c>
      <c r="P486" s="93" t="str">
        <f t="shared" si="81"/>
        <v>Fora Periode Legal</v>
      </c>
      <c r="Q486" s="93" t="str">
        <f t="shared" si="82"/>
        <v>T3 - Fora Periode Legal</v>
      </c>
      <c r="R486" s="93" t="str">
        <f t="shared" si="85"/>
        <v>T3 - Import Total</v>
      </c>
      <c r="S486" s="110">
        <f t="shared" si="83"/>
        <v>8.7143093359789651E-3</v>
      </c>
      <c r="T486" s="107">
        <f t="shared" si="84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44027</v>
      </c>
      <c r="D487" s="95">
        <v>44078</v>
      </c>
      <c r="E487" s="91"/>
      <c r="F487" s="91">
        <v>5943</v>
      </c>
      <c r="G487" s="91" t="s">
        <v>56</v>
      </c>
      <c r="H487" s="96" t="s">
        <v>1189</v>
      </c>
      <c r="I487" s="97">
        <v>40000100</v>
      </c>
      <c r="J487" s="91" t="s">
        <v>14</v>
      </c>
      <c r="K487" s="94">
        <v>310.2</v>
      </c>
      <c r="L487" s="104">
        <f t="shared" si="77"/>
        <v>9</v>
      </c>
      <c r="M487" s="105" t="str">
        <f t="shared" si="78"/>
        <v>T3</v>
      </c>
      <c r="N487" s="93">
        <f t="shared" si="79"/>
        <v>51</v>
      </c>
      <c r="O487" s="106">
        <f t="shared" si="80"/>
        <v>15820.199999999999</v>
      </c>
      <c r="P487" s="93" t="str">
        <f t="shared" si="81"/>
        <v>Fora Periode Legal</v>
      </c>
      <c r="Q487" s="93" t="str">
        <f t="shared" si="82"/>
        <v>T3 - Fora Periode Legal</v>
      </c>
      <c r="R487" s="93" t="str">
        <f t="shared" si="85"/>
        <v>T3 - Import Total</v>
      </c>
      <c r="S487" s="110">
        <f t="shared" si="83"/>
        <v>0.15068544819876972</v>
      </c>
      <c r="T487" s="107">
        <f t="shared" si="84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44043</v>
      </c>
      <c r="D488" s="95">
        <v>44078</v>
      </c>
      <c r="E488" s="91"/>
      <c r="F488" s="91">
        <v>5944</v>
      </c>
      <c r="G488" s="91" t="s">
        <v>58</v>
      </c>
      <c r="H488" s="96" t="s">
        <v>1190</v>
      </c>
      <c r="I488" s="97">
        <v>40001300</v>
      </c>
      <c r="J488" s="91" t="s">
        <v>18</v>
      </c>
      <c r="K488" s="94">
        <v>358.74</v>
      </c>
      <c r="L488" s="104">
        <f t="shared" si="77"/>
        <v>9</v>
      </c>
      <c r="M488" s="105" t="str">
        <f t="shared" si="78"/>
        <v>T3</v>
      </c>
      <c r="N488" s="93">
        <f t="shared" si="79"/>
        <v>35</v>
      </c>
      <c r="O488" s="106">
        <f t="shared" si="80"/>
        <v>12555.9</v>
      </c>
      <c r="P488" s="93" t="str">
        <f t="shared" si="81"/>
        <v>Fora Periode Legal</v>
      </c>
      <c r="Q488" s="93" t="str">
        <f t="shared" si="82"/>
        <v>T3 - Fora Periode Legal</v>
      </c>
      <c r="R488" s="93" t="str">
        <f t="shared" si="85"/>
        <v>T3 - Import Total</v>
      </c>
      <c r="S488" s="110">
        <f t="shared" si="83"/>
        <v>0.11959339446017957</v>
      </c>
      <c r="T488" s="107">
        <f t="shared" si="84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44043</v>
      </c>
      <c r="D489" s="95">
        <v>44078</v>
      </c>
      <c r="E489" s="91"/>
      <c r="F489" s="91">
        <v>5945</v>
      </c>
      <c r="G489" s="91" t="s">
        <v>139</v>
      </c>
      <c r="H489" s="96" t="s">
        <v>1191</v>
      </c>
      <c r="I489" s="97">
        <v>40002919</v>
      </c>
      <c r="J489" s="91" t="s">
        <v>138</v>
      </c>
      <c r="K489" s="94">
        <v>664.59</v>
      </c>
      <c r="L489" s="104">
        <f t="shared" si="77"/>
        <v>9</v>
      </c>
      <c r="M489" s="105" t="str">
        <f t="shared" si="78"/>
        <v>T3</v>
      </c>
      <c r="N489" s="93">
        <f t="shared" si="79"/>
        <v>35</v>
      </c>
      <c r="O489" s="106">
        <f t="shared" si="80"/>
        <v>23260.65</v>
      </c>
      <c r="P489" s="93" t="str">
        <f t="shared" si="81"/>
        <v>Fora Periode Legal</v>
      </c>
      <c r="Q489" s="93" t="str">
        <f t="shared" si="82"/>
        <v>T3 - Fora Periode Legal</v>
      </c>
      <c r="R489" s="93" t="str">
        <f t="shared" si="85"/>
        <v>T3 - Import Total</v>
      </c>
      <c r="S489" s="110">
        <f t="shared" si="83"/>
        <v>0.22155481413918363</v>
      </c>
      <c r="T489" s="107">
        <f t="shared" si="84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44043</v>
      </c>
      <c r="D490" s="95">
        <v>44078</v>
      </c>
      <c r="E490" s="91"/>
      <c r="F490" s="91">
        <v>5946</v>
      </c>
      <c r="G490" s="91" t="s">
        <v>1039</v>
      </c>
      <c r="H490" s="96" t="s">
        <v>1192</v>
      </c>
      <c r="I490" s="97">
        <v>41037101</v>
      </c>
      <c r="J490" s="91" t="s">
        <v>1008</v>
      </c>
      <c r="K490" s="94">
        <v>64.73</v>
      </c>
      <c r="L490" s="104">
        <f t="shared" ref="L490:L511" si="86">IF(D490="","",MONTH(D490))</f>
        <v>9</v>
      </c>
      <c r="M490" s="105" t="str">
        <f t="shared" ref="M490:M552" si="87">IF(L490="","",VLOOKUP(L490,$AJ$8:$AK$19,2,FALSE))</f>
        <v>T3</v>
      </c>
      <c r="N490" s="93">
        <f t="shared" si="79"/>
        <v>35</v>
      </c>
      <c r="O490" s="106">
        <f t="shared" si="80"/>
        <v>2265.5500000000002</v>
      </c>
      <c r="P490" s="93" t="str">
        <f t="shared" si="81"/>
        <v>Fora Periode Legal</v>
      </c>
      <c r="Q490" s="93" t="str">
        <f t="shared" si="82"/>
        <v>T3 - Fora Periode Legal</v>
      </c>
      <c r="R490" s="93" t="str">
        <f t="shared" si="85"/>
        <v>T3 - Import Total</v>
      </c>
      <c r="S490" s="110">
        <f t="shared" si="83"/>
        <v>2.1579083524021363E-2</v>
      </c>
      <c r="T490" s="107">
        <f t="shared" si="84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44043</v>
      </c>
      <c r="D491" s="95">
        <v>44078</v>
      </c>
      <c r="E491" s="91"/>
      <c r="F491" s="91">
        <v>5947</v>
      </c>
      <c r="G491" s="91" t="s">
        <v>85</v>
      </c>
      <c r="H491" s="96" t="s">
        <v>1193</v>
      </c>
      <c r="I491" s="97">
        <v>40000308</v>
      </c>
      <c r="J491" s="91" t="s">
        <v>83</v>
      </c>
      <c r="K491" s="94">
        <v>146.96</v>
      </c>
      <c r="L491" s="104">
        <f t="shared" si="86"/>
        <v>9</v>
      </c>
      <c r="M491" s="105" t="str">
        <f t="shared" si="87"/>
        <v>T3</v>
      </c>
      <c r="N491" s="93">
        <f t="shared" si="79"/>
        <v>35</v>
      </c>
      <c r="O491" s="106">
        <f t="shared" si="80"/>
        <v>5143.6000000000004</v>
      </c>
      <c r="P491" s="93" t="str">
        <f t="shared" si="81"/>
        <v>Fora Periode Legal</v>
      </c>
      <c r="Q491" s="93" t="str">
        <f t="shared" si="82"/>
        <v>T3 - Fora Periode Legal</v>
      </c>
      <c r="R491" s="93" t="str">
        <f t="shared" si="85"/>
        <v>T3 - Import Total</v>
      </c>
      <c r="S491" s="110">
        <f t="shared" si="83"/>
        <v>4.8992153787890923E-2</v>
      </c>
      <c r="T491" s="107">
        <f t="shared" si="84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44043</v>
      </c>
      <c r="D492" s="95">
        <v>44078</v>
      </c>
      <c r="E492" s="91"/>
      <c r="F492" s="91">
        <v>5948</v>
      </c>
      <c r="G492" s="91" t="s">
        <v>72</v>
      </c>
      <c r="H492" s="96" t="s">
        <v>1194</v>
      </c>
      <c r="I492" s="97">
        <v>41002557</v>
      </c>
      <c r="J492" s="91" t="s">
        <v>32</v>
      </c>
      <c r="K492" s="94">
        <v>66.48</v>
      </c>
      <c r="L492" s="104">
        <f t="shared" si="86"/>
        <v>9</v>
      </c>
      <c r="M492" s="105" t="str">
        <f t="shared" si="87"/>
        <v>T3</v>
      </c>
      <c r="N492" s="93">
        <f t="shared" si="79"/>
        <v>35</v>
      </c>
      <c r="O492" s="106">
        <f t="shared" si="80"/>
        <v>2326.8000000000002</v>
      </c>
      <c r="P492" s="93" t="str">
        <f t="shared" si="81"/>
        <v>Fora Periode Legal</v>
      </c>
      <c r="Q492" s="93" t="str">
        <f t="shared" si="82"/>
        <v>T3 - Fora Periode Legal</v>
      </c>
      <c r="R492" s="93" t="str">
        <f t="shared" si="85"/>
        <v>T3 - Import Total</v>
      </c>
      <c r="S492" s="110">
        <f t="shared" si="83"/>
        <v>2.2162482198006185E-2</v>
      </c>
      <c r="T492" s="107">
        <f t="shared" si="84"/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44032</v>
      </c>
      <c r="D493" s="95">
        <v>44078</v>
      </c>
      <c r="E493" s="91"/>
      <c r="F493" s="91">
        <v>5949</v>
      </c>
      <c r="G493" s="91" t="s">
        <v>52</v>
      </c>
      <c r="H493" s="96" t="s">
        <v>1195</v>
      </c>
      <c r="I493" s="97">
        <v>41007440</v>
      </c>
      <c r="J493" s="91" t="s">
        <v>38</v>
      </c>
      <c r="K493" s="94">
        <v>506.26</v>
      </c>
      <c r="L493" s="104">
        <f t="shared" si="86"/>
        <v>9</v>
      </c>
      <c r="M493" s="105" t="str">
        <f t="shared" si="87"/>
        <v>T3</v>
      </c>
      <c r="N493" s="93">
        <f t="shared" si="79"/>
        <v>46</v>
      </c>
      <c r="O493" s="106">
        <f t="shared" si="80"/>
        <v>23287.96</v>
      </c>
      <c r="P493" s="93" t="str">
        <f t="shared" si="81"/>
        <v>Fora Periode Legal</v>
      </c>
      <c r="Q493" s="93" t="str">
        <f t="shared" si="82"/>
        <v>T3 - Fora Periode Legal</v>
      </c>
      <c r="R493" s="93" t="str">
        <f t="shared" si="85"/>
        <v>T3 - Import Total</v>
      </c>
      <c r="S493" s="110">
        <f t="shared" si="83"/>
        <v>0.22181493851120854</v>
      </c>
      <c r="T493" s="107">
        <f t="shared" si="84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44043</v>
      </c>
      <c r="D494" s="95">
        <v>44078</v>
      </c>
      <c r="E494" s="91"/>
      <c r="F494" s="91">
        <v>5950</v>
      </c>
      <c r="G494" s="91" t="s">
        <v>151</v>
      </c>
      <c r="H494" s="96" t="s">
        <v>1196</v>
      </c>
      <c r="I494" s="97">
        <v>41000460</v>
      </c>
      <c r="J494" s="91" t="s">
        <v>152</v>
      </c>
      <c r="K494" s="94">
        <v>159.72</v>
      </c>
      <c r="L494" s="104">
        <f t="shared" si="86"/>
        <v>9</v>
      </c>
      <c r="M494" s="105" t="str">
        <f t="shared" si="87"/>
        <v>T3</v>
      </c>
      <c r="N494" s="93">
        <f t="shared" si="79"/>
        <v>35</v>
      </c>
      <c r="O494" s="106">
        <f t="shared" si="80"/>
        <v>5590.2</v>
      </c>
      <c r="P494" s="93" t="str">
        <f t="shared" si="81"/>
        <v>Fora Periode Legal</v>
      </c>
      <c r="Q494" s="93" t="str">
        <f t="shared" si="82"/>
        <v>T3 - Fora Periode Legal</v>
      </c>
      <c r="R494" s="93" t="str">
        <f t="shared" si="85"/>
        <v>T3 - Import Total</v>
      </c>
      <c r="S494" s="110">
        <f t="shared" si="83"/>
        <v>5.3245963547917385E-2</v>
      </c>
      <c r="T494" s="107">
        <f t="shared" si="84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44043</v>
      </c>
      <c r="D495" s="95">
        <v>44078</v>
      </c>
      <c r="E495" s="91"/>
      <c r="F495" s="91">
        <v>5951</v>
      </c>
      <c r="G495" s="91" t="s">
        <v>63</v>
      </c>
      <c r="H495" s="96" t="s">
        <v>1197</v>
      </c>
      <c r="I495" s="97">
        <v>40000200</v>
      </c>
      <c r="J495" s="91" t="s">
        <v>15</v>
      </c>
      <c r="K495" s="94">
        <v>403.04</v>
      </c>
      <c r="L495" s="104">
        <f t="shared" si="86"/>
        <v>9</v>
      </c>
      <c r="M495" s="105" t="str">
        <f t="shared" si="87"/>
        <v>T3</v>
      </c>
      <c r="N495" s="93">
        <f t="shared" si="79"/>
        <v>35</v>
      </c>
      <c r="O495" s="106">
        <f t="shared" si="80"/>
        <v>14106.400000000001</v>
      </c>
      <c r="P495" s="93" t="str">
        <f t="shared" si="81"/>
        <v>Fora Periode Legal</v>
      </c>
      <c r="Q495" s="93" t="str">
        <f t="shared" si="82"/>
        <v>T3 - Fora Periode Legal</v>
      </c>
      <c r="R495" s="93" t="str">
        <f t="shared" si="85"/>
        <v>T3 - Import Total</v>
      </c>
      <c r="S495" s="110">
        <f t="shared" si="83"/>
        <v>0.13436171517876672</v>
      </c>
      <c r="T495" s="107">
        <f t="shared" si="84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44043</v>
      </c>
      <c r="D496" s="95">
        <v>44078</v>
      </c>
      <c r="E496" s="91"/>
      <c r="F496" s="91">
        <v>5952</v>
      </c>
      <c r="G496" s="91" t="s">
        <v>144</v>
      </c>
      <c r="H496" s="96" t="s">
        <v>1198</v>
      </c>
      <c r="I496" s="97">
        <v>40003180</v>
      </c>
      <c r="J496" s="91" t="s">
        <v>145</v>
      </c>
      <c r="K496" s="94">
        <v>264</v>
      </c>
      <c r="L496" s="104">
        <f t="shared" si="86"/>
        <v>9</v>
      </c>
      <c r="M496" s="105" t="str">
        <f t="shared" si="87"/>
        <v>T3</v>
      </c>
      <c r="N496" s="93">
        <f t="shared" si="79"/>
        <v>35</v>
      </c>
      <c r="O496" s="106">
        <f t="shared" si="80"/>
        <v>9240</v>
      </c>
      <c r="P496" s="93" t="str">
        <f t="shared" si="81"/>
        <v>Fora Periode Legal</v>
      </c>
      <c r="Q496" s="93" t="str">
        <f t="shared" si="82"/>
        <v>T3 - Fora Periode Legal</v>
      </c>
      <c r="R496" s="93" t="str">
        <f t="shared" si="85"/>
        <v>T3 - Import Total</v>
      </c>
      <c r="S496" s="110">
        <f t="shared" si="83"/>
        <v>8.800985710399567E-2</v>
      </c>
      <c r="T496" s="107">
        <f t="shared" si="84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44043</v>
      </c>
      <c r="D497" s="95">
        <v>44078</v>
      </c>
      <c r="E497" s="91"/>
      <c r="F497" s="91">
        <v>5953</v>
      </c>
      <c r="G497" s="91" t="s">
        <v>1144</v>
      </c>
      <c r="H497" s="96" t="s">
        <v>1199</v>
      </c>
      <c r="I497" s="97">
        <v>41037112</v>
      </c>
      <c r="J497" s="91" t="s">
        <v>1145</v>
      </c>
      <c r="K497" s="94">
        <v>2671.68</v>
      </c>
      <c r="L497" s="104">
        <f t="shared" si="86"/>
        <v>9</v>
      </c>
      <c r="M497" s="105" t="str">
        <f t="shared" si="87"/>
        <v>T3</v>
      </c>
      <c r="N497" s="93">
        <f t="shared" si="79"/>
        <v>35</v>
      </c>
      <c r="O497" s="106">
        <f t="shared" si="80"/>
        <v>93508.799999999988</v>
      </c>
      <c r="P497" s="93" t="str">
        <f t="shared" si="81"/>
        <v>Fora Periode Legal</v>
      </c>
      <c r="Q497" s="93" t="str">
        <f t="shared" si="82"/>
        <v>T3 - Fora Periode Legal</v>
      </c>
      <c r="R497" s="93" t="str">
        <f t="shared" si="85"/>
        <v>T3 - Import Total</v>
      </c>
      <c r="S497" s="110">
        <f t="shared" si="83"/>
        <v>0.89065975389243612</v>
      </c>
      <c r="T497" s="107">
        <f t="shared" si="84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44043</v>
      </c>
      <c r="D498" s="95">
        <v>44078</v>
      </c>
      <c r="E498" s="91"/>
      <c r="F498" s="91">
        <v>5954</v>
      </c>
      <c r="G498" s="91" t="s">
        <v>1200</v>
      </c>
      <c r="H498" s="96" t="s">
        <v>1201</v>
      </c>
      <c r="I498" s="97">
        <v>41007503</v>
      </c>
      <c r="J498" s="91" t="s">
        <v>1202</v>
      </c>
      <c r="K498" s="94">
        <v>4730.46</v>
      </c>
      <c r="L498" s="104">
        <f t="shared" si="86"/>
        <v>9</v>
      </c>
      <c r="M498" s="105" t="str">
        <f t="shared" si="87"/>
        <v>T3</v>
      </c>
      <c r="N498" s="93">
        <f t="shared" si="79"/>
        <v>35</v>
      </c>
      <c r="O498" s="106">
        <f t="shared" si="80"/>
        <v>165566.1</v>
      </c>
      <c r="P498" s="93" t="str">
        <f t="shared" si="81"/>
        <v>Fora Periode Legal</v>
      </c>
      <c r="Q498" s="93" t="str">
        <f t="shared" si="82"/>
        <v>T3 - Fora Periode Legal</v>
      </c>
      <c r="R498" s="93" t="str">
        <f t="shared" si="85"/>
        <v>T3 - Import Total</v>
      </c>
      <c r="S498" s="110">
        <f t="shared" si="83"/>
        <v>1.576996623621846</v>
      </c>
      <c r="T498" s="107">
        <f t="shared" si="84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44043</v>
      </c>
      <c r="D499" s="95">
        <v>44078</v>
      </c>
      <c r="E499" s="91"/>
      <c r="F499" s="91">
        <v>5955</v>
      </c>
      <c r="G499" s="91" t="s">
        <v>57</v>
      </c>
      <c r="H499" s="96" t="s">
        <v>1203</v>
      </c>
      <c r="I499" s="97">
        <v>41005300</v>
      </c>
      <c r="J499" s="91" t="s">
        <v>22</v>
      </c>
      <c r="K499" s="94">
        <v>552.46</v>
      </c>
      <c r="L499" s="104">
        <f t="shared" si="86"/>
        <v>9</v>
      </c>
      <c r="M499" s="105" t="str">
        <f t="shared" si="87"/>
        <v>T3</v>
      </c>
      <c r="N499" s="93">
        <f t="shared" si="79"/>
        <v>35</v>
      </c>
      <c r="O499" s="106">
        <f t="shared" si="80"/>
        <v>19336.100000000002</v>
      </c>
      <c r="P499" s="93" t="str">
        <f t="shared" si="81"/>
        <v>Fora Periode Legal</v>
      </c>
      <c r="Q499" s="93" t="str">
        <f t="shared" si="82"/>
        <v>T3 - Fora Periode Legal</v>
      </c>
      <c r="R499" s="93" t="str">
        <f t="shared" si="85"/>
        <v>T3 - Import Total</v>
      </c>
      <c r="S499" s="110">
        <f t="shared" si="83"/>
        <v>0.1841739608169449</v>
      </c>
      <c r="T499" s="107">
        <f t="shared" si="84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44043</v>
      </c>
      <c r="D500" s="95">
        <v>44078</v>
      </c>
      <c r="E500" s="91"/>
      <c r="F500" s="91">
        <v>5956</v>
      </c>
      <c r="G500" s="91" t="s">
        <v>59</v>
      </c>
      <c r="H500" s="96" t="s">
        <v>1204</v>
      </c>
      <c r="I500" s="97">
        <v>40001550</v>
      </c>
      <c r="J500" s="91" t="s">
        <v>19</v>
      </c>
      <c r="K500" s="94">
        <v>249.31</v>
      </c>
      <c r="L500" s="104">
        <f t="shared" si="86"/>
        <v>9</v>
      </c>
      <c r="M500" s="105" t="str">
        <f t="shared" si="87"/>
        <v>T3</v>
      </c>
      <c r="N500" s="93">
        <f t="shared" si="79"/>
        <v>35</v>
      </c>
      <c r="O500" s="106">
        <f t="shared" si="80"/>
        <v>8725.85</v>
      </c>
      <c r="P500" s="93" t="str">
        <f t="shared" si="81"/>
        <v>Fora Periode Legal</v>
      </c>
      <c r="Q500" s="93" t="str">
        <f t="shared" si="82"/>
        <v>T3 - Fora Periode Legal</v>
      </c>
      <c r="R500" s="93" t="str">
        <f t="shared" si="85"/>
        <v>T3 - Import Total</v>
      </c>
      <c r="S500" s="110">
        <f t="shared" si="83"/>
        <v>8.3112641949231666E-2</v>
      </c>
      <c r="T500" s="107">
        <f t="shared" si="84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44044</v>
      </c>
      <c r="D501" s="95">
        <v>44078</v>
      </c>
      <c r="E501" s="91"/>
      <c r="F501" s="91">
        <v>5957</v>
      </c>
      <c r="G501" s="91" t="s">
        <v>71</v>
      </c>
      <c r="H501" s="96" t="s">
        <v>1205</v>
      </c>
      <c r="I501" s="97">
        <v>41006850</v>
      </c>
      <c r="J501" s="91" t="s">
        <v>23</v>
      </c>
      <c r="K501" s="94">
        <v>206.26</v>
      </c>
      <c r="L501" s="104">
        <f t="shared" si="86"/>
        <v>9</v>
      </c>
      <c r="M501" s="105" t="str">
        <f t="shared" si="87"/>
        <v>T3</v>
      </c>
      <c r="N501" s="93">
        <f t="shared" ref="N501:N535" si="88">IF(D501="",0,D501-C501)</f>
        <v>34</v>
      </c>
      <c r="O501" s="106">
        <f t="shared" ref="O501:O535" si="89">K501*N501</f>
        <v>7012.84</v>
      </c>
      <c r="P501" s="93" t="str">
        <f t="shared" ref="P501:P535" si="90">IF(N501&lt;=30,"Dins Periode Legal","Fora Periode Legal")</f>
        <v>Fora Periode Legal</v>
      </c>
      <c r="Q501" s="93" t="str">
        <f t="shared" ref="Q501:Q535" si="91">CONCATENATE($M501," - ",P501)</f>
        <v>T3 - Fora Periode Legal</v>
      </c>
      <c r="R501" s="93" t="str">
        <f t="shared" si="85"/>
        <v>T3 - Import Total</v>
      </c>
      <c r="S501" s="110">
        <f t="shared" ref="S501:S535" si="92">IF(M501="",0,K501/(VLOOKUP(R501,$X$9:$Y$27,2,FALSE))*N501)</f>
        <v>6.679643358151352E-2</v>
      </c>
      <c r="T501" s="107">
        <f t="shared" ref="T501:T535" si="93">IF(L501="",0,1)</f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44078</v>
      </c>
      <c r="D502" s="95">
        <v>44078</v>
      </c>
      <c r="E502" s="91">
        <v>2199</v>
      </c>
      <c r="F502" s="91">
        <v>5966</v>
      </c>
      <c r="G502" s="91" t="s">
        <v>1123</v>
      </c>
      <c r="H502" s="96" t="s">
        <v>1206</v>
      </c>
      <c r="I502" s="97">
        <v>41037120</v>
      </c>
      <c r="J502" s="91" t="s">
        <v>1125</v>
      </c>
      <c r="K502" s="94">
        <v>15.09</v>
      </c>
      <c r="L502" s="104">
        <f t="shared" si="86"/>
        <v>9</v>
      </c>
      <c r="M502" s="105" t="str">
        <f t="shared" si="87"/>
        <v>T3</v>
      </c>
      <c r="N502" s="93">
        <f t="shared" si="88"/>
        <v>0</v>
      </c>
      <c r="O502" s="106">
        <f t="shared" si="89"/>
        <v>0</v>
      </c>
      <c r="P502" s="93" t="str">
        <f t="shared" si="90"/>
        <v>Dins Periode Legal</v>
      </c>
      <c r="Q502" s="93" t="str">
        <f t="shared" si="91"/>
        <v>T3 - Dins Periode Legal</v>
      </c>
      <c r="R502" s="93" t="str">
        <f t="shared" si="85"/>
        <v>T3 - Import Total</v>
      </c>
      <c r="S502" s="110">
        <f t="shared" si="92"/>
        <v>0</v>
      </c>
      <c r="T502" s="107">
        <f t="shared" si="93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44078</v>
      </c>
      <c r="D503" s="95">
        <v>44078</v>
      </c>
      <c r="E503" s="91">
        <v>2201</v>
      </c>
      <c r="F503" s="91">
        <v>5972</v>
      </c>
      <c r="G503" s="91" t="s">
        <v>648</v>
      </c>
      <c r="H503" s="96" t="s">
        <v>1207</v>
      </c>
      <c r="I503" s="97">
        <v>41006450</v>
      </c>
      <c r="J503" s="91" t="s">
        <v>650</v>
      </c>
      <c r="K503" s="94">
        <v>48.37</v>
      </c>
      <c r="L503" s="104">
        <f t="shared" si="86"/>
        <v>9</v>
      </c>
      <c r="M503" s="105" t="str">
        <f t="shared" si="87"/>
        <v>T3</v>
      </c>
      <c r="N503" s="93">
        <f t="shared" si="88"/>
        <v>0</v>
      </c>
      <c r="O503" s="106">
        <f t="shared" si="89"/>
        <v>0</v>
      </c>
      <c r="P503" s="93" t="str">
        <f t="shared" si="90"/>
        <v>Dins Periode Legal</v>
      </c>
      <c r="Q503" s="93" t="str">
        <f t="shared" si="91"/>
        <v>T3 - Dins Periode Legal</v>
      </c>
      <c r="R503" s="93" t="str">
        <f t="shared" si="85"/>
        <v>T3 - Import Total</v>
      </c>
      <c r="S503" s="110">
        <f t="shared" si="92"/>
        <v>0</v>
      </c>
      <c r="T503" s="107">
        <f t="shared" si="93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44078</v>
      </c>
      <c r="D504" s="95">
        <v>44078</v>
      </c>
      <c r="E504" s="91">
        <v>2203</v>
      </c>
      <c r="F504" s="91">
        <v>5978</v>
      </c>
      <c r="G504" s="91" t="s">
        <v>648</v>
      </c>
      <c r="H504" s="96" t="s">
        <v>1208</v>
      </c>
      <c r="I504" s="97">
        <v>41006450</v>
      </c>
      <c r="J504" s="91" t="s">
        <v>650</v>
      </c>
      <c r="K504" s="94">
        <v>54.9</v>
      </c>
      <c r="L504" s="104">
        <f t="shared" si="86"/>
        <v>9</v>
      </c>
      <c r="M504" s="105" t="str">
        <f t="shared" si="87"/>
        <v>T3</v>
      </c>
      <c r="N504" s="93">
        <f t="shared" si="88"/>
        <v>0</v>
      </c>
      <c r="O504" s="106">
        <f t="shared" si="89"/>
        <v>0</v>
      </c>
      <c r="P504" s="93" t="str">
        <f t="shared" si="90"/>
        <v>Dins Periode Legal</v>
      </c>
      <c r="Q504" s="93" t="str">
        <f t="shared" si="91"/>
        <v>T3 - Dins Periode Legal</v>
      </c>
      <c r="R504" s="93" t="str">
        <f t="shared" si="85"/>
        <v>T3 - Import Total</v>
      </c>
      <c r="S504" s="110">
        <f t="shared" si="92"/>
        <v>0</v>
      </c>
      <c r="T504" s="107">
        <f t="shared" si="93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44074</v>
      </c>
      <c r="D505" s="95">
        <v>44081</v>
      </c>
      <c r="E505" s="91">
        <v>2206</v>
      </c>
      <c r="F505" s="91">
        <v>5986</v>
      </c>
      <c r="G505" s="91" t="s">
        <v>51</v>
      </c>
      <c r="H505" s="96" t="s">
        <v>1209</v>
      </c>
      <c r="I505" s="97">
        <v>41002593</v>
      </c>
      <c r="J505" s="91" t="s">
        <v>766</v>
      </c>
      <c r="K505" s="94">
        <v>1162.3</v>
      </c>
      <c r="L505" s="104">
        <f t="shared" si="86"/>
        <v>9</v>
      </c>
      <c r="M505" s="105" t="str">
        <f t="shared" si="87"/>
        <v>T3</v>
      </c>
      <c r="N505" s="93">
        <f t="shared" si="88"/>
        <v>7</v>
      </c>
      <c r="O505" s="106">
        <f t="shared" si="89"/>
        <v>8136.0999999999995</v>
      </c>
      <c r="P505" s="93" t="str">
        <f t="shared" si="90"/>
        <v>Dins Periode Legal</v>
      </c>
      <c r="Q505" s="93" t="str">
        <f t="shared" si="91"/>
        <v>T3 - Dins Periode Legal</v>
      </c>
      <c r="R505" s="93" t="str">
        <f t="shared" si="85"/>
        <v>T3 - Import Total</v>
      </c>
      <c r="S505" s="110">
        <f t="shared" si="92"/>
        <v>7.7495346145434976E-2</v>
      </c>
      <c r="T505" s="107">
        <f t="shared" si="93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44081</v>
      </c>
      <c r="D506" s="95">
        <v>44081</v>
      </c>
      <c r="E506" s="91">
        <v>2207</v>
      </c>
      <c r="F506" s="91">
        <v>5988</v>
      </c>
      <c r="G506" s="91" t="s">
        <v>1210</v>
      </c>
      <c r="H506" s="96" t="s">
        <v>1256</v>
      </c>
      <c r="I506" s="97">
        <v>41037120</v>
      </c>
      <c r="J506" s="91" t="s">
        <v>1211</v>
      </c>
      <c r="K506" s="94">
        <v>118.46</v>
      </c>
      <c r="L506" s="104">
        <f t="shared" si="86"/>
        <v>9</v>
      </c>
      <c r="M506" s="105" t="str">
        <f t="shared" si="87"/>
        <v>T3</v>
      </c>
      <c r="N506" s="93">
        <f t="shared" si="88"/>
        <v>0</v>
      </c>
      <c r="O506" s="106">
        <f t="shared" si="89"/>
        <v>0</v>
      </c>
      <c r="P506" s="93" t="str">
        <f t="shared" si="90"/>
        <v>Dins Periode Legal</v>
      </c>
      <c r="Q506" s="93" t="str">
        <f t="shared" si="91"/>
        <v>T3 - Dins Periode Legal</v>
      </c>
      <c r="R506" s="93" t="str">
        <f t="shared" si="85"/>
        <v>T3 - Import Total</v>
      </c>
      <c r="S506" s="110">
        <f t="shared" si="92"/>
        <v>0</v>
      </c>
      <c r="T506" s="107">
        <f t="shared" si="93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44081</v>
      </c>
      <c r="D507" s="95">
        <v>44081</v>
      </c>
      <c r="E507" s="91">
        <v>2211</v>
      </c>
      <c r="F507" s="91">
        <v>5997</v>
      </c>
      <c r="G507" s="91" t="s">
        <v>1212</v>
      </c>
      <c r="H507" s="96" t="s">
        <v>1213</v>
      </c>
      <c r="I507" s="97">
        <v>41037111</v>
      </c>
      <c r="J507" s="91" t="s">
        <v>1214</v>
      </c>
      <c r="K507" s="94">
        <v>20.57</v>
      </c>
      <c r="L507" s="104">
        <f t="shared" si="86"/>
        <v>9</v>
      </c>
      <c r="M507" s="105" t="str">
        <f t="shared" si="87"/>
        <v>T3</v>
      </c>
      <c r="N507" s="93">
        <f t="shared" si="88"/>
        <v>0</v>
      </c>
      <c r="O507" s="106">
        <f t="shared" si="89"/>
        <v>0</v>
      </c>
      <c r="P507" s="93" t="str">
        <f t="shared" si="90"/>
        <v>Dins Periode Legal</v>
      </c>
      <c r="Q507" s="93" t="str">
        <f t="shared" si="91"/>
        <v>T3 - Dins Periode Legal</v>
      </c>
      <c r="R507" s="93" t="str">
        <f t="shared" si="85"/>
        <v>T3 - Import Total</v>
      </c>
      <c r="S507" s="110">
        <f t="shared" si="92"/>
        <v>0</v>
      </c>
      <c r="T507" s="107">
        <f t="shared" si="93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44081</v>
      </c>
      <c r="D508" s="95">
        <v>44081</v>
      </c>
      <c r="E508" s="91">
        <v>2213</v>
      </c>
      <c r="F508" s="91">
        <v>6002</v>
      </c>
      <c r="G508" s="91" t="s">
        <v>1215</v>
      </c>
      <c r="H508" s="96" t="s">
        <v>1216</v>
      </c>
      <c r="I508" s="97">
        <v>41001712</v>
      </c>
      <c r="J508" s="91" t="s">
        <v>1217</v>
      </c>
      <c r="K508" s="94">
        <v>73</v>
      </c>
      <c r="L508" s="104">
        <f t="shared" si="86"/>
        <v>9</v>
      </c>
      <c r="M508" s="105" t="str">
        <f t="shared" si="87"/>
        <v>T3</v>
      </c>
      <c r="N508" s="93">
        <f t="shared" si="88"/>
        <v>0</v>
      </c>
      <c r="O508" s="106">
        <f t="shared" si="89"/>
        <v>0</v>
      </c>
      <c r="P508" s="93" t="str">
        <f t="shared" si="90"/>
        <v>Dins Periode Legal</v>
      </c>
      <c r="Q508" s="93" t="str">
        <f t="shared" si="91"/>
        <v>T3 - Dins Periode Legal</v>
      </c>
      <c r="R508" s="93" t="str">
        <f t="shared" si="85"/>
        <v>T3 - Import Total</v>
      </c>
      <c r="S508" s="110">
        <f t="shared" si="92"/>
        <v>0</v>
      </c>
      <c r="T508" s="107">
        <f t="shared" si="93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44081</v>
      </c>
      <c r="D509" s="95">
        <v>44081</v>
      </c>
      <c r="E509" s="91">
        <v>2215</v>
      </c>
      <c r="F509" s="91">
        <v>6008</v>
      </c>
      <c r="G509" s="91" t="s">
        <v>648</v>
      </c>
      <c r="H509" s="96" t="s">
        <v>1218</v>
      </c>
      <c r="I509" s="97">
        <v>41006450</v>
      </c>
      <c r="J509" s="91" t="s">
        <v>650</v>
      </c>
      <c r="K509" s="94">
        <v>54.9</v>
      </c>
      <c r="L509" s="104">
        <f t="shared" si="86"/>
        <v>9</v>
      </c>
      <c r="M509" s="105" t="str">
        <f t="shared" si="87"/>
        <v>T3</v>
      </c>
      <c r="N509" s="93">
        <f t="shared" si="88"/>
        <v>0</v>
      </c>
      <c r="O509" s="106">
        <f t="shared" si="89"/>
        <v>0</v>
      </c>
      <c r="P509" s="93" t="str">
        <f t="shared" si="90"/>
        <v>Dins Periode Legal</v>
      </c>
      <c r="Q509" s="93" t="str">
        <f t="shared" si="91"/>
        <v>T3 - Dins Periode Legal</v>
      </c>
      <c r="R509" s="93" t="str">
        <f t="shared" si="85"/>
        <v>T3 - Import Total</v>
      </c>
      <c r="S509" s="110">
        <f t="shared" si="92"/>
        <v>0</v>
      </c>
      <c r="T509" s="107">
        <f t="shared" si="93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44082</v>
      </c>
      <c r="D510" s="95">
        <v>44082</v>
      </c>
      <c r="E510" s="91">
        <v>2218</v>
      </c>
      <c r="F510" s="91">
        <v>6026</v>
      </c>
      <c r="G510" s="91" t="s">
        <v>1123</v>
      </c>
      <c r="H510" s="96" t="s">
        <v>1219</v>
      </c>
      <c r="I510" s="97">
        <v>41037120</v>
      </c>
      <c r="J510" s="91" t="s">
        <v>1125</v>
      </c>
      <c r="K510" s="94">
        <v>558</v>
      </c>
      <c r="L510" s="104">
        <f t="shared" si="86"/>
        <v>9</v>
      </c>
      <c r="M510" s="105" t="str">
        <f t="shared" si="87"/>
        <v>T3</v>
      </c>
      <c r="N510" s="93">
        <f t="shared" si="88"/>
        <v>0</v>
      </c>
      <c r="O510" s="106">
        <f t="shared" si="89"/>
        <v>0</v>
      </c>
      <c r="P510" s="93" t="str">
        <f t="shared" si="90"/>
        <v>Dins Periode Legal</v>
      </c>
      <c r="Q510" s="93" t="str">
        <f t="shared" si="91"/>
        <v>T3 - Dins Periode Legal</v>
      </c>
      <c r="R510" s="93" t="str">
        <f t="shared" si="85"/>
        <v>T3 - Import Total</v>
      </c>
      <c r="S510" s="110">
        <f t="shared" si="92"/>
        <v>0</v>
      </c>
      <c r="T510" s="107">
        <f t="shared" si="93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44082</v>
      </c>
      <c r="D511" s="95">
        <v>44082</v>
      </c>
      <c r="E511" s="91">
        <v>2221</v>
      </c>
      <c r="F511" s="91">
        <v>6034</v>
      </c>
      <c r="G511" s="91" t="s">
        <v>648</v>
      </c>
      <c r="H511" s="96" t="s">
        <v>1220</v>
      </c>
      <c r="I511" s="97">
        <v>41006450</v>
      </c>
      <c r="J511" s="91" t="s">
        <v>650</v>
      </c>
      <c r="K511" s="94">
        <v>54.9</v>
      </c>
      <c r="L511" s="104">
        <f t="shared" si="86"/>
        <v>9</v>
      </c>
      <c r="M511" s="105" t="str">
        <f t="shared" si="87"/>
        <v>T3</v>
      </c>
      <c r="N511" s="93">
        <f t="shared" si="88"/>
        <v>0</v>
      </c>
      <c r="O511" s="106">
        <f t="shared" si="89"/>
        <v>0</v>
      </c>
      <c r="P511" s="93" t="str">
        <f t="shared" si="90"/>
        <v>Dins Periode Legal</v>
      </c>
      <c r="Q511" s="93" t="str">
        <f t="shared" si="91"/>
        <v>T3 - Dins Periode Legal</v>
      </c>
      <c r="R511" s="93" t="str">
        <f t="shared" ref="R511:R535" si="94">CONCATENATE($M511," - Import Total")</f>
        <v>T3 - Import Total</v>
      </c>
      <c r="S511" s="110">
        <f t="shared" si="92"/>
        <v>0</v>
      </c>
      <c r="T511" s="107">
        <f t="shared" si="93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44082</v>
      </c>
      <c r="D512" s="95">
        <v>44082</v>
      </c>
      <c r="E512" s="91">
        <v>2223</v>
      </c>
      <c r="F512" s="91">
        <v>6040</v>
      </c>
      <c r="G512" s="91" t="s">
        <v>648</v>
      </c>
      <c r="H512" s="96" t="s">
        <v>1221</v>
      </c>
      <c r="I512" s="97">
        <v>41006450</v>
      </c>
      <c r="J512" s="91" t="s">
        <v>650</v>
      </c>
      <c r="K512" s="94">
        <v>48.37</v>
      </c>
      <c r="L512" s="104">
        <f t="shared" ref="L512:L574" si="95">IF(D512="","",MONTH(D512))</f>
        <v>9</v>
      </c>
      <c r="M512" s="105" t="str">
        <f t="shared" si="87"/>
        <v>T3</v>
      </c>
      <c r="N512" s="93">
        <f t="shared" si="88"/>
        <v>0</v>
      </c>
      <c r="O512" s="106">
        <f t="shared" si="89"/>
        <v>0</v>
      </c>
      <c r="P512" s="93" t="str">
        <f t="shared" si="90"/>
        <v>Dins Periode Legal</v>
      </c>
      <c r="Q512" s="93" t="str">
        <f t="shared" si="91"/>
        <v>T3 - Dins Periode Legal</v>
      </c>
      <c r="R512" s="93" t="str">
        <f t="shared" si="94"/>
        <v>T3 - Import Total</v>
      </c>
      <c r="S512" s="110">
        <f t="shared" si="92"/>
        <v>0</v>
      </c>
      <c r="T512" s="107">
        <f t="shared" si="93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44083</v>
      </c>
      <c r="D513" s="95">
        <v>44083</v>
      </c>
      <c r="E513" s="91">
        <v>2226</v>
      </c>
      <c r="F513" s="91">
        <v>6050</v>
      </c>
      <c r="G513" s="91" t="s">
        <v>1222</v>
      </c>
      <c r="H513" s="96" t="s">
        <v>1223</v>
      </c>
      <c r="I513" s="97">
        <v>41037118</v>
      </c>
      <c r="J513" s="91" t="s">
        <v>1224</v>
      </c>
      <c r="K513" s="94">
        <v>274.5</v>
      </c>
      <c r="L513" s="104">
        <f t="shared" si="95"/>
        <v>9</v>
      </c>
      <c r="M513" s="105" t="str">
        <f t="shared" si="87"/>
        <v>T3</v>
      </c>
      <c r="N513" s="93">
        <f t="shared" si="88"/>
        <v>0</v>
      </c>
      <c r="O513" s="106">
        <f t="shared" si="89"/>
        <v>0</v>
      </c>
      <c r="P513" s="93" t="str">
        <f t="shared" si="90"/>
        <v>Dins Periode Legal</v>
      </c>
      <c r="Q513" s="93" t="str">
        <f t="shared" si="91"/>
        <v>T3 - Dins Periode Legal</v>
      </c>
      <c r="R513" s="93" t="str">
        <f t="shared" si="94"/>
        <v>T3 - Import Total</v>
      </c>
      <c r="S513" s="110">
        <f t="shared" si="92"/>
        <v>0</v>
      </c>
      <c r="T513" s="107">
        <f t="shared" si="93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44083</v>
      </c>
      <c r="D514" s="95">
        <v>44083</v>
      </c>
      <c r="E514" s="91">
        <v>2228</v>
      </c>
      <c r="F514" s="91">
        <v>6056</v>
      </c>
      <c r="G514" s="91" t="s">
        <v>648</v>
      </c>
      <c r="H514" s="96" t="s">
        <v>1225</v>
      </c>
      <c r="I514" s="97">
        <v>41006450</v>
      </c>
      <c r="J514" s="91" t="s">
        <v>650</v>
      </c>
      <c r="K514" s="94">
        <v>54.9</v>
      </c>
      <c r="L514" s="104">
        <f t="shared" si="95"/>
        <v>9</v>
      </c>
      <c r="M514" s="105" t="str">
        <f t="shared" si="87"/>
        <v>T3</v>
      </c>
      <c r="N514" s="93">
        <f t="shared" si="88"/>
        <v>0</v>
      </c>
      <c r="O514" s="106">
        <f t="shared" si="89"/>
        <v>0</v>
      </c>
      <c r="P514" s="93" t="str">
        <f t="shared" si="90"/>
        <v>Dins Periode Legal</v>
      </c>
      <c r="Q514" s="93" t="str">
        <f t="shared" si="91"/>
        <v>T3 - Dins Periode Legal</v>
      </c>
      <c r="R514" s="93" t="str">
        <f t="shared" si="94"/>
        <v>T3 - Import Total</v>
      </c>
      <c r="S514" s="110">
        <f t="shared" si="92"/>
        <v>0</v>
      </c>
      <c r="T514" s="107">
        <f t="shared" si="93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44083</v>
      </c>
      <c r="D515" s="95">
        <v>44083</v>
      </c>
      <c r="E515" s="91">
        <v>2230</v>
      </c>
      <c r="F515" s="91">
        <v>6062</v>
      </c>
      <c r="G515" s="91" t="s">
        <v>648</v>
      </c>
      <c r="H515" s="96" t="s">
        <v>1226</v>
      </c>
      <c r="I515" s="97">
        <v>41006450</v>
      </c>
      <c r="J515" s="91" t="s">
        <v>650</v>
      </c>
      <c r="K515" s="94">
        <v>54.9</v>
      </c>
      <c r="L515" s="104">
        <f t="shared" si="95"/>
        <v>9</v>
      </c>
      <c r="M515" s="105" t="str">
        <f t="shared" si="87"/>
        <v>T3</v>
      </c>
      <c r="N515" s="93">
        <f t="shared" si="88"/>
        <v>0</v>
      </c>
      <c r="O515" s="106">
        <f t="shared" si="89"/>
        <v>0</v>
      </c>
      <c r="P515" s="93" t="str">
        <f t="shared" si="90"/>
        <v>Dins Periode Legal</v>
      </c>
      <c r="Q515" s="93" t="str">
        <f t="shared" si="91"/>
        <v>T3 - Dins Periode Legal</v>
      </c>
      <c r="R515" s="93" t="str">
        <f t="shared" si="94"/>
        <v>T3 - Import Total</v>
      </c>
      <c r="S515" s="110">
        <f t="shared" si="92"/>
        <v>0</v>
      </c>
      <c r="T515" s="107">
        <f t="shared" si="93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44075</v>
      </c>
      <c r="D516" s="95">
        <v>44084</v>
      </c>
      <c r="E516" s="91">
        <v>2234</v>
      </c>
      <c r="F516" s="91">
        <v>6073</v>
      </c>
      <c r="G516" s="91" t="s">
        <v>169</v>
      </c>
      <c r="H516" s="96" t="s">
        <v>1227</v>
      </c>
      <c r="I516" s="97">
        <v>41008640</v>
      </c>
      <c r="J516" s="91" t="s">
        <v>170</v>
      </c>
      <c r="K516" s="94">
        <v>288.56</v>
      </c>
      <c r="L516" s="104">
        <f t="shared" si="95"/>
        <v>9</v>
      </c>
      <c r="M516" s="105" t="str">
        <f t="shared" si="87"/>
        <v>T3</v>
      </c>
      <c r="N516" s="93">
        <f t="shared" si="88"/>
        <v>9</v>
      </c>
      <c r="O516" s="106">
        <f t="shared" si="89"/>
        <v>2597.04</v>
      </c>
      <c r="P516" s="93" t="str">
        <f t="shared" si="90"/>
        <v>Dins Periode Legal</v>
      </c>
      <c r="Q516" s="93" t="str">
        <f t="shared" si="91"/>
        <v>T3 - Dins Periode Legal</v>
      </c>
      <c r="R516" s="93" t="str">
        <f t="shared" si="94"/>
        <v>T3 - Import Total</v>
      </c>
      <c r="S516" s="110">
        <f t="shared" si="92"/>
        <v>2.4736484772008759E-2</v>
      </c>
      <c r="T516" s="107">
        <f t="shared" si="93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44084</v>
      </c>
      <c r="D517" s="95">
        <v>44084</v>
      </c>
      <c r="E517" s="91">
        <v>2239</v>
      </c>
      <c r="F517" s="91">
        <v>6085</v>
      </c>
      <c r="G517" s="91" t="s">
        <v>648</v>
      </c>
      <c r="H517" s="96" t="s">
        <v>1228</v>
      </c>
      <c r="I517" s="97">
        <v>41006450</v>
      </c>
      <c r="J517" s="91" t="s">
        <v>650</v>
      </c>
      <c r="K517" s="94">
        <v>54.9</v>
      </c>
      <c r="L517" s="104">
        <f t="shared" si="95"/>
        <v>9</v>
      </c>
      <c r="M517" s="105" t="str">
        <f t="shared" si="87"/>
        <v>T3</v>
      </c>
      <c r="N517" s="93">
        <f t="shared" si="88"/>
        <v>0</v>
      </c>
      <c r="O517" s="106">
        <f t="shared" si="89"/>
        <v>0</v>
      </c>
      <c r="P517" s="93" t="str">
        <f t="shared" si="90"/>
        <v>Dins Periode Legal</v>
      </c>
      <c r="Q517" s="93" t="str">
        <f t="shared" si="91"/>
        <v>T3 - Dins Periode Legal</v>
      </c>
      <c r="R517" s="93" t="str">
        <f t="shared" si="94"/>
        <v>T3 - Import Total</v>
      </c>
      <c r="S517" s="110">
        <f t="shared" si="92"/>
        <v>0</v>
      </c>
      <c r="T517" s="107">
        <f t="shared" si="93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44088</v>
      </c>
      <c r="D518" s="95">
        <v>44088</v>
      </c>
      <c r="E518" s="91">
        <v>2242</v>
      </c>
      <c r="F518" s="91">
        <v>6094</v>
      </c>
      <c r="G518" s="91" t="s">
        <v>648</v>
      </c>
      <c r="H518" s="96" t="s">
        <v>1229</v>
      </c>
      <c r="I518" s="97">
        <v>41006450</v>
      </c>
      <c r="J518" s="91" t="s">
        <v>650</v>
      </c>
      <c r="K518" s="94">
        <v>21.21</v>
      </c>
      <c r="L518" s="104">
        <f t="shared" si="95"/>
        <v>9</v>
      </c>
      <c r="M518" s="105" t="str">
        <f t="shared" si="87"/>
        <v>T3</v>
      </c>
      <c r="N518" s="93">
        <f t="shared" si="88"/>
        <v>0</v>
      </c>
      <c r="O518" s="106">
        <f t="shared" si="89"/>
        <v>0</v>
      </c>
      <c r="P518" s="93" t="str">
        <f t="shared" si="90"/>
        <v>Dins Periode Legal</v>
      </c>
      <c r="Q518" s="93" t="str">
        <f t="shared" si="91"/>
        <v>T3 - Dins Periode Legal</v>
      </c>
      <c r="R518" s="93" t="str">
        <f t="shared" si="94"/>
        <v>T3 - Import Total</v>
      </c>
      <c r="S518" s="110">
        <f t="shared" si="92"/>
        <v>0</v>
      </c>
      <c r="T518" s="107">
        <f t="shared" si="93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44089</v>
      </c>
      <c r="D519" s="95">
        <v>44089</v>
      </c>
      <c r="E519" s="91">
        <v>2259</v>
      </c>
      <c r="F519" s="91">
        <v>6146</v>
      </c>
      <c r="G519" s="91" t="s">
        <v>648</v>
      </c>
      <c r="H519" s="96" t="s">
        <v>1230</v>
      </c>
      <c r="I519" s="97">
        <v>41006450</v>
      </c>
      <c r="J519" s="91" t="s">
        <v>650</v>
      </c>
      <c r="K519" s="94">
        <v>45.51</v>
      </c>
      <c r="L519" s="104">
        <f t="shared" si="95"/>
        <v>9</v>
      </c>
      <c r="M519" s="105" t="str">
        <f t="shared" si="87"/>
        <v>T3</v>
      </c>
      <c r="N519" s="93">
        <f t="shared" si="88"/>
        <v>0</v>
      </c>
      <c r="O519" s="106">
        <f t="shared" si="89"/>
        <v>0</v>
      </c>
      <c r="P519" s="93" t="str">
        <f t="shared" si="90"/>
        <v>Dins Periode Legal</v>
      </c>
      <c r="Q519" s="93" t="str">
        <f t="shared" si="91"/>
        <v>T3 - Dins Periode Legal</v>
      </c>
      <c r="R519" s="93" t="str">
        <f t="shared" si="94"/>
        <v>T3 - Import Total</v>
      </c>
      <c r="S519" s="110">
        <f t="shared" si="92"/>
        <v>0</v>
      </c>
      <c r="T519" s="107">
        <f t="shared" si="93"/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44083</v>
      </c>
      <c r="D520" s="95">
        <v>44090</v>
      </c>
      <c r="E520" s="91">
        <v>2263</v>
      </c>
      <c r="F520" s="91">
        <v>6157</v>
      </c>
      <c r="G520" s="91" t="s">
        <v>78</v>
      </c>
      <c r="H520" s="96" t="s">
        <v>1257</v>
      </c>
      <c r="I520" s="97">
        <v>41000001</v>
      </c>
      <c r="J520" s="91" t="s">
        <v>79</v>
      </c>
      <c r="K520" s="94">
        <v>16.940000000000001</v>
      </c>
      <c r="L520" s="104">
        <f t="shared" si="95"/>
        <v>9</v>
      </c>
      <c r="M520" s="105" t="str">
        <f t="shared" si="87"/>
        <v>T3</v>
      </c>
      <c r="N520" s="93">
        <f t="shared" si="88"/>
        <v>7</v>
      </c>
      <c r="O520" s="106">
        <f t="shared" si="89"/>
        <v>118.58000000000001</v>
      </c>
      <c r="P520" s="93" t="str">
        <f t="shared" si="90"/>
        <v>Dins Periode Legal</v>
      </c>
      <c r="Q520" s="93" t="str">
        <f t="shared" si="91"/>
        <v>T3 - Dins Periode Legal</v>
      </c>
      <c r="R520" s="93" t="str">
        <f t="shared" si="94"/>
        <v>T3 - Import Total</v>
      </c>
      <c r="S520" s="110">
        <f t="shared" si="92"/>
        <v>1.1294598328346111E-3</v>
      </c>
      <c r="T520" s="107">
        <f t="shared" si="93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44090</v>
      </c>
      <c r="D521" s="95">
        <v>44090</v>
      </c>
      <c r="E521" s="91">
        <v>2267</v>
      </c>
      <c r="F521" s="91">
        <v>6166</v>
      </c>
      <c r="G521" s="91" t="s">
        <v>830</v>
      </c>
      <c r="H521" s="96" t="s">
        <v>1231</v>
      </c>
      <c r="I521" s="97">
        <v>40037090</v>
      </c>
      <c r="J521" s="91" t="s">
        <v>832</v>
      </c>
      <c r="K521" s="94">
        <v>3.59</v>
      </c>
      <c r="L521" s="104">
        <f t="shared" si="95"/>
        <v>9</v>
      </c>
      <c r="M521" s="105" t="str">
        <f t="shared" si="87"/>
        <v>T3</v>
      </c>
      <c r="N521" s="93">
        <f t="shared" si="88"/>
        <v>0</v>
      </c>
      <c r="O521" s="106">
        <f t="shared" si="89"/>
        <v>0</v>
      </c>
      <c r="P521" s="93" t="str">
        <f t="shared" si="90"/>
        <v>Dins Periode Legal</v>
      </c>
      <c r="Q521" s="93" t="str">
        <f t="shared" si="91"/>
        <v>T3 - Dins Periode Legal</v>
      </c>
      <c r="R521" s="93" t="str">
        <f t="shared" si="94"/>
        <v>T3 - Import Total</v>
      </c>
      <c r="S521" s="110">
        <f t="shared" si="92"/>
        <v>0</v>
      </c>
      <c r="T521" s="107">
        <f t="shared" si="93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44090</v>
      </c>
      <c r="D522" s="95">
        <v>44090</v>
      </c>
      <c r="E522" s="91">
        <v>2269</v>
      </c>
      <c r="F522" s="91">
        <v>6171</v>
      </c>
      <c r="G522" s="91" t="s">
        <v>1099</v>
      </c>
      <c r="H522" s="96" t="s">
        <v>1232</v>
      </c>
      <c r="I522" s="97">
        <v>40001525</v>
      </c>
      <c r="J522" s="91" t="s">
        <v>1101</v>
      </c>
      <c r="K522" s="94">
        <v>167.32</v>
      </c>
      <c r="L522" s="104">
        <f t="shared" si="95"/>
        <v>9</v>
      </c>
      <c r="M522" s="105" t="str">
        <f t="shared" si="87"/>
        <v>T3</v>
      </c>
      <c r="N522" s="93">
        <f t="shared" si="88"/>
        <v>0</v>
      </c>
      <c r="O522" s="106">
        <f t="shared" si="89"/>
        <v>0</v>
      </c>
      <c r="P522" s="93" t="str">
        <f t="shared" si="90"/>
        <v>Dins Periode Legal</v>
      </c>
      <c r="Q522" s="93" t="str">
        <f t="shared" si="91"/>
        <v>T3 - Dins Periode Legal</v>
      </c>
      <c r="R522" s="93" t="str">
        <f t="shared" si="94"/>
        <v>T3 - Import Total</v>
      </c>
      <c r="S522" s="110">
        <f t="shared" si="92"/>
        <v>0</v>
      </c>
      <c r="T522" s="107">
        <f t="shared" si="93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44026</v>
      </c>
      <c r="D523" s="95">
        <v>44091</v>
      </c>
      <c r="E523" s="91">
        <v>2271</v>
      </c>
      <c r="F523" s="91">
        <v>6176</v>
      </c>
      <c r="G523" s="91" t="s">
        <v>1233</v>
      </c>
      <c r="H523" s="96" t="s">
        <v>1234</v>
      </c>
      <c r="I523" s="97">
        <v>41005025</v>
      </c>
      <c r="J523" s="91" t="s">
        <v>1235</v>
      </c>
      <c r="K523" s="94">
        <v>60.88</v>
      </c>
      <c r="L523" s="104">
        <f t="shared" si="95"/>
        <v>9</v>
      </c>
      <c r="M523" s="105" t="str">
        <f t="shared" si="87"/>
        <v>T3</v>
      </c>
      <c r="N523" s="93">
        <f t="shared" si="88"/>
        <v>65</v>
      </c>
      <c r="O523" s="106">
        <f t="shared" si="89"/>
        <v>3957.2000000000003</v>
      </c>
      <c r="P523" s="93" t="str">
        <f t="shared" si="90"/>
        <v>Fora Periode Legal</v>
      </c>
      <c r="Q523" s="93" t="str">
        <f t="shared" si="91"/>
        <v>T3 - Fora Periode Legal</v>
      </c>
      <c r="R523" s="93" t="str">
        <f t="shared" si="94"/>
        <v>T3 - Import Total</v>
      </c>
      <c r="S523" s="110">
        <f t="shared" si="92"/>
        <v>3.769184053375884E-2</v>
      </c>
      <c r="T523" s="107">
        <f t="shared" si="93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44057</v>
      </c>
      <c r="D524" s="95">
        <v>44095</v>
      </c>
      <c r="E524" s="91">
        <v>2282</v>
      </c>
      <c r="F524" s="91">
        <v>6206</v>
      </c>
      <c r="G524" s="91" t="s">
        <v>1055</v>
      </c>
      <c r="H524" s="96" t="s">
        <v>1236</v>
      </c>
      <c r="I524" s="97">
        <v>41037102</v>
      </c>
      <c r="J524" s="91" t="s">
        <v>1009</v>
      </c>
      <c r="K524" s="94">
        <v>145.74</v>
      </c>
      <c r="L524" s="104">
        <f t="shared" si="95"/>
        <v>9</v>
      </c>
      <c r="M524" s="105" t="str">
        <f t="shared" si="87"/>
        <v>T3</v>
      </c>
      <c r="N524" s="93">
        <f t="shared" si="88"/>
        <v>38</v>
      </c>
      <c r="O524" s="106">
        <f t="shared" si="89"/>
        <v>5538.1200000000008</v>
      </c>
      <c r="P524" s="93" t="str">
        <f t="shared" si="90"/>
        <v>Fora Periode Legal</v>
      </c>
      <c r="Q524" s="93" t="str">
        <f t="shared" si="91"/>
        <v>T3 - Fora Periode Legal</v>
      </c>
      <c r="R524" s="93" t="str">
        <f t="shared" si="94"/>
        <v>T3 - Import Total</v>
      </c>
      <c r="S524" s="110">
        <f t="shared" si="92"/>
        <v>5.2749907989694859E-2</v>
      </c>
      <c r="T524" s="107">
        <f t="shared" si="93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44057</v>
      </c>
      <c r="D525" s="95">
        <v>44095</v>
      </c>
      <c r="E525" s="91"/>
      <c r="F525" s="91">
        <v>6207</v>
      </c>
      <c r="G525" s="91" t="s">
        <v>156</v>
      </c>
      <c r="H525" s="96" t="s">
        <v>1237</v>
      </c>
      <c r="I525" s="97">
        <v>41002511</v>
      </c>
      <c r="J525" s="91" t="s">
        <v>157</v>
      </c>
      <c r="K525" s="94">
        <v>137.09</v>
      </c>
      <c r="L525" s="104">
        <f t="shared" si="95"/>
        <v>9</v>
      </c>
      <c r="M525" s="105" t="str">
        <f t="shared" si="87"/>
        <v>T3</v>
      </c>
      <c r="N525" s="93">
        <f t="shared" si="88"/>
        <v>38</v>
      </c>
      <c r="O525" s="106">
        <f t="shared" si="89"/>
        <v>5209.42</v>
      </c>
      <c r="P525" s="93" t="str">
        <f t="shared" si="90"/>
        <v>Fora Periode Legal</v>
      </c>
      <c r="Q525" s="93" t="str">
        <f t="shared" si="91"/>
        <v>T3 - Fora Periode Legal</v>
      </c>
      <c r="R525" s="93" t="str">
        <f t="shared" si="94"/>
        <v>T3 - Import Total</v>
      </c>
      <c r="S525" s="110">
        <f t="shared" si="92"/>
        <v>4.9619081146612239E-2</v>
      </c>
      <c r="T525" s="107">
        <f t="shared" si="93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44047</v>
      </c>
      <c r="D526" s="95">
        <v>44095</v>
      </c>
      <c r="E526" s="91"/>
      <c r="F526" s="91">
        <v>6208</v>
      </c>
      <c r="G526" s="91" t="s">
        <v>71</v>
      </c>
      <c r="H526" s="96" t="s">
        <v>1238</v>
      </c>
      <c r="I526" s="97">
        <v>41006850</v>
      </c>
      <c r="J526" s="91" t="s">
        <v>23</v>
      </c>
      <c r="K526" s="94">
        <v>287.98</v>
      </c>
      <c r="L526" s="104">
        <f t="shared" si="95"/>
        <v>9</v>
      </c>
      <c r="M526" s="105" t="str">
        <f t="shared" si="87"/>
        <v>T3</v>
      </c>
      <c r="N526" s="93">
        <f t="shared" si="88"/>
        <v>48</v>
      </c>
      <c r="O526" s="106">
        <f t="shared" si="89"/>
        <v>13823.04</v>
      </c>
      <c r="P526" s="93" t="str">
        <f t="shared" si="90"/>
        <v>Fora Periode Legal</v>
      </c>
      <c r="Q526" s="93" t="str">
        <f t="shared" si="91"/>
        <v>T3 - Fora Periode Legal</v>
      </c>
      <c r="R526" s="93" t="str">
        <f t="shared" si="94"/>
        <v>T3 - Import Total</v>
      </c>
      <c r="S526" s="110">
        <f t="shared" si="92"/>
        <v>0.13166274622757751</v>
      </c>
      <c r="T526" s="107">
        <f t="shared" si="93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44013</v>
      </c>
      <c r="D527" s="95">
        <v>44095</v>
      </c>
      <c r="E527" s="91"/>
      <c r="F527" s="91">
        <v>6209</v>
      </c>
      <c r="G527" s="91" t="s">
        <v>160</v>
      </c>
      <c r="H527" s="96" t="s">
        <v>1239</v>
      </c>
      <c r="I527" s="97">
        <v>41002865</v>
      </c>
      <c r="J527" s="91" t="s">
        <v>161</v>
      </c>
      <c r="K527" s="94">
        <v>727.06</v>
      </c>
      <c r="L527" s="104">
        <f t="shared" si="95"/>
        <v>9</v>
      </c>
      <c r="M527" s="105" t="str">
        <f t="shared" si="87"/>
        <v>T3</v>
      </c>
      <c r="N527" s="93">
        <f t="shared" si="88"/>
        <v>82</v>
      </c>
      <c r="O527" s="106">
        <f t="shared" si="89"/>
        <v>59618.92</v>
      </c>
      <c r="P527" s="93" t="str">
        <f t="shared" si="90"/>
        <v>Fora Periode Legal</v>
      </c>
      <c r="Q527" s="93" t="str">
        <f t="shared" si="91"/>
        <v>T3 - Fora Periode Legal</v>
      </c>
      <c r="R527" s="93" t="str">
        <f t="shared" si="94"/>
        <v>T3 - Import Total</v>
      </c>
      <c r="S527" s="110">
        <f t="shared" si="92"/>
        <v>0.56786283873317633</v>
      </c>
      <c r="T527" s="107">
        <f t="shared" si="93"/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44050</v>
      </c>
      <c r="D528" s="95">
        <v>44095</v>
      </c>
      <c r="E528" s="91"/>
      <c r="F528" s="91">
        <v>6210</v>
      </c>
      <c r="G528" s="91" t="s">
        <v>1240</v>
      </c>
      <c r="H528" s="96" t="s">
        <v>1241</v>
      </c>
      <c r="I528" s="97">
        <v>41000360</v>
      </c>
      <c r="J528" s="91" t="s">
        <v>1242</v>
      </c>
      <c r="K528" s="94">
        <v>968</v>
      </c>
      <c r="L528" s="104">
        <f t="shared" si="95"/>
        <v>9</v>
      </c>
      <c r="M528" s="105" t="str">
        <f t="shared" si="87"/>
        <v>T3</v>
      </c>
      <c r="N528" s="93">
        <f t="shared" si="88"/>
        <v>45</v>
      </c>
      <c r="O528" s="106">
        <f t="shared" si="89"/>
        <v>43560</v>
      </c>
      <c r="P528" s="93" t="str">
        <f t="shared" si="90"/>
        <v>Fora Periode Legal</v>
      </c>
      <c r="Q528" s="93" t="str">
        <f t="shared" si="91"/>
        <v>T3 - Fora Periode Legal</v>
      </c>
      <c r="R528" s="93" t="str">
        <f t="shared" si="94"/>
        <v>T3 - Import Total</v>
      </c>
      <c r="S528" s="110">
        <f t="shared" si="92"/>
        <v>0.41490361206169385</v>
      </c>
      <c r="T528" s="107">
        <f t="shared" si="93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44060</v>
      </c>
      <c r="D529" s="95">
        <v>44095</v>
      </c>
      <c r="E529" s="91"/>
      <c r="F529" s="91">
        <v>6211</v>
      </c>
      <c r="G529" s="91" t="s">
        <v>1243</v>
      </c>
      <c r="H529" s="96" t="s">
        <v>1244</v>
      </c>
      <c r="I529" s="97">
        <v>41005511</v>
      </c>
      <c r="J529" s="91" t="s">
        <v>1245</v>
      </c>
      <c r="K529" s="94">
        <v>105.48</v>
      </c>
      <c r="L529" s="104">
        <f t="shared" si="95"/>
        <v>9</v>
      </c>
      <c r="M529" s="105" t="str">
        <f t="shared" si="87"/>
        <v>T3</v>
      </c>
      <c r="N529" s="93">
        <f t="shared" si="88"/>
        <v>35</v>
      </c>
      <c r="O529" s="106">
        <f t="shared" si="89"/>
        <v>3691.8</v>
      </c>
      <c r="P529" s="93" t="str">
        <f t="shared" si="90"/>
        <v>Fora Periode Legal</v>
      </c>
      <c r="Q529" s="93" t="str">
        <f t="shared" si="91"/>
        <v>T3 - Fora Periode Legal</v>
      </c>
      <c r="R529" s="93" t="str">
        <f t="shared" si="94"/>
        <v>T3 - Import Total</v>
      </c>
      <c r="S529" s="110">
        <f t="shared" si="92"/>
        <v>3.516393836109645E-2</v>
      </c>
      <c r="T529" s="107">
        <f t="shared" si="93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44058</v>
      </c>
      <c r="D530" s="95">
        <v>44095</v>
      </c>
      <c r="E530" s="91"/>
      <c r="F530" s="91">
        <v>6212</v>
      </c>
      <c r="G530" s="91" t="s">
        <v>111</v>
      </c>
      <c r="H530" s="96" t="s">
        <v>1246</v>
      </c>
      <c r="I530" s="97">
        <v>41007250</v>
      </c>
      <c r="J530" s="91" t="s">
        <v>95</v>
      </c>
      <c r="K530" s="94">
        <v>72.64</v>
      </c>
      <c r="L530" s="104">
        <f t="shared" si="95"/>
        <v>9</v>
      </c>
      <c r="M530" s="105" t="str">
        <f t="shared" si="87"/>
        <v>T3</v>
      </c>
      <c r="N530" s="93">
        <f t="shared" si="88"/>
        <v>37</v>
      </c>
      <c r="O530" s="106">
        <f t="shared" si="89"/>
        <v>2687.68</v>
      </c>
      <c r="P530" s="93" t="str">
        <f t="shared" si="90"/>
        <v>Fora Periode Legal</v>
      </c>
      <c r="Q530" s="93" t="str">
        <f t="shared" si="91"/>
        <v>T3 - Fora Periode Legal</v>
      </c>
      <c r="R530" s="93" t="str">
        <f t="shared" si="94"/>
        <v>T3 - Import Total</v>
      </c>
      <c r="S530" s="110">
        <f t="shared" si="92"/>
        <v>2.5599819560743191E-2</v>
      </c>
      <c r="T530" s="107">
        <f t="shared" si="93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44058</v>
      </c>
      <c r="D531" s="95">
        <v>44095</v>
      </c>
      <c r="E531" s="91"/>
      <c r="F531" s="91">
        <v>6213</v>
      </c>
      <c r="G531" s="91" t="s">
        <v>53</v>
      </c>
      <c r="H531" s="96" t="s">
        <v>1247</v>
      </c>
      <c r="I531" s="97">
        <v>41007450</v>
      </c>
      <c r="J531" s="91" t="s">
        <v>24</v>
      </c>
      <c r="K531" s="94">
        <v>15.37</v>
      </c>
      <c r="L531" s="104">
        <f t="shared" si="95"/>
        <v>9</v>
      </c>
      <c r="M531" s="105" t="str">
        <f t="shared" si="87"/>
        <v>T3</v>
      </c>
      <c r="N531" s="93">
        <f t="shared" si="88"/>
        <v>37</v>
      </c>
      <c r="O531" s="106">
        <f t="shared" si="89"/>
        <v>568.68999999999994</v>
      </c>
      <c r="P531" s="93" t="str">
        <f t="shared" si="90"/>
        <v>Fora Periode Legal</v>
      </c>
      <c r="Q531" s="93" t="str">
        <f t="shared" si="91"/>
        <v>T3 - Fora Periode Legal</v>
      </c>
      <c r="R531" s="93" t="str">
        <f t="shared" si="94"/>
        <v>T3 - Import Total</v>
      </c>
      <c r="S531" s="110">
        <f t="shared" si="92"/>
        <v>5.4167019087090146E-3</v>
      </c>
      <c r="T531" s="107">
        <f t="shared" si="93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44063</v>
      </c>
      <c r="D532" s="95">
        <v>44095</v>
      </c>
      <c r="E532" s="91"/>
      <c r="F532" s="91">
        <v>6214</v>
      </c>
      <c r="G532" s="91" t="s">
        <v>272</v>
      </c>
      <c r="H532" s="96" t="s">
        <v>1248</v>
      </c>
      <c r="I532" s="97">
        <v>41001242</v>
      </c>
      <c r="J532" s="91" t="s">
        <v>180</v>
      </c>
      <c r="K532" s="94">
        <v>521.66</v>
      </c>
      <c r="L532" s="104">
        <f t="shared" si="95"/>
        <v>9</v>
      </c>
      <c r="M532" s="105" t="str">
        <f t="shared" si="87"/>
        <v>T3</v>
      </c>
      <c r="N532" s="93">
        <f t="shared" si="88"/>
        <v>32</v>
      </c>
      <c r="O532" s="106">
        <f t="shared" si="89"/>
        <v>16693.12</v>
      </c>
      <c r="P532" s="93" t="str">
        <f t="shared" si="90"/>
        <v>Fora Periode Legal</v>
      </c>
      <c r="Q532" s="93" t="str">
        <f t="shared" si="91"/>
        <v>T3 - Fora Periode Legal</v>
      </c>
      <c r="R532" s="93" t="str">
        <f t="shared" si="94"/>
        <v>T3 - Import Total</v>
      </c>
      <c r="S532" s="110">
        <f t="shared" si="92"/>
        <v>0.15899990322725671</v>
      </c>
      <c r="T532" s="107">
        <f t="shared" si="93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44074</v>
      </c>
      <c r="D533" s="95">
        <v>44095</v>
      </c>
      <c r="E533" s="91"/>
      <c r="F533" s="91">
        <v>6215</v>
      </c>
      <c r="G533" s="91" t="s">
        <v>68</v>
      </c>
      <c r="H533" s="96" t="s">
        <v>1249</v>
      </c>
      <c r="I533" s="97">
        <v>41005150</v>
      </c>
      <c r="J533" s="91" t="s">
        <v>28</v>
      </c>
      <c r="K533" s="94">
        <v>963.01</v>
      </c>
      <c r="L533" s="104">
        <f t="shared" si="95"/>
        <v>9</v>
      </c>
      <c r="M533" s="105" t="str">
        <f t="shared" si="87"/>
        <v>T3</v>
      </c>
      <c r="N533" s="93">
        <f t="shared" si="88"/>
        <v>21</v>
      </c>
      <c r="O533" s="106">
        <f t="shared" si="89"/>
        <v>20223.21</v>
      </c>
      <c r="P533" s="93" t="str">
        <f t="shared" si="90"/>
        <v>Dins Periode Legal</v>
      </c>
      <c r="Q533" s="93" t="str">
        <f t="shared" si="91"/>
        <v>T3 - Dins Periode Legal</v>
      </c>
      <c r="R533" s="93" t="str">
        <f t="shared" si="94"/>
        <v>T3 - Import Total</v>
      </c>
      <c r="S533" s="110">
        <f t="shared" si="92"/>
        <v>0.19262357384027015</v>
      </c>
      <c r="T533" s="107">
        <f t="shared" si="93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44075</v>
      </c>
      <c r="D534" s="95">
        <v>44095</v>
      </c>
      <c r="E534" s="91"/>
      <c r="F534" s="91">
        <v>6216</v>
      </c>
      <c r="G534" s="91" t="s">
        <v>61</v>
      </c>
      <c r="H534" s="96" t="s">
        <v>1250</v>
      </c>
      <c r="I534" s="97">
        <v>40003005</v>
      </c>
      <c r="J534" s="91" t="s">
        <v>21</v>
      </c>
      <c r="K534" s="94">
        <v>185.52</v>
      </c>
      <c r="L534" s="104">
        <f t="shared" si="95"/>
        <v>9</v>
      </c>
      <c r="M534" s="105" t="str">
        <f t="shared" si="87"/>
        <v>T3</v>
      </c>
      <c r="N534" s="93">
        <f t="shared" si="88"/>
        <v>20</v>
      </c>
      <c r="O534" s="106">
        <f t="shared" si="89"/>
        <v>3710.4</v>
      </c>
      <c r="P534" s="93" t="str">
        <f t="shared" si="90"/>
        <v>Dins Periode Legal</v>
      </c>
      <c r="Q534" s="93" t="str">
        <f t="shared" si="91"/>
        <v>T3 - Dins Periode Legal</v>
      </c>
      <c r="R534" s="93" t="str">
        <f t="shared" si="94"/>
        <v>T3 - Import Total</v>
      </c>
      <c r="S534" s="110">
        <f t="shared" si="92"/>
        <v>3.5341101060461642E-2</v>
      </c>
      <c r="T534" s="107">
        <f t="shared" si="93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44102</v>
      </c>
      <c r="D535" s="95">
        <v>44102</v>
      </c>
      <c r="E535" s="91">
        <v>2296</v>
      </c>
      <c r="F535" s="91">
        <v>6263</v>
      </c>
      <c r="G535" s="91" t="s">
        <v>1251</v>
      </c>
      <c r="H535" s="96" t="s">
        <v>1252</v>
      </c>
      <c r="I535" s="97">
        <v>41037114</v>
      </c>
      <c r="J535" s="91" t="s">
        <v>1253</v>
      </c>
      <c r="K535" s="94">
        <v>116.01</v>
      </c>
      <c r="L535" s="104">
        <f t="shared" si="95"/>
        <v>9</v>
      </c>
      <c r="M535" s="105" t="str">
        <f t="shared" si="87"/>
        <v>T3</v>
      </c>
      <c r="N535" s="93">
        <f t="shared" si="88"/>
        <v>0</v>
      </c>
      <c r="O535" s="106">
        <f t="shared" si="89"/>
        <v>0</v>
      </c>
      <c r="P535" s="93" t="str">
        <f t="shared" si="90"/>
        <v>Dins Periode Legal</v>
      </c>
      <c r="Q535" s="93" t="str">
        <f t="shared" si="91"/>
        <v>T3 - Dins Periode Legal</v>
      </c>
      <c r="R535" s="93" t="str">
        <f t="shared" si="94"/>
        <v>T3 - Import Total</v>
      </c>
      <c r="S535" s="110">
        <f t="shared" si="92"/>
        <v>0</v>
      </c>
      <c r="T535" s="107">
        <f t="shared" si="93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 t="str">
        <f t="shared" si="95"/>
        <v/>
      </c>
      <c r="M536" s="105" t="str">
        <f t="shared" si="87"/>
        <v/>
      </c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 t="str">
        <f t="shared" si="95"/>
        <v/>
      </c>
      <c r="M537" s="105" t="str">
        <f t="shared" si="87"/>
        <v/>
      </c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 t="str">
        <f t="shared" si="95"/>
        <v/>
      </c>
      <c r="M538" s="105" t="str">
        <f t="shared" si="87"/>
        <v/>
      </c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 t="str">
        <f t="shared" si="95"/>
        <v/>
      </c>
      <c r="M539" s="105" t="str">
        <f t="shared" si="87"/>
        <v/>
      </c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 t="str">
        <f t="shared" si="95"/>
        <v/>
      </c>
      <c r="M540" s="105" t="str">
        <f t="shared" si="87"/>
        <v/>
      </c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 t="str">
        <f t="shared" si="95"/>
        <v/>
      </c>
      <c r="M541" s="105" t="str">
        <f t="shared" si="87"/>
        <v/>
      </c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 t="str">
        <f t="shared" si="95"/>
        <v/>
      </c>
      <c r="M542" s="105" t="str">
        <f t="shared" si="87"/>
        <v/>
      </c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 t="str">
        <f t="shared" si="95"/>
        <v/>
      </c>
      <c r="M543" s="105" t="str">
        <f t="shared" si="87"/>
        <v/>
      </c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 t="str">
        <f t="shared" si="95"/>
        <v/>
      </c>
      <c r="M544" s="105" t="str">
        <f t="shared" si="87"/>
        <v/>
      </c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 t="str">
        <f t="shared" si="95"/>
        <v/>
      </c>
      <c r="M545" s="105" t="str">
        <f t="shared" si="87"/>
        <v/>
      </c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 t="str">
        <f t="shared" si="95"/>
        <v/>
      </c>
      <c r="M546" s="105" t="str">
        <f t="shared" si="87"/>
        <v/>
      </c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 t="str">
        <f t="shared" si="95"/>
        <v/>
      </c>
      <c r="M547" s="105" t="str">
        <f t="shared" si="87"/>
        <v/>
      </c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 t="str">
        <f t="shared" si="95"/>
        <v/>
      </c>
      <c r="M548" s="105" t="str">
        <f t="shared" si="87"/>
        <v/>
      </c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 t="str">
        <f t="shared" si="95"/>
        <v/>
      </c>
      <c r="M549" s="105" t="str">
        <f t="shared" si="87"/>
        <v/>
      </c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 t="str">
        <f t="shared" si="95"/>
        <v/>
      </c>
      <c r="M550" s="105" t="str">
        <f t="shared" si="87"/>
        <v/>
      </c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 t="str">
        <f t="shared" si="95"/>
        <v/>
      </c>
      <c r="M551" s="105" t="str">
        <f t="shared" si="87"/>
        <v/>
      </c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 t="str">
        <f t="shared" si="95"/>
        <v/>
      </c>
      <c r="M552" s="105" t="str">
        <f t="shared" si="87"/>
        <v/>
      </c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 t="str">
        <f t="shared" si="95"/>
        <v/>
      </c>
      <c r="M553" s="105" t="str">
        <f t="shared" ref="M553:M616" si="96">IF(L553="","",VLOOKUP(L553,$AJ$8:$AK$19,2,FALSE))</f>
        <v/>
      </c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 t="str">
        <f t="shared" si="95"/>
        <v/>
      </c>
      <c r="M554" s="105" t="str">
        <f t="shared" si="96"/>
        <v/>
      </c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 t="str">
        <f t="shared" si="95"/>
        <v/>
      </c>
      <c r="M555" s="105" t="str">
        <f t="shared" si="96"/>
        <v/>
      </c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 t="str">
        <f t="shared" si="95"/>
        <v/>
      </c>
      <c r="M556" s="105" t="str">
        <f t="shared" si="96"/>
        <v/>
      </c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 t="str">
        <f t="shared" si="95"/>
        <v/>
      </c>
      <c r="M557" s="105" t="str">
        <f t="shared" si="96"/>
        <v/>
      </c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 t="str">
        <f t="shared" si="95"/>
        <v/>
      </c>
      <c r="M558" s="105" t="str">
        <f t="shared" si="96"/>
        <v/>
      </c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 t="str">
        <f t="shared" si="95"/>
        <v/>
      </c>
      <c r="M559" s="105" t="str">
        <f t="shared" si="96"/>
        <v/>
      </c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 t="str">
        <f t="shared" si="95"/>
        <v/>
      </c>
      <c r="M560" s="105" t="str">
        <f t="shared" si="96"/>
        <v/>
      </c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 t="str">
        <f t="shared" si="95"/>
        <v/>
      </c>
      <c r="M561" s="105" t="str">
        <f t="shared" si="96"/>
        <v/>
      </c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 t="str">
        <f t="shared" si="95"/>
        <v/>
      </c>
      <c r="M562" s="105" t="str">
        <f t="shared" si="96"/>
        <v/>
      </c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 t="str">
        <f t="shared" si="95"/>
        <v/>
      </c>
      <c r="M563" s="105" t="str">
        <f t="shared" si="96"/>
        <v/>
      </c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 t="str">
        <f t="shared" si="95"/>
        <v/>
      </c>
      <c r="M564" s="105" t="str">
        <f t="shared" si="96"/>
        <v/>
      </c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 t="str">
        <f t="shared" si="95"/>
        <v/>
      </c>
      <c r="M565" s="105" t="str">
        <f t="shared" si="96"/>
        <v/>
      </c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 t="str">
        <f t="shared" si="95"/>
        <v/>
      </c>
      <c r="M566" s="105" t="str">
        <f t="shared" si="96"/>
        <v/>
      </c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 t="str">
        <f t="shared" si="95"/>
        <v/>
      </c>
      <c r="M567" s="105" t="str">
        <f t="shared" si="96"/>
        <v/>
      </c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 t="str">
        <f t="shared" si="95"/>
        <v/>
      </c>
      <c r="M568" s="105" t="str">
        <f t="shared" si="96"/>
        <v/>
      </c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 t="str">
        <f t="shared" si="95"/>
        <v/>
      </c>
      <c r="M569" s="105" t="str">
        <f t="shared" si="96"/>
        <v/>
      </c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 t="str">
        <f t="shared" si="95"/>
        <v/>
      </c>
      <c r="M570" s="105" t="str">
        <f t="shared" si="96"/>
        <v/>
      </c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 t="str">
        <f t="shared" si="95"/>
        <v/>
      </c>
      <c r="M571" s="105" t="str">
        <f t="shared" si="96"/>
        <v/>
      </c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 t="str">
        <f t="shared" si="95"/>
        <v/>
      </c>
      <c r="M572" s="105" t="str">
        <f t="shared" si="96"/>
        <v/>
      </c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 t="str">
        <f t="shared" si="95"/>
        <v/>
      </c>
      <c r="M573" s="105" t="str">
        <f t="shared" si="96"/>
        <v/>
      </c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 t="str">
        <f t="shared" si="95"/>
        <v/>
      </c>
      <c r="M574" s="105" t="str">
        <f t="shared" si="96"/>
        <v/>
      </c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 t="str">
        <f t="shared" ref="L575:L638" si="97">IF(D575="","",MONTH(D575))</f>
        <v/>
      </c>
      <c r="M575" s="105" t="str">
        <f t="shared" si="96"/>
        <v/>
      </c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 t="str">
        <f t="shared" si="97"/>
        <v/>
      </c>
      <c r="M576" s="105" t="str">
        <f t="shared" si="96"/>
        <v/>
      </c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 t="str">
        <f t="shared" si="97"/>
        <v/>
      </c>
      <c r="M577" s="105" t="str">
        <f t="shared" si="96"/>
        <v/>
      </c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 t="str">
        <f t="shared" si="97"/>
        <v/>
      </c>
      <c r="M578" s="105" t="str">
        <f t="shared" si="96"/>
        <v/>
      </c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 t="str">
        <f t="shared" si="97"/>
        <v/>
      </c>
      <c r="M579" s="105" t="str">
        <f t="shared" si="96"/>
        <v/>
      </c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 t="str">
        <f t="shared" si="97"/>
        <v/>
      </c>
      <c r="M580" s="105" t="str">
        <f t="shared" si="96"/>
        <v/>
      </c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 t="str">
        <f t="shared" si="97"/>
        <v/>
      </c>
      <c r="M581" s="105" t="str">
        <f t="shared" si="96"/>
        <v/>
      </c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 t="str">
        <f t="shared" si="97"/>
        <v/>
      </c>
      <c r="M582" s="105" t="str">
        <f t="shared" si="96"/>
        <v/>
      </c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 t="str">
        <f t="shared" si="97"/>
        <v/>
      </c>
      <c r="M583" s="105" t="str">
        <f t="shared" si="96"/>
        <v/>
      </c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 t="str">
        <f t="shared" si="97"/>
        <v/>
      </c>
      <c r="M584" s="105" t="str">
        <f t="shared" si="96"/>
        <v/>
      </c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 t="str">
        <f t="shared" si="97"/>
        <v/>
      </c>
      <c r="M585" s="105" t="str">
        <f t="shared" si="96"/>
        <v/>
      </c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 t="str">
        <f t="shared" si="97"/>
        <v/>
      </c>
      <c r="M586" s="105" t="str">
        <f t="shared" si="96"/>
        <v/>
      </c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 t="str">
        <f t="shared" si="97"/>
        <v/>
      </c>
      <c r="M587" s="105" t="str">
        <f t="shared" si="96"/>
        <v/>
      </c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 t="str">
        <f t="shared" si="97"/>
        <v/>
      </c>
      <c r="M588" s="105" t="str">
        <f t="shared" si="96"/>
        <v/>
      </c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 t="str">
        <f t="shared" si="97"/>
        <v/>
      </c>
      <c r="M589" s="105" t="str">
        <f t="shared" si="96"/>
        <v/>
      </c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 t="str">
        <f t="shared" si="97"/>
        <v/>
      </c>
      <c r="M590" s="105" t="str">
        <f t="shared" si="96"/>
        <v/>
      </c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 t="str">
        <f t="shared" si="97"/>
        <v/>
      </c>
      <c r="M591" s="105" t="str">
        <f t="shared" si="96"/>
        <v/>
      </c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 t="str">
        <f t="shared" si="97"/>
        <v/>
      </c>
      <c r="M592" s="105" t="str">
        <f t="shared" si="96"/>
        <v/>
      </c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 t="str">
        <f t="shared" si="97"/>
        <v/>
      </c>
      <c r="M593" s="105" t="str">
        <f t="shared" si="96"/>
        <v/>
      </c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 t="str">
        <f t="shared" si="97"/>
        <v/>
      </c>
      <c r="M594" s="105" t="str">
        <f t="shared" si="96"/>
        <v/>
      </c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 t="str">
        <f t="shared" si="97"/>
        <v/>
      </c>
      <c r="M595" s="105" t="str">
        <f t="shared" si="96"/>
        <v/>
      </c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 t="str">
        <f t="shared" si="97"/>
        <v/>
      </c>
      <c r="M596" s="105" t="str">
        <f t="shared" si="96"/>
        <v/>
      </c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 t="str">
        <f t="shared" si="97"/>
        <v/>
      </c>
      <c r="M597" s="105" t="str">
        <f t="shared" si="96"/>
        <v/>
      </c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 t="str">
        <f t="shared" si="97"/>
        <v/>
      </c>
      <c r="M598" s="105" t="str">
        <f t="shared" si="96"/>
        <v/>
      </c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 t="str">
        <f t="shared" si="97"/>
        <v/>
      </c>
      <c r="M599" s="105" t="str">
        <f t="shared" si="96"/>
        <v/>
      </c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 t="str">
        <f t="shared" si="97"/>
        <v/>
      </c>
      <c r="M600" s="105" t="str">
        <f t="shared" si="96"/>
        <v/>
      </c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 t="str">
        <f t="shared" si="97"/>
        <v/>
      </c>
      <c r="M601" s="105" t="str">
        <f t="shared" si="96"/>
        <v/>
      </c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 t="str">
        <f t="shared" si="97"/>
        <v/>
      </c>
      <c r="M602" s="105" t="str">
        <f t="shared" si="96"/>
        <v/>
      </c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 t="str">
        <f t="shared" si="97"/>
        <v/>
      </c>
      <c r="M603" s="105" t="str">
        <f t="shared" si="96"/>
        <v/>
      </c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 t="str">
        <f t="shared" si="97"/>
        <v/>
      </c>
      <c r="M604" s="105" t="str">
        <f t="shared" si="96"/>
        <v/>
      </c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 t="str">
        <f t="shared" si="97"/>
        <v/>
      </c>
      <c r="M605" s="105" t="str">
        <f t="shared" si="96"/>
        <v/>
      </c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 t="str">
        <f t="shared" si="97"/>
        <v/>
      </c>
      <c r="M606" s="105" t="str">
        <f t="shared" si="96"/>
        <v/>
      </c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 t="str">
        <f t="shared" si="97"/>
        <v/>
      </c>
      <c r="M607" s="105" t="str">
        <f t="shared" si="96"/>
        <v/>
      </c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 t="str">
        <f t="shared" si="97"/>
        <v/>
      </c>
      <c r="M608" s="105" t="str">
        <f t="shared" si="96"/>
        <v/>
      </c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 t="str">
        <f t="shared" si="97"/>
        <v/>
      </c>
      <c r="M609" s="105" t="str">
        <f t="shared" si="96"/>
        <v/>
      </c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 t="str">
        <f t="shared" si="97"/>
        <v/>
      </c>
      <c r="M610" s="105" t="str">
        <f t="shared" si="96"/>
        <v/>
      </c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 t="str">
        <f t="shared" si="97"/>
        <v/>
      </c>
      <c r="M611" s="105" t="str">
        <f t="shared" si="96"/>
        <v/>
      </c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 t="str">
        <f t="shared" si="97"/>
        <v/>
      </c>
      <c r="M612" s="105" t="str">
        <f t="shared" si="96"/>
        <v/>
      </c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 t="str">
        <f t="shared" si="97"/>
        <v/>
      </c>
      <c r="M613" s="105" t="str">
        <f t="shared" si="96"/>
        <v/>
      </c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 t="str">
        <f t="shared" si="97"/>
        <v/>
      </c>
      <c r="M614" s="105" t="str">
        <f t="shared" si="96"/>
        <v/>
      </c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 t="str">
        <f t="shared" si="97"/>
        <v/>
      </c>
      <c r="M615" s="105" t="str">
        <f t="shared" si="96"/>
        <v/>
      </c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 t="str">
        <f t="shared" si="97"/>
        <v/>
      </c>
      <c r="M616" s="105" t="str">
        <f t="shared" si="96"/>
        <v/>
      </c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 t="str">
        <f t="shared" si="97"/>
        <v/>
      </c>
      <c r="M617" s="105" t="str">
        <f t="shared" ref="M617:M680" si="98">IF(L617="","",VLOOKUP(L617,$AJ$8:$AK$19,2,FALSE))</f>
        <v/>
      </c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 t="str">
        <f t="shared" si="97"/>
        <v/>
      </c>
      <c r="M618" s="105" t="str">
        <f t="shared" si="98"/>
        <v/>
      </c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 t="str">
        <f t="shared" si="97"/>
        <v/>
      </c>
      <c r="M619" s="105" t="str">
        <f t="shared" si="98"/>
        <v/>
      </c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 t="str">
        <f t="shared" si="97"/>
        <v/>
      </c>
      <c r="M620" s="105" t="str">
        <f t="shared" si="98"/>
        <v/>
      </c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 t="str">
        <f t="shared" si="97"/>
        <v/>
      </c>
      <c r="M621" s="105" t="str">
        <f t="shared" si="98"/>
        <v/>
      </c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 t="str">
        <f t="shared" si="97"/>
        <v/>
      </c>
      <c r="M622" s="105" t="str">
        <f t="shared" si="98"/>
        <v/>
      </c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 t="str">
        <f t="shared" si="97"/>
        <v/>
      </c>
      <c r="M623" s="105" t="str">
        <f t="shared" si="98"/>
        <v/>
      </c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 t="str">
        <f t="shared" si="97"/>
        <v/>
      </c>
      <c r="M624" s="105" t="str">
        <f t="shared" si="98"/>
        <v/>
      </c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 t="str">
        <f t="shared" si="97"/>
        <v/>
      </c>
      <c r="M625" s="105" t="str">
        <f t="shared" si="98"/>
        <v/>
      </c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 t="str">
        <f t="shared" si="97"/>
        <v/>
      </c>
      <c r="M626" s="105" t="str">
        <f t="shared" si="98"/>
        <v/>
      </c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 t="str">
        <f t="shared" si="97"/>
        <v/>
      </c>
      <c r="M627" s="105" t="str">
        <f t="shared" si="98"/>
        <v/>
      </c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 t="str">
        <f t="shared" si="97"/>
        <v/>
      </c>
      <c r="M628" s="105" t="str">
        <f t="shared" si="98"/>
        <v/>
      </c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 t="str">
        <f t="shared" si="97"/>
        <v/>
      </c>
      <c r="M629" s="105" t="str">
        <f t="shared" si="98"/>
        <v/>
      </c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 t="str">
        <f t="shared" si="97"/>
        <v/>
      </c>
      <c r="M630" s="105" t="str">
        <f t="shared" si="98"/>
        <v/>
      </c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 t="str">
        <f t="shared" si="97"/>
        <v/>
      </c>
      <c r="M631" s="105" t="str">
        <f t="shared" si="98"/>
        <v/>
      </c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 t="str">
        <f t="shared" si="97"/>
        <v/>
      </c>
      <c r="M632" s="105" t="str">
        <f t="shared" si="98"/>
        <v/>
      </c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 t="str">
        <f t="shared" si="97"/>
        <v/>
      </c>
      <c r="M633" s="105" t="str">
        <f t="shared" si="98"/>
        <v/>
      </c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 t="str">
        <f t="shared" si="97"/>
        <v/>
      </c>
      <c r="M634" s="105" t="str">
        <f t="shared" si="98"/>
        <v/>
      </c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 t="str">
        <f t="shared" si="97"/>
        <v/>
      </c>
      <c r="M635" s="105" t="str">
        <f t="shared" si="98"/>
        <v/>
      </c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 t="str">
        <f t="shared" si="97"/>
        <v/>
      </c>
      <c r="M636" s="105" t="str">
        <f t="shared" si="98"/>
        <v/>
      </c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 t="str">
        <f t="shared" si="97"/>
        <v/>
      </c>
      <c r="M637" s="105" t="str">
        <f t="shared" si="98"/>
        <v/>
      </c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 t="str">
        <f t="shared" si="97"/>
        <v/>
      </c>
      <c r="M638" s="105" t="str">
        <f t="shared" si="98"/>
        <v/>
      </c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 t="str">
        <f t="shared" ref="L639:L702" si="99">IF(D639="","",MONTH(D639))</f>
        <v/>
      </c>
      <c r="M639" s="105" t="str">
        <f t="shared" si="98"/>
        <v/>
      </c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 t="str">
        <f t="shared" si="99"/>
        <v/>
      </c>
      <c r="M640" s="105" t="str">
        <f t="shared" si="98"/>
        <v/>
      </c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 t="str">
        <f t="shared" si="99"/>
        <v/>
      </c>
      <c r="M641" s="105" t="str">
        <f t="shared" si="98"/>
        <v/>
      </c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 t="str">
        <f t="shared" si="99"/>
        <v/>
      </c>
      <c r="M642" s="105" t="str">
        <f t="shared" si="98"/>
        <v/>
      </c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 t="str">
        <f t="shared" si="99"/>
        <v/>
      </c>
      <c r="M643" s="105" t="str">
        <f t="shared" si="98"/>
        <v/>
      </c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 t="str">
        <f t="shared" si="99"/>
        <v/>
      </c>
      <c r="M644" s="105" t="str">
        <f t="shared" si="98"/>
        <v/>
      </c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 t="str">
        <f t="shared" si="99"/>
        <v/>
      </c>
      <c r="M645" s="105" t="str">
        <f t="shared" si="98"/>
        <v/>
      </c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 t="str">
        <f t="shared" si="99"/>
        <v/>
      </c>
      <c r="M646" s="105" t="str">
        <f t="shared" si="98"/>
        <v/>
      </c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 t="str">
        <f t="shared" si="99"/>
        <v/>
      </c>
      <c r="M647" s="105" t="str">
        <f t="shared" si="98"/>
        <v/>
      </c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 t="str">
        <f t="shared" si="99"/>
        <v/>
      </c>
      <c r="M648" s="105" t="str">
        <f t="shared" si="98"/>
        <v/>
      </c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 t="str">
        <f t="shared" si="99"/>
        <v/>
      </c>
      <c r="M649" s="105" t="str">
        <f t="shared" si="98"/>
        <v/>
      </c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 t="str">
        <f t="shared" si="99"/>
        <v/>
      </c>
      <c r="M650" s="105" t="str">
        <f t="shared" si="98"/>
        <v/>
      </c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 t="str">
        <f t="shared" si="99"/>
        <v/>
      </c>
      <c r="M651" s="105" t="str">
        <f t="shared" si="98"/>
        <v/>
      </c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 t="str">
        <f t="shared" si="99"/>
        <v/>
      </c>
      <c r="M652" s="105" t="str">
        <f t="shared" si="98"/>
        <v/>
      </c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 t="str">
        <f t="shared" si="99"/>
        <v/>
      </c>
      <c r="M653" s="105" t="str">
        <f t="shared" si="98"/>
        <v/>
      </c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 t="str">
        <f t="shared" si="99"/>
        <v/>
      </c>
      <c r="M654" s="105" t="str">
        <f t="shared" si="98"/>
        <v/>
      </c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 t="str">
        <f t="shared" si="99"/>
        <v/>
      </c>
      <c r="M655" s="105" t="str">
        <f t="shared" si="98"/>
        <v/>
      </c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 t="str">
        <f t="shared" si="99"/>
        <v/>
      </c>
      <c r="M656" s="105" t="str">
        <f t="shared" si="98"/>
        <v/>
      </c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 t="str">
        <f t="shared" si="99"/>
        <v/>
      </c>
      <c r="M657" s="105" t="str">
        <f t="shared" si="98"/>
        <v/>
      </c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 t="str">
        <f t="shared" si="99"/>
        <v/>
      </c>
      <c r="M658" s="105" t="str">
        <f t="shared" si="98"/>
        <v/>
      </c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 t="str">
        <f t="shared" si="99"/>
        <v/>
      </c>
      <c r="M659" s="105" t="str">
        <f t="shared" si="98"/>
        <v/>
      </c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 t="str">
        <f t="shared" si="99"/>
        <v/>
      </c>
      <c r="M660" s="105" t="str">
        <f t="shared" si="98"/>
        <v/>
      </c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 t="str">
        <f t="shared" si="99"/>
        <v/>
      </c>
      <c r="M661" s="105" t="str">
        <f t="shared" si="98"/>
        <v/>
      </c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 t="str">
        <f t="shared" si="99"/>
        <v/>
      </c>
      <c r="M662" s="105" t="str">
        <f t="shared" si="98"/>
        <v/>
      </c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 t="str">
        <f t="shared" si="99"/>
        <v/>
      </c>
      <c r="M663" s="105" t="str">
        <f t="shared" si="98"/>
        <v/>
      </c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 t="str">
        <f t="shared" si="99"/>
        <v/>
      </c>
      <c r="M664" s="105" t="str">
        <f t="shared" si="98"/>
        <v/>
      </c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 t="str">
        <f t="shared" si="99"/>
        <v/>
      </c>
      <c r="M665" s="105" t="str">
        <f t="shared" si="98"/>
        <v/>
      </c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 t="str">
        <f t="shared" si="99"/>
        <v/>
      </c>
      <c r="M666" s="105" t="str">
        <f t="shared" si="98"/>
        <v/>
      </c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 t="str">
        <f t="shared" si="99"/>
        <v/>
      </c>
      <c r="M667" s="105" t="str">
        <f t="shared" si="98"/>
        <v/>
      </c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 t="str">
        <f t="shared" si="99"/>
        <v/>
      </c>
      <c r="M668" s="105" t="str">
        <f t="shared" si="98"/>
        <v/>
      </c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 t="str">
        <f t="shared" si="99"/>
        <v/>
      </c>
      <c r="M669" s="105" t="str">
        <f t="shared" si="98"/>
        <v/>
      </c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 t="str">
        <f t="shared" si="99"/>
        <v/>
      </c>
      <c r="M670" s="105" t="str">
        <f t="shared" si="98"/>
        <v/>
      </c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 t="str">
        <f t="shared" si="99"/>
        <v/>
      </c>
      <c r="M671" s="105" t="str">
        <f t="shared" si="98"/>
        <v/>
      </c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 t="str">
        <f t="shared" si="99"/>
        <v/>
      </c>
      <c r="M672" s="105" t="str">
        <f t="shared" si="98"/>
        <v/>
      </c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 t="str">
        <f t="shared" si="99"/>
        <v/>
      </c>
      <c r="M673" s="105" t="str">
        <f t="shared" si="98"/>
        <v/>
      </c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 t="str">
        <f t="shared" si="99"/>
        <v/>
      </c>
      <c r="M674" s="105" t="str">
        <f t="shared" si="98"/>
        <v/>
      </c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 t="str">
        <f t="shared" si="99"/>
        <v/>
      </c>
      <c r="M675" s="105" t="str">
        <f t="shared" si="98"/>
        <v/>
      </c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 t="str">
        <f t="shared" si="99"/>
        <v/>
      </c>
      <c r="M676" s="105" t="str">
        <f t="shared" si="98"/>
        <v/>
      </c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 t="str">
        <f t="shared" si="99"/>
        <v/>
      </c>
      <c r="M677" s="105" t="str">
        <f t="shared" si="98"/>
        <v/>
      </c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 t="str">
        <f t="shared" si="99"/>
        <v/>
      </c>
      <c r="M678" s="105" t="str">
        <f t="shared" si="98"/>
        <v/>
      </c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 t="str">
        <f t="shared" si="99"/>
        <v/>
      </c>
      <c r="M679" s="105" t="str">
        <f t="shared" si="98"/>
        <v/>
      </c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 t="str">
        <f t="shared" si="99"/>
        <v/>
      </c>
      <c r="M680" s="105" t="str">
        <f t="shared" si="98"/>
        <v/>
      </c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 t="str">
        <f t="shared" si="99"/>
        <v/>
      </c>
      <c r="M681" s="105" t="str">
        <f t="shared" ref="M681:M744" si="100">IF(L681="","",VLOOKUP(L681,$AJ$8:$AK$19,2,FALSE))</f>
        <v/>
      </c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 t="str">
        <f t="shared" si="99"/>
        <v/>
      </c>
      <c r="M682" s="105" t="str">
        <f t="shared" si="100"/>
        <v/>
      </c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 t="str">
        <f t="shared" si="99"/>
        <v/>
      </c>
      <c r="M683" s="105" t="str">
        <f t="shared" si="100"/>
        <v/>
      </c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 t="str">
        <f t="shared" si="99"/>
        <v/>
      </c>
      <c r="M684" s="105" t="str">
        <f t="shared" si="100"/>
        <v/>
      </c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 t="str">
        <f t="shared" si="99"/>
        <v/>
      </c>
      <c r="M685" s="105" t="str">
        <f t="shared" si="100"/>
        <v/>
      </c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 t="str">
        <f t="shared" si="99"/>
        <v/>
      </c>
      <c r="M686" s="105" t="str">
        <f t="shared" si="100"/>
        <v/>
      </c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 t="str">
        <f t="shared" si="99"/>
        <v/>
      </c>
      <c r="M687" s="105" t="str">
        <f t="shared" si="100"/>
        <v/>
      </c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 t="str">
        <f t="shared" si="99"/>
        <v/>
      </c>
      <c r="M688" s="105" t="str">
        <f t="shared" si="100"/>
        <v/>
      </c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 t="str">
        <f t="shared" si="99"/>
        <v/>
      </c>
      <c r="M689" s="105" t="str">
        <f t="shared" si="100"/>
        <v/>
      </c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 t="str">
        <f t="shared" si="99"/>
        <v/>
      </c>
      <c r="M690" s="105" t="str">
        <f t="shared" si="100"/>
        <v/>
      </c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 t="str">
        <f t="shared" si="99"/>
        <v/>
      </c>
      <c r="M691" s="105" t="str">
        <f t="shared" si="100"/>
        <v/>
      </c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 t="str">
        <f t="shared" si="99"/>
        <v/>
      </c>
      <c r="M692" s="105" t="str">
        <f t="shared" si="100"/>
        <v/>
      </c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 t="str">
        <f t="shared" si="99"/>
        <v/>
      </c>
      <c r="M693" s="105" t="str">
        <f t="shared" si="100"/>
        <v/>
      </c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 t="str">
        <f t="shared" si="99"/>
        <v/>
      </c>
      <c r="M694" s="105" t="str">
        <f t="shared" si="100"/>
        <v/>
      </c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 t="str">
        <f t="shared" si="99"/>
        <v/>
      </c>
      <c r="M695" s="105" t="str">
        <f t="shared" si="100"/>
        <v/>
      </c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 t="str">
        <f t="shared" si="99"/>
        <v/>
      </c>
      <c r="M696" s="105" t="str">
        <f t="shared" si="100"/>
        <v/>
      </c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 t="str">
        <f t="shared" si="99"/>
        <v/>
      </c>
      <c r="M697" s="105" t="str">
        <f t="shared" si="100"/>
        <v/>
      </c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 t="str">
        <f t="shared" si="99"/>
        <v/>
      </c>
      <c r="M698" s="105" t="str">
        <f t="shared" si="100"/>
        <v/>
      </c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 t="str">
        <f t="shared" si="99"/>
        <v/>
      </c>
      <c r="M699" s="105" t="str">
        <f t="shared" si="100"/>
        <v/>
      </c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 t="str">
        <f t="shared" si="99"/>
        <v/>
      </c>
      <c r="M700" s="105" t="str">
        <f t="shared" si="100"/>
        <v/>
      </c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 t="str">
        <f t="shared" si="99"/>
        <v/>
      </c>
      <c r="M701" s="105" t="str">
        <f t="shared" si="100"/>
        <v/>
      </c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 t="str">
        <f t="shared" si="99"/>
        <v/>
      </c>
      <c r="M702" s="105" t="str">
        <f t="shared" si="100"/>
        <v/>
      </c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 t="str">
        <f t="shared" ref="L703:L755" si="101">IF(D703="","",MONTH(D703))</f>
        <v/>
      </c>
      <c r="M703" s="105" t="str">
        <f t="shared" si="100"/>
        <v/>
      </c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 t="str">
        <f t="shared" si="101"/>
        <v/>
      </c>
      <c r="M704" s="105" t="str">
        <f t="shared" si="100"/>
        <v/>
      </c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 t="str">
        <f t="shared" si="101"/>
        <v/>
      </c>
      <c r="M705" s="105" t="str">
        <f t="shared" si="100"/>
        <v/>
      </c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 t="str">
        <f t="shared" si="101"/>
        <v/>
      </c>
      <c r="M706" s="105" t="str">
        <f t="shared" si="100"/>
        <v/>
      </c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 t="str">
        <f t="shared" si="101"/>
        <v/>
      </c>
      <c r="M707" s="105" t="str">
        <f t="shared" si="100"/>
        <v/>
      </c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 t="str">
        <f t="shared" si="101"/>
        <v/>
      </c>
      <c r="M708" s="105" t="str">
        <f t="shared" si="100"/>
        <v/>
      </c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 t="str">
        <f t="shared" si="101"/>
        <v/>
      </c>
      <c r="M709" s="105" t="str">
        <f t="shared" si="100"/>
        <v/>
      </c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 t="str">
        <f t="shared" si="101"/>
        <v/>
      </c>
      <c r="M710" s="105" t="str">
        <f t="shared" si="100"/>
        <v/>
      </c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 t="str">
        <f t="shared" si="101"/>
        <v/>
      </c>
      <c r="M711" s="105" t="str">
        <f t="shared" si="100"/>
        <v/>
      </c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 t="str">
        <f t="shared" si="101"/>
        <v/>
      </c>
      <c r="M712" s="105" t="str">
        <f t="shared" si="100"/>
        <v/>
      </c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 t="str">
        <f t="shared" si="101"/>
        <v/>
      </c>
      <c r="M713" s="105" t="str">
        <f t="shared" si="100"/>
        <v/>
      </c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 t="str">
        <f t="shared" si="101"/>
        <v/>
      </c>
      <c r="M714" s="105" t="str">
        <f t="shared" si="100"/>
        <v/>
      </c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 t="str">
        <f t="shared" si="101"/>
        <v/>
      </c>
      <c r="M715" s="105" t="str">
        <f t="shared" si="100"/>
        <v/>
      </c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 t="str">
        <f t="shared" si="101"/>
        <v/>
      </c>
      <c r="M716" s="105" t="str">
        <f t="shared" si="100"/>
        <v/>
      </c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 t="str">
        <f t="shared" si="101"/>
        <v/>
      </c>
      <c r="M717" s="105" t="str">
        <f t="shared" si="100"/>
        <v/>
      </c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 t="str">
        <f t="shared" si="101"/>
        <v/>
      </c>
      <c r="M718" s="105" t="str">
        <f t="shared" si="100"/>
        <v/>
      </c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 t="str">
        <f t="shared" si="101"/>
        <v/>
      </c>
      <c r="M719" s="105" t="str">
        <f t="shared" si="100"/>
        <v/>
      </c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 t="str">
        <f t="shared" si="101"/>
        <v/>
      </c>
      <c r="M720" s="105" t="str">
        <f t="shared" si="100"/>
        <v/>
      </c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 t="str">
        <f t="shared" si="101"/>
        <v/>
      </c>
      <c r="M721" s="105" t="str">
        <f t="shared" si="100"/>
        <v/>
      </c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 t="str">
        <f t="shared" si="101"/>
        <v/>
      </c>
      <c r="M722" s="105" t="str">
        <f t="shared" si="100"/>
        <v/>
      </c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 t="str">
        <f t="shared" si="101"/>
        <v/>
      </c>
      <c r="M723" s="105" t="str">
        <f t="shared" si="100"/>
        <v/>
      </c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 t="str">
        <f t="shared" si="101"/>
        <v/>
      </c>
      <c r="M724" s="105" t="str">
        <f t="shared" si="100"/>
        <v/>
      </c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 t="str">
        <f t="shared" si="101"/>
        <v/>
      </c>
      <c r="M725" s="105" t="str">
        <f t="shared" si="100"/>
        <v/>
      </c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 t="str">
        <f t="shared" si="101"/>
        <v/>
      </c>
      <c r="M726" s="105" t="str">
        <f t="shared" si="100"/>
        <v/>
      </c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 t="str">
        <f t="shared" si="101"/>
        <v/>
      </c>
      <c r="M727" s="105" t="str">
        <f t="shared" si="100"/>
        <v/>
      </c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 t="str">
        <f t="shared" si="101"/>
        <v/>
      </c>
      <c r="M728" s="105" t="str">
        <f t="shared" si="100"/>
        <v/>
      </c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 t="str">
        <f t="shared" si="101"/>
        <v/>
      </c>
      <c r="M729" s="105" t="str">
        <f t="shared" si="100"/>
        <v/>
      </c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 t="str">
        <f t="shared" si="101"/>
        <v/>
      </c>
      <c r="M730" s="105" t="str">
        <f t="shared" si="100"/>
        <v/>
      </c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 t="str">
        <f t="shared" si="101"/>
        <v/>
      </c>
      <c r="M731" s="105" t="str">
        <f t="shared" si="100"/>
        <v/>
      </c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 t="str">
        <f t="shared" si="101"/>
        <v/>
      </c>
      <c r="M732" s="105" t="str">
        <f t="shared" si="100"/>
        <v/>
      </c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 t="str">
        <f t="shared" si="101"/>
        <v/>
      </c>
      <c r="M733" s="105" t="str">
        <f t="shared" si="100"/>
        <v/>
      </c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 t="str">
        <f t="shared" si="101"/>
        <v/>
      </c>
      <c r="M734" s="105" t="str">
        <f t="shared" si="100"/>
        <v/>
      </c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 t="str">
        <f t="shared" si="101"/>
        <v/>
      </c>
      <c r="M735" s="105" t="str">
        <f t="shared" si="100"/>
        <v/>
      </c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 t="str">
        <f t="shared" si="101"/>
        <v/>
      </c>
      <c r="M736" s="105" t="str">
        <f t="shared" si="100"/>
        <v/>
      </c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 t="str">
        <f t="shared" si="101"/>
        <v/>
      </c>
      <c r="M737" s="105" t="str">
        <f t="shared" si="100"/>
        <v/>
      </c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 t="str">
        <f t="shared" si="101"/>
        <v/>
      </c>
      <c r="M738" s="105" t="str">
        <f t="shared" si="100"/>
        <v/>
      </c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 t="str">
        <f t="shared" si="101"/>
        <v/>
      </c>
      <c r="M739" s="105" t="str">
        <f t="shared" si="100"/>
        <v/>
      </c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 t="str">
        <f t="shared" si="101"/>
        <v/>
      </c>
      <c r="M740" s="105" t="str">
        <f t="shared" si="100"/>
        <v/>
      </c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 t="str">
        <f t="shared" si="101"/>
        <v/>
      </c>
      <c r="M741" s="105" t="str">
        <f t="shared" si="100"/>
        <v/>
      </c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 t="str">
        <f t="shared" si="101"/>
        <v/>
      </c>
      <c r="M742" s="105" t="str">
        <f t="shared" si="100"/>
        <v/>
      </c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 t="str">
        <f t="shared" si="101"/>
        <v/>
      </c>
      <c r="M743" s="105" t="str">
        <f t="shared" si="100"/>
        <v/>
      </c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 t="str">
        <f t="shared" si="101"/>
        <v/>
      </c>
      <c r="M744" s="105" t="str">
        <f t="shared" si="100"/>
        <v/>
      </c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 t="str">
        <f t="shared" si="101"/>
        <v/>
      </c>
      <c r="M745" s="105" t="str">
        <f t="shared" ref="M745:M755" si="102">IF(L745="","",VLOOKUP(L745,$AJ$8:$AK$19,2,FALSE))</f>
        <v/>
      </c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 t="str">
        <f t="shared" si="101"/>
        <v/>
      </c>
      <c r="M746" s="105" t="str">
        <f t="shared" si="102"/>
        <v/>
      </c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 t="str">
        <f t="shared" si="101"/>
        <v/>
      </c>
      <c r="M747" s="105" t="str">
        <f t="shared" si="102"/>
        <v/>
      </c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 t="str">
        <f t="shared" si="101"/>
        <v/>
      </c>
      <c r="M748" s="105" t="str">
        <f t="shared" si="102"/>
        <v/>
      </c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 t="str">
        <f t="shared" si="101"/>
        <v/>
      </c>
      <c r="M749" s="105" t="str">
        <f t="shared" si="102"/>
        <v/>
      </c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 t="str">
        <f t="shared" si="101"/>
        <v/>
      </c>
      <c r="M750" s="105" t="str">
        <f t="shared" si="102"/>
        <v/>
      </c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 t="str">
        <f t="shared" si="101"/>
        <v/>
      </c>
      <c r="M751" s="105" t="str">
        <f t="shared" si="102"/>
        <v/>
      </c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 t="str">
        <f t="shared" si="101"/>
        <v/>
      </c>
      <c r="M752" s="105" t="str">
        <f t="shared" si="102"/>
        <v/>
      </c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 t="str">
        <f t="shared" si="101"/>
        <v/>
      </c>
      <c r="M753" s="105" t="str">
        <f t="shared" si="102"/>
        <v/>
      </c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 t="str">
        <f t="shared" si="101"/>
        <v/>
      </c>
      <c r="M754" s="105" t="str">
        <f t="shared" si="102"/>
        <v/>
      </c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 t="str">
        <f t="shared" si="101"/>
        <v/>
      </c>
      <c r="M755" s="105" t="str">
        <f t="shared" si="102"/>
        <v/>
      </c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L756" s="104" t="str">
        <f t="shared" ref="L756:L816" si="103">IF(D756="","",MONTH(D756))</f>
        <v/>
      </c>
      <c r="M756" s="105" t="str">
        <f t="shared" ref="M756:M816" si="104">IF(L756="","",VLOOKUP(L756,$AJ$8:$AK$19,2,FALSE))</f>
        <v/>
      </c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L757" s="104" t="str">
        <f t="shared" si="103"/>
        <v/>
      </c>
      <c r="M757" s="105" t="str">
        <f t="shared" si="104"/>
        <v/>
      </c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L758" s="104" t="str">
        <f t="shared" si="103"/>
        <v/>
      </c>
      <c r="M758" s="105" t="str">
        <f t="shared" si="104"/>
        <v/>
      </c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L759" s="104" t="str">
        <f t="shared" si="103"/>
        <v/>
      </c>
      <c r="M759" s="105" t="str">
        <f t="shared" si="104"/>
        <v/>
      </c>
      <c r="N759" s="93"/>
      <c r="O759" s="106"/>
      <c r="P759" s="93"/>
      <c r="Q759" s="93"/>
      <c r="R759" s="93"/>
      <c r="S759" s="110"/>
      <c r="T759" s="107"/>
      <c r="Z759" s="91"/>
      <c r="AA759" s="91"/>
    </row>
    <row r="760" spans="3:27" x14ac:dyDescent="0.25">
      <c r="C760" s="95"/>
      <c r="D760" s="95"/>
      <c r="L760" s="104" t="str">
        <f t="shared" si="103"/>
        <v/>
      </c>
      <c r="M760" s="105" t="str">
        <f t="shared" si="104"/>
        <v/>
      </c>
      <c r="N760" s="93"/>
      <c r="O760" s="106"/>
      <c r="P760" s="93"/>
      <c r="Q760" s="93"/>
      <c r="R760" s="93"/>
      <c r="S760" s="110"/>
      <c r="T760" s="107"/>
    </row>
    <row r="761" spans="3:27" x14ac:dyDescent="0.25">
      <c r="C761" s="95"/>
      <c r="D761" s="95"/>
      <c r="L761" s="104" t="str">
        <f t="shared" si="103"/>
        <v/>
      </c>
      <c r="M761" s="105" t="str">
        <f t="shared" si="104"/>
        <v/>
      </c>
      <c r="N761" s="93"/>
      <c r="O761" s="106"/>
      <c r="P761" s="93"/>
      <c r="Q761" s="93"/>
      <c r="R761" s="93"/>
      <c r="S761" s="110"/>
      <c r="T761" s="107"/>
    </row>
    <row r="762" spans="3:27" x14ac:dyDescent="0.25">
      <c r="C762" s="95"/>
      <c r="D762" s="95"/>
      <c r="L762" s="104" t="str">
        <f t="shared" si="103"/>
        <v/>
      </c>
      <c r="M762" s="105" t="str">
        <f t="shared" si="104"/>
        <v/>
      </c>
      <c r="N762" s="93"/>
      <c r="O762" s="106"/>
      <c r="P762" s="93"/>
      <c r="Q762" s="93"/>
      <c r="R762" s="93"/>
      <c r="S762" s="110"/>
      <c r="T762" s="107"/>
    </row>
    <row r="763" spans="3:27" x14ac:dyDescent="0.25">
      <c r="C763" s="95"/>
      <c r="D763" s="95"/>
      <c r="L763" s="104" t="str">
        <f t="shared" si="103"/>
        <v/>
      </c>
      <c r="M763" s="105" t="str">
        <f t="shared" si="104"/>
        <v/>
      </c>
      <c r="N763" s="93"/>
      <c r="O763" s="106"/>
      <c r="P763" s="93"/>
      <c r="Q763" s="93"/>
      <c r="R763" s="93"/>
      <c r="S763" s="110"/>
      <c r="T763" s="107"/>
    </row>
    <row r="764" spans="3:27" x14ac:dyDescent="0.25">
      <c r="C764" s="95"/>
      <c r="D764" s="95"/>
      <c r="L764" s="104" t="str">
        <f t="shared" si="103"/>
        <v/>
      </c>
      <c r="M764" s="105" t="str">
        <f t="shared" si="104"/>
        <v/>
      </c>
      <c r="N764" s="93"/>
      <c r="O764" s="106"/>
      <c r="P764" s="93"/>
      <c r="Q764" s="93"/>
      <c r="R764" s="93"/>
      <c r="S764" s="110"/>
      <c r="T764" s="107"/>
    </row>
    <row r="765" spans="3:27" x14ac:dyDescent="0.25">
      <c r="C765" s="95"/>
      <c r="D765" s="95"/>
      <c r="L765" s="104" t="str">
        <f t="shared" si="103"/>
        <v/>
      </c>
      <c r="M765" s="105" t="str">
        <f t="shared" si="104"/>
        <v/>
      </c>
      <c r="N765" s="93"/>
      <c r="O765" s="106"/>
      <c r="P765" s="93"/>
      <c r="Q765" s="93"/>
      <c r="R765" s="93"/>
      <c r="S765" s="110"/>
      <c r="T765" s="107"/>
    </row>
    <row r="766" spans="3:27" x14ac:dyDescent="0.25">
      <c r="C766" s="95"/>
      <c r="D766" s="95"/>
      <c r="L766" s="104" t="str">
        <f t="shared" si="103"/>
        <v/>
      </c>
      <c r="M766" s="105" t="str">
        <f t="shared" si="104"/>
        <v/>
      </c>
      <c r="N766" s="93"/>
      <c r="O766" s="106"/>
      <c r="P766" s="93"/>
      <c r="Q766" s="93"/>
      <c r="R766" s="93"/>
      <c r="S766" s="110"/>
      <c r="T766" s="107"/>
    </row>
    <row r="767" spans="3:27" x14ac:dyDescent="0.25">
      <c r="C767" s="95"/>
      <c r="D767" s="95"/>
      <c r="L767" s="104" t="str">
        <f t="shared" si="103"/>
        <v/>
      </c>
      <c r="M767" s="105" t="str">
        <f t="shared" si="104"/>
        <v/>
      </c>
      <c r="N767" s="93"/>
      <c r="O767" s="106"/>
      <c r="P767" s="93"/>
      <c r="Q767" s="93"/>
      <c r="R767" s="93"/>
      <c r="S767" s="110"/>
      <c r="T767" s="107"/>
    </row>
    <row r="768" spans="3:27" x14ac:dyDescent="0.25">
      <c r="C768" s="95"/>
      <c r="D768" s="95"/>
      <c r="L768" s="104" t="str">
        <f t="shared" si="103"/>
        <v/>
      </c>
      <c r="M768" s="105" t="str">
        <f t="shared" si="104"/>
        <v/>
      </c>
      <c r="N768" s="93"/>
      <c r="O768" s="106"/>
      <c r="P768" s="93"/>
      <c r="Q768" s="93"/>
      <c r="R768" s="93"/>
      <c r="S768" s="110"/>
      <c r="T768" s="107"/>
    </row>
    <row r="769" spans="3:20" x14ac:dyDescent="0.25">
      <c r="C769" s="95"/>
      <c r="D769" s="95"/>
      <c r="L769" s="104" t="str">
        <f t="shared" si="103"/>
        <v/>
      </c>
      <c r="M769" s="105" t="str">
        <f t="shared" si="104"/>
        <v/>
      </c>
      <c r="N769" s="93"/>
      <c r="O769" s="106"/>
      <c r="P769" s="93"/>
      <c r="Q769" s="93"/>
      <c r="R769" s="93"/>
      <c r="S769" s="110"/>
      <c r="T769" s="107"/>
    </row>
    <row r="770" spans="3:20" x14ac:dyDescent="0.25">
      <c r="C770" s="95"/>
      <c r="D770" s="95"/>
      <c r="L770" s="104" t="str">
        <f t="shared" si="103"/>
        <v/>
      </c>
      <c r="M770" s="105" t="str">
        <f t="shared" si="104"/>
        <v/>
      </c>
      <c r="N770" s="93"/>
      <c r="O770" s="106"/>
      <c r="P770" s="93"/>
      <c r="Q770" s="93"/>
      <c r="R770" s="93"/>
      <c r="S770" s="110"/>
      <c r="T770" s="107"/>
    </row>
    <row r="771" spans="3:20" x14ac:dyDescent="0.25">
      <c r="C771" s="95"/>
      <c r="D771" s="95"/>
      <c r="L771" s="104" t="str">
        <f t="shared" si="103"/>
        <v/>
      </c>
      <c r="M771" s="105" t="str">
        <f t="shared" si="104"/>
        <v/>
      </c>
      <c r="N771" s="93"/>
      <c r="O771" s="106"/>
      <c r="P771" s="93"/>
      <c r="Q771" s="93"/>
      <c r="R771" s="93"/>
      <c r="S771" s="110"/>
      <c r="T771" s="107"/>
    </row>
    <row r="772" spans="3:20" x14ac:dyDescent="0.25">
      <c r="C772" s="95"/>
      <c r="D772" s="95"/>
      <c r="L772" s="104" t="str">
        <f t="shared" si="103"/>
        <v/>
      </c>
      <c r="M772" s="105" t="str">
        <f t="shared" si="104"/>
        <v/>
      </c>
      <c r="N772" s="93"/>
      <c r="O772" s="106"/>
      <c r="P772" s="93"/>
      <c r="Q772" s="93"/>
      <c r="R772" s="93"/>
      <c r="S772" s="110"/>
      <c r="T772" s="107"/>
    </row>
    <row r="773" spans="3:20" x14ac:dyDescent="0.25">
      <c r="C773" s="95"/>
      <c r="D773" s="95"/>
      <c r="L773" s="104" t="str">
        <f t="shared" si="103"/>
        <v/>
      </c>
      <c r="M773" s="105" t="str">
        <f t="shared" si="104"/>
        <v/>
      </c>
      <c r="N773" s="93"/>
      <c r="O773" s="106"/>
      <c r="P773" s="93"/>
      <c r="Q773" s="93"/>
      <c r="R773" s="93"/>
      <c r="S773" s="110"/>
      <c r="T773" s="107"/>
    </row>
    <row r="774" spans="3:20" x14ac:dyDescent="0.25">
      <c r="C774" s="95"/>
      <c r="D774" s="95"/>
      <c r="L774" s="104" t="str">
        <f t="shared" si="103"/>
        <v/>
      </c>
      <c r="M774" s="105" t="str">
        <f t="shared" si="104"/>
        <v/>
      </c>
      <c r="N774" s="93"/>
      <c r="O774" s="106"/>
      <c r="P774" s="93"/>
      <c r="Q774" s="93"/>
      <c r="R774" s="93"/>
      <c r="S774" s="110"/>
      <c r="T774" s="107"/>
    </row>
    <row r="775" spans="3:20" x14ac:dyDescent="0.25">
      <c r="C775" s="95"/>
      <c r="D775" s="95"/>
      <c r="L775" s="104" t="str">
        <f t="shared" si="103"/>
        <v/>
      </c>
      <c r="M775" s="105" t="str">
        <f t="shared" si="104"/>
        <v/>
      </c>
      <c r="N775" s="93"/>
      <c r="O775" s="106"/>
      <c r="P775" s="93"/>
      <c r="Q775" s="93"/>
      <c r="R775" s="93"/>
      <c r="S775" s="110"/>
      <c r="T775" s="107"/>
    </row>
    <row r="776" spans="3:20" x14ac:dyDescent="0.25">
      <c r="C776" s="95"/>
      <c r="D776" s="95"/>
      <c r="L776" s="104" t="str">
        <f t="shared" si="103"/>
        <v/>
      </c>
      <c r="M776" s="105" t="str">
        <f t="shared" si="104"/>
        <v/>
      </c>
      <c r="N776" s="93"/>
      <c r="O776" s="106"/>
      <c r="P776" s="93"/>
      <c r="Q776" s="93"/>
      <c r="R776" s="93"/>
      <c r="S776" s="110"/>
      <c r="T776" s="107"/>
    </row>
    <row r="777" spans="3:20" x14ac:dyDescent="0.25">
      <c r="C777" s="95"/>
      <c r="D777" s="95"/>
      <c r="L777" s="104" t="str">
        <f t="shared" si="103"/>
        <v/>
      </c>
      <c r="M777" s="105" t="str">
        <f t="shared" si="104"/>
        <v/>
      </c>
      <c r="N777" s="93"/>
      <c r="O777" s="106"/>
      <c r="P777" s="93"/>
      <c r="Q777" s="93"/>
      <c r="R777" s="93"/>
      <c r="S777" s="110"/>
      <c r="T777" s="107"/>
    </row>
    <row r="778" spans="3:20" x14ac:dyDescent="0.25">
      <c r="C778" s="95"/>
      <c r="D778" s="95"/>
      <c r="L778" s="104" t="str">
        <f t="shared" si="103"/>
        <v/>
      </c>
      <c r="M778" s="105" t="str">
        <f t="shared" si="104"/>
        <v/>
      </c>
      <c r="N778" s="93"/>
      <c r="O778" s="106"/>
      <c r="P778" s="93"/>
      <c r="Q778" s="93"/>
      <c r="R778" s="93"/>
      <c r="S778" s="110"/>
      <c r="T778" s="107"/>
    </row>
    <row r="779" spans="3:20" x14ac:dyDescent="0.25">
      <c r="C779" s="95"/>
      <c r="D779" s="95"/>
      <c r="L779" s="104" t="str">
        <f t="shared" si="103"/>
        <v/>
      </c>
      <c r="M779" s="105" t="str">
        <f t="shared" si="104"/>
        <v/>
      </c>
      <c r="N779" s="93"/>
      <c r="O779" s="106"/>
      <c r="P779" s="93"/>
      <c r="Q779" s="93"/>
      <c r="R779" s="93"/>
      <c r="S779" s="110"/>
      <c r="T779" s="107"/>
    </row>
    <row r="780" spans="3:20" x14ac:dyDescent="0.25">
      <c r="C780" s="95"/>
      <c r="D780" s="95"/>
      <c r="L780" s="104" t="str">
        <f t="shared" si="103"/>
        <v/>
      </c>
      <c r="M780" s="105" t="str">
        <f t="shared" si="104"/>
        <v/>
      </c>
      <c r="N780" s="93"/>
      <c r="O780" s="106"/>
      <c r="P780" s="93"/>
      <c r="Q780" s="93"/>
      <c r="R780" s="93"/>
      <c r="S780" s="110"/>
      <c r="T780" s="107"/>
    </row>
    <row r="781" spans="3:20" x14ac:dyDescent="0.25">
      <c r="C781" s="95"/>
      <c r="D781" s="95"/>
      <c r="L781" s="104" t="str">
        <f t="shared" si="103"/>
        <v/>
      </c>
      <c r="M781" s="105" t="str">
        <f t="shared" si="104"/>
        <v/>
      </c>
      <c r="N781" s="93"/>
      <c r="O781" s="106"/>
      <c r="P781" s="93"/>
      <c r="Q781" s="93"/>
      <c r="R781" s="93"/>
      <c r="S781" s="110"/>
      <c r="T781" s="107"/>
    </row>
    <row r="782" spans="3:20" x14ac:dyDescent="0.25">
      <c r="C782" s="95"/>
      <c r="D782" s="95"/>
      <c r="L782" s="104" t="str">
        <f t="shared" si="103"/>
        <v/>
      </c>
      <c r="M782" s="105" t="str">
        <f t="shared" si="104"/>
        <v/>
      </c>
      <c r="N782" s="93"/>
      <c r="O782" s="106"/>
      <c r="P782" s="93"/>
      <c r="Q782" s="93"/>
      <c r="R782" s="93"/>
      <c r="S782" s="110"/>
      <c r="T782" s="107"/>
    </row>
    <row r="783" spans="3:20" x14ac:dyDescent="0.25">
      <c r="C783" s="95"/>
      <c r="D783" s="95"/>
      <c r="L783" s="104" t="str">
        <f t="shared" si="103"/>
        <v/>
      </c>
      <c r="M783" s="105" t="str">
        <f t="shared" si="104"/>
        <v/>
      </c>
      <c r="N783" s="93"/>
      <c r="O783" s="106"/>
      <c r="P783" s="93"/>
      <c r="Q783" s="93"/>
      <c r="R783" s="93"/>
      <c r="S783" s="110"/>
      <c r="T783" s="107"/>
    </row>
    <row r="784" spans="3:20" x14ac:dyDescent="0.25">
      <c r="C784" s="95"/>
      <c r="D784" s="95"/>
      <c r="L784" s="104" t="str">
        <f t="shared" si="103"/>
        <v/>
      </c>
      <c r="M784" s="105" t="str">
        <f t="shared" si="104"/>
        <v/>
      </c>
      <c r="N784" s="93"/>
      <c r="O784" s="106"/>
      <c r="P784" s="93"/>
      <c r="Q784" s="93"/>
      <c r="R784" s="93"/>
      <c r="S784" s="110"/>
      <c r="T784" s="107"/>
    </row>
    <row r="785" spans="3:20" x14ac:dyDescent="0.25">
      <c r="C785" s="95"/>
      <c r="D785" s="95"/>
      <c r="L785" s="104" t="str">
        <f t="shared" si="103"/>
        <v/>
      </c>
      <c r="M785" s="105" t="str">
        <f t="shared" si="104"/>
        <v/>
      </c>
      <c r="N785" s="93"/>
      <c r="O785" s="106"/>
      <c r="P785" s="93"/>
      <c r="Q785" s="93"/>
      <c r="R785" s="93"/>
      <c r="S785" s="110"/>
      <c r="T785" s="107"/>
    </row>
    <row r="786" spans="3:20" x14ac:dyDescent="0.25">
      <c r="C786" s="95"/>
      <c r="D786" s="95"/>
      <c r="L786" s="104" t="str">
        <f t="shared" si="103"/>
        <v/>
      </c>
      <c r="M786" s="105" t="str">
        <f t="shared" si="104"/>
        <v/>
      </c>
      <c r="N786" s="93"/>
      <c r="O786" s="106"/>
      <c r="P786" s="93"/>
      <c r="Q786" s="93"/>
      <c r="R786" s="93"/>
      <c r="S786" s="110"/>
      <c r="T786" s="107"/>
    </row>
    <row r="787" spans="3:20" x14ac:dyDescent="0.25">
      <c r="C787" s="95"/>
      <c r="D787" s="95"/>
      <c r="L787" s="104" t="str">
        <f t="shared" si="103"/>
        <v/>
      </c>
      <c r="M787" s="105" t="str">
        <f t="shared" si="104"/>
        <v/>
      </c>
      <c r="N787" s="93"/>
      <c r="O787" s="106"/>
      <c r="P787" s="93"/>
      <c r="Q787" s="93"/>
      <c r="R787" s="93"/>
      <c r="S787" s="110"/>
      <c r="T787" s="107"/>
    </row>
    <row r="788" spans="3:20" x14ac:dyDescent="0.25">
      <c r="C788" s="95"/>
      <c r="D788" s="95"/>
      <c r="L788" s="104" t="str">
        <f t="shared" si="103"/>
        <v/>
      </c>
      <c r="M788" s="105" t="str">
        <f t="shared" si="104"/>
        <v/>
      </c>
      <c r="N788" s="93"/>
      <c r="O788" s="106"/>
      <c r="P788" s="93"/>
      <c r="Q788" s="93"/>
      <c r="R788" s="93"/>
      <c r="S788" s="110"/>
      <c r="T788" s="107"/>
    </row>
    <row r="789" spans="3:20" x14ac:dyDescent="0.25">
      <c r="C789" s="95"/>
      <c r="D789" s="95"/>
      <c r="L789" s="104" t="str">
        <f t="shared" si="103"/>
        <v/>
      </c>
      <c r="M789" s="105" t="str">
        <f t="shared" si="104"/>
        <v/>
      </c>
      <c r="N789" s="93"/>
      <c r="O789" s="106"/>
      <c r="P789" s="93"/>
      <c r="Q789" s="93"/>
      <c r="R789" s="93"/>
      <c r="S789" s="110"/>
      <c r="T789" s="107"/>
    </row>
    <row r="790" spans="3:20" x14ac:dyDescent="0.25">
      <c r="C790" s="95"/>
      <c r="D790" s="95"/>
      <c r="L790" s="104" t="str">
        <f t="shared" si="103"/>
        <v/>
      </c>
      <c r="M790" s="105" t="str">
        <f t="shared" si="104"/>
        <v/>
      </c>
      <c r="N790" s="93"/>
      <c r="O790" s="106"/>
      <c r="P790" s="93"/>
      <c r="Q790" s="93"/>
      <c r="R790" s="93"/>
      <c r="S790" s="110"/>
      <c r="T790" s="107"/>
    </row>
    <row r="791" spans="3:20" x14ac:dyDescent="0.25">
      <c r="C791" s="95"/>
      <c r="D791" s="95"/>
      <c r="L791" s="104" t="str">
        <f t="shared" si="103"/>
        <v/>
      </c>
      <c r="M791" s="105" t="str">
        <f t="shared" si="104"/>
        <v/>
      </c>
      <c r="N791" s="93"/>
      <c r="O791" s="106"/>
      <c r="P791" s="93"/>
      <c r="Q791" s="93"/>
      <c r="R791" s="93"/>
      <c r="S791" s="110"/>
      <c r="T791" s="107"/>
    </row>
    <row r="792" spans="3:20" x14ac:dyDescent="0.25">
      <c r="C792" s="95"/>
      <c r="D792" s="95"/>
      <c r="L792" s="104" t="str">
        <f t="shared" si="103"/>
        <v/>
      </c>
      <c r="M792" s="105" t="str">
        <f t="shared" si="104"/>
        <v/>
      </c>
      <c r="N792" s="93"/>
      <c r="O792" s="106"/>
      <c r="P792" s="93"/>
      <c r="Q792" s="93"/>
      <c r="R792" s="93"/>
      <c r="S792" s="110"/>
      <c r="T792" s="107"/>
    </row>
    <row r="793" spans="3:20" x14ac:dyDescent="0.25">
      <c r="C793" s="95"/>
      <c r="D793" s="95"/>
      <c r="L793" s="104" t="str">
        <f t="shared" si="103"/>
        <v/>
      </c>
      <c r="M793" s="105" t="str">
        <f t="shared" si="104"/>
        <v/>
      </c>
      <c r="N793" s="93"/>
      <c r="O793" s="106"/>
      <c r="P793" s="93"/>
      <c r="Q793" s="93"/>
      <c r="R793" s="93"/>
      <c r="S793" s="110"/>
      <c r="T793" s="107"/>
    </row>
    <row r="794" spans="3:20" x14ac:dyDescent="0.25">
      <c r="C794" s="95"/>
      <c r="D794" s="95"/>
      <c r="L794" s="104" t="str">
        <f t="shared" si="103"/>
        <v/>
      </c>
      <c r="M794" s="105" t="str">
        <f t="shared" si="104"/>
        <v/>
      </c>
      <c r="N794" s="93"/>
      <c r="O794" s="106"/>
      <c r="P794" s="93"/>
      <c r="Q794" s="93"/>
      <c r="R794" s="93"/>
      <c r="S794" s="110"/>
      <c r="T794" s="107"/>
    </row>
    <row r="795" spans="3:20" x14ac:dyDescent="0.25">
      <c r="C795" s="95"/>
      <c r="D795" s="95"/>
      <c r="L795" s="104" t="str">
        <f t="shared" si="103"/>
        <v/>
      </c>
      <c r="M795" s="105" t="str">
        <f t="shared" si="104"/>
        <v/>
      </c>
      <c r="N795" s="93"/>
      <c r="O795" s="106"/>
      <c r="P795" s="93"/>
      <c r="Q795" s="93"/>
      <c r="R795" s="93"/>
      <c r="S795" s="110"/>
      <c r="T795" s="107"/>
    </row>
    <row r="796" spans="3:20" x14ac:dyDescent="0.25">
      <c r="C796" s="95"/>
      <c r="D796" s="95"/>
      <c r="L796" s="104" t="str">
        <f t="shared" si="103"/>
        <v/>
      </c>
      <c r="M796" s="105" t="str">
        <f t="shared" si="104"/>
        <v/>
      </c>
      <c r="N796" s="93"/>
      <c r="O796" s="106"/>
      <c r="P796" s="93"/>
      <c r="Q796" s="93"/>
      <c r="R796" s="93"/>
      <c r="S796" s="110"/>
      <c r="T796" s="107"/>
    </row>
    <row r="797" spans="3:20" x14ac:dyDescent="0.25">
      <c r="C797" s="95"/>
      <c r="D797" s="95"/>
      <c r="L797" s="104" t="str">
        <f t="shared" si="103"/>
        <v/>
      </c>
      <c r="M797" s="105" t="str">
        <f t="shared" si="104"/>
        <v/>
      </c>
      <c r="N797" s="93"/>
      <c r="O797" s="106"/>
      <c r="P797" s="93"/>
      <c r="Q797" s="93"/>
      <c r="R797" s="93"/>
      <c r="S797" s="110"/>
      <c r="T797" s="107"/>
    </row>
    <row r="798" spans="3:20" x14ac:dyDescent="0.25">
      <c r="C798" s="95"/>
      <c r="D798" s="95"/>
      <c r="L798" s="104" t="str">
        <f t="shared" si="103"/>
        <v/>
      </c>
      <c r="M798" s="105" t="str">
        <f t="shared" si="104"/>
        <v/>
      </c>
      <c r="N798" s="93"/>
      <c r="O798" s="106"/>
      <c r="P798" s="93"/>
      <c r="Q798" s="93"/>
      <c r="R798" s="93"/>
      <c r="S798" s="110"/>
      <c r="T798" s="107"/>
    </row>
    <row r="799" spans="3:20" x14ac:dyDescent="0.25">
      <c r="C799" s="95"/>
      <c r="D799" s="95"/>
      <c r="L799" s="104" t="str">
        <f t="shared" si="103"/>
        <v/>
      </c>
      <c r="M799" s="105" t="str">
        <f t="shared" si="104"/>
        <v/>
      </c>
      <c r="N799" s="93"/>
      <c r="O799" s="106"/>
      <c r="P799" s="93"/>
      <c r="Q799" s="93"/>
      <c r="R799" s="93"/>
      <c r="S799" s="110"/>
      <c r="T799" s="107"/>
    </row>
    <row r="800" spans="3:20" x14ac:dyDescent="0.25">
      <c r="C800" s="95"/>
      <c r="D800" s="95"/>
      <c r="L800" s="104" t="str">
        <f t="shared" si="103"/>
        <v/>
      </c>
      <c r="M800" s="105" t="str">
        <f t="shared" si="104"/>
        <v/>
      </c>
      <c r="N800" s="93"/>
      <c r="O800" s="106"/>
      <c r="P800" s="93"/>
      <c r="Q800" s="93"/>
      <c r="R800" s="93"/>
      <c r="S800" s="110"/>
      <c r="T800" s="107"/>
    </row>
    <row r="801" spans="3:20" x14ac:dyDescent="0.25">
      <c r="C801" s="95"/>
      <c r="D801" s="95"/>
      <c r="L801" s="104" t="str">
        <f t="shared" si="103"/>
        <v/>
      </c>
      <c r="M801" s="105" t="str">
        <f t="shared" si="104"/>
        <v/>
      </c>
      <c r="N801" s="93"/>
      <c r="O801" s="106"/>
      <c r="P801" s="93"/>
      <c r="Q801" s="93"/>
      <c r="R801" s="93"/>
      <c r="S801" s="110"/>
      <c r="T801" s="107"/>
    </row>
    <row r="802" spans="3:20" x14ac:dyDescent="0.25">
      <c r="C802" s="95"/>
      <c r="D802" s="95"/>
      <c r="L802" s="104" t="str">
        <f t="shared" si="103"/>
        <v/>
      </c>
      <c r="M802" s="105" t="str">
        <f t="shared" si="104"/>
        <v/>
      </c>
      <c r="N802" s="93"/>
      <c r="O802" s="106"/>
      <c r="P802" s="93"/>
      <c r="Q802" s="93"/>
      <c r="R802" s="93"/>
      <c r="S802" s="110"/>
      <c r="T802" s="107"/>
    </row>
    <row r="803" spans="3:20" x14ac:dyDescent="0.25">
      <c r="C803" s="95"/>
      <c r="D803" s="95"/>
      <c r="L803" s="104" t="str">
        <f t="shared" si="103"/>
        <v/>
      </c>
      <c r="M803" s="105" t="str">
        <f t="shared" si="104"/>
        <v/>
      </c>
      <c r="N803" s="93"/>
      <c r="O803" s="106"/>
      <c r="P803" s="93"/>
      <c r="Q803" s="93"/>
      <c r="R803" s="93"/>
      <c r="S803" s="110"/>
      <c r="T803" s="107"/>
    </row>
    <row r="804" spans="3:20" x14ac:dyDescent="0.25">
      <c r="C804" s="95"/>
      <c r="D804" s="95"/>
      <c r="L804" s="104" t="str">
        <f t="shared" si="103"/>
        <v/>
      </c>
      <c r="M804" s="105" t="str">
        <f t="shared" si="104"/>
        <v/>
      </c>
      <c r="N804" s="93"/>
      <c r="O804" s="106"/>
      <c r="P804" s="93"/>
      <c r="Q804" s="93"/>
      <c r="R804" s="93"/>
      <c r="S804" s="110"/>
      <c r="T804" s="107"/>
    </row>
    <row r="805" spans="3:20" x14ac:dyDescent="0.25">
      <c r="C805" s="95"/>
      <c r="D805" s="95"/>
      <c r="L805" s="104" t="str">
        <f t="shared" si="103"/>
        <v/>
      </c>
      <c r="M805" s="105" t="str">
        <f t="shared" si="104"/>
        <v/>
      </c>
      <c r="N805" s="93"/>
      <c r="O805" s="106"/>
      <c r="P805" s="93"/>
      <c r="Q805" s="93"/>
      <c r="R805" s="93"/>
      <c r="S805" s="110"/>
      <c r="T805" s="107"/>
    </row>
    <row r="806" spans="3:20" x14ac:dyDescent="0.25">
      <c r="C806" s="95"/>
      <c r="D806" s="95"/>
      <c r="L806" s="104" t="str">
        <f t="shared" si="103"/>
        <v/>
      </c>
      <c r="M806" s="105" t="str">
        <f t="shared" si="104"/>
        <v/>
      </c>
      <c r="N806" s="93"/>
      <c r="O806" s="106"/>
      <c r="P806" s="93"/>
      <c r="Q806" s="93"/>
      <c r="R806" s="93"/>
      <c r="S806" s="110"/>
      <c r="T806" s="107"/>
    </row>
    <row r="807" spans="3:20" x14ac:dyDescent="0.25">
      <c r="C807" s="95"/>
      <c r="D807" s="95"/>
      <c r="L807" s="104" t="str">
        <f t="shared" si="103"/>
        <v/>
      </c>
      <c r="M807" s="105" t="str">
        <f t="shared" si="104"/>
        <v/>
      </c>
      <c r="N807" s="93"/>
      <c r="O807" s="106"/>
      <c r="P807" s="93"/>
      <c r="Q807" s="93"/>
      <c r="R807" s="93"/>
      <c r="S807" s="110"/>
      <c r="T807" s="107"/>
    </row>
    <row r="808" spans="3:20" x14ac:dyDescent="0.25">
      <c r="C808" s="95"/>
      <c r="D808" s="95"/>
      <c r="L808" s="104" t="str">
        <f t="shared" si="103"/>
        <v/>
      </c>
      <c r="M808" s="105" t="str">
        <f t="shared" si="104"/>
        <v/>
      </c>
      <c r="N808" s="93"/>
      <c r="O808" s="106"/>
      <c r="P808" s="93"/>
      <c r="Q808" s="93"/>
      <c r="R808" s="93"/>
      <c r="S808" s="110"/>
      <c r="T808" s="107"/>
    </row>
    <row r="809" spans="3:20" x14ac:dyDescent="0.25">
      <c r="C809" s="95"/>
      <c r="D809" s="95"/>
      <c r="L809" s="104" t="str">
        <f t="shared" si="103"/>
        <v/>
      </c>
      <c r="M809" s="105" t="str">
        <f t="shared" si="104"/>
        <v/>
      </c>
      <c r="N809" s="93"/>
      <c r="O809" s="106"/>
      <c r="P809" s="93"/>
      <c r="Q809" s="93"/>
      <c r="R809" s="93"/>
      <c r="S809" s="110"/>
      <c r="T809" s="107"/>
    </row>
    <row r="810" spans="3:20" x14ac:dyDescent="0.25">
      <c r="C810" s="95"/>
      <c r="D810" s="95"/>
      <c r="L810" s="104" t="str">
        <f t="shared" si="103"/>
        <v/>
      </c>
      <c r="M810" s="105" t="str">
        <f t="shared" si="104"/>
        <v/>
      </c>
      <c r="N810" s="93"/>
      <c r="O810" s="106"/>
      <c r="P810" s="93"/>
      <c r="Q810" s="93"/>
      <c r="R810" s="93"/>
      <c r="S810" s="110"/>
      <c r="T810" s="107"/>
    </row>
    <row r="811" spans="3:20" x14ac:dyDescent="0.25">
      <c r="C811" s="95"/>
      <c r="D811" s="95"/>
      <c r="L811" s="104" t="str">
        <f t="shared" si="103"/>
        <v/>
      </c>
      <c r="M811" s="105" t="str">
        <f t="shared" si="104"/>
        <v/>
      </c>
      <c r="N811" s="93"/>
      <c r="O811" s="106"/>
      <c r="P811" s="93"/>
      <c r="Q811" s="93"/>
      <c r="R811" s="93"/>
      <c r="S811" s="110"/>
      <c r="T811" s="107"/>
    </row>
    <row r="812" spans="3:20" x14ac:dyDescent="0.25">
      <c r="C812" s="95"/>
      <c r="D812" s="95"/>
      <c r="L812" s="104" t="str">
        <f t="shared" si="103"/>
        <v/>
      </c>
      <c r="M812" s="105" t="str">
        <f t="shared" si="104"/>
        <v/>
      </c>
      <c r="N812" s="93"/>
      <c r="O812" s="106"/>
      <c r="P812" s="93"/>
      <c r="Q812" s="93"/>
      <c r="R812" s="93"/>
      <c r="S812" s="110"/>
      <c r="T812" s="107"/>
    </row>
    <row r="813" spans="3:20" x14ac:dyDescent="0.25">
      <c r="C813" s="95"/>
      <c r="D813" s="95"/>
      <c r="L813" s="104" t="str">
        <f t="shared" si="103"/>
        <v/>
      </c>
      <c r="M813" s="105" t="str">
        <f t="shared" si="104"/>
        <v/>
      </c>
      <c r="N813" s="93"/>
      <c r="O813" s="106"/>
      <c r="P813" s="93"/>
      <c r="Q813" s="93"/>
      <c r="R813" s="93"/>
      <c r="S813" s="110"/>
      <c r="T813" s="107"/>
    </row>
    <row r="814" spans="3:20" x14ac:dyDescent="0.25">
      <c r="C814" s="95"/>
      <c r="D814" s="95"/>
      <c r="L814" s="104" t="str">
        <f t="shared" si="103"/>
        <v/>
      </c>
      <c r="M814" s="105" t="str">
        <f t="shared" si="104"/>
        <v/>
      </c>
      <c r="N814" s="93"/>
      <c r="O814" s="106"/>
      <c r="P814" s="93"/>
      <c r="Q814" s="93"/>
      <c r="R814" s="93"/>
      <c r="S814" s="110"/>
      <c r="T814" s="107"/>
    </row>
    <row r="815" spans="3:20" x14ac:dyDescent="0.25">
      <c r="C815" s="95"/>
      <c r="D815" s="95"/>
      <c r="L815" s="104" t="str">
        <f t="shared" si="103"/>
        <v/>
      </c>
      <c r="M815" s="105" t="str">
        <f t="shared" si="104"/>
        <v/>
      </c>
      <c r="N815" s="93"/>
      <c r="O815" s="106"/>
      <c r="P815" s="93"/>
      <c r="Q815" s="93"/>
      <c r="R815" s="93"/>
      <c r="S815" s="110"/>
      <c r="T815" s="107"/>
    </row>
    <row r="816" spans="3:20" x14ac:dyDescent="0.25">
      <c r="C816" s="95"/>
      <c r="D816" s="95"/>
      <c r="L816" s="104" t="str">
        <f t="shared" si="103"/>
        <v/>
      </c>
      <c r="M816" s="105" t="str">
        <f t="shared" si="104"/>
        <v/>
      </c>
      <c r="N816" s="93"/>
      <c r="O816" s="106"/>
      <c r="P816" s="93"/>
      <c r="Q816" s="93"/>
      <c r="R816" s="93"/>
      <c r="S816" s="110"/>
      <c r="T816" s="107"/>
    </row>
    <row r="817" spans="3:20" x14ac:dyDescent="0.25">
      <c r="C817" s="95"/>
      <c r="D817" s="95"/>
      <c r="L817" s="104" t="str">
        <f t="shared" ref="L817:L821" si="105">IF(D817="","",MONTH(D817))</f>
        <v/>
      </c>
      <c r="M817" s="105" t="str">
        <f t="shared" ref="M817:M821" si="106">IF(L817="","",VLOOKUP(L817,$AJ$8:$AK$19,2,FALSE))</f>
        <v/>
      </c>
      <c r="N817" s="93"/>
      <c r="O817" s="106"/>
      <c r="P817" s="93"/>
      <c r="Q817" s="93"/>
      <c r="R817" s="93"/>
      <c r="S817" s="110"/>
      <c r="T817" s="107"/>
    </row>
    <row r="818" spans="3:20" x14ac:dyDescent="0.25">
      <c r="C818" s="95"/>
      <c r="D818" s="95"/>
      <c r="L818" s="104" t="str">
        <f t="shared" si="105"/>
        <v/>
      </c>
      <c r="M818" s="105" t="str">
        <f t="shared" si="106"/>
        <v/>
      </c>
      <c r="N818" s="93"/>
      <c r="O818" s="106"/>
      <c r="P818" s="93"/>
      <c r="Q818" s="93"/>
      <c r="R818" s="93"/>
      <c r="S818" s="110"/>
      <c r="T818" s="107"/>
    </row>
    <row r="819" spans="3:20" x14ac:dyDescent="0.25">
      <c r="C819" s="95"/>
      <c r="D819" s="95"/>
      <c r="L819" s="104" t="str">
        <f t="shared" si="105"/>
        <v/>
      </c>
      <c r="M819" s="105" t="str">
        <f t="shared" si="106"/>
        <v/>
      </c>
      <c r="N819" s="93"/>
      <c r="O819" s="106"/>
      <c r="P819" s="93"/>
      <c r="Q819" s="93"/>
      <c r="R819" s="93"/>
      <c r="S819" s="110"/>
      <c r="T819" s="107"/>
    </row>
    <row r="820" spans="3:20" x14ac:dyDescent="0.25">
      <c r="C820" s="95"/>
      <c r="D820" s="95"/>
      <c r="L820" s="104" t="str">
        <f t="shared" si="105"/>
        <v/>
      </c>
      <c r="M820" s="105" t="str">
        <f t="shared" si="106"/>
        <v/>
      </c>
      <c r="N820" s="93"/>
      <c r="O820" s="106"/>
      <c r="P820" s="93"/>
      <c r="Q820" s="93"/>
      <c r="R820" s="93"/>
      <c r="S820" s="110"/>
      <c r="T820" s="107"/>
    </row>
    <row r="821" spans="3:20" x14ac:dyDescent="0.25">
      <c r="C821" s="95"/>
      <c r="D821" s="95"/>
      <c r="L821" s="104" t="str">
        <f t="shared" si="105"/>
        <v/>
      </c>
      <c r="M821" s="105" t="str">
        <f t="shared" si="106"/>
        <v/>
      </c>
      <c r="N821" s="93"/>
      <c r="O821" s="106"/>
      <c r="P821" s="93"/>
      <c r="Q821" s="93"/>
      <c r="R821" s="93"/>
      <c r="S821" s="110"/>
      <c r="T821" s="107"/>
    </row>
    <row r="822" spans="3:20" x14ac:dyDescent="0.25">
      <c r="C822" s="95"/>
      <c r="D822" s="95"/>
      <c r="L822" s="104" t="str">
        <f t="shared" ref="L822:L823" si="107">IF(D822="","",MONTH(D822))</f>
        <v/>
      </c>
      <c r="M822" s="105" t="str">
        <f t="shared" ref="M822:M823" si="108">IF(L822="","",VLOOKUP(L822,$AJ$8:$AK$19,2,FALSE))</f>
        <v/>
      </c>
      <c r="N822" s="93"/>
      <c r="O822" s="106"/>
      <c r="P822" s="93"/>
      <c r="Q822" s="93"/>
      <c r="R822" s="93"/>
      <c r="S822" s="110"/>
      <c r="T822" s="107"/>
    </row>
    <row r="823" spans="3:20" x14ac:dyDescent="0.25">
      <c r="C823" s="95"/>
      <c r="D823" s="95"/>
      <c r="L823" s="104" t="str">
        <f t="shared" si="107"/>
        <v/>
      </c>
      <c r="M823" s="105" t="str">
        <f t="shared" si="108"/>
        <v/>
      </c>
      <c r="N823" s="93"/>
      <c r="O823" s="106"/>
      <c r="P823" s="93"/>
      <c r="Q823" s="93"/>
      <c r="R823" s="93"/>
      <c r="S823" s="110"/>
      <c r="T823" s="107"/>
    </row>
    <row r="824" spans="3:20" x14ac:dyDescent="0.25">
      <c r="C824" s="95"/>
      <c r="D824" s="95"/>
      <c r="L824" s="104" t="str">
        <f t="shared" ref="L824:L850" si="109">IF(D824="","",MONTH(D824))</f>
        <v/>
      </c>
      <c r="M824" s="105" t="str">
        <f t="shared" ref="M824:M850" si="110">IF(L824="","",VLOOKUP(L824,$AJ$8:$AK$19,2,FALSE))</f>
        <v/>
      </c>
      <c r="N824" s="93"/>
      <c r="O824" s="106"/>
      <c r="P824" s="93"/>
      <c r="Q824" s="93"/>
      <c r="R824" s="93"/>
      <c r="S824" s="110"/>
      <c r="T824" s="107"/>
    </row>
    <row r="825" spans="3:20" x14ac:dyDescent="0.25">
      <c r="C825" s="95"/>
      <c r="D825" s="95"/>
      <c r="L825" s="104" t="str">
        <f t="shared" si="109"/>
        <v/>
      </c>
      <c r="M825" s="105" t="str">
        <f t="shared" si="110"/>
        <v/>
      </c>
      <c r="N825" s="93"/>
      <c r="O825" s="106"/>
      <c r="P825" s="93"/>
      <c r="Q825" s="93"/>
      <c r="R825" s="93"/>
      <c r="S825" s="110"/>
      <c r="T825" s="107"/>
    </row>
    <row r="826" spans="3:20" x14ac:dyDescent="0.25">
      <c r="C826" s="95"/>
      <c r="D826" s="95"/>
      <c r="L826" s="104" t="str">
        <f t="shared" si="109"/>
        <v/>
      </c>
      <c r="M826" s="105" t="str">
        <f t="shared" si="110"/>
        <v/>
      </c>
      <c r="N826" s="93"/>
      <c r="O826" s="106"/>
      <c r="P826" s="93"/>
      <c r="Q826" s="93"/>
      <c r="R826" s="93"/>
      <c r="S826" s="110"/>
      <c r="T826" s="107"/>
    </row>
    <row r="827" spans="3:20" x14ac:dyDescent="0.25">
      <c r="C827" s="95"/>
      <c r="D827" s="95"/>
      <c r="L827" s="104" t="str">
        <f t="shared" si="109"/>
        <v/>
      </c>
      <c r="M827" s="105" t="str">
        <f t="shared" si="110"/>
        <v/>
      </c>
      <c r="N827" s="93"/>
      <c r="O827" s="106"/>
      <c r="P827" s="93"/>
      <c r="Q827" s="93"/>
      <c r="R827" s="93"/>
      <c r="S827" s="110"/>
      <c r="T827" s="107"/>
    </row>
    <row r="828" spans="3:20" x14ac:dyDescent="0.25">
      <c r="C828" s="95"/>
      <c r="D828" s="95"/>
      <c r="L828" s="104" t="str">
        <f t="shared" si="109"/>
        <v/>
      </c>
      <c r="M828" s="105" t="str">
        <f t="shared" si="110"/>
        <v/>
      </c>
      <c r="N828" s="93"/>
      <c r="O828" s="106"/>
      <c r="P828" s="93"/>
      <c r="Q828" s="93"/>
      <c r="R828" s="93"/>
      <c r="S828" s="110"/>
      <c r="T828" s="107"/>
    </row>
    <row r="829" spans="3:20" x14ac:dyDescent="0.25">
      <c r="C829" s="95"/>
      <c r="D829" s="95"/>
      <c r="L829" s="104" t="str">
        <f t="shared" si="109"/>
        <v/>
      </c>
      <c r="M829" s="105" t="str">
        <f t="shared" si="110"/>
        <v/>
      </c>
      <c r="N829" s="93"/>
      <c r="O829" s="106"/>
      <c r="P829" s="93"/>
      <c r="Q829" s="93"/>
      <c r="R829" s="93"/>
      <c r="S829" s="110"/>
      <c r="T829" s="107"/>
    </row>
    <row r="830" spans="3:20" x14ac:dyDescent="0.25">
      <c r="C830" s="95"/>
      <c r="D830" s="95"/>
      <c r="L830" s="104" t="str">
        <f t="shared" si="109"/>
        <v/>
      </c>
      <c r="M830" s="105" t="str">
        <f t="shared" si="110"/>
        <v/>
      </c>
      <c r="N830" s="93"/>
      <c r="O830" s="106"/>
      <c r="P830" s="93"/>
      <c r="Q830" s="93"/>
      <c r="R830" s="93"/>
      <c r="S830" s="110"/>
      <c r="T830" s="107"/>
    </row>
    <row r="831" spans="3:20" x14ac:dyDescent="0.25">
      <c r="C831" s="95"/>
      <c r="D831" s="95"/>
      <c r="L831" s="104" t="str">
        <f t="shared" si="109"/>
        <v/>
      </c>
      <c r="M831" s="105" t="str">
        <f t="shared" si="110"/>
        <v/>
      </c>
      <c r="N831" s="93"/>
      <c r="O831" s="106"/>
      <c r="P831" s="93"/>
      <c r="Q831" s="93"/>
      <c r="R831" s="93"/>
      <c r="S831" s="110"/>
      <c r="T831" s="107"/>
    </row>
    <row r="832" spans="3:20" x14ac:dyDescent="0.25">
      <c r="C832" s="95"/>
      <c r="D832" s="95"/>
      <c r="L832" s="104" t="str">
        <f t="shared" si="109"/>
        <v/>
      </c>
      <c r="M832" s="105" t="str">
        <f t="shared" si="110"/>
        <v/>
      </c>
      <c r="N832" s="93"/>
      <c r="O832" s="106"/>
      <c r="P832" s="93"/>
      <c r="Q832" s="93"/>
      <c r="R832" s="93"/>
      <c r="S832" s="110"/>
      <c r="T832" s="107"/>
    </row>
    <row r="833" spans="3:20" x14ac:dyDescent="0.25">
      <c r="C833" s="95"/>
      <c r="D833" s="95"/>
      <c r="L833" s="104" t="str">
        <f t="shared" si="109"/>
        <v/>
      </c>
      <c r="M833" s="105" t="str">
        <f t="shared" si="110"/>
        <v/>
      </c>
      <c r="N833" s="93"/>
      <c r="O833" s="106"/>
      <c r="P833" s="93"/>
      <c r="Q833" s="93"/>
      <c r="R833" s="93"/>
      <c r="S833" s="110"/>
      <c r="T833" s="107"/>
    </row>
    <row r="834" spans="3:20" x14ac:dyDescent="0.25">
      <c r="C834" s="95"/>
      <c r="D834" s="95"/>
      <c r="L834" s="104" t="str">
        <f t="shared" si="109"/>
        <v/>
      </c>
      <c r="M834" s="105" t="str">
        <f t="shared" si="110"/>
        <v/>
      </c>
      <c r="N834" s="93"/>
      <c r="O834" s="106"/>
      <c r="P834" s="93"/>
      <c r="Q834" s="93"/>
      <c r="R834" s="93"/>
      <c r="S834" s="110"/>
      <c r="T834" s="107"/>
    </row>
    <row r="835" spans="3:20" x14ac:dyDescent="0.25">
      <c r="C835" s="95"/>
      <c r="D835" s="95"/>
      <c r="L835" s="104" t="str">
        <f t="shared" si="109"/>
        <v/>
      </c>
      <c r="M835" s="105" t="str">
        <f t="shared" si="110"/>
        <v/>
      </c>
      <c r="N835" s="93"/>
      <c r="O835" s="106"/>
      <c r="P835" s="93"/>
      <c r="Q835" s="93"/>
      <c r="R835" s="93"/>
      <c r="S835" s="110"/>
      <c r="T835" s="107"/>
    </row>
    <row r="836" spans="3:20" x14ac:dyDescent="0.25">
      <c r="C836" s="95"/>
      <c r="D836" s="95"/>
      <c r="L836" s="104" t="str">
        <f t="shared" si="109"/>
        <v/>
      </c>
      <c r="M836" s="105" t="str">
        <f t="shared" si="110"/>
        <v/>
      </c>
      <c r="N836" s="93"/>
      <c r="O836" s="106"/>
      <c r="P836" s="93"/>
      <c r="Q836" s="93"/>
      <c r="R836" s="93"/>
      <c r="S836" s="110"/>
      <c r="T836" s="107"/>
    </row>
    <row r="837" spans="3:20" x14ac:dyDescent="0.25">
      <c r="C837" s="95"/>
      <c r="D837" s="95"/>
      <c r="L837" s="104" t="str">
        <f t="shared" si="109"/>
        <v/>
      </c>
      <c r="M837" s="105" t="str">
        <f t="shared" si="110"/>
        <v/>
      </c>
      <c r="N837" s="93"/>
      <c r="O837" s="106"/>
      <c r="P837" s="93"/>
      <c r="Q837" s="93"/>
      <c r="R837" s="93"/>
      <c r="S837" s="110"/>
      <c r="T837" s="107"/>
    </row>
    <row r="838" spans="3:20" x14ac:dyDescent="0.25">
      <c r="C838" s="95"/>
      <c r="D838" s="95"/>
      <c r="L838" s="104" t="str">
        <f t="shared" si="109"/>
        <v/>
      </c>
      <c r="M838" s="105" t="str">
        <f t="shared" si="110"/>
        <v/>
      </c>
      <c r="N838" s="93"/>
      <c r="O838" s="106"/>
      <c r="P838" s="93"/>
      <c r="Q838" s="93"/>
      <c r="R838" s="93"/>
      <c r="S838" s="110"/>
      <c r="T838" s="107"/>
    </row>
    <row r="839" spans="3:20" x14ac:dyDescent="0.25">
      <c r="C839" s="95"/>
      <c r="D839" s="95"/>
      <c r="L839" s="104" t="str">
        <f t="shared" si="109"/>
        <v/>
      </c>
      <c r="M839" s="105" t="str">
        <f t="shared" si="110"/>
        <v/>
      </c>
      <c r="N839" s="93"/>
      <c r="O839" s="106"/>
      <c r="P839" s="93"/>
      <c r="Q839" s="93"/>
      <c r="R839" s="93"/>
      <c r="S839" s="110"/>
      <c r="T839" s="107"/>
    </row>
    <row r="840" spans="3:20" x14ac:dyDescent="0.25">
      <c r="C840" s="95"/>
      <c r="D840" s="95"/>
      <c r="L840" s="104" t="str">
        <f t="shared" si="109"/>
        <v/>
      </c>
      <c r="M840" s="105" t="str">
        <f t="shared" si="110"/>
        <v/>
      </c>
      <c r="N840" s="93"/>
      <c r="O840" s="106"/>
      <c r="P840" s="93"/>
      <c r="Q840" s="93"/>
      <c r="R840" s="93"/>
      <c r="S840" s="110"/>
      <c r="T840" s="107"/>
    </row>
    <row r="841" spans="3:20" x14ac:dyDescent="0.25">
      <c r="C841" s="95"/>
      <c r="D841" s="95"/>
      <c r="L841" s="104" t="str">
        <f t="shared" si="109"/>
        <v/>
      </c>
      <c r="M841" s="105" t="str">
        <f t="shared" si="110"/>
        <v/>
      </c>
      <c r="N841" s="93"/>
      <c r="O841" s="106"/>
      <c r="P841" s="93"/>
      <c r="Q841" s="93"/>
      <c r="R841" s="93"/>
      <c r="S841" s="110"/>
      <c r="T841" s="107"/>
    </row>
    <row r="842" spans="3:20" x14ac:dyDescent="0.25">
      <c r="C842" s="95"/>
      <c r="D842" s="95"/>
      <c r="L842" s="104" t="str">
        <f t="shared" si="109"/>
        <v/>
      </c>
      <c r="M842" s="105" t="str">
        <f t="shared" si="110"/>
        <v/>
      </c>
      <c r="N842" s="93"/>
      <c r="O842" s="106"/>
      <c r="P842" s="93"/>
      <c r="Q842" s="93"/>
      <c r="R842" s="93"/>
      <c r="S842" s="110"/>
      <c r="T842" s="107"/>
    </row>
    <row r="843" spans="3:20" x14ac:dyDescent="0.25">
      <c r="C843" s="95"/>
      <c r="D843" s="95"/>
      <c r="L843" s="104" t="str">
        <f t="shared" si="109"/>
        <v/>
      </c>
      <c r="M843" s="105" t="str">
        <f t="shared" si="110"/>
        <v/>
      </c>
      <c r="N843" s="93"/>
      <c r="O843" s="106"/>
      <c r="P843" s="93"/>
      <c r="Q843" s="93"/>
      <c r="R843" s="93"/>
      <c r="S843" s="110"/>
      <c r="T843" s="107"/>
    </row>
    <row r="844" spans="3:20" x14ac:dyDescent="0.25">
      <c r="C844" s="95"/>
      <c r="D844" s="95"/>
      <c r="L844" s="104" t="str">
        <f t="shared" si="109"/>
        <v/>
      </c>
      <c r="M844" s="105" t="str">
        <f t="shared" si="110"/>
        <v/>
      </c>
      <c r="N844" s="93"/>
      <c r="O844" s="106"/>
      <c r="P844" s="93"/>
      <c r="Q844" s="93"/>
      <c r="R844" s="93"/>
      <c r="S844" s="110"/>
      <c r="T844" s="107"/>
    </row>
    <row r="845" spans="3:20" x14ac:dyDescent="0.25">
      <c r="C845" s="95"/>
      <c r="D845" s="95"/>
      <c r="L845" s="104" t="str">
        <f t="shared" si="109"/>
        <v/>
      </c>
      <c r="M845" s="105" t="str">
        <f t="shared" si="110"/>
        <v/>
      </c>
      <c r="N845" s="93"/>
      <c r="O845" s="106"/>
      <c r="P845" s="93"/>
      <c r="Q845" s="93"/>
      <c r="R845" s="93"/>
      <c r="S845" s="110"/>
      <c r="T845" s="107"/>
    </row>
    <row r="846" spans="3:20" x14ac:dyDescent="0.25">
      <c r="C846" s="95"/>
      <c r="D846" s="95"/>
      <c r="L846" s="104" t="str">
        <f t="shared" si="109"/>
        <v/>
      </c>
      <c r="M846" s="105" t="str">
        <f t="shared" si="110"/>
        <v/>
      </c>
      <c r="N846" s="93"/>
      <c r="O846" s="106"/>
      <c r="P846" s="93"/>
      <c r="Q846" s="93"/>
      <c r="R846" s="93"/>
      <c r="S846" s="110"/>
      <c r="T846" s="107"/>
    </row>
    <row r="847" spans="3:20" x14ac:dyDescent="0.25">
      <c r="C847" s="95"/>
      <c r="D847" s="95"/>
      <c r="L847" s="104" t="str">
        <f t="shared" si="109"/>
        <v/>
      </c>
      <c r="M847" s="105" t="str">
        <f t="shared" si="110"/>
        <v/>
      </c>
      <c r="N847" s="93"/>
      <c r="O847" s="106"/>
      <c r="P847" s="93"/>
      <c r="Q847" s="93"/>
      <c r="R847" s="93"/>
      <c r="S847" s="110"/>
      <c r="T847" s="107"/>
    </row>
    <row r="848" spans="3:20" x14ac:dyDescent="0.25">
      <c r="C848" s="95"/>
      <c r="D848" s="95"/>
      <c r="L848" s="104" t="str">
        <f t="shared" si="109"/>
        <v/>
      </c>
      <c r="M848" s="105" t="str">
        <f t="shared" si="110"/>
        <v/>
      </c>
      <c r="N848" s="93"/>
      <c r="O848" s="106"/>
      <c r="P848" s="93"/>
      <c r="Q848" s="93"/>
      <c r="R848" s="93"/>
      <c r="S848" s="110"/>
      <c r="T848" s="107"/>
    </row>
    <row r="849" spans="3:20" x14ac:dyDescent="0.25">
      <c r="C849" s="95"/>
      <c r="D849" s="95"/>
      <c r="L849" s="104" t="str">
        <f t="shared" si="109"/>
        <v/>
      </c>
      <c r="M849" s="105" t="str">
        <f t="shared" si="110"/>
        <v/>
      </c>
      <c r="N849" s="93"/>
      <c r="O849" s="106"/>
      <c r="P849" s="93"/>
      <c r="Q849" s="93"/>
      <c r="R849" s="93"/>
      <c r="S849" s="110"/>
      <c r="T849" s="107"/>
    </row>
    <row r="850" spans="3:20" x14ac:dyDescent="0.25">
      <c r="C850" s="95"/>
      <c r="D850" s="95"/>
      <c r="L850" s="104" t="str">
        <f t="shared" si="109"/>
        <v/>
      </c>
      <c r="M850" s="105" t="str">
        <f t="shared" si="110"/>
        <v/>
      </c>
      <c r="N850" s="93"/>
      <c r="O850" s="106"/>
      <c r="P850" s="93"/>
      <c r="Q850" s="93"/>
      <c r="R850" s="93"/>
      <c r="S850" s="110"/>
      <c r="T850" s="107"/>
    </row>
    <row r="851" spans="3:20" x14ac:dyDescent="0.25">
      <c r="C851" s="95"/>
      <c r="D851" s="95"/>
      <c r="L851" s="104" t="str">
        <f t="shared" ref="L851:L914" si="111">IF(D851="","",MONTH(D851))</f>
        <v/>
      </c>
      <c r="M851" s="105" t="str">
        <f t="shared" ref="M851:M914" si="112">IF(L851="","",VLOOKUP(L851,$AJ$8:$AK$19,2,FALSE))</f>
        <v/>
      </c>
      <c r="N851" s="93"/>
      <c r="O851" s="106"/>
      <c r="P851" s="93"/>
      <c r="Q851" s="93"/>
      <c r="R851" s="93"/>
      <c r="S851" s="110"/>
      <c r="T851" s="107"/>
    </row>
    <row r="852" spans="3:20" x14ac:dyDescent="0.25">
      <c r="C852" s="95"/>
      <c r="D852" s="95"/>
      <c r="L852" s="104" t="str">
        <f t="shared" si="111"/>
        <v/>
      </c>
      <c r="M852" s="105" t="str">
        <f t="shared" si="112"/>
        <v/>
      </c>
      <c r="N852" s="93"/>
      <c r="O852" s="106"/>
      <c r="P852" s="93"/>
      <c r="Q852" s="93"/>
      <c r="R852" s="93"/>
      <c r="S852" s="110"/>
      <c r="T852" s="107"/>
    </row>
    <row r="853" spans="3:20" x14ac:dyDescent="0.25">
      <c r="C853" s="95"/>
      <c r="D853" s="95"/>
      <c r="L853" s="104" t="str">
        <f t="shared" si="111"/>
        <v/>
      </c>
      <c r="M853" s="105" t="str">
        <f t="shared" si="112"/>
        <v/>
      </c>
      <c r="N853" s="93"/>
      <c r="O853" s="106"/>
      <c r="P853" s="93"/>
      <c r="Q853" s="93"/>
      <c r="R853" s="93"/>
      <c r="S853" s="110"/>
      <c r="T853" s="107"/>
    </row>
    <row r="854" spans="3:20" x14ac:dyDescent="0.25">
      <c r="C854" s="95"/>
      <c r="D854" s="95"/>
      <c r="L854" s="104" t="str">
        <f t="shared" si="111"/>
        <v/>
      </c>
      <c r="M854" s="105" t="str">
        <f t="shared" si="112"/>
        <v/>
      </c>
      <c r="N854" s="93"/>
      <c r="O854" s="106"/>
      <c r="P854" s="93"/>
      <c r="Q854" s="93"/>
      <c r="R854" s="93"/>
      <c r="S854" s="110"/>
      <c r="T854" s="107"/>
    </row>
    <row r="855" spans="3:20" x14ac:dyDescent="0.25">
      <c r="C855" s="95"/>
      <c r="D855" s="95"/>
      <c r="L855" s="104" t="str">
        <f t="shared" si="111"/>
        <v/>
      </c>
      <c r="M855" s="105" t="str">
        <f t="shared" si="112"/>
        <v/>
      </c>
      <c r="N855" s="93"/>
      <c r="O855" s="106"/>
      <c r="P855" s="93"/>
      <c r="Q855" s="93"/>
      <c r="R855" s="93"/>
      <c r="S855" s="110"/>
      <c r="T855" s="107"/>
    </row>
    <row r="856" spans="3:20" x14ac:dyDescent="0.25">
      <c r="C856" s="95"/>
      <c r="D856" s="95"/>
      <c r="L856" s="104" t="str">
        <f t="shared" si="111"/>
        <v/>
      </c>
      <c r="M856" s="105" t="str">
        <f t="shared" si="112"/>
        <v/>
      </c>
      <c r="N856" s="93"/>
      <c r="O856" s="106"/>
      <c r="P856" s="93"/>
      <c r="Q856" s="93"/>
      <c r="R856" s="93"/>
      <c r="S856" s="110"/>
      <c r="T856" s="107"/>
    </row>
    <row r="857" spans="3:20" x14ac:dyDescent="0.25">
      <c r="C857" s="95"/>
      <c r="D857" s="95"/>
      <c r="L857" s="104" t="str">
        <f t="shared" si="111"/>
        <v/>
      </c>
      <c r="M857" s="105" t="str">
        <f t="shared" si="112"/>
        <v/>
      </c>
      <c r="N857" s="93"/>
      <c r="O857" s="106"/>
      <c r="P857" s="93"/>
      <c r="Q857" s="93"/>
      <c r="R857" s="93"/>
      <c r="S857" s="110"/>
      <c r="T857" s="107"/>
    </row>
    <row r="858" spans="3:20" x14ac:dyDescent="0.25">
      <c r="C858" s="95"/>
      <c r="D858" s="95"/>
      <c r="L858" s="104" t="str">
        <f t="shared" si="111"/>
        <v/>
      </c>
      <c r="M858" s="105" t="str">
        <f t="shared" si="112"/>
        <v/>
      </c>
      <c r="N858" s="93"/>
      <c r="O858" s="106"/>
      <c r="P858" s="93"/>
      <c r="Q858" s="93"/>
      <c r="R858" s="93"/>
      <c r="S858" s="110"/>
      <c r="T858" s="107"/>
    </row>
    <row r="859" spans="3:20" x14ac:dyDescent="0.25">
      <c r="C859" s="95"/>
      <c r="D859" s="95"/>
      <c r="L859" s="104" t="str">
        <f t="shared" si="111"/>
        <v/>
      </c>
      <c r="M859" s="105" t="str">
        <f t="shared" si="112"/>
        <v/>
      </c>
      <c r="N859" s="93"/>
      <c r="O859" s="106"/>
      <c r="P859" s="93"/>
      <c r="Q859" s="93"/>
      <c r="R859" s="93"/>
      <c r="S859" s="110"/>
      <c r="T859" s="107"/>
    </row>
    <row r="860" spans="3:20" x14ac:dyDescent="0.25">
      <c r="C860" s="95"/>
      <c r="D860" s="95"/>
      <c r="L860" s="104" t="str">
        <f t="shared" si="111"/>
        <v/>
      </c>
      <c r="M860" s="105" t="str">
        <f t="shared" si="112"/>
        <v/>
      </c>
      <c r="N860" s="93"/>
      <c r="O860" s="106"/>
      <c r="P860" s="93"/>
      <c r="Q860" s="93"/>
      <c r="R860" s="93"/>
      <c r="S860" s="110"/>
      <c r="T860" s="107"/>
    </row>
    <row r="861" spans="3:20" x14ac:dyDescent="0.25">
      <c r="C861" s="95"/>
      <c r="D861" s="95"/>
      <c r="L861" s="104" t="str">
        <f t="shared" si="111"/>
        <v/>
      </c>
      <c r="M861" s="105" t="str">
        <f t="shared" si="112"/>
        <v/>
      </c>
      <c r="N861" s="93"/>
      <c r="O861" s="106"/>
      <c r="P861" s="93"/>
      <c r="Q861" s="93"/>
      <c r="R861" s="93"/>
      <c r="S861" s="110"/>
      <c r="T861" s="107"/>
    </row>
    <row r="862" spans="3:20" x14ac:dyDescent="0.25">
      <c r="C862" s="95"/>
      <c r="D862" s="95"/>
      <c r="L862" s="104" t="str">
        <f t="shared" si="111"/>
        <v/>
      </c>
      <c r="M862" s="105" t="str">
        <f t="shared" si="112"/>
        <v/>
      </c>
      <c r="N862" s="93"/>
      <c r="O862" s="106"/>
      <c r="P862" s="93"/>
      <c r="Q862" s="93"/>
      <c r="R862" s="93"/>
      <c r="S862" s="110"/>
      <c r="T862" s="107"/>
    </row>
    <row r="863" spans="3:20" x14ac:dyDescent="0.25">
      <c r="C863" s="95"/>
      <c r="D863" s="95"/>
      <c r="L863" s="104" t="str">
        <f t="shared" si="111"/>
        <v/>
      </c>
      <c r="M863" s="105" t="str">
        <f t="shared" si="112"/>
        <v/>
      </c>
      <c r="N863" s="93"/>
      <c r="O863" s="106"/>
      <c r="P863" s="93"/>
      <c r="Q863" s="93"/>
      <c r="R863" s="93"/>
      <c r="S863" s="110"/>
      <c r="T863" s="107"/>
    </row>
    <row r="864" spans="3:20" x14ac:dyDescent="0.25">
      <c r="C864" s="95"/>
      <c r="D864" s="95"/>
      <c r="L864" s="104" t="str">
        <f t="shared" si="111"/>
        <v/>
      </c>
      <c r="M864" s="105" t="str">
        <f t="shared" si="112"/>
        <v/>
      </c>
      <c r="N864" s="93"/>
      <c r="O864" s="106"/>
      <c r="P864" s="93"/>
      <c r="Q864" s="93"/>
      <c r="R864" s="93"/>
      <c r="S864" s="110"/>
      <c r="T864" s="107"/>
    </row>
    <row r="865" spans="3:20" x14ac:dyDescent="0.25">
      <c r="C865" s="95"/>
      <c r="D865" s="95"/>
      <c r="L865" s="104" t="str">
        <f t="shared" si="111"/>
        <v/>
      </c>
      <c r="M865" s="105" t="str">
        <f t="shared" si="112"/>
        <v/>
      </c>
      <c r="N865" s="93"/>
      <c r="O865" s="106"/>
      <c r="P865" s="93"/>
      <c r="Q865" s="93"/>
      <c r="R865" s="93"/>
      <c r="S865" s="110"/>
      <c r="T865" s="107"/>
    </row>
    <row r="866" spans="3:20" x14ac:dyDescent="0.25">
      <c r="C866" s="95"/>
      <c r="D866" s="95"/>
      <c r="L866" s="104" t="str">
        <f t="shared" si="111"/>
        <v/>
      </c>
      <c r="M866" s="105" t="str">
        <f t="shared" si="112"/>
        <v/>
      </c>
      <c r="N866" s="93"/>
      <c r="O866" s="106"/>
      <c r="P866" s="93"/>
      <c r="Q866" s="93"/>
      <c r="R866" s="93"/>
      <c r="S866" s="110"/>
      <c r="T866" s="107"/>
    </row>
    <row r="867" spans="3:20" x14ac:dyDescent="0.25">
      <c r="C867" s="95"/>
      <c r="D867" s="95"/>
      <c r="L867" s="104" t="str">
        <f t="shared" si="111"/>
        <v/>
      </c>
      <c r="M867" s="105" t="str">
        <f t="shared" si="112"/>
        <v/>
      </c>
      <c r="N867" s="93"/>
      <c r="O867" s="106"/>
      <c r="P867" s="93"/>
      <c r="Q867" s="93"/>
      <c r="R867" s="93"/>
      <c r="S867" s="110"/>
      <c r="T867" s="107"/>
    </row>
    <row r="868" spans="3:20" x14ac:dyDescent="0.25">
      <c r="C868" s="95"/>
      <c r="D868" s="95"/>
      <c r="L868" s="104" t="str">
        <f t="shared" si="111"/>
        <v/>
      </c>
      <c r="M868" s="105" t="str">
        <f t="shared" si="112"/>
        <v/>
      </c>
      <c r="N868" s="93"/>
      <c r="O868" s="106"/>
      <c r="P868" s="93"/>
      <c r="Q868" s="93"/>
      <c r="R868" s="93"/>
      <c r="S868" s="110"/>
      <c r="T868" s="107"/>
    </row>
    <row r="869" spans="3:20" x14ac:dyDescent="0.25">
      <c r="C869" s="95"/>
      <c r="D869" s="95"/>
      <c r="L869" s="104" t="str">
        <f t="shared" si="111"/>
        <v/>
      </c>
      <c r="M869" s="105" t="str">
        <f t="shared" si="112"/>
        <v/>
      </c>
      <c r="N869" s="93"/>
      <c r="O869" s="106"/>
      <c r="P869" s="93"/>
      <c r="Q869" s="93"/>
      <c r="R869" s="93"/>
      <c r="S869" s="110"/>
      <c r="T869" s="107"/>
    </row>
    <row r="870" spans="3:20" x14ac:dyDescent="0.25">
      <c r="C870" s="95"/>
      <c r="D870" s="95"/>
      <c r="L870" s="104" t="str">
        <f t="shared" si="111"/>
        <v/>
      </c>
      <c r="M870" s="105" t="str">
        <f t="shared" si="112"/>
        <v/>
      </c>
      <c r="N870" s="93"/>
      <c r="O870" s="106"/>
      <c r="P870" s="93"/>
      <c r="Q870" s="93"/>
      <c r="R870" s="93"/>
      <c r="S870" s="110"/>
      <c r="T870" s="107"/>
    </row>
    <row r="871" spans="3:20" x14ac:dyDescent="0.25">
      <c r="C871" s="95"/>
      <c r="D871" s="95"/>
      <c r="L871" s="104" t="str">
        <f t="shared" si="111"/>
        <v/>
      </c>
      <c r="M871" s="105" t="str">
        <f t="shared" si="112"/>
        <v/>
      </c>
      <c r="N871" s="93"/>
      <c r="O871" s="106"/>
      <c r="P871" s="93"/>
      <c r="Q871" s="93"/>
      <c r="R871" s="93"/>
      <c r="S871" s="110"/>
      <c r="T871" s="107"/>
    </row>
    <row r="872" spans="3:20" x14ac:dyDescent="0.25">
      <c r="C872" s="95"/>
      <c r="D872" s="95"/>
      <c r="L872" s="104" t="str">
        <f t="shared" si="111"/>
        <v/>
      </c>
      <c r="M872" s="105" t="str">
        <f t="shared" si="112"/>
        <v/>
      </c>
      <c r="N872" s="93"/>
      <c r="O872" s="106"/>
      <c r="P872" s="93"/>
      <c r="Q872" s="93"/>
      <c r="R872" s="93"/>
      <c r="S872" s="110"/>
      <c r="T872" s="107"/>
    </row>
    <row r="873" spans="3:20" x14ac:dyDescent="0.25">
      <c r="C873" s="95"/>
      <c r="D873" s="95"/>
      <c r="L873" s="104" t="str">
        <f t="shared" si="111"/>
        <v/>
      </c>
      <c r="M873" s="105" t="str">
        <f t="shared" si="112"/>
        <v/>
      </c>
      <c r="N873" s="93"/>
      <c r="O873" s="106"/>
      <c r="P873" s="93"/>
      <c r="Q873" s="93"/>
      <c r="R873" s="93"/>
      <c r="S873" s="110"/>
      <c r="T873" s="107"/>
    </row>
    <row r="874" spans="3:20" x14ac:dyDescent="0.25">
      <c r="C874" s="95"/>
      <c r="D874" s="95"/>
      <c r="L874" s="104" t="str">
        <f t="shared" si="111"/>
        <v/>
      </c>
      <c r="M874" s="105" t="str">
        <f t="shared" si="112"/>
        <v/>
      </c>
      <c r="N874" s="93"/>
      <c r="O874" s="106"/>
      <c r="P874" s="93"/>
      <c r="Q874" s="93"/>
      <c r="R874" s="93"/>
      <c r="S874" s="110"/>
      <c r="T874" s="107"/>
    </row>
    <row r="875" spans="3:20" x14ac:dyDescent="0.25">
      <c r="C875" s="95"/>
      <c r="D875" s="95"/>
      <c r="L875" s="104" t="str">
        <f t="shared" si="111"/>
        <v/>
      </c>
      <c r="M875" s="105" t="str">
        <f t="shared" si="112"/>
        <v/>
      </c>
      <c r="N875" s="93"/>
      <c r="O875" s="106"/>
      <c r="P875" s="93"/>
      <c r="Q875" s="93"/>
      <c r="R875" s="93"/>
      <c r="S875" s="110"/>
      <c r="T875" s="107"/>
    </row>
    <row r="876" spans="3:20" x14ac:dyDescent="0.25">
      <c r="C876" s="95"/>
      <c r="D876" s="95"/>
      <c r="L876" s="104" t="str">
        <f t="shared" si="111"/>
        <v/>
      </c>
      <c r="M876" s="105" t="str">
        <f t="shared" si="112"/>
        <v/>
      </c>
      <c r="N876" s="93"/>
      <c r="O876" s="106"/>
      <c r="P876" s="93"/>
      <c r="Q876" s="93"/>
      <c r="R876" s="93"/>
      <c r="S876" s="110"/>
      <c r="T876" s="107"/>
    </row>
    <row r="877" spans="3:20" x14ac:dyDescent="0.25">
      <c r="C877" s="95"/>
      <c r="D877" s="95"/>
      <c r="L877" s="104" t="str">
        <f t="shared" si="111"/>
        <v/>
      </c>
      <c r="M877" s="105" t="str">
        <f t="shared" si="112"/>
        <v/>
      </c>
      <c r="N877" s="93"/>
      <c r="O877" s="106"/>
      <c r="P877" s="93"/>
      <c r="Q877" s="93"/>
      <c r="R877" s="93"/>
      <c r="S877" s="110"/>
      <c r="T877" s="107"/>
    </row>
    <row r="878" spans="3:20" x14ac:dyDescent="0.25">
      <c r="C878" s="95"/>
      <c r="D878" s="95"/>
      <c r="L878" s="104" t="str">
        <f t="shared" si="111"/>
        <v/>
      </c>
      <c r="M878" s="105" t="str">
        <f t="shared" si="112"/>
        <v/>
      </c>
      <c r="N878" s="93"/>
      <c r="O878" s="106"/>
      <c r="P878" s="93"/>
      <c r="Q878" s="93"/>
      <c r="R878" s="93"/>
      <c r="S878" s="110"/>
      <c r="T878" s="107"/>
    </row>
    <row r="879" spans="3:20" x14ac:dyDescent="0.25">
      <c r="C879" s="95"/>
      <c r="D879" s="95"/>
      <c r="L879" s="104" t="str">
        <f t="shared" si="111"/>
        <v/>
      </c>
      <c r="M879" s="105" t="str">
        <f t="shared" si="112"/>
        <v/>
      </c>
      <c r="N879" s="93"/>
      <c r="O879" s="106"/>
      <c r="P879" s="93"/>
      <c r="Q879" s="93"/>
      <c r="R879" s="93"/>
      <c r="S879" s="110"/>
      <c r="T879" s="107"/>
    </row>
    <row r="880" spans="3:20" x14ac:dyDescent="0.25">
      <c r="C880" s="95"/>
      <c r="D880" s="95"/>
      <c r="L880" s="104" t="str">
        <f t="shared" si="111"/>
        <v/>
      </c>
      <c r="M880" s="105" t="str">
        <f t="shared" si="112"/>
        <v/>
      </c>
      <c r="N880" s="93"/>
      <c r="O880" s="106"/>
      <c r="P880" s="93"/>
      <c r="Q880" s="93"/>
      <c r="R880" s="93"/>
      <c r="S880" s="110"/>
      <c r="T880" s="107"/>
    </row>
    <row r="881" spans="3:20" x14ac:dyDescent="0.25">
      <c r="C881" s="95"/>
      <c r="D881" s="95"/>
      <c r="L881" s="104" t="str">
        <f t="shared" si="111"/>
        <v/>
      </c>
      <c r="M881" s="105" t="str">
        <f t="shared" si="112"/>
        <v/>
      </c>
      <c r="N881" s="93"/>
      <c r="O881" s="106"/>
      <c r="P881" s="93"/>
      <c r="Q881" s="93"/>
      <c r="R881" s="93"/>
      <c r="S881" s="110"/>
      <c r="T881" s="107"/>
    </row>
    <row r="882" spans="3:20" x14ac:dyDescent="0.25">
      <c r="C882" s="95"/>
      <c r="D882" s="95"/>
      <c r="L882" s="104" t="str">
        <f t="shared" si="111"/>
        <v/>
      </c>
      <c r="M882" s="105" t="str">
        <f t="shared" si="112"/>
        <v/>
      </c>
      <c r="N882" s="93"/>
      <c r="O882" s="106"/>
      <c r="P882" s="93"/>
      <c r="Q882" s="93"/>
      <c r="R882" s="93"/>
      <c r="S882" s="110"/>
      <c r="T882" s="107"/>
    </row>
    <row r="883" spans="3:20" x14ac:dyDescent="0.25">
      <c r="C883" s="95"/>
      <c r="D883" s="95"/>
      <c r="L883" s="104" t="str">
        <f t="shared" si="111"/>
        <v/>
      </c>
      <c r="M883" s="105" t="str">
        <f t="shared" si="112"/>
        <v/>
      </c>
      <c r="N883" s="93"/>
      <c r="O883" s="106"/>
      <c r="P883" s="93"/>
      <c r="Q883" s="93"/>
      <c r="R883" s="93"/>
      <c r="S883" s="110"/>
      <c r="T883" s="107"/>
    </row>
    <row r="884" spans="3:20" x14ac:dyDescent="0.25">
      <c r="C884" s="95"/>
      <c r="D884" s="95"/>
      <c r="L884" s="104" t="str">
        <f t="shared" si="111"/>
        <v/>
      </c>
      <c r="M884" s="105" t="str">
        <f t="shared" si="112"/>
        <v/>
      </c>
      <c r="N884" s="93"/>
      <c r="O884" s="106"/>
      <c r="P884" s="93"/>
      <c r="Q884" s="93"/>
      <c r="R884" s="93"/>
      <c r="S884" s="110"/>
      <c r="T884" s="107"/>
    </row>
    <row r="885" spans="3:20" x14ac:dyDescent="0.25">
      <c r="C885" s="95"/>
      <c r="D885" s="95"/>
      <c r="L885" s="104" t="str">
        <f t="shared" si="111"/>
        <v/>
      </c>
      <c r="M885" s="105" t="str">
        <f t="shared" si="112"/>
        <v/>
      </c>
      <c r="N885" s="93"/>
      <c r="O885" s="106"/>
      <c r="P885" s="93"/>
      <c r="Q885" s="93"/>
      <c r="R885" s="93"/>
      <c r="S885" s="110"/>
      <c r="T885" s="107"/>
    </row>
    <row r="886" spans="3:20" x14ac:dyDescent="0.25">
      <c r="C886" s="95"/>
      <c r="D886" s="95"/>
      <c r="L886" s="104" t="str">
        <f t="shared" si="111"/>
        <v/>
      </c>
      <c r="M886" s="105" t="str">
        <f t="shared" si="112"/>
        <v/>
      </c>
      <c r="N886" s="93"/>
      <c r="O886" s="106"/>
      <c r="P886" s="93"/>
      <c r="Q886" s="93"/>
      <c r="R886" s="93"/>
      <c r="S886" s="110"/>
      <c r="T886" s="107"/>
    </row>
    <row r="887" spans="3:20" x14ac:dyDescent="0.25">
      <c r="C887" s="95"/>
      <c r="D887" s="95"/>
      <c r="L887" s="104" t="str">
        <f t="shared" si="111"/>
        <v/>
      </c>
      <c r="M887" s="105" t="str">
        <f t="shared" si="112"/>
        <v/>
      </c>
      <c r="N887" s="93"/>
      <c r="O887" s="106"/>
      <c r="P887" s="93"/>
      <c r="Q887" s="93"/>
      <c r="R887" s="93"/>
      <c r="S887" s="110"/>
      <c r="T887" s="107"/>
    </row>
    <row r="888" spans="3:20" x14ac:dyDescent="0.25">
      <c r="C888" s="95"/>
      <c r="D888" s="95"/>
      <c r="L888" s="104" t="str">
        <f t="shared" si="111"/>
        <v/>
      </c>
      <c r="M888" s="105" t="str">
        <f t="shared" si="112"/>
        <v/>
      </c>
      <c r="N888" s="93"/>
      <c r="O888" s="106"/>
      <c r="P888" s="93"/>
      <c r="Q888" s="93"/>
      <c r="R888" s="93"/>
      <c r="S888" s="110"/>
      <c r="T888" s="107"/>
    </row>
    <row r="889" spans="3:20" x14ac:dyDescent="0.25">
      <c r="C889" s="95"/>
      <c r="D889" s="95"/>
      <c r="L889" s="104" t="str">
        <f t="shared" si="111"/>
        <v/>
      </c>
      <c r="M889" s="105" t="str">
        <f t="shared" si="112"/>
        <v/>
      </c>
      <c r="N889" s="93"/>
      <c r="O889" s="106"/>
      <c r="P889" s="93"/>
      <c r="Q889" s="93"/>
      <c r="R889" s="93"/>
      <c r="S889" s="110"/>
      <c r="T889" s="107"/>
    </row>
    <row r="890" spans="3:20" x14ac:dyDescent="0.25">
      <c r="C890" s="95"/>
      <c r="D890" s="95"/>
      <c r="L890" s="104" t="str">
        <f t="shared" si="111"/>
        <v/>
      </c>
      <c r="M890" s="105" t="str">
        <f t="shared" si="112"/>
        <v/>
      </c>
      <c r="N890" s="93"/>
      <c r="O890" s="106"/>
      <c r="P890" s="93"/>
      <c r="Q890" s="93"/>
      <c r="R890" s="93"/>
      <c r="S890" s="110"/>
      <c r="T890" s="107"/>
    </row>
    <row r="891" spans="3:20" x14ac:dyDescent="0.25">
      <c r="C891" s="95"/>
      <c r="D891" s="95"/>
      <c r="L891" s="104" t="str">
        <f t="shared" si="111"/>
        <v/>
      </c>
      <c r="M891" s="105" t="str">
        <f t="shared" si="112"/>
        <v/>
      </c>
      <c r="N891" s="93"/>
      <c r="O891" s="106"/>
      <c r="P891" s="93"/>
      <c r="Q891" s="93"/>
      <c r="R891" s="93"/>
      <c r="S891" s="110"/>
      <c r="T891" s="107"/>
    </row>
    <row r="892" spans="3:20" x14ac:dyDescent="0.25">
      <c r="C892" s="95"/>
      <c r="D892" s="95"/>
      <c r="L892" s="104" t="str">
        <f t="shared" si="111"/>
        <v/>
      </c>
      <c r="M892" s="105" t="str">
        <f t="shared" si="112"/>
        <v/>
      </c>
      <c r="N892" s="93"/>
      <c r="O892" s="106"/>
      <c r="P892" s="93"/>
      <c r="Q892" s="93"/>
      <c r="R892" s="93"/>
      <c r="S892" s="110"/>
      <c r="T892" s="107"/>
    </row>
    <row r="893" spans="3:20" x14ac:dyDescent="0.25">
      <c r="C893" s="95"/>
      <c r="D893" s="95"/>
      <c r="L893" s="104" t="str">
        <f t="shared" si="111"/>
        <v/>
      </c>
      <c r="M893" s="105" t="str">
        <f t="shared" si="112"/>
        <v/>
      </c>
      <c r="N893" s="93"/>
      <c r="O893" s="106"/>
      <c r="P893" s="93"/>
      <c r="Q893" s="93"/>
      <c r="R893" s="93"/>
      <c r="S893" s="110"/>
      <c r="T893" s="107"/>
    </row>
    <row r="894" spans="3:20" x14ac:dyDescent="0.25">
      <c r="C894" s="95"/>
      <c r="D894" s="95"/>
      <c r="L894" s="104" t="str">
        <f t="shared" si="111"/>
        <v/>
      </c>
      <c r="M894" s="105" t="str">
        <f t="shared" si="112"/>
        <v/>
      </c>
      <c r="N894" s="93"/>
      <c r="O894" s="106"/>
      <c r="P894" s="93"/>
      <c r="Q894" s="93"/>
      <c r="R894" s="93"/>
      <c r="S894" s="110"/>
      <c r="T894" s="107"/>
    </row>
    <row r="895" spans="3:20" x14ac:dyDescent="0.25">
      <c r="C895" s="95"/>
      <c r="D895" s="95"/>
      <c r="L895" s="104" t="str">
        <f t="shared" si="111"/>
        <v/>
      </c>
      <c r="M895" s="105" t="str">
        <f t="shared" si="112"/>
        <v/>
      </c>
      <c r="N895" s="93"/>
      <c r="O895" s="106"/>
      <c r="P895" s="93"/>
      <c r="Q895" s="93"/>
      <c r="R895" s="93"/>
      <c r="S895" s="110"/>
      <c r="T895" s="107"/>
    </row>
    <row r="896" spans="3:20" x14ac:dyDescent="0.25">
      <c r="C896" s="95"/>
      <c r="D896" s="95"/>
      <c r="L896" s="104" t="str">
        <f t="shared" si="111"/>
        <v/>
      </c>
      <c r="M896" s="105" t="str">
        <f t="shared" si="112"/>
        <v/>
      </c>
      <c r="N896" s="93"/>
      <c r="O896" s="106"/>
      <c r="P896" s="93"/>
      <c r="Q896" s="93"/>
      <c r="R896" s="93"/>
      <c r="S896" s="110"/>
      <c r="T896" s="107"/>
    </row>
    <row r="897" spans="3:20" x14ac:dyDescent="0.25">
      <c r="C897" s="95"/>
      <c r="D897" s="95"/>
      <c r="L897" s="104" t="str">
        <f t="shared" si="111"/>
        <v/>
      </c>
      <c r="M897" s="105" t="str">
        <f t="shared" si="112"/>
        <v/>
      </c>
      <c r="N897" s="93"/>
      <c r="O897" s="106"/>
      <c r="P897" s="93"/>
      <c r="Q897" s="93"/>
      <c r="R897" s="93"/>
      <c r="S897" s="110"/>
      <c r="T897" s="107"/>
    </row>
    <row r="898" spans="3:20" x14ac:dyDescent="0.25">
      <c r="C898" s="95"/>
      <c r="D898" s="95"/>
      <c r="L898" s="104" t="str">
        <f t="shared" si="111"/>
        <v/>
      </c>
      <c r="M898" s="105" t="str">
        <f t="shared" si="112"/>
        <v/>
      </c>
      <c r="N898" s="93"/>
      <c r="O898" s="106"/>
      <c r="P898" s="93"/>
      <c r="Q898" s="93"/>
      <c r="R898" s="93"/>
      <c r="S898" s="110"/>
      <c r="T898" s="107"/>
    </row>
    <row r="899" spans="3:20" x14ac:dyDescent="0.25">
      <c r="C899" s="95"/>
      <c r="D899" s="95"/>
      <c r="L899" s="104" t="str">
        <f t="shared" si="111"/>
        <v/>
      </c>
      <c r="M899" s="105" t="str">
        <f t="shared" si="112"/>
        <v/>
      </c>
      <c r="N899" s="93"/>
      <c r="O899" s="106"/>
      <c r="P899" s="93"/>
      <c r="Q899" s="93"/>
      <c r="R899" s="93"/>
      <c r="S899" s="110"/>
      <c r="T899" s="107"/>
    </row>
    <row r="900" spans="3:20" x14ac:dyDescent="0.25">
      <c r="C900" s="95"/>
      <c r="D900" s="95"/>
      <c r="L900" s="104" t="str">
        <f t="shared" si="111"/>
        <v/>
      </c>
      <c r="M900" s="105" t="str">
        <f t="shared" si="112"/>
        <v/>
      </c>
      <c r="N900" s="93"/>
      <c r="O900" s="106"/>
      <c r="P900" s="93"/>
      <c r="Q900" s="93"/>
      <c r="R900" s="93"/>
      <c r="S900" s="110"/>
      <c r="T900" s="107"/>
    </row>
    <row r="901" spans="3:20" x14ac:dyDescent="0.25">
      <c r="C901" s="95"/>
      <c r="D901" s="95"/>
      <c r="L901" s="104" t="str">
        <f t="shared" si="111"/>
        <v/>
      </c>
      <c r="M901" s="105" t="str">
        <f t="shared" si="112"/>
        <v/>
      </c>
      <c r="N901" s="93"/>
      <c r="O901" s="106"/>
      <c r="P901" s="93"/>
      <c r="Q901" s="93"/>
      <c r="R901" s="93"/>
      <c r="S901" s="110"/>
      <c r="T901" s="107"/>
    </row>
    <row r="902" spans="3:20" x14ac:dyDescent="0.25">
      <c r="C902" s="95"/>
      <c r="D902" s="95"/>
      <c r="L902" s="104" t="str">
        <f t="shared" si="111"/>
        <v/>
      </c>
      <c r="M902" s="105" t="str">
        <f t="shared" si="112"/>
        <v/>
      </c>
      <c r="N902" s="93"/>
      <c r="O902" s="106"/>
      <c r="P902" s="93"/>
      <c r="Q902" s="93"/>
      <c r="R902" s="93"/>
      <c r="S902" s="110"/>
      <c r="T902" s="107"/>
    </row>
    <row r="903" spans="3:20" x14ac:dyDescent="0.25">
      <c r="C903" s="95"/>
      <c r="D903" s="95"/>
      <c r="L903" s="104" t="str">
        <f t="shared" si="111"/>
        <v/>
      </c>
      <c r="M903" s="105" t="str">
        <f t="shared" si="112"/>
        <v/>
      </c>
      <c r="N903" s="93"/>
      <c r="O903" s="106"/>
      <c r="P903" s="93"/>
      <c r="Q903" s="93"/>
      <c r="R903" s="93"/>
      <c r="S903" s="110"/>
      <c r="T903" s="107"/>
    </row>
    <row r="904" spans="3:20" x14ac:dyDescent="0.25">
      <c r="C904" s="95"/>
      <c r="D904" s="95"/>
      <c r="L904" s="104" t="str">
        <f t="shared" si="111"/>
        <v/>
      </c>
      <c r="M904" s="105" t="str">
        <f t="shared" si="112"/>
        <v/>
      </c>
      <c r="N904" s="93"/>
      <c r="O904" s="106"/>
      <c r="P904" s="93"/>
      <c r="Q904" s="93"/>
      <c r="R904" s="93"/>
      <c r="S904" s="110"/>
      <c r="T904" s="107"/>
    </row>
    <row r="905" spans="3:20" x14ac:dyDescent="0.25">
      <c r="C905" s="95"/>
      <c r="D905" s="95"/>
      <c r="L905" s="104" t="str">
        <f t="shared" si="111"/>
        <v/>
      </c>
      <c r="M905" s="105" t="str">
        <f t="shared" si="112"/>
        <v/>
      </c>
      <c r="N905" s="93"/>
      <c r="O905" s="106"/>
      <c r="P905" s="93"/>
      <c r="Q905" s="93"/>
      <c r="R905" s="93"/>
      <c r="S905" s="110"/>
      <c r="T905" s="107"/>
    </row>
    <row r="906" spans="3:20" x14ac:dyDescent="0.25">
      <c r="C906" s="95"/>
      <c r="D906" s="95"/>
      <c r="L906" s="104" t="str">
        <f t="shared" si="111"/>
        <v/>
      </c>
      <c r="M906" s="105" t="str">
        <f t="shared" si="112"/>
        <v/>
      </c>
      <c r="N906" s="93"/>
      <c r="O906" s="106"/>
      <c r="P906" s="93"/>
      <c r="Q906" s="93"/>
      <c r="R906" s="93"/>
      <c r="S906" s="110"/>
      <c r="T906" s="107"/>
    </row>
    <row r="907" spans="3:20" x14ac:dyDescent="0.25">
      <c r="C907" s="95"/>
      <c r="D907" s="95"/>
      <c r="L907" s="104" t="str">
        <f t="shared" si="111"/>
        <v/>
      </c>
      <c r="M907" s="105" t="str">
        <f t="shared" si="112"/>
        <v/>
      </c>
      <c r="N907" s="93"/>
      <c r="O907" s="106"/>
      <c r="P907" s="93"/>
      <c r="Q907" s="93"/>
      <c r="R907" s="93"/>
      <c r="S907" s="110"/>
      <c r="T907" s="107"/>
    </row>
    <row r="908" spans="3:20" x14ac:dyDescent="0.25">
      <c r="C908" s="95"/>
      <c r="D908" s="95"/>
      <c r="L908" s="104" t="str">
        <f t="shared" si="111"/>
        <v/>
      </c>
      <c r="M908" s="105" t="str">
        <f t="shared" si="112"/>
        <v/>
      </c>
      <c r="N908" s="93"/>
      <c r="O908" s="106"/>
      <c r="P908" s="93"/>
      <c r="Q908" s="93"/>
      <c r="R908" s="93"/>
      <c r="S908" s="110"/>
      <c r="T908" s="107"/>
    </row>
    <row r="909" spans="3:20" x14ac:dyDescent="0.25">
      <c r="C909" s="95"/>
      <c r="D909" s="95"/>
      <c r="L909" s="104" t="str">
        <f t="shared" si="111"/>
        <v/>
      </c>
      <c r="M909" s="105" t="str">
        <f t="shared" si="112"/>
        <v/>
      </c>
      <c r="N909" s="93"/>
      <c r="O909" s="106"/>
      <c r="P909" s="93"/>
      <c r="Q909" s="93"/>
      <c r="R909" s="93"/>
      <c r="S909" s="110"/>
      <c r="T909" s="107"/>
    </row>
    <row r="910" spans="3:20" x14ac:dyDescent="0.25">
      <c r="C910" s="95"/>
      <c r="D910" s="95"/>
      <c r="L910" s="104" t="str">
        <f t="shared" si="111"/>
        <v/>
      </c>
      <c r="M910" s="105" t="str">
        <f t="shared" si="112"/>
        <v/>
      </c>
      <c r="N910" s="93"/>
      <c r="O910" s="106"/>
      <c r="P910" s="93"/>
      <c r="Q910" s="93"/>
      <c r="R910" s="93"/>
      <c r="S910" s="110"/>
      <c r="T910" s="107"/>
    </row>
    <row r="911" spans="3:20" x14ac:dyDescent="0.25">
      <c r="C911" s="95"/>
      <c r="D911" s="95"/>
      <c r="L911" s="104" t="str">
        <f t="shared" si="111"/>
        <v/>
      </c>
      <c r="M911" s="105" t="str">
        <f t="shared" si="112"/>
        <v/>
      </c>
      <c r="N911" s="93"/>
      <c r="O911" s="106"/>
      <c r="P911" s="93"/>
      <c r="Q911" s="93"/>
      <c r="R911" s="93"/>
      <c r="S911" s="110"/>
      <c r="T911" s="107"/>
    </row>
    <row r="912" spans="3:20" x14ac:dyDescent="0.25">
      <c r="C912" s="95"/>
      <c r="D912" s="95"/>
      <c r="L912" s="104" t="str">
        <f t="shared" si="111"/>
        <v/>
      </c>
      <c r="M912" s="105" t="str">
        <f t="shared" si="112"/>
        <v/>
      </c>
      <c r="N912" s="93"/>
      <c r="O912" s="106"/>
      <c r="P912" s="93"/>
      <c r="Q912" s="93"/>
      <c r="R912" s="93"/>
      <c r="S912" s="110"/>
      <c r="T912" s="107"/>
    </row>
    <row r="913" spans="3:20" x14ac:dyDescent="0.25">
      <c r="C913" s="95"/>
      <c r="D913" s="95"/>
      <c r="L913" s="104" t="str">
        <f t="shared" si="111"/>
        <v/>
      </c>
      <c r="M913" s="105" t="str">
        <f t="shared" si="112"/>
        <v/>
      </c>
      <c r="N913" s="93"/>
      <c r="O913" s="106"/>
      <c r="P913" s="93"/>
      <c r="Q913" s="93"/>
      <c r="R913" s="93"/>
      <c r="S913" s="110"/>
      <c r="T913" s="107"/>
    </row>
    <row r="914" spans="3:20" x14ac:dyDescent="0.25">
      <c r="C914" s="95"/>
      <c r="D914" s="95"/>
      <c r="L914" s="104" t="str">
        <f t="shared" si="111"/>
        <v/>
      </c>
      <c r="M914" s="105" t="str">
        <f t="shared" si="112"/>
        <v/>
      </c>
      <c r="N914" s="93"/>
      <c r="O914" s="106"/>
      <c r="P914" s="93"/>
      <c r="Q914" s="93"/>
      <c r="R914" s="93"/>
      <c r="S914" s="110"/>
      <c r="T914" s="107"/>
    </row>
    <row r="915" spans="3:20" x14ac:dyDescent="0.25">
      <c r="C915" s="95"/>
      <c r="D915" s="95"/>
      <c r="L915" s="104" t="str">
        <f t="shared" ref="L915:L934" si="113">IF(D915="","",MONTH(D915))</f>
        <v/>
      </c>
      <c r="M915" s="105" t="str">
        <f t="shared" ref="M915:M934" si="114">IF(L915="","",VLOOKUP(L915,$AJ$8:$AK$19,2,FALSE))</f>
        <v/>
      </c>
      <c r="N915" s="93"/>
      <c r="O915" s="106"/>
      <c r="P915" s="93"/>
      <c r="Q915" s="93"/>
      <c r="R915" s="93"/>
      <c r="S915" s="110"/>
      <c r="T915" s="107"/>
    </row>
    <row r="916" spans="3:20" x14ac:dyDescent="0.25">
      <c r="C916" s="95"/>
      <c r="D916" s="95"/>
      <c r="L916" s="104" t="str">
        <f t="shared" si="113"/>
        <v/>
      </c>
      <c r="M916" s="105" t="str">
        <f t="shared" si="114"/>
        <v/>
      </c>
      <c r="N916" s="93"/>
      <c r="O916" s="106"/>
      <c r="P916" s="93"/>
      <c r="Q916" s="93"/>
      <c r="R916" s="93"/>
      <c r="S916" s="110"/>
      <c r="T916" s="107"/>
    </row>
    <row r="917" spans="3:20" x14ac:dyDescent="0.25">
      <c r="C917" s="95"/>
      <c r="D917" s="95"/>
      <c r="L917" s="104" t="str">
        <f t="shared" si="113"/>
        <v/>
      </c>
      <c r="M917" s="105" t="str">
        <f t="shared" si="114"/>
        <v/>
      </c>
      <c r="N917" s="93"/>
      <c r="O917" s="106"/>
      <c r="P917" s="93"/>
      <c r="Q917" s="93"/>
      <c r="R917" s="93"/>
      <c r="S917" s="110"/>
      <c r="T917" s="107"/>
    </row>
    <row r="918" spans="3:20" x14ac:dyDescent="0.25">
      <c r="C918" s="95"/>
      <c r="D918" s="95"/>
      <c r="L918" s="104" t="str">
        <f t="shared" si="113"/>
        <v/>
      </c>
      <c r="M918" s="105" t="str">
        <f t="shared" si="114"/>
        <v/>
      </c>
      <c r="N918" s="93"/>
      <c r="O918" s="106"/>
      <c r="P918" s="93"/>
      <c r="Q918" s="93"/>
      <c r="R918" s="93"/>
      <c r="S918" s="110"/>
      <c r="T918" s="107"/>
    </row>
    <row r="919" spans="3:20" x14ac:dyDescent="0.25">
      <c r="C919" s="95"/>
      <c r="D919" s="95"/>
      <c r="L919" s="104" t="str">
        <f t="shared" si="113"/>
        <v/>
      </c>
      <c r="M919" s="105" t="str">
        <f t="shared" si="114"/>
        <v/>
      </c>
      <c r="N919" s="93"/>
      <c r="O919" s="106"/>
      <c r="P919" s="93"/>
      <c r="Q919" s="93"/>
      <c r="R919" s="93"/>
      <c r="S919" s="110"/>
      <c r="T919" s="107"/>
    </row>
    <row r="920" spans="3:20" x14ac:dyDescent="0.25">
      <c r="C920" s="95"/>
      <c r="D920" s="95"/>
      <c r="L920" s="104" t="str">
        <f t="shared" si="113"/>
        <v/>
      </c>
      <c r="M920" s="105" t="str">
        <f t="shared" si="114"/>
        <v/>
      </c>
      <c r="N920" s="93"/>
      <c r="O920" s="106"/>
      <c r="P920" s="93"/>
      <c r="Q920" s="93"/>
      <c r="R920" s="93"/>
      <c r="S920" s="110"/>
      <c r="T920" s="107"/>
    </row>
    <row r="921" spans="3:20" x14ac:dyDescent="0.25">
      <c r="C921" s="95"/>
      <c r="D921" s="95"/>
      <c r="L921" s="104" t="str">
        <f t="shared" si="113"/>
        <v/>
      </c>
      <c r="M921" s="105" t="str">
        <f t="shared" si="114"/>
        <v/>
      </c>
      <c r="N921" s="93"/>
      <c r="O921" s="106"/>
      <c r="P921" s="93"/>
      <c r="Q921" s="93"/>
      <c r="R921" s="93"/>
      <c r="S921" s="110"/>
      <c r="T921" s="107"/>
    </row>
    <row r="922" spans="3:20" x14ac:dyDescent="0.25">
      <c r="C922" s="95"/>
      <c r="D922" s="95"/>
      <c r="L922" s="104" t="str">
        <f t="shared" si="113"/>
        <v/>
      </c>
      <c r="M922" s="105" t="str">
        <f t="shared" si="114"/>
        <v/>
      </c>
      <c r="N922" s="93"/>
      <c r="O922" s="106"/>
      <c r="P922" s="93"/>
      <c r="Q922" s="93"/>
      <c r="R922" s="93"/>
      <c r="S922" s="110"/>
      <c r="T922" s="107"/>
    </row>
    <row r="923" spans="3:20" x14ac:dyDescent="0.25">
      <c r="C923" s="95"/>
      <c r="D923" s="95"/>
      <c r="L923" s="104" t="str">
        <f t="shared" si="113"/>
        <v/>
      </c>
      <c r="M923" s="105" t="str">
        <f t="shared" si="114"/>
        <v/>
      </c>
      <c r="N923" s="93"/>
      <c r="O923" s="106"/>
      <c r="P923" s="93"/>
      <c r="Q923" s="93"/>
      <c r="R923" s="93"/>
      <c r="S923" s="110"/>
      <c r="T923" s="107"/>
    </row>
    <row r="924" spans="3:20" x14ac:dyDescent="0.25">
      <c r="C924" s="95"/>
      <c r="D924" s="95"/>
      <c r="L924" s="104" t="str">
        <f t="shared" si="113"/>
        <v/>
      </c>
      <c r="M924" s="105" t="str">
        <f t="shared" si="114"/>
        <v/>
      </c>
      <c r="N924" s="93"/>
      <c r="O924" s="106"/>
      <c r="P924" s="93"/>
      <c r="Q924" s="93"/>
      <c r="R924" s="93"/>
      <c r="S924" s="110"/>
      <c r="T924" s="107"/>
    </row>
    <row r="925" spans="3:20" x14ac:dyDescent="0.25">
      <c r="C925" s="95"/>
      <c r="D925" s="95"/>
      <c r="L925" s="104" t="str">
        <f t="shared" si="113"/>
        <v/>
      </c>
      <c r="M925" s="105" t="str">
        <f t="shared" si="114"/>
        <v/>
      </c>
      <c r="N925" s="93"/>
      <c r="O925" s="106"/>
      <c r="P925" s="93"/>
      <c r="Q925" s="93"/>
      <c r="R925" s="93"/>
      <c r="S925" s="110"/>
      <c r="T925" s="107"/>
    </row>
    <row r="926" spans="3:20" x14ac:dyDescent="0.25">
      <c r="C926" s="95"/>
      <c r="D926" s="95"/>
      <c r="L926" s="104" t="str">
        <f t="shared" si="113"/>
        <v/>
      </c>
      <c r="M926" s="105" t="str">
        <f t="shared" si="114"/>
        <v/>
      </c>
      <c r="N926" s="93"/>
      <c r="O926" s="106"/>
      <c r="P926" s="93"/>
      <c r="Q926" s="93"/>
      <c r="R926" s="93"/>
      <c r="S926" s="110"/>
      <c r="T926" s="107"/>
    </row>
    <row r="927" spans="3:20" x14ac:dyDescent="0.25">
      <c r="C927" s="95"/>
      <c r="D927" s="95"/>
      <c r="L927" s="104" t="str">
        <f t="shared" si="113"/>
        <v/>
      </c>
      <c r="M927" s="105" t="str">
        <f t="shared" si="114"/>
        <v/>
      </c>
      <c r="N927" s="93"/>
      <c r="O927" s="106"/>
      <c r="P927" s="93"/>
      <c r="Q927" s="93"/>
      <c r="R927" s="93"/>
      <c r="S927" s="110"/>
      <c r="T927" s="107"/>
    </row>
    <row r="928" spans="3:20" x14ac:dyDescent="0.25">
      <c r="C928" s="95"/>
      <c r="D928" s="95"/>
      <c r="L928" s="104" t="str">
        <f t="shared" si="113"/>
        <v/>
      </c>
      <c r="M928" s="105" t="str">
        <f t="shared" si="114"/>
        <v/>
      </c>
      <c r="N928" s="93"/>
      <c r="O928" s="106"/>
      <c r="P928" s="93"/>
      <c r="Q928" s="93"/>
      <c r="R928" s="93"/>
      <c r="S928" s="110"/>
      <c r="T928" s="107"/>
    </row>
    <row r="929" spans="3:20" x14ac:dyDescent="0.25">
      <c r="C929" s="95"/>
      <c r="D929" s="95"/>
      <c r="L929" s="104" t="str">
        <f t="shared" si="113"/>
        <v/>
      </c>
      <c r="M929" s="105" t="str">
        <f t="shared" si="114"/>
        <v/>
      </c>
      <c r="N929" s="93"/>
      <c r="O929" s="106"/>
      <c r="P929" s="93"/>
      <c r="Q929" s="93"/>
      <c r="R929" s="93"/>
      <c r="S929" s="110"/>
      <c r="T929" s="107"/>
    </row>
    <row r="930" spans="3:20" x14ac:dyDescent="0.25">
      <c r="C930" s="95"/>
      <c r="D930" s="95"/>
      <c r="L930" s="104" t="str">
        <f t="shared" si="113"/>
        <v/>
      </c>
      <c r="M930" s="105" t="str">
        <f t="shared" si="114"/>
        <v/>
      </c>
      <c r="N930" s="93"/>
      <c r="O930" s="106"/>
      <c r="P930" s="93"/>
      <c r="Q930" s="93"/>
      <c r="R930" s="93"/>
      <c r="S930" s="110"/>
      <c r="T930" s="107"/>
    </row>
    <row r="931" spans="3:20" x14ac:dyDescent="0.25">
      <c r="C931" s="95"/>
      <c r="D931" s="95"/>
      <c r="L931" s="104" t="str">
        <f t="shared" si="113"/>
        <v/>
      </c>
      <c r="M931" s="105" t="str">
        <f t="shared" si="114"/>
        <v/>
      </c>
      <c r="N931" s="93"/>
      <c r="O931" s="106"/>
      <c r="P931" s="93"/>
      <c r="Q931" s="93"/>
      <c r="R931" s="93"/>
      <c r="S931" s="110"/>
      <c r="T931" s="107"/>
    </row>
    <row r="932" spans="3:20" x14ac:dyDescent="0.25">
      <c r="C932" s="95"/>
      <c r="D932" s="95"/>
      <c r="L932" s="104" t="str">
        <f t="shared" si="113"/>
        <v/>
      </c>
      <c r="M932" s="105" t="str">
        <f t="shared" si="114"/>
        <v/>
      </c>
      <c r="N932" s="93"/>
      <c r="O932" s="106"/>
      <c r="P932" s="93"/>
      <c r="Q932" s="93"/>
      <c r="R932" s="93"/>
      <c r="S932" s="110"/>
      <c r="T932" s="107"/>
    </row>
    <row r="933" spans="3:20" x14ac:dyDescent="0.25">
      <c r="C933" s="95"/>
      <c r="D933" s="95"/>
      <c r="L933" s="104" t="str">
        <f t="shared" si="113"/>
        <v/>
      </c>
      <c r="M933" s="105" t="str">
        <f t="shared" si="114"/>
        <v/>
      </c>
      <c r="N933" s="93"/>
      <c r="O933" s="106"/>
      <c r="P933" s="93"/>
      <c r="Q933" s="93"/>
      <c r="R933" s="93"/>
      <c r="S933" s="110"/>
      <c r="T933" s="107"/>
    </row>
    <row r="934" spans="3:20" x14ac:dyDescent="0.25">
      <c r="C934" s="95"/>
      <c r="D934" s="95"/>
      <c r="L934" s="104" t="str">
        <f t="shared" si="113"/>
        <v/>
      </c>
      <c r="M934" s="105" t="str">
        <f t="shared" si="114"/>
        <v/>
      </c>
      <c r="N934" s="93"/>
      <c r="O934" s="106"/>
      <c r="P934" s="93"/>
      <c r="Q934" s="93"/>
      <c r="R934" s="93"/>
      <c r="S934" s="110"/>
      <c r="T934" s="107"/>
    </row>
    <row r="1048546" spans="3:3" x14ac:dyDescent="0.25">
      <c r="C1048546" s="95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0485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44073</v>
      </c>
      <c r="D7" s="134" t="s">
        <v>14</v>
      </c>
      <c r="E7" s="173">
        <v>110.59</v>
      </c>
      <c r="F7" s="8" t="s">
        <v>1265</v>
      </c>
      <c r="G7" s="134">
        <f t="shared" ref="G7" si="0">IF(C7="","",MONTH(C7))</f>
        <v>8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 t="shared" ref="J7" si="1">IF(C7="",0,DAYS360(C7,I7))</f>
        <v>30</v>
      </c>
      <c r="K7" s="138">
        <f t="shared" ref="K7" si="2">+E7*J7</f>
        <v>3317.7000000000003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T3 - Dins Periode Legal</v>
      </c>
      <c r="N7" s="93" t="str">
        <f t="shared" ref="N7:N70" si="5">CONCATENATE($H7," - Import Total")</f>
        <v>T3 - Import Total</v>
      </c>
      <c r="O7" s="110">
        <f t="shared" ref="O7" si="6">IF(H7="",0,E7/(VLOOKUP(N7,$T$10:$U$28,2,FALSE))*J7)</f>
        <v>6.0184237015999592E-2</v>
      </c>
      <c r="P7" s="107">
        <f t="shared" ref="P7" si="7">IF(G7="",0,1)</f>
        <v>1</v>
      </c>
      <c r="Q7" s="138"/>
      <c r="S7" s="138"/>
    </row>
    <row r="8" spans="2:23" x14ac:dyDescent="0.25">
      <c r="C8" s="167">
        <v>44104</v>
      </c>
      <c r="D8" s="134" t="s">
        <v>14</v>
      </c>
      <c r="E8" s="173">
        <v>153.19</v>
      </c>
      <c r="F8" s="8" t="s">
        <v>1266</v>
      </c>
      <c r="G8" s="134">
        <f t="shared" ref="G8" si="8"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 t="shared" ref="J8:J11" si="9">IF(C8="",0,DAYS360(C8,I8))</f>
        <v>0</v>
      </c>
      <c r="K8" s="138">
        <f t="shared" ref="K8:K11" si="10">+E8*J8</f>
        <v>0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T3 - Dins Periode Legal</v>
      </c>
      <c r="N8" s="93" t="str">
        <f t="shared" si="5"/>
        <v>T3 - Import Total</v>
      </c>
      <c r="O8" s="110">
        <f t="shared" ref="O8:O11" si="13">IF(H8="",0,E8/(VLOOKUP(N8,$T$10:$U$28,2,FALSE))*J8)</f>
        <v>0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67">
        <v>44089</v>
      </c>
      <c r="D9" s="134" t="s">
        <v>121</v>
      </c>
      <c r="E9" s="173">
        <v>675.26</v>
      </c>
      <c r="F9" s="8" t="s">
        <v>1267</v>
      </c>
      <c r="G9" s="134">
        <f t="shared" ref="G9:G36" si="15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si="9"/>
        <v>15</v>
      </c>
      <c r="K9" s="138">
        <f t="shared" si="10"/>
        <v>10128.9</v>
      </c>
      <c r="L9" s="93" t="str">
        <f t="shared" si="11"/>
        <v>Dins Periode Legal</v>
      </c>
      <c r="M9" s="93" t="str">
        <f t="shared" si="12"/>
        <v>T3 - Dins Periode Legal</v>
      </c>
      <c r="N9" s="93" t="str">
        <f t="shared" si="5"/>
        <v>T3 - Import Total</v>
      </c>
      <c r="O9" s="110">
        <f t="shared" si="13"/>
        <v>0.18374178446253675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67">
        <v>44074</v>
      </c>
      <c r="D10" s="134" t="s">
        <v>1004</v>
      </c>
      <c r="E10" s="173">
        <v>1081.46</v>
      </c>
      <c r="F10" s="8" t="s">
        <v>1268</v>
      </c>
      <c r="G10" s="134">
        <f t="shared" si="15"/>
        <v>8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9"/>
        <v>30</v>
      </c>
      <c r="K10" s="138">
        <f t="shared" si="10"/>
        <v>32443.800000000003</v>
      </c>
      <c r="L10" s="93" t="str">
        <f t="shared" si="11"/>
        <v>Dins Periode Legal</v>
      </c>
      <c r="M10" s="93" t="str">
        <f t="shared" si="12"/>
        <v>T3 - Dins Periode Legal</v>
      </c>
      <c r="N10" s="93" t="str">
        <f t="shared" si="5"/>
        <v>T3 - Import Total</v>
      </c>
      <c r="O10" s="110">
        <f t="shared" si="13"/>
        <v>0.58854186602154723</v>
      </c>
      <c r="P10" s="107">
        <f t="shared" si="14"/>
        <v>1</v>
      </c>
      <c r="Q10" s="138"/>
      <c r="T10" s="101" t="s">
        <v>508</v>
      </c>
      <c r="U10" s="106">
        <f>SUMIF($N:$N,$T10,$E:$E)</f>
        <v>0</v>
      </c>
      <c r="V10" s="106">
        <f>SUMIF(N:N,T10,O:O)</f>
        <v>0</v>
      </c>
      <c r="W10" s="106">
        <f>SUMIF(N:N,T10,P:P)</f>
        <v>0</v>
      </c>
    </row>
    <row r="11" spans="2:23" x14ac:dyDescent="0.25">
      <c r="C11" s="167">
        <v>44104</v>
      </c>
      <c r="D11" s="134" t="s">
        <v>1004</v>
      </c>
      <c r="E11" s="173">
        <v>1384.45</v>
      </c>
      <c r="F11" s="8" t="s">
        <v>1269</v>
      </c>
      <c r="G11" s="134">
        <f t="shared" si="15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T3 - Dins Periode Legal</v>
      </c>
      <c r="N11" s="93" t="str">
        <f t="shared" si="5"/>
        <v>T3 -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0</v>
      </c>
      <c r="V11" s="106">
        <f>SUMIF(M:M,T11,O:O)</f>
        <v>0</v>
      </c>
      <c r="W11" s="106">
        <f>SUMIF(M:M,T11,P:P)</f>
        <v>0</v>
      </c>
    </row>
    <row r="12" spans="2:23" x14ac:dyDescent="0.25">
      <c r="C12" s="167">
        <v>44089</v>
      </c>
      <c r="D12" s="134" t="s">
        <v>1270</v>
      </c>
      <c r="E12" s="173">
        <v>424.71</v>
      </c>
      <c r="F12" s="8" t="s">
        <v>1271</v>
      </c>
      <c r="G12" s="134">
        <f t="shared" si="15"/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:J32" si="16">IF(C12="",0,DAYS360(C12,I12))</f>
        <v>15</v>
      </c>
      <c r="K12" s="138">
        <f t="shared" ref="K12:K32" si="17">+E12*J12</f>
        <v>6370.65</v>
      </c>
      <c r="L12" s="93" t="str">
        <f t="shared" ref="L12:L32" si="18">IF(J12&lt;=30,"Dins Periode Legal","Fora Periode Legal")</f>
        <v>Dins Periode Legal</v>
      </c>
      <c r="M12" s="93" t="str">
        <f t="shared" ref="M12:M32" si="19">CONCATENATE($H12," - ",L12)</f>
        <v>T3 - Dins Periode Legal</v>
      </c>
      <c r="N12" s="93" t="str">
        <f t="shared" si="5"/>
        <v>T3 - Import Total</v>
      </c>
      <c r="O12" s="110">
        <f t="shared" ref="O12:O32" si="20">IF(H12="",0,E12/(VLOOKUP(N12,$T$10:$U$28,2,FALSE))*J12)</f>
        <v>0.11556581654338179</v>
      </c>
      <c r="P12" s="107">
        <f t="shared" ref="P12:P32" si="21">IF(G12="",0,1)</f>
        <v>1</v>
      </c>
      <c r="Q12" s="138"/>
      <c r="T12" s="101" t="s">
        <v>507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C13" s="167">
        <v>44074</v>
      </c>
      <c r="D13" s="134" t="s">
        <v>18</v>
      </c>
      <c r="E13" s="173">
        <v>108.62</v>
      </c>
      <c r="F13" s="8" t="s">
        <v>1272</v>
      </c>
      <c r="G13" s="134">
        <f t="shared" si="15"/>
        <v>8</v>
      </c>
      <c r="H13" s="105" t="str">
        <f>IF($G13="","",VLOOKUP($G13,APR.FP!$AJ$8:$AL$19,2,FALSE))</f>
        <v>T3</v>
      </c>
      <c r="I13" s="144">
        <f>IF($G13="","",VLOOKUP($G13,APR.FP!$AJ$8:$AL$19,3,FALSE))</f>
        <v>44104</v>
      </c>
      <c r="J13" s="147">
        <f t="shared" si="16"/>
        <v>30</v>
      </c>
      <c r="K13" s="138">
        <f t="shared" si="17"/>
        <v>3258.6000000000004</v>
      </c>
      <c r="L13" s="93" t="str">
        <f t="shared" si="18"/>
        <v>Dins Periode Legal</v>
      </c>
      <c r="M13" s="93" t="str">
        <f t="shared" si="19"/>
        <v>T3 - Dins Periode Legal</v>
      </c>
      <c r="N13" s="93" t="str">
        <f t="shared" si="5"/>
        <v>T3 - Import Total</v>
      </c>
      <c r="O13" s="110">
        <f t="shared" si="20"/>
        <v>5.9112142369815317E-2</v>
      </c>
      <c r="P13" s="107">
        <f t="shared" si="21"/>
        <v>1</v>
      </c>
      <c r="Q13" s="138"/>
      <c r="T13" s="101" t="s">
        <v>538</v>
      </c>
      <c r="U13" s="106">
        <f>SUMIF($N:$N,T10,$K:$K)</f>
        <v>0</v>
      </c>
      <c r="V13" s="106"/>
      <c r="W13" s="106"/>
    </row>
    <row r="14" spans="2:23" x14ac:dyDescent="0.25">
      <c r="C14" s="167">
        <v>44104</v>
      </c>
      <c r="D14" s="134" t="s">
        <v>18</v>
      </c>
      <c r="E14" s="173">
        <v>40</v>
      </c>
      <c r="F14" s="8" t="s">
        <v>1273</v>
      </c>
      <c r="G14" s="134">
        <f t="shared" si="15"/>
        <v>9</v>
      </c>
      <c r="H14" s="105" t="str">
        <f>IF($G14="","",VLOOKUP($G14,APR.FP!$AJ$8:$AL$19,2,FALSE))</f>
        <v>T3</v>
      </c>
      <c r="I14" s="144">
        <f>IF($G14="","",VLOOKUP($G14,APR.FP!$AJ$8:$AL$19,3,FALSE))</f>
        <v>44104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T3 - Dins Periode Legal</v>
      </c>
      <c r="N14" s="93" t="str">
        <f t="shared" si="5"/>
        <v>T3 -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67">
        <v>44104</v>
      </c>
      <c r="D15" s="134" t="s">
        <v>18</v>
      </c>
      <c r="E15" s="173">
        <v>173.77</v>
      </c>
      <c r="F15" s="8" t="s">
        <v>1274</v>
      </c>
      <c r="G15" s="134">
        <f t="shared" si="15"/>
        <v>9</v>
      </c>
      <c r="H15" s="105" t="str">
        <f>IF($G15="","",VLOOKUP($G15,APR.FP!$AJ$8:$AL$19,2,FALSE))</f>
        <v>T3</v>
      </c>
      <c r="I15" s="144">
        <f>IF($G15="","",VLOOKUP($G15,APR.FP!$AJ$8:$AL$19,3,FALSE))</f>
        <v>44104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T3 - Dins Periode Legal</v>
      </c>
      <c r="N15" s="93" t="str">
        <f t="shared" si="5"/>
        <v>T3 -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C16" s="167">
        <v>44083</v>
      </c>
      <c r="D16" s="134" t="s">
        <v>1275</v>
      </c>
      <c r="E16" s="173">
        <v>160.22</v>
      </c>
      <c r="F16" s="8" t="s">
        <v>1276</v>
      </c>
      <c r="G16" s="134">
        <f t="shared" si="15"/>
        <v>9</v>
      </c>
      <c r="H16" s="105" t="str">
        <f>IF($G16="","",VLOOKUP($G16,APR.FP!$AJ$8:$AL$19,2,FALSE))</f>
        <v>T3</v>
      </c>
      <c r="I16" s="144">
        <f>IF($G16="","",VLOOKUP($G16,APR.FP!$AJ$8:$AL$19,3,FALSE))</f>
        <v>44104</v>
      </c>
      <c r="J16" s="147">
        <f t="shared" si="16"/>
        <v>21</v>
      </c>
      <c r="K16" s="138">
        <f t="shared" si="17"/>
        <v>3364.62</v>
      </c>
      <c r="L16" s="93" t="str">
        <f t="shared" si="18"/>
        <v>Dins Periode Legal</v>
      </c>
      <c r="M16" s="93" t="str">
        <f t="shared" si="19"/>
        <v>T3 - Dins Periode Legal</v>
      </c>
      <c r="N16" s="93" t="str">
        <f t="shared" si="5"/>
        <v>T3 - Import Total</v>
      </c>
      <c r="O16" s="110">
        <f t="shared" si="20"/>
        <v>6.103538220718345E-2</v>
      </c>
      <c r="P16" s="107">
        <f t="shared" si="21"/>
        <v>1</v>
      </c>
      <c r="Q16" s="138"/>
      <c r="T16" s="101" t="s">
        <v>514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3:23" x14ac:dyDescent="0.25">
      <c r="C17" s="167">
        <v>44074</v>
      </c>
      <c r="D17" s="134" t="s">
        <v>86</v>
      </c>
      <c r="E17" s="173">
        <v>2606.9</v>
      </c>
      <c r="F17" s="8" t="s">
        <v>1277</v>
      </c>
      <c r="G17" s="134">
        <f t="shared" si="15"/>
        <v>8</v>
      </c>
      <c r="H17" s="105" t="str">
        <f>IF($G17="","",VLOOKUP($G17,APR.FP!$AJ$8:$AL$19,2,FALSE))</f>
        <v>T3</v>
      </c>
      <c r="I17" s="144">
        <f>IF($G17="","",VLOOKUP($G17,APR.FP!$AJ$8:$AL$19,3,FALSE))</f>
        <v>44104</v>
      </c>
      <c r="J17" s="147">
        <f t="shared" si="16"/>
        <v>30</v>
      </c>
      <c r="K17" s="138">
        <f t="shared" si="17"/>
        <v>78207</v>
      </c>
      <c r="L17" s="93" t="str">
        <f t="shared" si="18"/>
        <v>Dins Periode Legal</v>
      </c>
      <c r="M17" s="93" t="str">
        <f t="shared" si="19"/>
        <v>T3 - Dins Periode Legal</v>
      </c>
      <c r="N17" s="93" t="str">
        <f t="shared" si="5"/>
        <v>T3 - Import Total</v>
      </c>
      <c r="O17" s="110">
        <f t="shared" si="20"/>
        <v>1.4187023010851734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67">
        <v>44078</v>
      </c>
      <c r="D18" s="134" t="s">
        <v>116</v>
      </c>
      <c r="E18" s="173">
        <v>121.22</v>
      </c>
      <c r="F18" s="8" t="s">
        <v>1278</v>
      </c>
      <c r="G18" s="134">
        <f t="shared" si="15"/>
        <v>9</v>
      </c>
      <c r="H18" s="105" t="str">
        <f>IF($G18="","",VLOOKUP($G18,APR.FP!$AJ$8:$AL$19,2,FALSE))</f>
        <v>T3</v>
      </c>
      <c r="I18" s="144">
        <f>IF($G18="","",VLOOKUP($G18,APR.FP!$AJ$8:$AL$19,3,FALSE))</f>
        <v>44104</v>
      </c>
      <c r="J18" s="147">
        <f t="shared" si="16"/>
        <v>26</v>
      </c>
      <c r="K18" s="138">
        <f t="shared" si="17"/>
        <v>3151.72</v>
      </c>
      <c r="L18" s="93" t="str">
        <f t="shared" si="18"/>
        <v>Dins Periode Legal</v>
      </c>
      <c r="M18" s="93" t="str">
        <f t="shared" si="19"/>
        <v>T3 - Dins Periode Legal</v>
      </c>
      <c r="N18" s="93" t="str">
        <f t="shared" si="5"/>
        <v>T3 - Import Total</v>
      </c>
      <c r="O18" s="110">
        <f t="shared" si="20"/>
        <v>5.7173301832012004E-2</v>
      </c>
      <c r="P18" s="107">
        <f t="shared" si="21"/>
        <v>1</v>
      </c>
      <c r="Q18" s="138"/>
      <c r="T18" s="101" t="s">
        <v>539</v>
      </c>
      <c r="U18" s="106">
        <f>SUMIF($N:$N,T15,$K:$K)</f>
        <v>0</v>
      </c>
      <c r="V18" s="91"/>
      <c r="W18" s="91"/>
    </row>
    <row r="19" spans="3:23" x14ac:dyDescent="0.25">
      <c r="C19" s="167">
        <v>44103</v>
      </c>
      <c r="D19" s="134" t="s">
        <v>681</v>
      </c>
      <c r="E19" s="173">
        <v>621.86</v>
      </c>
      <c r="F19" s="8" t="s">
        <v>1279</v>
      </c>
      <c r="G19" s="134">
        <f t="shared" si="15"/>
        <v>9</v>
      </c>
      <c r="H19" s="105" t="str">
        <f>IF($G19="","",VLOOKUP($G19,APR.FP!$AJ$8:$AL$19,2,FALSE))</f>
        <v>T3</v>
      </c>
      <c r="I19" s="144">
        <f>IF($G19="","",VLOOKUP($G19,APR.FP!$AJ$8:$AL$19,3,FALSE))</f>
        <v>44104</v>
      </c>
      <c r="J19" s="147">
        <f t="shared" si="16"/>
        <v>1</v>
      </c>
      <c r="K19" s="138">
        <f t="shared" si="17"/>
        <v>621.86</v>
      </c>
      <c r="L19" s="93" t="str">
        <f t="shared" si="18"/>
        <v>Dins Periode Legal</v>
      </c>
      <c r="M19" s="93" t="str">
        <f t="shared" si="19"/>
        <v>T3 - Dins Periode Legal</v>
      </c>
      <c r="N19" s="93" t="str">
        <f t="shared" si="5"/>
        <v>T3 - Import Total</v>
      </c>
      <c r="O19" s="110">
        <f t="shared" si="20"/>
        <v>1.1280757642574525E-2</v>
      </c>
      <c r="P19" s="107">
        <f t="shared" si="21"/>
        <v>1</v>
      </c>
      <c r="Q19" s="138"/>
      <c r="T19" s="91"/>
    </row>
    <row r="20" spans="3:23" x14ac:dyDescent="0.25">
      <c r="C20" s="167">
        <v>44099</v>
      </c>
      <c r="D20" s="134" t="s">
        <v>1281</v>
      </c>
      <c r="E20" s="178">
        <v>392.04</v>
      </c>
      <c r="F20" s="8" t="s">
        <v>1280</v>
      </c>
      <c r="G20" s="134">
        <f t="shared" si="15"/>
        <v>9</v>
      </c>
      <c r="H20" s="105" t="str">
        <f>IF($G20="","",VLOOKUP($G20,APR.FP!$AJ$8:$AL$19,2,FALSE))</f>
        <v>T3</v>
      </c>
      <c r="I20" s="144">
        <f>IF($G20="","",VLOOKUP($G20,APR.FP!$AJ$8:$AL$19,3,FALSE))</f>
        <v>44104</v>
      </c>
      <c r="J20" s="147">
        <f t="shared" si="16"/>
        <v>5</v>
      </c>
      <c r="K20" s="138">
        <f t="shared" si="17"/>
        <v>1960.2</v>
      </c>
      <c r="L20" s="93" t="str">
        <f t="shared" si="18"/>
        <v>Dins Periode Legal</v>
      </c>
      <c r="M20" s="93" t="str">
        <f t="shared" si="19"/>
        <v>T3 - Dins Periode Legal</v>
      </c>
      <c r="N20" s="93" t="str">
        <f t="shared" si="5"/>
        <v>T3 - Import Total</v>
      </c>
      <c r="O20" s="110">
        <f t="shared" si="20"/>
        <v>3.5558712782579015E-2</v>
      </c>
      <c r="P20" s="107">
        <f t="shared" si="21"/>
        <v>1</v>
      </c>
      <c r="Q20" s="138"/>
      <c r="T20" s="101" t="s">
        <v>516</v>
      </c>
      <c r="U20" s="106">
        <f>SUMIF($N:$N,$T20,$E:$E)</f>
        <v>55125.730000000018</v>
      </c>
      <c r="V20" s="106">
        <f>SUMIF(N:N,T20,O:O)</f>
        <v>11.680657108758462</v>
      </c>
      <c r="W20" s="106">
        <f>SUMIF(N:N,T20,P:P)</f>
        <v>72</v>
      </c>
    </row>
    <row r="21" spans="3:23" x14ac:dyDescent="0.25">
      <c r="C21" s="167">
        <v>44091</v>
      </c>
      <c r="D21" s="8" t="s">
        <v>20</v>
      </c>
      <c r="E21" s="173">
        <v>229.9</v>
      </c>
      <c r="F21" s="8" t="s">
        <v>1282</v>
      </c>
      <c r="G21" s="134">
        <f t="shared" si="15"/>
        <v>9</v>
      </c>
      <c r="H21" s="105" t="str">
        <f>IF($G21="","",VLOOKUP($G21,APR.FP!$AJ$8:$AL$19,2,FALSE))</f>
        <v>T3</v>
      </c>
      <c r="I21" s="144">
        <f>IF($G21="","",VLOOKUP($G21,APR.FP!$AJ$8:$AL$19,3,FALSE))</f>
        <v>44104</v>
      </c>
      <c r="J21" s="147">
        <f t="shared" si="16"/>
        <v>13</v>
      </c>
      <c r="K21" s="138">
        <f t="shared" si="17"/>
        <v>2988.7000000000003</v>
      </c>
      <c r="L21" s="93" t="str">
        <f t="shared" si="18"/>
        <v>Dins Periode Legal</v>
      </c>
      <c r="M21" s="93" t="str">
        <f t="shared" si="19"/>
        <v>T3 - Dins Periode Legal</v>
      </c>
      <c r="N21" s="93" t="str">
        <f t="shared" si="5"/>
        <v>T3 - Import Total</v>
      </c>
      <c r="O21" s="110">
        <f t="shared" si="20"/>
        <v>5.4216062082080352E-2</v>
      </c>
      <c r="P21" s="107">
        <f t="shared" si="21"/>
        <v>1</v>
      </c>
      <c r="Q21" s="138"/>
      <c r="T21" s="101" t="s">
        <v>517</v>
      </c>
      <c r="U21" s="106">
        <f>SUMIF($M:$M,$T21,$E:$E)</f>
        <v>55125.730000000018</v>
      </c>
      <c r="V21" s="106">
        <f>SUMIF(M:M,T21,O:O)</f>
        <v>11.680657108758462</v>
      </c>
      <c r="W21" s="106">
        <f>SUMIF(M:M,T21,P:P)</f>
        <v>72</v>
      </c>
    </row>
    <row r="22" spans="3:23" x14ac:dyDescent="0.25">
      <c r="C22" s="167">
        <v>44074</v>
      </c>
      <c r="D22" s="8" t="s">
        <v>21</v>
      </c>
      <c r="E22" s="173">
        <v>243.61</v>
      </c>
      <c r="F22" s="8" t="s">
        <v>1283</v>
      </c>
      <c r="G22" s="134">
        <f t="shared" si="15"/>
        <v>8</v>
      </c>
      <c r="H22" s="105" t="str">
        <f>IF($G22="","",VLOOKUP($G22,APR.FP!$AJ$8:$AL$19,2,FALSE))</f>
        <v>T3</v>
      </c>
      <c r="I22" s="144">
        <f>IF($G22="","",VLOOKUP($G22,APR.FP!$AJ$8:$AL$19,3,FALSE))</f>
        <v>44104</v>
      </c>
      <c r="J22" s="147">
        <f t="shared" si="16"/>
        <v>30</v>
      </c>
      <c r="K22" s="138">
        <f t="shared" si="17"/>
        <v>7308.3</v>
      </c>
      <c r="L22" s="93" t="str">
        <f t="shared" si="18"/>
        <v>Dins Periode Legal</v>
      </c>
      <c r="M22" s="93" t="str">
        <f t="shared" si="19"/>
        <v>T3 - Dins Periode Legal</v>
      </c>
      <c r="N22" s="93" t="str">
        <f t="shared" si="5"/>
        <v>T3 - Import Total</v>
      </c>
      <c r="O22" s="110">
        <f t="shared" si="20"/>
        <v>0.13257511510505163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67">
        <v>44077</v>
      </c>
      <c r="D23" s="134" t="s">
        <v>148</v>
      </c>
      <c r="E23" s="173">
        <v>523.27</v>
      </c>
      <c r="F23" s="8" t="s">
        <v>1284</v>
      </c>
      <c r="G23" s="134">
        <f t="shared" si="15"/>
        <v>9</v>
      </c>
      <c r="H23" s="105" t="str">
        <f>IF($G23="","",VLOOKUP($G23,APR.FP!$AJ$8:$AL$19,2,FALSE))</f>
        <v>T3</v>
      </c>
      <c r="I23" s="144">
        <f>IF($G23="","",VLOOKUP($G23,APR.FP!$AJ$8:$AL$19,3,FALSE))</f>
        <v>44104</v>
      </c>
      <c r="J23" s="147">
        <f t="shared" si="16"/>
        <v>27</v>
      </c>
      <c r="K23" s="138">
        <f t="shared" si="17"/>
        <v>14128.289999999999</v>
      </c>
      <c r="L23" s="93" t="str">
        <f t="shared" si="18"/>
        <v>Dins Periode Legal</v>
      </c>
      <c r="M23" s="93" t="str">
        <f t="shared" si="19"/>
        <v>T3 - Dins Periode Legal</v>
      </c>
      <c r="N23" s="93" t="str">
        <f t="shared" si="5"/>
        <v>T3 - Import Total</v>
      </c>
      <c r="O23" s="110">
        <f t="shared" si="20"/>
        <v>0.25629211622231568</v>
      </c>
      <c r="P23" s="107">
        <f t="shared" si="21"/>
        <v>1</v>
      </c>
      <c r="Q23" s="138"/>
      <c r="T23" s="101" t="s">
        <v>540</v>
      </c>
      <c r="U23" s="106">
        <f>SUMIF($N:$N,T20,$K:$K)</f>
        <v>643904.75</v>
      </c>
      <c r="V23" s="91"/>
      <c r="W23" s="91"/>
    </row>
    <row r="24" spans="3:23" x14ac:dyDescent="0.25">
      <c r="C24" s="167">
        <v>44073</v>
      </c>
      <c r="D24" s="134" t="s">
        <v>1005</v>
      </c>
      <c r="E24" s="173">
        <v>285.68</v>
      </c>
      <c r="F24" s="8" t="s">
        <v>1285</v>
      </c>
      <c r="G24" s="134">
        <f t="shared" si="15"/>
        <v>8</v>
      </c>
      <c r="H24" s="105" t="str">
        <f>IF($G24="","",VLOOKUP($G24,APR.FP!$AJ$8:$AL$19,2,FALSE))</f>
        <v>T3</v>
      </c>
      <c r="I24" s="144">
        <f>IF($G24="","",VLOOKUP($G24,APR.FP!$AJ$8:$AL$19,3,FALSE))</f>
        <v>44104</v>
      </c>
      <c r="J24" s="147">
        <f t="shared" si="16"/>
        <v>30</v>
      </c>
      <c r="K24" s="138">
        <f t="shared" si="17"/>
        <v>8570.4</v>
      </c>
      <c r="L24" s="93" t="str">
        <f t="shared" si="18"/>
        <v>Dins Periode Legal</v>
      </c>
      <c r="M24" s="93" t="str">
        <f t="shared" si="19"/>
        <v>T3 - Dins Periode Legal</v>
      </c>
      <c r="N24" s="93" t="str">
        <f t="shared" si="5"/>
        <v>T3 - Import Total</v>
      </c>
      <c r="O24" s="110">
        <f t="shared" si="20"/>
        <v>0.15547005001112907</v>
      </c>
      <c r="P24" s="107">
        <f t="shared" si="21"/>
        <v>1</v>
      </c>
      <c r="Q24" s="138"/>
      <c r="T24" s="91"/>
    </row>
    <row r="25" spans="3:23" x14ac:dyDescent="0.25">
      <c r="C25" s="167">
        <v>44092</v>
      </c>
      <c r="D25" s="134" t="s">
        <v>666</v>
      </c>
      <c r="E25" s="173">
        <v>778.85</v>
      </c>
      <c r="F25" s="8" t="s">
        <v>1286</v>
      </c>
      <c r="G25" s="134">
        <f t="shared" si="15"/>
        <v>9</v>
      </c>
      <c r="H25" s="105" t="str">
        <f>IF($G25="","",VLOOKUP($G25,APR.FP!$AJ$8:$AL$19,2,FALSE))</f>
        <v>T3</v>
      </c>
      <c r="I25" s="144">
        <f>IF($G25="","",VLOOKUP($G25,APR.FP!$AJ$8:$AL$19,3,FALSE))</f>
        <v>44104</v>
      </c>
      <c r="J25" s="147">
        <f t="shared" si="16"/>
        <v>12</v>
      </c>
      <c r="K25" s="138">
        <f t="shared" si="17"/>
        <v>9346.2000000000007</v>
      </c>
      <c r="L25" s="93" t="str">
        <f t="shared" si="18"/>
        <v>Dins Periode Legal</v>
      </c>
      <c r="M25" s="93" t="str">
        <f t="shared" si="19"/>
        <v>T3 - Dins Periode Legal</v>
      </c>
      <c r="N25" s="93" t="str">
        <f t="shared" si="5"/>
        <v>T3 - Import Total</v>
      </c>
      <c r="O25" s="110">
        <f t="shared" si="20"/>
        <v>0.1695433330315988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67">
        <v>44104</v>
      </c>
      <c r="D26" s="134" t="s">
        <v>1287</v>
      </c>
      <c r="E26" s="173">
        <v>50.43</v>
      </c>
      <c r="F26" s="8" t="s">
        <v>1288</v>
      </c>
      <c r="G26" s="134">
        <f t="shared" si="15"/>
        <v>9</v>
      </c>
      <c r="H26" s="105" t="str">
        <f>IF($G26="","",VLOOKUP($G26,APR.FP!$AJ$8:$AL$19,2,FALSE))</f>
        <v>T3</v>
      </c>
      <c r="I26" s="144">
        <f>IF($G26="","",VLOOKUP($G26,APR.FP!$AJ$8:$AL$19,3,FALSE))</f>
        <v>44104</v>
      </c>
      <c r="J26" s="147">
        <f t="shared" si="16"/>
        <v>0</v>
      </c>
      <c r="K26" s="138">
        <f t="shared" si="17"/>
        <v>0</v>
      </c>
      <c r="L26" s="93" t="str">
        <f t="shared" si="18"/>
        <v>Dins Periode Legal</v>
      </c>
      <c r="M26" s="93" t="str">
        <f t="shared" si="19"/>
        <v>T3 - Dins Periode Legal</v>
      </c>
      <c r="N26" s="93" t="str">
        <f t="shared" si="5"/>
        <v>T3 - Import Total</v>
      </c>
      <c r="O26" s="110">
        <f t="shared" si="20"/>
        <v>0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67">
        <v>44097</v>
      </c>
      <c r="D27" s="134" t="s">
        <v>1289</v>
      </c>
      <c r="E27" s="173">
        <v>5965.47</v>
      </c>
      <c r="F27" s="8" t="s">
        <v>1290</v>
      </c>
      <c r="G27" s="134">
        <f t="shared" si="15"/>
        <v>9</v>
      </c>
      <c r="H27" s="105" t="str">
        <f>IF($G27="","",VLOOKUP($G27,APR.FP!$AJ$8:$AL$19,2,FALSE))</f>
        <v>T3</v>
      </c>
      <c r="I27" s="144">
        <f>IF($G27="","",VLOOKUP($G27,APR.FP!$AJ$8:$AL$19,3,FALSE))</f>
        <v>44104</v>
      </c>
      <c r="J27" s="147">
        <f t="shared" si="16"/>
        <v>7</v>
      </c>
      <c r="K27" s="138">
        <f t="shared" si="17"/>
        <v>41758.29</v>
      </c>
      <c r="L27" s="93" t="str">
        <f t="shared" si="18"/>
        <v>Dins Periode Legal</v>
      </c>
      <c r="M27" s="93" t="str">
        <f t="shared" si="19"/>
        <v>T3 - Dins Periode Legal</v>
      </c>
      <c r="N27" s="93" t="str">
        <f t="shared" si="5"/>
        <v>T3 - Import Total</v>
      </c>
      <c r="O27" s="110">
        <f t="shared" si="20"/>
        <v>0.75750996857547259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67">
        <v>44090</v>
      </c>
      <c r="D28" s="134" t="s">
        <v>1242</v>
      </c>
      <c r="E28" s="173">
        <v>329.12</v>
      </c>
      <c r="F28" s="8" t="s">
        <v>1291</v>
      </c>
      <c r="G28" s="134">
        <f t="shared" si="15"/>
        <v>9</v>
      </c>
      <c r="H28" s="105" t="str">
        <f>IF($G28="","",VLOOKUP($G28,APR.FP!$AJ$8:$AL$19,2,FALSE))</f>
        <v>T3</v>
      </c>
      <c r="I28" s="144">
        <f>IF($G28="","",VLOOKUP($G28,APR.FP!$AJ$8:$AL$19,3,FALSE))</f>
        <v>44104</v>
      </c>
      <c r="J28" s="147">
        <f t="shared" si="16"/>
        <v>14</v>
      </c>
      <c r="K28" s="138">
        <f t="shared" si="17"/>
        <v>4607.68</v>
      </c>
      <c r="L28" s="93" t="str">
        <f t="shared" si="18"/>
        <v>Dins Periode Legal</v>
      </c>
      <c r="M28" s="93" t="str">
        <f t="shared" si="19"/>
        <v>T3 - Dins Periode Legal</v>
      </c>
      <c r="N28" s="93" t="str">
        <f t="shared" si="5"/>
        <v>T3 - Import Total</v>
      </c>
      <c r="O28" s="110">
        <f t="shared" si="20"/>
        <v>8.3584924861765983E-2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67">
        <v>44074</v>
      </c>
      <c r="D29" s="134" t="s">
        <v>1292</v>
      </c>
      <c r="E29" s="173">
        <v>159.72</v>
      </c>
      <c r="F29" s="8" t="s">
        <v>1293</v>
      </c>
      <c r="G29" s="134">
        <f t="shared" si="15"/>
        <v>8</v>
      </c>
      <c r="H29" s="105" t="str">
        <f>IF($G29="","",VLOOKUP($G29,APR.FP!$AJ$8:$AL$19,2,FALSE))</f>
        <v>T3</v>
      </c>
      <c r="I29" s="144">
        <f>IF($G29="","",VLOOKUP($G29,APR.FP!$AJ$8:$AL$19,3,FALSE))</f>
        <v>44104</v>
      </c>
      <c r="J29" s="147">
        <f t="shared" si="16"/>
        <v>30</v>
      </c>
      <c r="K29" s="138">
        <f t="shared" si="17"/>
        <v>4791.6000000000004</v>
      </c>
      <c r="L29" s="93" t="str">
        <f t="shared" si="18"/>
        <v>Dins Periode Legal</v>
      </c>
      <c r="M29" s="93" t="str">
        <f t="shared" si="19"/>
        <v>T3 - Dins Periode Legal</v>
      </c>
      <c r="N29" s="93" t="str">
        <f t="shared" si="5"/>
        <v>T3 - Import Total</v>
      </c>
      <c r="O29" s="110">
        <f t="shared" si="20"/>
        <v>8.6921297912970916E-2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67">
        <v>44104</v>
      </c>
      <c r="D30" s="134" t="s">
        <v>1292</v>
      </c>
      <c r="E30" s="173">
        <v>159.72</v>
      </c>
      <c r="F30" s="8" t="s">
        <v>1294</v>
      </c>
      <c r="G30" s="134">
        <f t="shared" si="15"/>
        <v>9</v>
      </c>
      <c r="H30" s="105" t="str">
        <f>IF($G30="","",VLOOKUP($G30,APR.FP!$AJ$8:$AL$19,2,FALSE))</f>
        <v>T3</v>
      </c>
      <c r="I30" s="144">
        <f>IF($G30="","",VLOOKUP($G30,APR.FP!$AJ$8:$AL$19,3,FALSE))</f>
        <v>44104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T3 - Dins Periode Legal</v>
      </c>
      <c r="N30" s="93" t="str">
        <f t="shared" si="5"/>
        <v>T3 -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67">
        <v>44074</v>
      </c>
      <c r="D31" s="134" t="s">
        <v>1295</v>
      </c>
      <c r="E31" s="173">
        <v>716.77</v>
      </c>
      <c r="F31" s="8" t="s">
        <v>1296</v>
      </c>
      <c r="G31" s="134">
        <f t="shared" si="15"/>
        <v>8</v>
      </c>
      <c r="H31" s="105" t="str">
        <f>IF($G31="","",VLOOKUP($G31,APR.FP!$AJ$8:$AL$19,2,FALSE))</f>
        <v>T3</v>
      </c>
      <c r="I31" s="144">
        <f>IF($G31="","",VLOOKUP($G31,APR.FP!$AJ$8:$AL$19,3,FALSE))</f>
        <v>44104</v>
      </c>
      <c r="J31" s="147">
        <f t="shared" si="16"/>
        <v>30</v>
      </c>
      <c r="K31" s="138">
        <f t="shared" si="17"/>
        <v>21503.1</v>
      </c>
      <c r="L31" s="93" t="str">
        <f t="shared" si="18"/>
        <v>Dins Periode Legal</v>
      </c>
      <c r="M31" s="93" t="str">
        <f t="shared" si="19"/>
        <v>T3 - Dins Periode Legal</v>
      </c>
      <c r="N31" s="93" t="str">
        <f t="shared" si="5"/>
        <v>T3 - Import Total</v>
      </c>
      <c r="O31" s="110">
        <f t="shared" si="20"/>
        <v>0.39007374596218486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67">
        <v>44089</v>
      </c>
      <c r="D32" s="134" t="s">
        <v>1295</v>
      </c>
      <c r="E32" s="173">
        <v>129.65</v>
      </c>
      <c r="F32" s="8" t="s">
        <v>1297</v>
      </c>
      <c r="G32" s="134">
        <f t="shared" si="15"/>
        <v>9</v>
      </c>
      <c r="H32" s="105" t="str">
        <f>IF($G32="","",VLOOKUP($G32,APR.FP!$AJ$8:$AL$19,2,FALSE))</f>
        <v>T3</v>
      </c>
      <c r="I32" s="144">
        <f>IF($G32="","",VLOOKUP($G32,APR.FP!$AJ$8:$AL$19,3,FALSE))</f>
        <v>44104</v>
      </c>
      <c r="J32" s="147">
        <f t="shared" si="16"/>
        <v>15</v>
      </c>
      <c r="K32" s="138">
        <f t="shared" si="17"/>
        <v>1944.75</v>
      </c>
      <c r="L32" s="93" t="str">
        <f t="shared" si="18"/>
        <v>Dins Periode Legal</v>
      </c>
      <c r="M32" s="93" t="str">
        <f t="shared" si="19"/>
        <v>T3 - Dins Periode Legal</v>
      </c>
      <c r="N32" s="93" t="str">
        <f t="shared" si="5"/>
        <v>T3 - Import Total</v>
      </c>
      <c r="O32" s="110">
        <f t="shared" si="20"/>
        <v>3.5278444385226274E-2</v>
      </c>
      <c r="P32" s="107">
        <f t="shared" si="21"/>
        <v>1</v>
      </c>
      <c r="Q32" s="138"/>
      <c r="U32" s="137"/>
      <c r="V32" s="137"/>
      <c r="W32" s="139"/>
    </row>
    <row r="33" spans="3:23" x14ac:dyDescent="0.25">
      <c r="C33" s="167">
        <v>44104</v>
      </c>
      <c r="D33" s="134" t="s">
        <v>1295</v>
      </c>
      <c r="E33" s="173">
        <v>363.25</v>
      </c>
      <c r="F33" s="8" t="s">
        <v>1298</v>
      </c>
      <c r="G33" s="134">
        <f t="shared" si="15"/>
        <v>9</v>
      </c>
      <c r="H33" s="105" t="str">
        <f>IF($G33="","",VLOOKUP($G33,APR.FP!$AJ$8:$AL$19,2,FALSE))</f>
        <v>T3</v>
      </c>
      <c r="I33" s="144">
        <f>IF($G33="","",VLOOKUP($G33,APR.FP!$AJ$8:$AL$19,3,FALSE))</f>
        <v>44104</v>
      </c>
      <c r="J33" s="147">
        <f t="shared" ref="J33:J60" si="22">IF(C33="",0,DAYS360(C33,I33))</f>
        <v>0</v>
      </c>
      <c r="K33" s="138">
        <f t="shared" ref="K33:K60" si="23">+E33*J33</f>
        <v>0</v>
      </c>
      <c r="L33" s="93" t="str">
        <f t="shared" ref="L33:L60" si="24">IF(J33&lt;=30,"Dins Periode Legal","Fora Periode Legal")</f>
        <v>Dins Periode Legal</v>
      </c>
      <c r="M33" s="93" t="str">
        <f t="shared" ref="M33:M60" si="25">CONCATENATE($H33," - ",L33)</f>
        <v>T3 - Dins Periode Legal</v>
      </c>
      <c r="N33" s="93" t="str">
        <f t="shared" si="5"/>
        <v>T3 - Import Total</v>
      </c>
      <c r="O33" s="110">
        <f t="shared" ref="O33:O54" si="26">IF(H33="",0,E33/(VLOOKUP(N33,$T$10:$U$28,2,FALSE))*J33)</f>
        <v>0</v>
      </c>
      <c r="P33" s="107">
        <f t="shared" ref="P33:P54" si="27">IF(G33="",0,1)</f>
        <v>1</v>
      </c>
      <c r="Q33" s="138"/>
      <c r="U33" s="137"/>
      <c r="V33" s="137"/>
      <c r="W33" s="139"/>
    </row>
    <row r="34" spans="3:23" x14ac:dyDescent="0.25">
      <c r="C34" s="167">
        <v>44104</v>
      </c>
      <c r="D34" s="134" t="s">
        <v>155</v>
      </c>
      <c r="E34" s="173">
        <v>859.1</v>
      </c>
      <c r="F34" s="8" t="s">
        <v>1299</v>
      </c>
      <c r="G34" s="134">
        <f t="shared" si="15"/>
        <v>9</v>
      </c>
      <c r="H34" s="105" t="str">
        <f>IF($G34="","",VLOOKUP($G34,APR.FP!$AJ$8:$AL$19,2,FALSE))</f>
        <v>T3</v>
      </c>
      <c r="I34" s="144">
        <f>IF($G34="","",VLOOKUP($G34,APR.FP!$AJ$8:$AL$19,3,FALSE))</f>
        <v>44104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T3 - Dins Periode Legal</v>
      </c>
      <c r="N34" s="93" t="str">
        <f t="shared" si="5"/>
        <v>T3 -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67">
        <v>44089</v>
      </c>
      <c r="D35" s="134" t="s">
        <v>1300</v>
      </c>
      <c r="E35" s="173">
        <v>437.72</v>
      </c>
      <c r="F35" s="8" t="s">
        <v>1301</v>
      </c>
      <c r="G35" s="134">
        <f t="shared" si="15"/>
        <v>9</v>
      </c>
      <c r="H35" s="105" t="str">
        <f>IF($G35="","",VLOOKUP($G35,APR.FP!$AJ$8:$AL$19,2,FALSE))</f>
        <v>T3</v>
      </c>
      <c r="I35" s="144">
        <f>IF($G35="","",VLOOKUP($G35,APR.FP!$AJ$8:$AL$19,3,FALSE))</f>
        <v>44104</v>
      </c>
      <c r="J35" s="147">
        <f t="shared" si="22"/>
        <v>15</v>
      </c>
      <c r="K35" s="138">
        <f t="shared" si="23"/>
        <v>6565.8</v>
      </c>
      <c r="L35" s="93" t="str">
        <f t="shared" si="24"/>
        <v>Dins Periode Legal</v>
      </c>
      <c r="M35" s="93" t="str">
        <f t="shared" si="25"/>
        <v>T3 - Dins Periode Legal</v>
      </c>
      <c r="N35" s="93" t="str">
        <f t="shared" si="5"/>
        <v>T3 - Import Total</v>
      </c>
      <c r="O35" s="110">
        <f t="shared" si="26"/>
        <v>0.1191059057177111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67">
        <v>44104</v>
      </c>
      <c r="D36" s="134" t="s">
        <v>1300</v>
      </c>
      <c r="E36" s="173">
        <v>175.26</v>
      </c>
      <c r="F36" s="8" t="s">
        <v>1302</v>
      </c>
      <c r="G36" s="134">
        <f t="shared" si="15"/>
        <v>9</v>
      </c>
      <c r="H36" s="105" t="str">
        <f>IF($G36="","",VLOOKUP($G36,APR.FP!$AJ$8:$AL$19,2,FALSE))</f>
        <v>T3</v>
      </c>
      <c r="I36" s="144">
        <f>IF($G36="","",VLOOKUP($G36,APR.FP!$AJ$8:$AL$19,3,FALSE))</f>
        <v>44104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T3 - Dins Periode Legal</v>
      </c>
      <c r="N36" s="93" t="str">
        <f t="shared" si="5"/>
        <v>T3 -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67">
        <v>44104</v>
      </c>
      <c r="D37" s="134" t="s">
        <v>17</v>
      </c>
      <c r="E37" s="173">
        <v>384.04</v>
      </c>
      <c r="F37" s="8" t="s">
        <v>1303</v>
      </c>
      <c r="G37" s="134">
        <f t="shared" ref="G37:G45" si="28">IF(C37="","",MONTH(C37))</f>
        <v>9</v>
      </c>
      <c r="H37" s="105" t="str">
        <f>IF($G37="","",VLOOKUP($G37,APR.FP!$AJ$8:$AL$19,2,FALSE))</f>
        <v>T3</v>
      </c>
      <c r="I37" s="144">
        <f>IF($G37="","",VLOOKUP($G37,APR.FP!$AJ$8:$AL$19,3,FALSE))</f>
        <v>44104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T3 - Dins Periode Legal</v>
      </c>
      <c r="N37" s="93" t="str">
        <f t="shared" si="5"/>
        <v>T3 -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36">
        <v>44074</v>
      </c>
      <c r="D38" s="134" t="s">
        <v>1304</v>
      </c>
      <c r="E38" s="173">
        <v>604.52</v>
      </c>
      <c r="F38" s="8" t="s">
        <v>1305</v>
      </c>
      <c r="G38" s="134">
        <f t="shared" si="28"/>
        <v>8</v>
      </c>
      <c r="H38" s="105" t="str">
        <f>IF($G38="","",VLOOKUP($G38,APR.FP!$AJ$8:$AL$19,2,FALSE))</f>
        <v>T3</v>
      </c>
      <c r="I38" s="144">
        <f>IF($G38="","",VLOOKUP($G38,APR.FP!$AJ$8:$AL$19,3,FALSE))</f>
        <v>44104</v>
      </c>
      <c r="J38" s="147">
        <f t="shared" si="22"/>
        <v>30</v>
      </c>
      <c r="K38" s="138">
        <f t="shared" si="23"/>
        <v>18135.599999999999</v>
      </c>
      <c r="L38" s="93" t="str">
        <f t="shared" si="24"/>
        <v>Dins Periode Legal</v>
      </c>
      <c r="M38" s="93" t="str">
        <f t="shared" si="25"/>
        <v>T3 - Dins Periode Legal</v>
      </c>
      <c r="N38" s="93" t="str">
        <f t="shared" si="5"/>
        <v>T3 - Import Total</v>
      </c>
      <c r="O38" s="110">
        <f t="shared" si="26"/>
        <v>0.32898611954889295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36">
        <v>44074</v>
      </c>
      <c r="D39" s="134" t="s">
        <v>1304</v>
      </c>
      <c r="E39" s="173">
        <v>726.45</v>
      </c>
      <c r="F39" s="8" t="s">
        <v>1306</v>
      </c>
      <c r="G39" s="134">
        <f t="shared" si="28"/>
        <v>8</v>
      </c>
      <c r="H39" s="105" t="str">
        <f>IF($G39="","",VLOOKUP($G39,APR.FP!$AJ$8:$AL$19,2,FALSE))</f>
        <v>T3</v>
      </c>
      <c r="I39" s="144">
        <f>IF($G39="","",VLOOKUP($G39,APR.FP!$AJ$8:$AL$19,3,FALSE))</f>
        <v>44104</v>
      </c>
      <c r="J39" s="147">
        <f t="shared" si="22"/>
        <v>30</v>
      </c>
      <c r="K39" s="138">
        <f t="shared" si="23"/>
        <v>21793.5</v>
      </c>
      <c r="L39" s="93" t="str">
        <f t="shared" si="24"/>
        <v>Dins Periode Legal</v>
      </c>
      <c r="M39" s="93" t="str">
        <f t="shared" si="25"/>
        <v>T3 - Dins Periode Legal</v>
      </c>
      <c r="N39" s="93" t="str">
        <f t="shared" si="5"/>
        <v>T3 - Import Total</v>
      </c>
      <c r="O39" s="110">
        <f t="shared" si="26"/>
        <v>0.39534170341145586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36">
        <v>44104</v>
      </c>
      <c r="D40" s="134" t="s">
        <v>1304</v>
      </c>
      <c r="E40" s="173">
        <v>469.58</v>
      </c>
      <c r="F40" s="8" t="s">
        <v>1307</v>
      </c>
      <c r="G40" s="134">
        <f t="shared" si="28"/>
        <v>9</v>
      </c>
      <c r="H40" s="105" t="str">
        <f>IF($G40="","",VLOOKUP($G40,APR.FP!$AJ$8:$AL$19,2,FALSE))</f>
        <v>T3</v>
      </c>
      <c r="I40" s="144">
        <f>IF($G40="","",VLOOKUP($G40,APR.FP!$AJ$8:$AL$19,3,FALSE))</f>
        <v>44104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T3 - Dins Periode Legal</v>
      </c>
      <c r="N40" s="93" t="str">
        <f t="shared" si="5"/>
        <v>T3 -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36">
        <v>44103</v>
      </c>
      <c r="D41" s="134" t="s">
        <v>107</v>
      </c>
      <c r="E41" s="173">
        <v>10668.18</v>
      </c>
      <c r="F41" s="8" t="s">
        <v>1308</v>
      </c>
      <c r="G41" s="134">
        <f t="shared" si="28"/>
        <v>9</v>
      </c>
      <c r="H41" s="105" t="str">
        <f>IF($G41="","",VLOOKUP($G41,APR.FP!$AJ$8:$AL$19,2,FALSE))</f>
        <v>T3</v>
      </c>
      <c r="I41" s="144">
        <f>IF($G41="","",VLOOKUP($G41,APR.FP!$AJ$8:$AL$19,3,FALSE))</f>
        <v>44104</v>
      </c>
      <c r="J41" s="147">
        <f t="shared" si="22"/>
        <v>1</v>
      </c>
      <c r="K41" s="138">
        <f t="shared" si="23"/>
        <v>10668.18</v>
      </c>
      <c r="L41" s="93" t="str">
        <f t="shared" si="24"/>
        <v>Dins Periode Legal</v>
      </c>
      <c r="M41" s="93" t="str">
        <f t="shared" si="25"/>
        <v>T3 - Dins Periode Legal</v>
      </c>
      <c r="N41" s="93" t="str">
        <f t="shared" si="5"/>
        <v>T3 - Import Total</v>
      </c>
      <c r="O41" s="110">
        <f t="shared" si="26"/>
        <v>0.19352451205634821</v>
      </c>
      <c r="P41" s="107">
        <f t="shared" si="27"/>
        <v>1</v>
      </c>
      <c r="Q41" s="138"/>
      <c r="U41" s="137"/>
      <c r="V41" s="137"/>
      <c r="W41" s="139"/>
    </row>
    <row r="42" spans="3:23" x14ac:dyDescent="0.25">
      <c r="C42" s="136">
        <v>44104</v>
      </c>
      <c r="D42" s="134" t="s">
        <v>32</v>
      </c>
      <c r="E42" s="173">
        <v>121.73</v>
      </c>
      <c r="F42" s="8" t="s">
        <v>1309</v>
      </c>
      <c r="G42" s="134">
        <f t="shared" si="28"/>
        <v>9</v>
      </c>
      <c r="H42" s="105" t="str">
        <f>IF($G42="","",VLOOKUP($G42,APR.FP!$AJ$8:$AL$19,2,FALSE))</f>
        <v>T3</v>
      </c>
      <c r="I42" s="144">
        <f>IF($G42="","",VLOOKUP($G42,APR.FP!$AJ$8:$AL$19,3,FALSE))</f>
        <v>44104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T3 - Dins Periode Legal</v>
      </c>
      <c r="N42" s="93" t="str">
        <f t="shared" si="5"/>
        <v>T3 -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36">
        <v>44075</v>
      </c>
      <c r="D43" s="134" t="s">
        <v>1310</v>
      </c>
      <c r="E43" s="173">
        <v>350</v>
      </c>
      <c r="F43" s="8" t="s">
        <v>1311</v>
      </c>
      <c r="G43" s="134">
        <f t="shared" si="28"/>
        <v>9</v>
      </c>
      <c r="H43" s="105" t="str">
        <f>IF($G43="","",VLOOKUP($G43,APR.FP!$AJ$8:$AL$19,2,FALSE))</f>
        <v>T3</v>
      </c>
      <c r="I43" s="144">
        <f>IF($G43="","",VLOOKUP($G43,APR.FP!$AJ$8:$AL$19,3,FALSE))</f>
        <v>44104</v>
      </c>
      <c r="J43" s="147">
        <f t="shared" si="22"/>
        <v>29</v>
      </c>
      <c r="K43" s="138">
        <f t="shared" si="23"/>
        <v>10150</v>
      </c>
      <c r="L43" s="93" t="str">
        <f t="shared" si="24"/>
        <v>Dins Periode Legal</v>
      </c>
      <c r="M43" s="93" t="str">
        <f t="shared" si="25"/>
        <v>T3 - Dins Periode Legal</v>
      </c>
      <c r="N43" s="93" t="str">
        <f t="shared" si="5"/>
        <v>T3 - Import Total</v>
      </c>
      <c r="O43" s="110">
        <f t="shared" si="26"/>
        <v>0.18412454583367871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36">
        <v>44075</v>
      </c>
      <c r="D44" s="134" t="s">
        <v>1310</v>
      </c>
      <c r="E44" s="173">
        <v>100</v>
      </c>
      <c r="F44" s="8" t="s">
        <v>1312</v>
      </c>
      <c r="G44" s="134">
        <f t="shared" si="28"/>
        <v>9</v>
      </c>
      <c r="H44" s="105" t="str">
        <f>IF($G44="","",VLOOKUP($G44,APR.FP!$AJ$8:$AL$19,2,FALSE))</f>
        <v>T3</v>
      </c>
      <c r="I44" s="144">
        <f>IF($G44="","",VLOOKUP($G44,APR.FP!$AJ$8:$AL$19,3,FALSE))</f>
        <v>44104</v>
      </c>
      <c r="J44" s="147">
        <f t="shared" si="22"/>
        <v>29</v>
      </c>
      <c r="K44" s="138">
        <f t="shared" si="23"/>
        <v>2900</v>
      </c>
      <c r="L44" s="93" t="str">
        <f t="shared" si="24"/>
        <v>Dins Periode Legal</v>
      </c>
      <c r="M44" s="93" t="str">
        <f t="shared" si="25"/>
        <v>T3 - Dins Periode Legal</v>
      </c>
      <c r="N44" s="93" t="str">
        <f t="shared" si="5"/>
        <v>T3 - Import Total</v>
      </c>
      <c r="O44" s="110">
        <f t="shared" si="26"/>
        <v>5.2607013095336774E-2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36">
        <v>44104</v>
      </c>
      <c r="D45" s="134" t="s">
        <v>766</v>
      </c>
      <c r="E45" s="173">
        <v>1478.29</v>
      </c>
      <c r="F45" s="8" t="s">
        <v>1313</v>
      </c>
      <c r="G45" s="134">
        <f t="shared" si="28"/>
        <v>9</v>
      </c>
      <c r="H45" s="105" t="str">
        <f>IF($G45="","",VLOOKUP($G45,APR.FP!$AJ$8:$AL$19,2,FALSE))</f>
        <v>T3</v>
      </c>
      <c r="I45" s="144">
        <f>IF($G45="","",VLOOKUP($G45,APR.FP!$AJ$8:$AL$19,3,FALSE))</f>
        <v>44104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T3 - Dins Periode Legal</v>
      </c>
      <c r="N45" s="93" t="str">
        <f t="shared" si="5"/>
        <v>T3 -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36">
        <v>44073</v>
      </c>
      <c r="D46" s="134" t="s">
        <v>39</v>
      </c>
      <c r="E46" s="173">
        <v>1241.46</v>
      </c>
      <c r="F46" s="8" t="s">
        <v>1314</v>
      </c>
      <c r="G46" s="134">
        <f t="shared" ref="G46:G61" si="29">IF(C46="","",MONTH(C46))</f>
        <v>8</v>
      </c>
      <c r="H46" s="105" t="str">
        <f>IF($G46="","",VLOOKUP($G46,APR.FP!$AJ$8:$AL$19,2,FALSE))</f>
        <v>T3</v>
      </c>
      <c r="I46" s="144">
        <f>IF($G46="","",VLOOKUP($G46,APR.FP!$AJ$8:$AL$19,3,FALSE))</f>
        <v>44104</v>
      </c>
      <c r="J46" s="147">
        <f t="shared" si="22"/>
        <v>30</v>
      </c>
      <c r="K46" s="138">
        <f t="shared" si="23"/>
        <v>37243.800000000003</v>
      </c>
      <c r="L46" s="93" t="str">
        <f t="shared" si="24"/>
        <v>Dins Periode Legal</v>
      </c>
      <c r="M46" s="93" t="str">
        <f t="shared" si="25"/>
        <v>T3 - Dins Periode Legal</v>
      </c>
      <c r="N46" s="93" t="str">
        <f t="shared" si="5"/>
        <v>T3 - Import Total</v>
      </c>
      <c r="O46" s="110">
        <f t="shared" si="26"/>
        <v>0.67561554286900127</v>
      </c>
      <c r="P46" s="107">
        <f t="shared" si="27"/>
        <v>1</v>
      </c>
      <c r="Q46" s="138"/>
      <c r="V46" s="137"/>
      <c r="W46" s="139"/>
    </row>
    <row r="47" spans="3:23" x14ac:dyDescent="0.25">
      <c r="C47" s="136">
        <v>44104</v>
      </c>
      <c r="D47" s="134" t="s">
        <v>39</v>
      </c>
      <c r="E47" s="173">
        <v>1241.46</v>
      </c>
      <c r="F47" s="8" t="s">
        <v>1315</v>
      </c>
      <c r="G47" s="134">
        <f t="shared" si="29"/>
        <v>9</v>
      </c>
      <c r="H47" s="105" t="str">
        <f>IF($G47="","",VLOOKUP($G47,APR.FP!$AJ$8:$AL$19,2,FALSE))</f>
        <v>T3</v>
      </c>
      <c r="I47" s="144">
        <f>IF($G47="","",VLOOKUP($G47,APR.FP!$AJ$8:$AL$19,3,FALSE))</f>
        <v>44104</v>
      </c>
      <c r="J47" s="147">
        <f t="shared" si="22"/>
        <v>0</v>
      </c>
      <c r="K47" s="138">
        <f t="shared" si="23"/>
        <v>0</v>
      </c>
      <c r="L47" s="93" t="str">
        <f t="shared" si="24"/>
        <v>Dins Periode Legal</v>
      </c>
      <c r="M47" s="93" t="str">
        <f t="shared" si="25"/>
        <v>T3 - Dins Periode Legal</v>
      </c>
      <c r="N47" s="93" t="str">
        <f t="shared" si="5"/>
        <v>T3 - Import Total</v>
      </c>
      <c r="O47" s="110">
        <f t="shared" si="26"/>
        <v>0</v>
      </c>
      <c r="P47" s="107">
        <f t="shared" si="27"/>
        <v>1</v>
      </c>
      <c r="Q47" s="138"/>
      <c r="V47" s="137"/>
      <c r="W47" s="139"/>
    </row>
    <row r="48" spans="3:23" x14ac:dyDescent="0.25">
      <c r="C48" s="136">
        <v>44077</v>
      </c>
      <c r="D48" s="134" t="s">
        <v>109</v>
      </c>
      <c r="E48" s="173">
        <v>18.149999999999999</v>
      </c>
      <c r="F48" s="8" t="s">
        <v>1316</v>
      </c>
      <c r="G48" s="134">
        <f t="shared" si="29"/>
        <v>9</v>
      </c>
      <c r="H48" s="105" t="str">
        <f>IF($G48="","",VLOOKUP($G48,APR.FP!$AJ$8:$AL$19,2,FALSE))</f>
        <v>T3</v>
      </c>
      <c r="I48" s="144">
        <f>IF($G48="","",VLOOKUP($G48,APR.FP!$AJ$8:$AL$19,3,FALSE))</f>
        <v>44104</v>
      </c>
      <c r="J48" s="147">
        <f t="shared" si="22"/>
        <v>27</v>
      </c>
      <c r="K48" s="138">
        <f t="shared" si="23"/>
        <v>490.04999999999995</v>
      </c>
      <c r="L48" s="93" t="str">
        <f t="shared" si="24"/>
        <v>Dins Periode Legal</v>
      </c>
      <c r="M48" s="93" t="str">
        <f t="shared" si="25"/>
        <v>T3 - Dins Periode Legal</v>
      </c>
      <c r="N48" s="93" t="str">
        <f t="shared" si="5"/>
        <v>T3 - Import Total</v>
      </c>
      <c r="O48" s="110">
        <f t="shared" si="26"/>
        <v>8.889678195644752E-3</v>
      </c>
      <c r="P48" s="107">
        <f t="shared" si="27"/>
        <v>1</v>
      </c>
      <c r="Q48" s="138"/>
      <c r="V48" s="137"/>
      <c r="W48" s="139"/>
    </row>
    <row r="49" spans="3:23" x14ac:dyDescent="0.25">
      <c r="C49" s="136">
        <v>44091</v>
      </c>
      <c r="D49" s="134" t="s">
        <v>109</v>
      </c>
      <c r="E49" s="173">
        <v>1389.08</v>
      </c>
      <c r="F49" s="8" t="s">
        <v>1317</v>
      </c>
      <c r="G49" s="134">
        <f t="shared" si="29"/>
        <v>9</v>
      </c>
      <c r="H49" s="105" t="str">
        <f>IF($G49="","",VLOOKUP($G49,APR.FP!$AJ$8:$AL$19,2,FALSE))</f>
        <v>T3</v>
      </c>
      <c r="I49" s="144">
        <f>IF($G49="","",VLOOKUP($G49,APR.FP!$AJ$8:$AL$19,3,FALSE))</f>
        <v>44104</v>
      </c>
      <c r="J49" s="147">
        <f t="shared" si="22"/>
        <v>13</v>
      </c>
      <c r="K49" s="138">
        <f t="shared" si="23"/>
        <v>18058.04</v>
      </c>
      <c r="L49" s="93" t="str">
        <f t="shared" si="24"/>
        <v>Dins Periode Legal</v>
      </c>
      <c r="M49" s="93" t="str">
        <f t="shared" si="25"/>
        <v>T3 - Dins Periode Legal</v>
      </c>
      <c r="N49" s="93" t="str">
        <f t="shared" si="5"/>
        <v>T3 - Import Total</v>
      </c>
      <c r="O49" s="110">
        <f t="shared" si="26"/>
        <v>0.32757915405383281</v>
      </c>
      <c r="P49" s="107">
        <f t="shared" si="27"/>
        <v>1</v>
      </c>
      <c r="Q49" s="138"/>
      <c r="V49" s="137"/>
      <c r="W49" s="139"/>
    </row>
    <row r="50" spans="3:23" x14ac:dyDescent="0.25">
      <c r="C50" s="136">
        <v>44104</v>
      </c>
      <c r="D50" s="134" t="s">
        <v>1318</v>
      </c>
      <c r="E50" s="173">
        <v>108.9</v>
      </c>
      <c r="F50" s="8" t="s">
        <v>1319</v>
      </c>
      <c r="G50" s="134">
        <f t="shared" si="29"/>
        <v>9</v>
      </c>
      <c r="H50" s="105" t="str">
        <f>IF($G50="","",VLOOKUP($G50,APR.FP!$AJ$8:$AL$19,2,FALSE))</f>
        <v>T3</v>
      </c>
      <c r="I50" s="144">
        <f>IF($G50="","",VLOOKUP($G50,APR.FP!$AJ$8:$AL$19,3,FALSE))</f>
        <v>44104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T3 - Dins Periode Legal</v>
      </c>
      <c r="N50" s="93" t="str">
        <f t="shared" si="5"/>
        <v>T3 -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36">
        <v>44104</v>
      </c>
      <c r="D51" s="134" t="s">
        <v>605</v>
      </c>
      <c r="E51" s="173">
        <v>23.64</v>
      </c>
      <c r="F51" s="8" t="s">
        <v>1320</v>
      </c>
      <c r="G51" s="134">
        <f t="shared" si="29"/>
        <v>9</v>
      </c>
      <c r="H51" s="105" t="str">
        <f>IF($G51="","",VLOOKUP($G51,APR.FP!$AJ$8:$AL$19,2,FALSE))</f>
        <v>T3</v>
      </c>
      <c r="I51" s="144">
        <f>IF($G51="","",VLOOKUP($G51,APR.FP!$AJ$8:$AL$19,3,FALSE))</f>
        <v>44104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T3 - Dins Periode Legal</v>
      </c>
      <c r="N51" s="93" t="str">
        <f t="shared" si="5"/>
        <v>T3 -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36">
        <v>44104</v>
      </c>
      <c r="D52" s="8" t="s">
        <v>28</v>
      </c>
      <c r="E52" s="173">
        <v>963.01</v>
      </c>
      <c r="F52" s="8" t="s">
        <v>1321</v>
      </c>
      <c r="G52" s="134">
        <f t="shared" si="29"/>
        <v>9</v>
      </c>
      <c r="H52" s="105" t="str">
        <f>IF($G52="","",VLOOKUP($G52,APR.FP!$AJ$8:$AL$19,2,FALSE))</f>
        <v>T3</v>
      </c>
      <c r="I52" s="144">
        <f>IF($G52="","",VLOOKUP($G52,APR.FP!$AJ$8:$AL$19,3,FALSE))</f>
        <v>44104</v>
      </c>
      <c r="J52" s="147">
        <f t="shared" si="22"/>
        <v>0</v>
      </c>
      <c r="K52" s="138">
        <f t="shared" si="23"/>
        <v>0</v>
      </c>
      <c r="L52" s="93" t="str">
        <f t="shared" si="24"/>
        <v>Dins Periode Legal</v>
      </c>
      <c r="M52" s="93" t="str">
        <f t="shared" si="25"/>
        <v>T3 - Dins Periode Legal</v>
      </c>
      <c r="N52" s="93" t="str">
        <f t="shared" si="5"/>
        <v>T3 - Import Total</v>
      </c>
      <c r="O52" s="110">
        <f t="shared" si="26"/>
        <v>0</v>
      </c>
      <c r="P52" s="107">
        <f t="shared" si="27"/>
        <v>1</v>
      </c>
      <c r="Q52" s="138"/>
      <c r="V52" s="137"/>
      <c r="W52" s="139"/>
    </row>
    <row r="53" spans="3:23" x14ac:dyDescent="0.25">
      <c r="C53" s="136">
        <v>44074</v>
      </c>
      <c r="D53" s="134" t="s">
        <v>22</v>
      </c>
      <c r="E53" s="173">
        <v>607.61</v>
      </c>
      <c r="F53" s="8" t="s">
        <v>1322</v>
      </c>
      <c r="G53" s="134">
        <f t="shared" si="29"/>
        <v>8</v>
      </c>
      <c r="H53" s="105" t="str">
        <f>IF($G53="","",VLOOKUP($G53,APR.FP!$AJ$8:$AL$19,2,FALSE))</f>
        <v>T3</v>
      </c>
      <c r="I53" s="144">
        <f>IF($G53="","",VLOOKUP($G53,APR.FP!$AJ$8:$AL$19,3,FALSE))</f>
        <v>44104</v>
      </c>
      <c r="J53" s="147">
        <f t="shared" si="22"/>
        <v>30</v>
      </c>
      <c r="K53" s="138">
        <f t="shared" si="23"/>
        <v>18228.3</v>
      </c>
      <c r="L53" s="93" t="str">
        <f t="shared" si="24"/>
        <v>Dins Periode Legal</v>
      </c>
      <c r="M53" s="93" t="str">
        <f t="shared" si="25"/>
        <v>T3 - Dins Periode Legal</v>
      </c>
      <c r="N53" s="93" t="str">
        <f t="shared" si="5"/>
        <v>T3 - Import Total</v>
      </c>
      <c r="O53" s="110">
        <f t="shared" si="26"/>
        <v>0.33066772993300941</v>
      </c>
      <c r="P53" s="107">
        <f t="shared" si="27"/>
        <v>1</v>
      </c>
      <c r="Q53" s="138"/>
      <c r="V53" s="137"/>
      <c r="W53" s="139"/>
    </row>
    <row r="54" spans="3:23" x14ac:dyDescent="0.25">
      <c r="C54" s="136">
        <v>44092</v>
      </c>
      <c r="D54" s="134" t="s">
        <v>1245</v>
      </c>
      <c r="E54" s="173">
        <v>75.760000000000005</v>
      </c>
      <c r="F54" s="8" t="s">
        <v>1323</v>
      </c>
      <c r="G54" s="134">
        <f t="shared" si="29"/>
        <v>9</v>
      </c>
      <c r="H54" s="105" t="str">
        <f>IF($G54="","",VLOOKUP($G54,APR.FP!$AJ$8:$AL$19,2,FALSE))</f>
        <v>T3</v>
      </c>
      <c r="I54" s="144">
        <f>IF($G54="","",VLOOKUP($G54,APR.FP!$AJ$8:$AL$19,3,FALSE))</f>
        <v>44104</v>
      </c>
      <c r="J54" s="147">
        <f t="shared" si="22"/>
        <v>12</v>
      </c>
      <c r="K54" s="138">
        <f t="shared" si="23"/>
        <v>909.12000000000012</v>
      </c>
      <c r="L54" s="93" t="str">
        <f t="shared" si="24"/>
        <v>Dins Periode Legal</v>
      </c>
      <c r="M54" s="93" t="str">
        <f t="shared" si="25"/>
        <v>T3 - Dins Periode Legal</v>
      </c>
      <c r="N54" s="93" t="str">
        <f t="shared" si="5"/>
        <v>T3 - Import Total</v>
      </c>
      <c r="O54" s="110">
        <f t="shared" si="26"/>
        <v>1.6491754394907784E-2</v>
      </c>
      <c r="P54" s="107">
        <f t="shared" si="27"/>
        <v>1</v>
      </c>
      <c r="Q54" s="138"/>
      <c r="V54" s="137"/>
      <c r="W54" s="139"/>
    </row>
    <row r="55" spans="3:23" x14ac:dyDescent="0.25">
      <c r="C55" s="136">
        <v>44074</v>
      </c>
      <c r="D55" s="134" t="s">
        <v>1324</v>
      </c>
      <c r="E55" s="173">
        <v>486.42</v>
      </c>
      <c r="F55" s="8" t="s">
        <v>1325</v>
      </c>
      <c r="G55" s="134">
        <f t="shared" si="29"/>
        <v>8</v>
      </c>
      <c r="H55" s="105" t="str">
        <f>IF($G55="","",VLOOKUP($G55,APR.FP!$AJ$8:$AL$19,2,FALSE))</f>
        <v>T3</v>
      </c>
      <c r="I55" s="144">
        <f>IF($G55="","",VLOOKUP($G55,APR.FP!$AJ$8:$AL$19,3,FALSE))</f>
        <v>44104</v>
      </c>
      <c r="J55" s="147">
        <f t="shared" si="22"/>
        <v>30</v>
      </c>
      <c r="K55" s="138">
        <f t="shared" si="23"/>
        <v>14592.6</v>
      </c>
      <c r="L55" s="93" t="str">
        <f t="shared" si="24"/>
        <v>Dins Periode Legal</v>
      </c>
      <c r="M55" s="93" t="str">
        <f t="shared" si="25"/>
        <v>T3 - Dins Periode Legal</v>
      </c>
      <c r="N55" s="93" t="str">
        <f t="shared" si="5"/>
        <v>T3 - Import Total</v>
      </c>
      <c r="O55" s="110">
        <f t="shared" ref="O55:O61" si="30">IF(H55="",0,E55/(VLOOKUP(N55,$T$10:$U$28,2,FALSE))*J55)</f>
        <v>0.26471486182586595</v>
      </c>
      <c r="P55" s="107">
        <f t="shared" ref="P55:P61" si="31">IF(G55="",0,1)</f>
        <v>1</v>
      </c>
      <c r="Q55" s="138"/>
      <c r="V55" s="137"/>
      <c r="W55" s="139"/>
    </row>
    <row r="56" spans="3:23" x14ac:dyDescent="0.25">
      <c r="C56" s="136">
        <v>44074</v>
      </c>
      <c r="D56" s="134" t="s">
        <v>596</v>
      </c>
      <c r="E56" s="173">
        <v>751.6</v>
      </c>
      <c r="F56" s="8" t="s">
        <v>1326</v>
      </c>
      <c r="G56" s="134">
        <f t="shared" si="29"/>
        <v>8</v>
      </c>
      <c r="H56" s="105" t="str">
        <f>IF($G56="","",VLOOKUP($G56,APR.FP!$AJ$8:$AL$19,2,FALSE))</f>
        <v>T3</v>
      </c>
      <c r="I56" s="144">
        <f>IF($G56="","",VLOOKUP($G56,APR.FP!$AJ$8:$AL$19,3,FALSE))</f>
        <v>44104</v>
      </c>
      <c r="J56" s="147">
        <f t="shared" si="22"/>
        <v>30</v>
      </c>
      <c r="K56" s="138">
        <f t="shared" si="23"/>
        <v>22548</v>
      </c>
      <c r="L56" s="93" t="str">
        <f t="shared" si="24"/>
        <v>Dins Periode Legal</v>
      </c>
      <c r="M56" s="93" t="str">
        <f t="shared" si="25"/>
        <v>T3 - Dins Periode Legal</v>
      </c>
      <c r="N56" s="93" t="str">
        <f t="shared" si="5"/>
        <v>T3 - Import Total</v>
      </c>
      <c r="O56" s="110">
        <f t="shared" si="30"/>
        <v>0.40902859699091498</v>
      </c>
      <c r="P56" s="107">
        <f t="shared" si="31"/>
        <v>1</v>
      </c>
      <c r="Q56" s="138"/>
      <c r="V56" s="137"/>
      <c r="W56" s="139"/>
    </row>
    <row r="57" spans="3:23" x14ac:dyDescent="0.25">
      <c r="C57" s="136">
        <v>44104</v>
      </c>
      <c r="D57" s="134" t="s">
        <v>596</v>
      </c>
      <c r="E57" s="173">
        <v>817.09</v>
      </c>
      <c r="F57" s="8" t="s">
        <v>1327</v>
      </c>
      <c r="G57" s="134">
        <f t="shared" si="29"/>
        <v>9</v>
      </c>
      <c r="H57" s="105" t="str">
        <f>IF($G57="","",VLOOKUP($G57,APR.FP!$AJ$8:$AL$19,2,FALSE))</f>
        <v>T3</v>
      </c>
      <c r="I57" s="144">
        <f>IF($G57="","",VLOOKUP($G57,APR.FP!$AJ$8:$AL$19,3,FALSE))</f>
        <v>44104</v>
      </c>
      <c r="J57" s="147">
        <f t="shared" si="22"/>
        <v>0</v>
      </c>
      <c r="K57" s="138">
        <f t="shared" si="23"/>
        <v>0</v>
      </c>
      <c r="L57" s="93" t="str">
        <f t="shared" si="24"/>
        <v>Dins Periode Legal</v>
      </c>
      <c r="M57" s="93" t="str">
        <f t="shared" si="25"/>
        <v>T3 - Dins Periode Legal</v>
      </c>
      <c r="N57" s="93" t="str">
        <f t="shared" si="5"/>
        <v>T3 - Import Total</v>
      </c>
      <c r="O57" s="110">
        <f t="shared" si="30"/>
        <v>0</v>
      </c>
      <c r="P57" s="107">
        <f t="shared" si="31"/>
        <v>1</v>
      </c>
      <c r="Q57" s="138"/>
      <c r="R57" s="138"/>
      <c r="V57" s="137"/>
      <c r="W57" s="139"/>
    </row>
    <row r="58" spans="3:23" x14ac:dyDescent="0.25">
      <c r="C58" s="136">
        <v>44089</v>
      </c>
      <c r="D58" s="134" t="s">
        <v>1328</v>
      </c>
      <c r="E58" s="173">
        <v>233.76</v>
      </c>
      <c r="F58" s="8" t="s">
        <v>1329</v>
      </c>
      <c r="G58" s="134">
        <f t="shared" si="29"/>
        <v>9</v>
      </c>
      <c r="H58" s="105" t="str">
        <f>IF($G58="","",VLOOKUP($G58,APR.FP!$AJ$8:$AL$19,2,FALSE))</f>
        <v>T3</v>
      </c>
      <c r="I58" s="144">
        <f>IF($G58="","",VLOOKUP($G58,APR.FP!$AJ$8:$AL$19,3,FALSE))</f>
        <v>44104</v>
      </c>
      <c r="J58" s="147">
        <f t="shared" si="22"/>
        <v>15</v>
      </c>
      <c r="K58" s="138">
        <f t="shared" si="23"/>
        <v>3506.3999999999996</v>
      </c>
      <c r="L58" s="93" t="str">
        <f t="shared" si="24"/>
        <v>Dins Periode Legal</v>
      </c>
      <c r="M58" s="93" t="str">
        <f t="shared" si="25"/>
        <v>T3 - Dins Periode Legal</v>
      </c>
      <c r="N58" s="93" t="str">
        <f t="shared" si="5"/>
        <v>T3 - Import Total</v>
      </c>
      <c r="O58" s="110">
        <f t="shared" si="30"/>
        <v>6.3607320937065115E-2</v>
      </c>
      <c r="P58" s="107">
        <f t="shared" si="31"/>
        <v>1</v>
      </c>
      <c r="Q58" s="138"/>
      <c r="R58" s="138"/>
      <c r="V58" s="137"/>
      <c r="W58" s="139"/>
    </row>
    <row r="59" spans="3:23" x14ac:dyDescent="0.25">
      <c r="C59" s="136">
        <v>44096</v>
      </c>
      <c r="D59" s="134" t="s">
        <v>1328</v>
      </c>
      <c r="E59" s="173">
        <v>139.72</v>
      </c>
      <c r="F59" s="8" t="s">
        <v>1330</v>
      </c>
      <c r="G59" s="134">
        <f t="shared" si="29"/>
        <v>9</v>
      </c>
      <c r="H59" s="105" t="str">
        <f>IF($G59="","",VLOOKUP($G59,APR.FP!$AJ$8:$AL$19,2,FALSE))</f>
        <v>T3</v>
      </c>
      <c r="I59" s="144">
        <f>IF($G59="","",VLOOKUP($G59,APR.FP!$AJ$8:$AL$19,3,FALSE))</f>
        <v>44104</v>
      </c>
      <c r="J59" s="147">
        <f t="shared" si="22"/>
        <v>8</v>
      </c>
      <c r="K59" s="138">
        <f t="shared" si="23"/>
        <v>1117.76</v>
      </c>
      <c r="L59" s="93" t="str">
        <f t="shared" si="24"/>
        <v>Dins Periode Legal</v>
      </c>
      <c r="M59" s="93" t="str">
        <f t="shared" si="25"/>
        <v>T3 - Dins Periode Legal</v>
      </c>
      <c r="N59" s="93" t="str">
        <f t="shared" si="5"/>
        <v>T3 - Import Total</v>
      </c>
      <c r="O59" s="110">
        <f t="shared" si="30"/>
        <v>2.0276556881877114E-2</v>
      </c>
      <c r="P59" s="107">
        <f t="shared" si="31"/>
        <v>1</v>
      </c>
      <c r="Q59" s="138"/>
      <c r="R59" s="138"/>
      <c r="V59" s="137"/>
      <c r="W59" s="139"/>
    </row>
    <row r="60" spans="3:23" x14ac:dyDescent="0.25">
      <c r="C60" s="136">
        <v>44076</v>
      </c>
      <c r="D60" s="134" t="s">
        <v>23</v>
      </c>
      <c r="E60" s="173">
        <v>445.55</v>
      </c>
      <c r="F60" s="8" t="s">
        <v>1331</v>
      </c>
      <c r="G60" s="134">
        <f t="shared" si="29"/>
        <v>9</v>
      </c>
      <c r="H60" s="105" t="str">
        <f>IF($G60="","",VLOOKUP($G60,APR.FP!$AJ$8:$AL$19,2,FALSE))</f>
        <v>T3</v>
      </c>
      <c r="I60" s="144">
        <f>IF($G60="","",VLOOKUP($G60,APR.FP!$AJ$8:$AL$19,3,FALSE))</f>
        <v>44104</v>
      </c>
      <c r="J60" s="147">
        <f t="shared" si="22"/>
        <v>28</v>
      </c>
      <c r="K60" s="138">
        <f t="shared" si="23"/>
        <v>12475.4</v>
      </c>
      <c r="L60" s="93" t="str">
        <f t="shared" si="24"/>
        <v>Dins Periode Legal</v>
      </c>
      <c r="M60" s="93" t="str">
        <f t="shared" si="25"/>
        <v>T3 - Dins Periode Legal</v>
      </c>
      <c r="N60" s="93" t="str">
        <f t="shared" si="5"/>
        <v>T3 - Import Total</v>
      </c>
      <c r="O60" s="110">
        <f t="shared" si="30"/>
        <v>0.22630811419640148</v>
      </c>
      <c r="P60" s="107">
        <f t="shared" si="31"/>
        <v>1</v>
      </c>
      <c r="Q60" s="138"/>
      <c r="R60" s="138"/>
      <c r="V60" s="137"/>
      <c r="W60" s="139"/>
    </row>
    <row r="61" spans="3:23" x14ac:dyDescent="0.25">
      <c r="C61" s="136">
        <v>44083</v>
      </c>
      <c r="D61" s="134" t="s">
        <v>23</v>
      </c>
      <c r="E61" s="173">
        <v>136.13999999999999</v>
      </c>
      <c r="F61" s="8" t="s">
        <v>1332</v>
      </c>
      <c r="G61" s="134">
        <f t="shared" si="29"/>
        <v>9</v>
      </c>
      <c r="H61" s="105" t="str">
        <f>IF($G61="","",VLOOKUP($G61,APR.FP!$AJ$8:$AL$19,2,FALSE))</f>
        <v>T3</v>
      </c>
      <c r="I61" s="144">
        <f>IF($G61="","",VLOOKUP($G61,APR.FP!$AJ$8:$AL$19,3,FALSE))</f>
        <v>44104</v>
      </c>
      <c r="J61" s="147">
        <f t="shared" ref="J61:J64" si="32">IF(C61="",0,DAYS360(C61,I61))</f>
        <v>21</v>
      </c>
      <c r="K61" s="138">
        <f t="shared" ref="K61:K64" si="33">+E61*J61</f>
        <v>2858.9399999999996</v>
      </c>
      <c r="L61" s="93" t="str">
        <f t="shared" ref="L61:L64" si="34">IF(J61&lt;=30,"Dins Periode Legal","Fora Periode Legal")</f>
        <v>Dins Periode Legal</v>
      </c>
      <c r="M61" s="93" t="str">
        <f t="shared" ref="M61:M64" si="35">CONCATENATE($H61," - ",L61)</f>
        <v>T3 - Dins Periode Legal</v>
      </c>
      <c r="N61" s="93" t="str">
        <f t="shared" si="5"/>
        <v>T3 - Import Total</v>
      </c>
      <c r="O61" s="110">
        <f t="shared" si="30"/>
        <v>5.1862170351304172E-2</v>
      </c>
      <c r="P61" s="107">
        <f t="shared" si="31"/>
        <v>1</v>
      </c>
      <c r="Q61" s="138"/>
      <c r="R61" s="138"/>
      <c r="V61" s="137"/>
      <c r="W61" s="139"/>
    </row>
    <row r="62" spans="3:23" x14ac:dyDescent="0.25">
      <c r="C62" s="136">
        <v>44097</v>
      </c>
      <c r="D62" s="134" t="s">
        <v>23</v>
      </c>
      <c r="E62" s="173">
        <v>311.10000000000002</v>
      </c>
      <c r="F62" s="8" t="s">
        <v>1333</v>
      </c>
      <c r="G62" s="134">
        <f t="shared" ref="G62:G105" si="36">IF(C62="","",MONTH(C62))</f>
        <v>9</v>
      </c>
      <c r="H62" s="105" t="str">
        <f>IF($G62="","",VLOOKUP($G62,APR.FP!$AJ$8:$AL$19,2,FALSE))</f>
        <v>T3</v>
      </c>
      <c r="I62" s="144">
        <f>IF($G62="","",VLOOKUP($G62,APR.FP!$AJ$8:$AL$19,3,FALSE))</f>
        <v>44104</v>
      </c>
      <c r="J62" s="147">
        <f t="shared" si="32"/>
        <v>7</v>
      </c>
      <c r="K62" s="138">
        <f t="shared" si="33"/>
        <v>2177.7000000000003</v>
      </c>
      <c r="L62" s="93" t="str">
        <f t="shared" si="34"/>
        <v>Dins Periode Legal</v>
      </c>
      <c r="M62" s="93" t="str">
        <f t="shared" si="35"/>
        <v>T3 - Dins Periode Legal</v>
      </c>
      <c r="N62" s="93" t="str">
        <f t="shared" si="5"/>
        <v>T3 - Import Total</v>
      </c>
      <c r="O62" s="110">
        <f t="shared" ref="O62:O64" si="37">IF(H62="",0,E62/(VLOOKUP(N62,$T$10:$U$28,2,FALSE))*J62)</f>
        <v>3.9504238764729277E-2</v>
      </c>
      <c r="P62" s="107">
        <f t="shared" ref="P62:P64" si="38">IF(G62="",0,1)</f>
        <v>1</v>
      </c>
      <c r="Q62" s="138"/>
      <c r="R62" s="138"/>
      <c r="V62" s="137"/>
      <c r="W62" s="139"/>
    </row>
    <row r="63" spans="3:23" x14ac:dyDescent="0.25">
      <c r="C63" s="136">
        <v>44097</v>
      </c>
      <c r="D63" s="134" t="s">
        <v>23</v>
      </c>
      <c r="E63" s="173">
        <v>948.6</v>
      </c>
      <c r="F63" s="8" t="s">
        <v>1334</v>
      </c>
      <c r="G63" s="134">
        <f t="shared" si="36"/>
        <v>9</v>
      </c>
      <c r="H63" s="105" t="str">
        <f>IF($G63="","",VLOOKUP($G63,APR.FP!$AJ$8:$AL$19,2,FALSE))</f>
        <v>T3</v>
      </c>
      <c r="I63" s="144">
        <f>IF($G63="","",VLOOKUP($G63,APR.FP!$AJ$8:$AL$19,3,FALSE))</f>
        <v>44104</v>
      </c>
      <c r="J63" s="147">
        <f t="shared" si="32"/>
        <v>7</v>
      </c>
      <c r="K63" s="138">
        <f t="shared" si="33"/>
        <v>6640.2</v>
      </c>
      <c r="L63" s="93" t="str">
        <f t="shared" si="34"/>
        <v>Dins Periode Legal</v>
      </c>
      <c r="M63" s="93" t="str">
        <f t="shared" si="35"/>
        <v>T3 - Dins Periode Legal</v>
      </c>
      <c r="N63" s="93" t="str">
        <f t="shared" si="5"/>
        <v>T3 - Import Total</v>
      </c>
      <c r="O63" s="110">
        <f t="shared" si="37"/>
        <v>0.12045554770884662</v>
      </c>
      <c r="P63" s="107">
        <f t="shared" si="38"/>
        <v>1</v>
      </c>
      <c r="V63" s="137"/>
      <c r="W63" s="139"/>
    </row>
    <row r="64" spans="3:23" x14ac:dyDescent="0.25">
      <c r="C64" s="136">
        <v>44104</v>
      </c>
      <c r="D64" s="134" t="s">
        <v>23</v>
      </c>
      <c r="E64" s="173">
        <v>589.9</v>
      </c>
      <c r="F64" s="8" t="s">
        <v>1336</v>
      </c>
      <c r="G64" s="134">
        <f t="shared" si="36"/>
        <v>9</v>
      </c>
      <c r="H64" s="105" t="str">
        <f>IF($G64="","",VLOOKUP($G64,APR.FP!$AJ$8:$AL$19,2,FALSE))</f>
        <v>T3</v>
      </c>
      <c r="I64" s="144">
        <f>IF($G64="","",VLOOKUP($G64,APR.FP!$AJ$8:$AL$19,3,FALSE))</f>
        <v>44104</v>
      </c>
      <c r="J64" s="147">
        <f t="shared" si="32"/>
        <v>0</v>
      </c>
      <c r="K64" s="138">
        <f t="shared" si="33"/>
        <v>0</v>
      </c>
      <c r="L64" s="93" t="str">
        <f t="shared" si="34"/>
        <v>Dins Periode Legal</v>
      </c>
      <c r="M64" s="93" t="str">
        <f t="shared" si="35"/>
        <v>T3 - Dins Periode Legal</v>
      </c>
      <c r="N64" s="93" t="str">
        <f t="shared" si="5"/>
        <v>T3 - Import Total</v>
      </c>
      <c r="O64" s="110">
        <f t="shared" si="37"/>
        <v>0</v>
      </c>
      <c r="P64" s="107">
        <f t="shared" si="38"/>
        <v>1</v>
      </c>
      <c r="V64" s="137"/>
      <c r="W64" s="139"/>
    </row>
    <row r="65" spans="3:23" x14ac:dyDescent="0.25">
      <c r="C65" s="136">
        <v>44074</v>
      </c>
      <c r="D65" s="134" t="s">
        <v>1337</v>
      </c>
      <c r="E65" s="173">
        <v>450.5</v>
      </c>
      <c r="F65" s="8" t="s">
        <v>1338</v>
      </c>
      <c r="G65" s="134">
        <f t="shared" si="36"/>
        <v>8</v>
      </c>
      <c r="H65" s="105" t="str">
        <f>IF($G65="","",VLOOKUP($G65,APR.FP!$AJ$8:$AL$19,2,FALSE))</f>
        <v>T3</v>
      </c>
      <c r="I65" s="144">
        <f>IF($G65="","",VLOOKUP($G65,APR.FP!$AJ$8:$AL$19,3,FALSE))</f>
        <v>44104</v>
      </c>
      <c r="J65" s="147">
        <f t="shared" ref="J65:J90" si="39">IF(C65="",0,DAYS360(C65,I65))</f>
        <v>30</v>
      </c>
      <c r="K65" s="138">
        <f t="shared" ref="K65:K90" si="40">+E65*J65</f>
        <v>13515</v>
      </c>
      <c r="L65" s="93" t="str">
        <f t="shared" ref="L65:L90" si="41">IF(J65&lt;=30,"Dins Periode Legal","Fora Periode Legal")</f>
        <v>Dins Periode Legal</v>
      </c>
      <c r="M65" s="93" t="str">
        <f t="shared" ref="M65:M90" si="42">CONCATENATE($H65," - ",L65)</f>
        <v>T3 - Dins Periode Legal</v>
      </c>
      <c r="N65" s="93" t="str">
        <f t="shared" si="5"/>
        <v>T3 - Import Total</v>
      </c>
      <c r="O65" s="110">
        <f t="shared" ref="O65:O90" si="43">IF(H65="",0,E65/(VLOOKUP(N65,$T$10:$U$28,2,FALSE))*J65)</f>
        <v>0.24516682137361259</v>
      </c>
      <c r="P65" s="107">
        <f t="shared" ref="P65:P90" si="44">IF(G65="",0,1)</f>
        <v>1</v>
      </c>
      <c r="V65" s="137"/>
      <c r="W65" s="139"/>
    </row>
    <row r="66" spans="3:23" x14ac:dyDescent="0.25">
      <c r="C66" s="136">
        <v>44089</v>
      </c>
      <c r="D66" s="134" t="s">
        <v>1337</v>
      </c>
      <c r="E66" s="173">
        <v>781.41</v>
      </c>
      <c r="F66" s="8" t="s">
        <v>1339</v>
      </c>
      <c r="G66" s="134">
        <f t="shared" si="36"/>
        <v>9</v>
      </c>
      <c r="H66" s="105" t="str">
        <f>IF($G66="","",VLOOKUP($G66,APR.FP!$AJ$8:$AL$19,2,FALSE))</f>
        <v>T3</v>
      </c>
      <c r="I66" s="144">
        <f>IF($G66="","",VLOOKUP($G66,APR.FP!$AJ$8:$AL$19,3,FALSE))</f>
        <v>44104</v>
      </c>
      <c r="J66" s="147">
        <f t="shared" si="39"/>
        <v>15</v>
      </c>
      <c r="K66" s="138">
        <f t="shared" si="40"/>
        <v>11721.15</v>
      </c>
      <c r="L66" s="93" t="str">
        <f t="shared" si="41"/>
        <v>Dins Periode Legal</v>
      </c>
      <c r="M66" s="93" t="str">
        <f t="shared" si="42"/>
        <v>T3 - Dins Periode Legal</v>
      </c>
      <c r="N66" s="93" t="str">
        <f t="shared" si="5"/>
        <v>T3 - Import Total</v>
      </c>
      <c r="O66" s="110">
        <f t="shared" si="43"/>
        <v>0.21262575570427811</v>
      </c>
      <c r="P66" s="107">
        <f t="shared" si="44"/>
        <v>1</v>
      </c>
      <c r="V66" s="137"/>
      <c r="W66" s="139"/>
    </row>
    <row r="67" spans="3:23" x14ac:dyDescent="0.25">
      <c r="C67" s="136">
        <v>44104</v>
      </c>
      <c r="D67" s="134" t="s">
        <v>1337</v>
      </c>
      <c r="E67" s="173">
        <v>397.98</v>
      </c>
      <c r="F67" s="8" t="s">
        <v>1340</v>
      </c>
      <c r="G67" s="134">
        <f t="shared" si="36"/>
        <v>9</v>
      </c>
      <c r="H67" s="105" t="str">
        <f>IF($G67="","",VLOOKUP($G67,APR.FP!$AJ$8:$AL$19,2,FALSE))</f>
        <v>T3</v>
      </c>
      <c r="I67" s="144">
        <f>IF($G67="","",VLOOKUP($G67,APR.FP!$AJ$8:$AL$19,3,FALSE))</f>
        <v>44104</v>
      </c>
      <c r="J67" s="147">
        <f t="shared" si="39"/>
        <v>0</v>
      </c>
      <c r="K67" s="138">
        <f t="shared" si="40"/>
        <v>0</v>
      </c>
      <c r="L67" s="93" t="str">
        <f t="shared" si="41"/>
        <v>Dins Periode Legal</v>
      </c>
      <c r="M67" s="93" t="str">
        <f t="shared" si="42"/>
        <v>T3 - Dins Periode Legal</v>
      </c>
      <c r="N67" s="93" t="str">
        <f t="shared" si="5"/>
        <v>T3 - Import Total</v>
      </c>
      <c r="O67" s="110">
        <f t="shared" si="43"/>
        <v>0</v>
      </c>
      <c r="P67" s="107">
        <f t="shared" si="44"/>
        <v>1</v>
      </c>
      <c r="V67" s="137"/>
      <c r="W67" s="139"/>
    </row>
    <row r="68" spans="3:23" x14ac:dyDescent="0.25">
      <c r="C68" s="136">
        <v>44088</v>
      </c>
      <c r="D68" s="134" t="s">
        <v>1202</v>
      </c>
      <c r="E68" s="173">
        <v>170.45</v>
      </c>
      <c r="F68" s="8" t="s">
        <v>1341</v>
      </c>
      <c r="G68" s="134">
        <f t="shared" si="36"/>
        <v>9</v>
      </c>
      <c r="H68" s="105" t="str">
        <f>IF($G68="","",VLOOKUP($G68,APR.FP!$AJ$8:$AL$19,2,FALSE))</f>
        <v>T3</v>
      </c>
      <c r="I68" s="144">
        <f>IF($G68="","",VLOOKUP($G68,APR.FP!$AJ$8:$AL$19,3,FALSE))</f>
        <v>44104</v>
      </c>
      <c r="J68" s="147">
        <f t="shared" si="39"/>
        <v>16</v>
      </c>
      <c r="K68" s="138">
        <f t="shared" si="40"/>
        <v>2727.2</v>
      </c>
      <c r="L68" s="93" t="str">
        <f t="shared" si="41"/>
        <v>Dins Periode Legal</v>
      </c>
      <c r="M68" s="93" t="str">
        <f t="shared" si="42"/>
        <v>T3 - Dins Periode Legal</v>
      </c>
      <c r="N68" s="93" t="str">
        <f t="shared" si="5"/>
        <v>T3 - Import Total</v>
      </c>
      <c r="O68" s="110">
        <f t="shared" si="43"/>
        <v>4.9472360728828421E-2</v>
      </c>
      <c r="P68" s="107">
        <f t="shared" si="44"/>
        <v>1</v>
      </c>
      <c r="V68" s="137"/>
      <c r="W68" s="139"/>
    </row>
    <row r="69" spans="3:23" x14ac:dyDescent="0.25">
      <c r="C69" s="136">
        <v>44074</v>
      </c>
      <c r="D69" s="134" t="s">
        <v>46</v>
      </c>
      <c r="E69" s="173">
        <v>34.97</v>
      </c>
      <c r="F69" s="8" t="s">
        <v>1342</v>
      </c>
      <c r="G69" s="134">
        <f t="shared" si="36"/>
        <v>8</v>
      </c>
      <c r="H69" s="105" t="str">
        <f>IF($G69="","",VLOOKUP($G69,APR.FP!$AJ$8:$AL$19,2,FALSE))</f>
        <v>T3</v>
      </c>
      <c r="I69" s="144">
        <f>IF($G69="","",VLOOKUP($G69,APR.FP!$AJ$8:$AL$19,3,FALSE))</f>
        <v>44104</v>
      </c>
      <c r="J69" s="147">
        <f t="shared" si="39"/>
        <v>30</v>
      </c>
      <c r="K69" s="138">
        <f t="shared" si="40"/>
        <v>1049.0999999999999</v>
      </c>
      <c r="L69" s="93" t="str">
        <f t="shared" si="41"/>
        <v>Dins Periode Legal</v>
      </c>
      <c r="M69" s="93" t="str">
        <f t="shared" si="42"/>
        <v>T3 - Dins Periode Legal</v>
      </c>
      <c r="N69" s="93" t="str">
        <f t="shared" si="5"/>
        <v>T3 - Import Total</v>
      </c>
      <c r="O69" s="110">
        <f t="shared" si="43"/>
        <v>1.9031040495971659E-2</v>
      </c>
      <c r="P69" s="107">
        <f t="shared" si="44"/>
        <v>1</v>
      </c>
      <c r="V69" s="137"/>
      <c r="W69" s="139"/>
    </row>
    <row r="70" spans="3:23" x14ac:dyDescent="0.25">
      <c r="C70" s="136">
        <v>44074</v>
      </c>
      <c r="D70" s="134" t="s">
        <v>1343</v>
      </c>
      <c r="E70" s="173">
        <v>998.25</v>
      </c>
      <c r="F70" s="8" t="s">
        <v>1344</v>
      </c>
      <c r="G70" s="134">
        <f t="shared" si="36"/>
        <v>8</v>
      </c>
      <c r="H70" s="105" t="str">
        <f>IF($G70="","",VLOOKUP($G70,APR.FP!$AJ$8:$AL$19,2,FALSE))</f>
        <v>T3</v>
      </c>
      <c r="I70" s="144">
        <f>IF($G70="","",VLOOKUP($G70,APR.FP!$AJ$8:$AL$19,3,FALSE))</f>
        <v>44104</v>
      </c>
      <c r="J70" s="147">
        <f t="shared" si="39"/>
        <v>30</v>
      </c>
      <c r="K70" s="138">
        <f t="shared" si="40"/>
        <v>29947.5</v>
      </c>
      <c r="L70" s="93" t="str">
        <f t="shared" si="41"/>
        <v>Dins Periode Legal</v>
      </c>
      <c r="M70" s="93" t="str">
        <f t="shared" si="42"/>
        <v>T3 - Dins Periode Legal</v>
      </c>
      <c r="N70" s="93" t="str">
        <f t="shared" si="5"/>
        <v>T3 - Import Total</v>
      </c>
      <c r="O70" s="110">
        <f t="shared" si="43"/>
        <v>0.54325811195606821</v>
      </c>
      <c r="P70" s="107">
        <f t="shared" si="44"/>
        <v>1</v>
      </c>
      <c r="V70" s="137"/>
      <c r="W70" s="139"/>
    </row>
    <row r="71" spans="3:23" x14ac:dyDescent="0.25">
      <c r="C71" s="136">
        <v>44104</v>
      </c>
      <c r="D71" s="134" t="s">
        <v>1343</v>
      </c>
      <c r="E71" s="173">
        <v>998.25</v>
      </c>
      <c r="F71" s="8" t="s">
        <v>1345</v>
      </c>
      <c r="G71" s="134">
        <f t="shared" si="36"/>
        <v>9</v>
      </c>
      <c r="H71" s="105" t="str">
        <f>IF($G71="","",VLOOKUP($G71,APR.FP!$AJ$8:$AL$19,2,FALSE))</f>
        <v>T3</v>
      </c>
      <c r="I71" s="144">
        <f>IF($G71="","",VLOOKUP($G71,APR.FP!$AJ$8:$AL$19,3,FALSE))</f>
        <v>44104</v>
      </c>
      <c r="J71" s="147">
        <f t="shared" si="39"/>
        <v>0</v>
      </c>
      <c r="K71" s="138">
        <f t="shared" si="40"/>
        <v>0</v>
      </c>
      <c r="L71" s="93" t="str">
        <f t="shared" si="41"/>
        <v>Dins Periode Legal</v>
      </c>
      <c r="M71" s="93" t="str">
        <f t="shared" si="42"/>
        <v>T3 - Dins Periode Legal</v>
      </c>
      <c r="N71" s="93" t="str">
        <f t="shared" ref="N71:N90" si="45">CONCATENATE($H71," - Import Total")</f>
        <v>T3 - Import Total</v>
      </c>
      <c r="O71" s="110">
        <f t="shared" si="43"/>
        <v>0</v>
      </c>
      <c r="P71" s="107">
        <f t="shared" si="44"/>
        <v>1</v>
      </c>
      <c r="V71" s="137"/>
      <c r="W71" s="139"/>
    </row>
    <row r="72" spans="3:23" x14ac:dyDescent="0.25">
      <c r="C72" s="136">
        <v>44089</v>
      </c>
      <c r="D72" s="134" t="s">
        <v>25</v>
      </c>
      <c r="E72" s="173">
        <v>435.6</v>
      </c>
      <c r="F72" s="8" t="s">
        <v>1346</v>
      </c>
      <c r="G72" s="134">
        <f t="shared" si="36"/>
        <v>9</v>
      </c>
      <c r="H72" s="105" t="str">
        <f>IF($G72="","",VLOOKUP($G72,APR.FP!$AJ$8:$AL$19,2,FALSE))</f>
        <v>T3</v>
      </c>
      <c r="I72" s="144">
        <f>IF($G72="","",VLOOKUP($G72,APR.FP!$AJ$8:$AL$19,3,FALSE))</f>
        <v>44104</v>
      </c>
      <c r="J72" s="147">
        <f t="shared" si="39"/>
        <v>15</v>
      </c>
      <c r="K72" s="138">
        <f t="shared" si="40"/>
        <v>6534</v>
      </c>
      <c r="L72" s="93" t="str">
        <f t="shared" si="41"/>
        <v>Dins Periode Legal</v>
      </c>
      <c r="M72" s="93" t="str">
        <f t="shared" si="42"/>
        <v>T3 - Dins Periode Legal</v>
      </c>
      <c r="N72" s="93" t="str">
        <f t="shared" si="45"/>
        <v>T3 - Import Total</v>
      </c>
      <c r="O72" s="110">
        <f t="shared" si="43"/>
        <v>0.11852904260859673</v>
      </c>
      <c r="P72" s="107">
        <f t="shared" si="44"/>
        <v>1</v>
      </c>
      <c r="V72" s="137"/>
      <c r="W72" s="139"/>
    </row>
    <row r="73" spans="3:23" x14ac:dyDescent="0.25">
      <c r="C73" s="136">
        <v>44104</v>
      </c>
      <c r="D73" s="134" t="s">
        <v>25</v>
      </c>
      <c r="E73" s="173">
        <v>87.83</v>
      </c>
      <c r="F73" s="8" t="s">
        <v>1347</v>
      </c>
      <c r="G73" s="134">
        <f t="shared" si="36"/>
        <v>9</v>
      </c>
      <c r="H73" s="105" t="str">
        <f>IF($G73="","",VLOOKUP($G73,APR.FP!$AJ$8:$AL$19,2,FALSE))</f>
        <v>T3</v>
      </c>
      <c r="I73" s="144">
        <f>IF($G73="","",VLOOKUP($G73,APR.FP!$AJ$8:$AL$19,3,FALSE))</f>
        <v>44104</v>
      </c>
      <c r="J73" s="147">
        <f t="shared" si="39"/>
        <v>0</v>
      </c>
      <c r="K73" s="138">
        <f t="shared" si="40"/>
        <v>0</v>
      </c>
      <c r="L73" s="93" t="str">
        <f t="shared" si="41"/>
        <v>Dins Periode Legal</v>
      </c>
      <c r="M73" s="93" t="str">
        <f t="shared" si="42"/>
        <v>T3 - Dins Periode Legal</v>
      </c>
      <c r="N73" s="93" t="str">
        <f t="shared" si="45"/>
        <v>T3 - Import Total</v>
      </c>
      <c r="O73" s="110">
        <f t="shared" si="43"/>
        <v>0</v>
      </c>
      <c r="P73" s="107">
        <f t="shared" si="44"/>
        <v>1</v>
      </c>
      <c r="V73" s="137"/>
      <c r="W73" s="139"/>
    </row>
    <row r="74" spans="3:23" x14ac:dyDescent="0.25">
      <c r="C74" s="136">
        <v>44076</v>
      </c>
      <c r="D74" s="134" t="s">
        <v>1007</v>
      </c>
      <c r="E74" s="173">
        <v>878.21</v>
      </c>
      <c r="F74" s="8" t="s">
        <v>1348</v>
      </c>
      <c r="G74" s="134">
        <f t="shared" si="36"/>
        <v>9</v>
      </c>
      <c r="H74" s="105" t="str">
        <f>IF($G74="","",VLOOKUP($G74,APR.FP!$AJ$8:$AL$19,2,FALSE))</f>
        <v>T3</v>
      </c>
      <c r="I74" s="144">
        <f>IF($G74="","",VLOOKUP($G74,APR.FP!$AJ$8:$AL$19,3,FALSE))</f>
        <v>44104</v>
      </c>
      <c r="J74" s="147">
        <f t="shared" si="39"/>
        <v>28</v>
      </c>
      <c r="K74" s="138">
        <f t="shared" si="40"/>
        <v>24589.88</v>
      </c>
      <c r="L74" s="93" t="str">
        <f t="shared" si="41"/>
        <v>Dins Periode Legal</v>
      </c>
      <c r="M74" s="93" t="str">
        <f t="shared" si="42"/>
        <v>T3 - Dins Periode Legal</v>
      </c>
      <c r="N74" s="93" t="str">
        <f t="shared" si="45"/>
        <v>T3 - Import Total</v>
      </c>
      <c r="O74" s="110">
        <f t="shared" si="43"/>
        <v>0.44606901350784817</v>
      </c>
      <c r="P74" s="107">
        <f t="shared" si="44"/>
        <v>1</v>
      </c>
      <c r="W74" s="139"/>
    </row>
    <row r="75" spans="3:23" x14ac:dyDescent="0.25">
      <c r="C75" s="136">
        <v>44076</v>
      </c>
      <c r="D75" s="134" t="s">
        <v>1349</v>
      </c>
      <c r="E75" s="173">
        <v>293.04000000000002</v>
      </c>
      <c r="F75" s="8" t="s">
        <v>1350</v>
      </c>
      <c r="G75" s="134">
        <f t="shared" si="36"/>
        <v>9</v>
      </c>
      <c r="H75" s="105" t="str">
        <f>IF($G75="","",VLOOKUP($G75,APR.FP!$AJ$8:$AL$19,2,FALSE))</f>
        <v>T3</v>
      </c>
      <c r="I75" s="144">
        <f>IF($G75="","",VLOOKUP($G75,APR.FP!$AJ$8:$AL$19,3,FALSE))</f>
        <v>44104</v>
      </c>
      <c r="J75" s="147">
        <f t="shared" si="39"/>
        <v>28</v>
      </c>
      <c r="K75" s="138">
        <f t="shared" si="40"/>
        <v>8205.1200000000008</v>
      </c>
      <c r="L75" s="93" t="str">
        <f t="shared" si="41"/>
        <v>Dins Periode Legal</v>
      </c>
      <c r="M75" s="93" t="str">
        <f t="shared" si="42"/>
        <v>T3 - Dins Periode Legal</v>
      </c>
      <c r="N75" s="93" t="str">
        <f t="shared" si="45"/>
        <v>T3 - Import Total</v>
      </c>
      <c r="O75" s="110">
        <f t="shared" si="43"/>
        <v>0.14884374320303781</v>
      </c>
      <c r="P75" s="107">
        <f t="shared" si="44"/>
        <v>1</v>
      </c>
      <c r="V75" s="137"/>
    </row>
    <row r="76" spans="3:23" x14ac:dyDescent="0.25">
      <c r="C76" s="136">
        <v>44074</v>
      </c>
      <c r="D76" s="134" t="s">
        <v>1145</v>
      </c>
      <c r="E76" s="173">
        <v>2323.1999999999998</v>
      </c>
      <c r="F76" s="8" t="s">
        <v>1351</v>
      </c>
      <c r="G76" s="134">
        <f t="shared" si="36"/>
        <v>8</v>
      </c>
      <c r="H76" s="105" t="str">
        <f>IF($G76="","",VLOOKUP($G76,APR.FP!$AJ$8:$AL$19,2,FALSE))</f>
        <v>T3</v>
      </c>
      <c r="I76" s="144">
        <f>IF($G76="","",VLOOKUP($G76,APR.FP!$AJ$8:$AL$19,3,FALSE))</f>
        <v>44104</v>
      </c>
      <c r="J76" s="147">
        <f t="shared" si="39"/>
        <v>30</v>
      </c>
      <c r="K76" s="138">
        <f t="shared" si="40"/>
        <v>69696</v>
      </c>
      <c r="L76" s="93" t="str">
        <f t="shared" si="41"/>
        <v>Dins Periode Legal</v>
      </c>
      <c r="M76" s="93" t="str">
        <f t="shared" si="42"/>
        <v>T3 - Dins Periode Legal</v>
      </c>
      <c r="N76" s="93" t="str">
        <f t="shared" si="45"/>
        <v>T3 - Import Total</v>
      </c>
      <c r="O76" s="110">
        <f t="shared" si="43"/>
        <v>1.2643097878250313</v>
      </c>
      <c r="P76" s="107">
        <f t="shared" si="44"/>
        <v>1</v>
      </c>
      <c r="V76" s="137"/>
      <c r="W76" s="139"/>
    </row>
    <row r="77" spans="3:23" x14ac:dyDescent="0.25">
      <c r="C77" s="136">
        <v>44104</v>
      </c>
      <c r="D77" s="134" t="s">
        <v>1145</v>
      </c>
      <c r="E77" s="173">
        <v>2207.04</v>
      </c>
      <c r="F77" s="8" t="s">
        <v>1352</v>
      </c>
      <c r="G77" s="134">
        <f t="shared" si="36"/>
        <v>9</v>
      </c>
      <c r="H77" s="105" t="str">
        <f>IF($G77="","",VLOOKUP($G77,APR.FP!$AJ$8:$AL$19,2,FALSE))</f>
        <v>T3</v>
      </c>
      <c r="I77" s="144">
        <f>IF($G77="","",VLOOKUP($G77,APR.FP!$AJ$8:$AL$19,3,FALSE))</f>
        <v>44104</v>
      </c>
      <c r="J77" s="147">
        <f t="shared" si="39"/>
        <v>0</v>
      </c>
      <c r="K77" s="138">
        <f t="shared" si="40"/>
        <v>0</v>
      </c>
      <c r="L77" s="93" t="str">
        <f t="shared" si="41"/>
        <v>Dins Periode Legal</v>
      </c>
      <c r="M77" s="93" t="str">
        <f t="shared" si="42"/>
        <v>T3 - Dins Periode Legal</v>
      </c>
      <c r="N77" s="93" t="str">
        <f t="shared" si="45"/>
        <v>T3 - Import Total</v>
      </c>
      <c r="O77" s="110">
        <f t="shared" si="43"/>
        <v>0</v>
      </c>
      <c r="P77" s="107">
        <f t="shared" si="44"/>
        <v>1</v>
      </c>
      <c r="V77" s="137"/>
      <c r="W77" s="139"/>
    </row>
    <row r="78" spans="3:23" x14ac:dyDescent="0.25">
      <c r="C78" s="136">
        <v>44075</v>
      </c>
      <c r="D78" s="134" t="s">
        <v>1353</v>
      </c>
      <c r="E78" s="173">
        <v>175.45</v>
      </c>
      <c r="F78" s="8" t="s">
        <v>1351</v>
      </c>
      <c r="G78" s="134">
        <f t="shared" si="36"/>
        <v>9</v>
      </c>
      <c r="H78" s="105" t="str">
        <f>IF($G78="","",VLOOKUP($G78,APR.FP!$AJ$8:$AL$19,2,FALSE))</f>
        <v>T3</v>
      </c>
      <c r="I78" s="144">
        <f>IF($G78="","",VLOOKUP($G78,APR.FP!$AJ$8:$AL$19,3,FALSE))</f>
        <v>44104</v>
      </c>
      <c r="J78" s="147">
        <f t="shared" si="39"/>
        <v>29</v>
      </c>
      <c r="K78" s="138">
        <f t="shared" si="40"/>
        <v>5088.0499999999993</v>
      </c>
      <c r="L78" s="93" t="str">
        <f t="shared" si="41"/>
        <v>Dins Periode Legal</v>
      </c>
      <c r="M78" s="93" t="str">
        <f t="shared" si="42"/>
        <v>T3 - Dins Periode Legal</v>
      </c>
      <c r="N78" s="93" t="str">
        <f t="shared" si="45"/>
        <v>T3 - Import Total</v>
      </c>
      <c r="O78" s="110">
        <f t="shared" si="43"/>
        <v>9.2299004475768359E-2</v>
      </c>
      <c r="P78" s="107">
        <f t="shared" si="44"/>
        <v>1</v>
      </c>
      <c r="V78" s="137"/>
      <c r="W78" s="139"/>
    </row>
    <row r="79" spans="3:23" x14ac:dyDescent="0.25">
      <c r="E79" s="173"/>
      <c r="G79" s="134" t="str">
        <f t="shared" si="36"/>
        <v/>
      </c>
      <c r="H79" s="105" t="str">
        <f>IF($G79="","",VLOOKUP($G79,APR.FP!$AJ$8:$AL$19,2,FALSE))</f>
        <v/>
      </c>
      <c r="I79" s="144" t="str">
        <f>IF($G79="","",VLOOKUP($G79,APR.FP!$AJ$8:$AL$19,3,FALSE))</f>
        <v/>
      </c>
      <c r="J79" s="147">
        <f t="shared" si="39"/>
        <v>0</v>
      </c>
      <c r="K79" s="138">
        <f t="shared" si="40"/>
        <v>0</v>
      </c>
      <c r="L79" s="93" t="str">
        <f t="shared" si="41"/>
        <v>Dins Periode Legal</v>
      </c>
      <c r="M79" s="93" t="str">
        <f t="shared" si="42"/>
        <v xml:space="preserve"> - Dins Periode Legal</v>
      </c>
      <c r="N79" s="93" t="str">
        <f t="shared" si="45"/>
        <v xml:space="preserve"> - Import Total</v>
      </c>
      <c r="O79" s="110">
        <f t="shared" si="43"/>
        <v>0</v>
      </c>
      <c r="P79" s="107">
        <f t="shared" si="44"/>
        <v>0</v>
      </c>
      <c r="V79" s="137"/>
      <c r="W79" s="139"/>
    </row>
    <row r="80" spans="3:23" x14ac:dyDescent="0.25">
      <c r="E80" s="173"/>
      <c r="G80" s="134" t="str">
        <f t="shared" si="36"/>
        <v/>
      </c>
      <c r="H80" s="105" t="str">
        <f>IF($G80="","",VLOOKUP($G80,APR.FP!$AJ$8:$AL$19,2,FALSE))</f>
        <v/>
      </c>
      <c r="I80" s="144" t="str">
        <f>IF($G80="","",VLOOKUP($G80,APR.FP!$AJ$8:$AL$19,3,FALSE))</f>
        <v/>
      </c>
      <c r="J80" s="147">
        <f t="shared" si="39"/>
        <v>0</v>
      </c>
      <c r="K80" s="138">
        <f t="shared" si="40"/>
        <v>0</v>
      </c>
      <c r="L80" s="93" t="str">
        <f t="shared" si="41"/>
        <v>Dins Periode Legal</v>
      </c>
      <c r="M80" s="93" t="str">
        <f t="shared" si="42"/>
        <v xml:space="preserve"> - Dins Periode Legal</v>
      </c>
      <c r="N80" s="93" t="str">
        <f t="shared" si="45"/>
        <v xml:space="preserve"> - Import Total</v>
      </c>
      <c r="O80" s="110">
        <f t="shared" si="43"/>
        <v>0</v>
      </c>
      <c r="P80" s="107">
        <f t="shared" si="44"/>
        <v>0</v>
      </c>
      <c r="V80" s="137"/>
      <c r="W80" s="139"/>
    </row>
    <row r="81" spans="5:23" x14ac:dyDescent="0.25">
      <c r="E81" s="173"/>
      <c r="F81" s="140"/>
      <c r="G81" s="134" t="str">
        <f t="shared" si="36"/>
        <v/>
      </c>
      <c r="H81" s="105" t="str">
        <f>IF($G81="","",VLOOKUP($G81,APR.FP!$AJ$8:$AL$19,2,FALSE))</f>
        <v/>
      </c>
      <c r="I81" s="144" t="str">
        <f>IF($G81="","",VLOOKUP($G81,APR.FP!$AJ$8:$AL$19,3,FALSE))</f>
        <v/>
      </c>
      <c r="J81" s="147">
        <f t="shared" si="39"/>
        <v>0</v>
      </c>
      <c r="K81" s="138">
        <f t="shared" si="40"/>
        <v>0</v>
      </c>
      <c r="L81" s="93" t="str">
        <f t="shared" si="41"/>
        <v>Dins Periode Legal</v>
      </c>
      <c r="M81" s="93" t="str">
        <f t="shared" si="42"/>
        <v xml:space="preserve"> - Dins Periode Legal</v>
      </c>
      <c r="N81" s="93" t="str">
        <f t="shared" si="45"/>
        <v xml:space="preserve"> - Import Total</v>
      </c>
      <c r="O81" s="110">
        <f t="shared" si="43"/>
        <v>0</v>
      </c>
      <c r="P81" s="107">
        <f t="shared" si="44"/>
        <v>0</v>
      </c>
      <c r="V81" s="137"/>
      <c r="W81" s="139"/>
    </row>
    <row r="82" spans="5:23" x14ac:dyDescent="0.25">
      <c r="E82" s="173"/>
      <c r="G82" s="134" t="str">
        <f t="shared" si="36"/>
        <v/>
      </c>
      <c r="H82" s="105" t="str">
        <f>IF($G82="","",VLOOKUP($G82,APR.FP!$AJ$8:$AL$19,2,FALSE))</f>
        <v/>
      </c>
      <c r="I82" s="144" t="str">
        <f>IF($G82="","",VLOOKUP($G82,APR.FP!$AJ$8:$AL$19,3,FALSE))</f>
        <v/>
      </c>
      <c r="J82" s="147">
        <f t="shared" si="39"/>
        <v>0</v>
      </c>
      <c r="K82" s="138">
        <f t="shared" si="40"/>
        <v>0</v>
      </c>
      <c r="L82" s="93" t="str">
        <f t="shared" si="41"/>
        <v>Dins Periode Legal</v>
      </c>
      <c r="M82" s="93" t="str">
        <f t="shared" si="42"/>
        <v xml:space="preserve"> - Dins Periode Legal</v>
      </c>
      <c r="N82" s="93" t="str">
        <f t="shared" si="45"/>
        <v xml:space="preserve"> - Import Total</v>
      </c>
      <c r="O82" s="110">
        <f t="shared" si="43"/>
        <v>0</v>
      </c>
      <c r="P82" s="107">
        <f t="shared" si="44"/>
        <v>0</v>
      </c>
      <c r="V82" s="137"/>
      <c r="W82" s="139"/>
    </row>
    <row r="83" spans="5:23" x14ac:dyDescent="0.25">
      <c r="E83" s="173"/>
      <c r="F83" s="140"/>
      <c r="G83" s="134" t="str">
        <f t="shared" si="36"/>
        <v/>
      </c>
      <c r="H83" s="105" t="str">
        <f>IF($G83="","",VLOOKUP($G83,APR.FP!$AJ$8:$AL$19,2,FALSE))</f>
        <v/>
      </c>
      <c r="I83" s="144" t="str">
        <f>IF($G83="","",VLOOKUP($G83,APR.FP!$AJ$8:$AL$19,3,FALSE))</f>
        <v/>
      </c>
      <c r="J83" s="147">
        <f t="shared" si="39"/>
        <v>0</v>
      </c>
      <c r="K83" s="138">
        <f t="shared" si="40"/>
        <v>0</v>
      </c>
      <c r="L83" s="93" t="str">
        <f t="shared" si="41"/>
        <v>Dins Periode Legal</v>
      </c>
      <c r="M83" s="93" t="str">
        <f t="shared" si="42"/>
        <v xml:space="preserve"> - Dins Periode Legal</v>
      </c>
      <c r="N83" s="93" t="str">
        <f t="shared" si="45"/>
        <v xml:space="preserve"> - Import Total</v>
      </c>
      <c r="O83" s="110">
        <f t="shared" si="43"/>
        <v>0</v>
      </c>
      <c r="P83" s="107">
        <f t="shared" si="44"/>
        <v>0</v>
      </c>
      <c r="V83" s="137"/>
      <c r="W83" s="139"/>
    </row>
    <row r="84" spans="5:23" x14ac:dyDescent="0.25">
      <c r="E84" s="173"/>
      <c r="F84" s="140"/>
      <c r="G84" s="134" t="str">
        <f t="shared" si="36"/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>
        <f t="shared" si="39"/>
        <v>0</v>
      </c>
      <c r="K84" s="138">
        <f t="shared" si="40"/>
        <v>0</v>
      </c>
      <c r="L84" s="93" t="str">
        <f t="shared" si="41"/>
        <v>Dins Periode Legal</v>
      </c>
      <c r="M84" s="93" t="str">
        <f t="shared" si="42"/>
        <v xml:space="preserve"> - Dins Periode Legal</v>
      </c>
      <c r="N84" s="93" t="str">
        <f t="shared" si="45"/>
        <v xml:space="preserve"> - Import Total</v>
      </c>
      <c r="O84" s="110">
        <f t="shared" si="43"/>
        <v>0</v>
      </c>
      <c r="P84" s="107">
        <f t="shared" si="44"/>
        <v>0</v>
      </c>
      <c r="V84" s="137"/>
      <c r="W84" s="139"/>
    </row>
    <row r="85" spans="5:23" x14ac:dyDescent="0.25">
      <c r="E85" s="173"/>
      <c r="G85" s="134" t="str">
        <f t="shared" si="36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>
        <f t="shared" si="39"/>
        <v>0</v>
      </c>
      <c r="K85" s="138">
        <f t="shared" si="40"/>
        <v>0</v>
      </c>
      <c r="L85" s="93" t="str">
        <f t="shared" si="41"/>
        <v>Dins Periode Legal</v>
      </c>
      <c r="M85" s="93" t="str">
        <f t="shared" si="42"/>
        <v xml:space="preserve"> - Dins Periode Legal</v>
      </c>
      <c r="N85" s="93" t="str">
        <f t="shared" si="45"/>
        <v xml:space="preserve"> - Import Total</v>
      </c>
      <c r="O85" s="110">
        <f t="shared" si="43"/>
        <v>0</v>
      </c>
      <c r="P85" s="107">
        <f t="shared" si="44"/>
        <v>0</v>
      </c>
      <c r="V85" s="137"/>
      <c r="W85" s="139"/>
    </row>
    <row r="86" spans="5:23" x14ac:dyDescent="0.25">
      <c r="E86" s="173"/>
      <c r="G86" s="134" t="str">
        <f t="shared" si="36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>
        <f t="shared" si="39"/>
        <v>0</v>
      </c>
      <c r="K86" s="138">
        <f t="shared" si="40"/>
        <v>0</v>
      </c>
      <c r="L86" s="93" t="str">
        <f t="shared" si="41"/>
        <v>Dins Periode Legal</v>
      </c>
      <c r="M86" s="93" t="str">
        <f t="shared" si="42"/>
        <v xml:space="preserve"> - Dins Periode Legal</v>
      </c>
      <c r="N86" s="93" t="str">
        <f t="shared" si="45"/>
        <v xml:space="preserve"> - Import Total</v>
      </c>
      <c r="O86" s="110">
        <f t="shared" si="43"/>
        <v>0</v>
      </c>
      <c r="P86" s="107">
        <f t="shared" si="44"/>
        <v>0</v>
      </c>
      <c r="V86" s="137"/>
      <c r="W86" s="139"/>
    </row>
    <row r="87" spans="5:23" x14ac:dyDescent="0.25">
      <c r="E87" s="173"/>
      <c r="G87" s="134" t="str">
        <f t="shared" si="36"/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>
        <f t="shared" si="39"/>
        <v>0</v>
      </c>
      <c r="K87" s="138">
        <f t="shared" si="40"/>
        <v>0</v>
      </c>
      <c r="L87" s="93" t="str">
        <f t="shared" si="41"/>
        <v>Dins Periode Legal</v>
      </c>
      <c r="M87" s="93" t="str">
        <f t="shared" si="42"/>
        <v xml:space="preserve"> - Dins Periode Legal</v>
      </c>
      <c r="N87" s="93" t="str">
        <f t="shared" si="45"/>
        <v xml:space="preserve"> - Import Total</v>
      </c>
      <c r="O87" s="110">
        <f t="shared" si="43"/>
        <v>0</v>
      </c>
      <c r="P87" s="107">
        <f t="shared" si="44"/>
        <v>0</v>
      </c>
      <c r="V87" s="137"/>
      <c r="W87" s="139"/>
    </row>
    <row r="88" spans="5:23" x14ac:dyDescent="0.25">
      <c r="E88" s="173"/>
      <c r="F88" s="140"/>
      <c r="G88" s="134" t="str">
        <f t="shared" si="36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>
        <f t="shared" si="39"/>
        <v>0</v>
      </c>
      <c r="K88" s="138">
        <f t="shared" si="40"/>
        <v>0</v>
      </c>
      <c r="L88" s="93" t="str">
        <f t="shared" si="41"/>
        <v>Dins Periode Legal</v>
      </c>
      <c r="M88" s="93" t="str">
        <f t="shared" si="42"/>
        <v xml:space="preserve"> - Dins Periode Legal</v>
      </c>
      <c r="N88" s="93" t="str">
        <f t="shared" si="45"/>
        <v xml:space="preserve"> - Import Total</v>
      </c>
      <c r="O88" s="110">
        <f t="shared" si="43"/>
        <v>0</v>
      </c>
      <c r="P88" s="107">
        <f t="shared" si="44"/>
        <v>0</v>
      </c>
      <c r="V88" s="137"/>
      <c r="W88" s="139"/>
    </row>
    <row r="89" spans="5:23" x14ac:dyDescent="0.25">
      <c r="E89" s="173"/>
      <c r="G89" s="134" t="str">
        <f t="shared" si="36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>
        <f t="shared" si="39"/>
        <v>0</v>
      </c>
      <c r="K89" s="138">
        <f t="shared" si="40"/>
        <v>0</v>
      </c>
      <c r="L89" s="93" t="str">
        <f t="shared" si="41"/>
        <v>Dins Periode Legal</v>
      </c>
      <c r="M89" s="93" t="str">
        <f t="shared" si="42"/>
        <v xml:space="preserve"> - Dins Periode Legal</v>
      </c>
      <c r="N89" s="93" t="str">
        <f t="shared" si="45"/>
        <v xml:space="preserve"> - Import Total</v>
      </c>
      <c r="O89" s="110">
        <f t="shared" si="43"/>
        <v>0</v>
      </c>
      <c r="P89" s="107">
        <f t="shared" si="44"/>
        <v>0</v>
      </c>
      <c r="V89" s="137"/>
      <c r="W89" s="139"/>
    </row>
    <row r="90" spans="5:23" x14ac:dyDescent="0.25">
      <c r="E90" s="173"/>
      <c r="G90" s="134" t="str">
        <f t="shared" si="36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>
        <f t="shared" si="39"/>
        <v>0</v>
      </c>
      <c r="K90" s="138">
        <f t="shared" si="40"/>
        <v>0</v>
      </c>
      <c r="L90" s="93" t="str">
        <f t="shared" si="41"/>
        <v>Dins Periode Legal</v>
      </c>
      <c r="M90" s="93" t="str">
        <f t="shared" si="42"/>
        <v xml:space="preserve"> - Dins Periode Legal</v>
      </c>
      <c r="N90" s="93" t="str">
        <f t="shared" si="45"/>
        <v xml:space="preserve"> - Import Total</v>
      </c>
      <c r="O90" s="110">
        <f t="shared" si="43"/>
        <v>0</v>
      </c>
      <c r="P90" s="107">
        <f t="shared" si="44"/>
        <v>0</v>
      </c>
      <c r="V90" s="137"/>
      <c r="W90" s="139"/>
    </row>
    <row r="91" spans="5:23" x14ac:dyDescent="0.25">
      <c r="G91" s="134" t="str">
        <f t="shared" si="36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/>
      <c r="K91" s="138"/>
      <c r="L91" s="93"/>
      <c r="M91" s="93"/>
      <c r="N91" s="93"/>
      <c r="O91" s="110"/>
      <c r="P91" s="107"/>
      <c r="V91" s="137"/>
      <c r="W91" s="139"/>
    </row>
    <row r="92" spans="5:23" x14ac:dyDescent="0.25">
      <c r="G92" s="134" t="str">
        <f t="shared" si="36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/>
      <c r="K92" s="138"/>
      <c r="L92" s="93"/>
      <c r="M92" s="93"/>
      <c r="N92" s="93"/>
      <c r="O92" s="110"/>
      <c r="P92" s="107"/>
      <c r="V92" s="137"/>
      <c r="W92" s="139"/>
    </row>
    <row r="93" spans="5:23" x14ac:dyDescent="0.25">
      <c r="G93" s="134" t="str">
        <f t="shared" si="36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/>
      <c r="K93" s="138"/>
      <c r="L93" s="93"/>
      <c r="M93" s="93"/>
      <c r="N93" s="93"/>
      <c r="O93" s="110"/>
      <c r="P93" s="107"/>
      <c r="V93" s="137"/>
      <c r="W93" s="139"/>
    </row>
    <row r="94" spans="5:23" x14ac:dyDescent="0.25">
      <c r="F94" s="140"/>
      <c r="G94" s="134" t="str">
        <f t="shared" si="36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/>
      <c r="K94" s="138"/>
      <c r="L94" s="93"/>
      <c r="M94" s="93"/>
      <c r="N94" s="93"/>
      <c r="O94" s="110"/>
      <c r="P94" s="107"/>
      <c r="V94" s="137"/>
      <c r="W94" s="139"/>
    </row>
    <row r="95" spans="5:23" x14ac:dyDescent="0.25">
      <c r="G95" s="134" t="str">
        <f t="shared" si="36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/>
      <c r="K95" s="138"/>
      <c r="L95" s="93"/>
      <c r="M95" s="93"/>
      <c r="N95" s="93"/>
      <c r="O95" s="110"/>
      <c r="P95" s="107"/>
      <c r="V95" s="137"/>
      <c r="W95" s="139"/>
    </row>
    <row r="96" spans="5:23" x14ac:dyDescent="0.25">
      <c r="G96" s="134" t="str">
        <f t="shared" si="36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/>
      <c r="K96" s="138"/>
      <c r="L96" s="93"/>
      <c r="M96" s="93"/>
      <c r="N96" s="93"/>
      <c r="O96" s="110"/>
      <c r="P96" s="107"/>
      <c r="V96" s="137"/>
      <c r="W96" s="139"/>
    </row>
    <row r="97" spans="1:23" x14ac:dyDescent="0.25">
      <c r="G97" s="134" t="str">
        <f t="shared" si="36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/>
      <c r="K97" s="138"/>
      <c r="L97" s="93"/>
      <c r="M97" s="93"/>
      <c r="N97" s="93"/>
      <c r="O97" s="110"/>
      <c r="P97" s="107"/>
      <c r="V97" s="137"/>
      <c r="W97" s="139"/>
    </row>
    <row r="98" spans="1:23" x14ac:dyDescent="0.25">
      <c r="G98" s="134" t="str">
        <f t="shared" si="36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/>
      <c r="K98" s="138"/>
      <c r="L98" s="93"/>
      <c r="M98" s="93"/>
      <c r="N98" s="93"/>
      <c r="O98" s="110"/>
      <c r="P98" s="107"/>
      <c r="V98" s="137"/>
      <c r="W98" s="139"/>
    </row>
    <row r="99" spans="1:23" x14ac:dyDescent="0.25">
      <c r="G99" s="134" t="str">
        <f t="shared" si="36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/>
      <c r="K99" s="138"/>
      <c r="L99" s="93"/>
      <c r="M99" s="93"/>
      <c r="N99" s="93"/>
      <c r="O99" s="110"/>
      <c r="P99" s="107"/>
      <c r="V99" s="137"/>
      <c r="W99" s="139"/>
    </row>
    <row r="100" spans="1:23" x14ac:dyDescent="0.25">
      <c r="G100" s="134" t="str">
        <f t="shared" si="36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1:23" x14ac:dyDescent="0.25">
      <c r="G101" s="134" t="str">
        <f t="shared" si="36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1:23" x14ac:dyDescent="0.25">
      <c r="G102" s="134" t="str">
        <f t="shared" si="36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1:23" x14ac:dyDescent="0.25">
      <c r="G103" s="134" t="str">
        <f t="shared" si="36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1:23" x14ac:dyDescent="0.25">
      <c r="G104" s="134" t="str">
        <f t="shared" si="36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1:23" x14ac:dyDescent="0.25">
      <c r="A105" s="132"/>
      <c r="G105" s="134" t="str">
        <f t="shared" si="36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/>
      <c r="K105" s="138"/>
      <c r="L105" s="93"/>
      <c r="M105" s="93"/>
      <c r="N105" s="93"/>
      <c r="O105" s="110"/>
      <c r="P105" s="107"/>
      <c r="Q105" s="132"/>
      <c r="R105" s="132"/>
      <c r="S105" s="132"/>
      <c r="T105" s="133"/>
      <c r="U105" s="132"/>
      <c r="V105" s="130"/>
      <c r="W105" s="139"/>
    </row>
    <row r="106" spans="1:23" s="132" customFormat="1" x14ac:dyDescent="0.25">
      <c r="B106" s="134"/>
      <c r="C106" s="136"/>
      <c r="D106" s="134"/>
      <c r="E106" s="145"/>
      <c r="F106" s="134"/>
      <c r="G106" s="134" t="str">
        <f t="shared" ref="G106:G169" si="46">IF(C106="","",MONTH(C106))</f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/>
      <c r="K106" s="138"/>
      <c r="L106" s="93"/>
      <c r="M106" s="93"/>
      <c r="N106" s="93"/>
      <c r="O106" s="110"/>
      <c r="P106" s="107"/>
      <c r="T106" s="133"/>
      <c r="V106" s="130"/>
      <c r="W106" s="131"/>
    </row>
    <row r="107" spans="1:23" s="132" customFormat="1" x14ac:dyDescent="0.25">
      <c r="B107" s="134"/>
      <c r="C107" s="136"/>
      <c r="D107" s="134"/>
      <c r="E107" s="145"/>
      <c r="F107" s="134"/>
      <c r="G107" s="134" t="str">
        <f t="shared" si="46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/>
      <c r="K107" s="138"/>
      <c r="L107" s="93"/>
      <c r="M107" s="93"/>
      <c r="N107" s="93"/>
      <c r="O107" s="110"/>
      <c r="P107" s="107"/>
      <c r="T107" s="133"/>
      <c r="V107" s="130"/>
      <c r="W107" s="131"/>
    </row>
    <row r="108" spans="1:23" s="132" customFormat="1" x14ac:dyDescent="0.25">
      <c r="A108" s="134"/>
      <c r="B108" s="134"/>
      <c r="C108" s="136"/>
      <c r="D108" s="134"/>
      <c r="E108" s="145"/>
      <c r="F108" s="134"/>
      <c r="G108" s="134" t="str">
        <f t="shared" si="46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/>
      <c r="K108" s="138"/>
      <c r="L108" s="93"/>
      <c r="M108" s="93"/>
      <c r="N108" s="93"/>
      <c r="O108" s="110"/>
      <c r="P108" s="107"/>
      <c r="Q108" s="134"/>
      <c r="R108" s="134"/>
      <c r="S108" s="134"/>
      <c r="T108" s="135"/>
      <c r="U108" s="134"/>
      <c r="V108" s="137"/>
      <c r="W108" s="131"/>
    </row>
    <row r="109" spans="1:23" x14ac:dyDescent="0.25">
      <c r="G109" s="134" t="str">
        <f t="shared" si="46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/>
      <c r="K109" s="138"/>
      <c r="L109" s="93"/>
      <c r="M109" s="93"/>
      <c r="N109" s="93"/>
      <c r="O109" s="110"/>
      <c r="P109" s="107"/>
      <c r="V109" s="137"/>
      <c r="W109" s="139"/>
    </row>
    <row r="110" spans="1:23" x14ac:dyDescent="0.25">
      <c r="G110" s="134" t="str">
        <f t="shared" si="46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/>
      <c r="K110" s="138"/>
      <c r="L110" s="93"/>
      <c r="M110" s="93"/>
      <c r="N110" s="93"/>
      <c r="O110" s="110"/>
      <c r="P110" s="107"/>
      <c r="W110" s="139"/>
    </row>
    <row r="111" spans="1:23" x14ac:dyDescent="0.25">
      <c r="G111" s="134" t="str">
        <f t="shared" si="46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/>
      <c r="K111" s="138"/>
      <c r="L111" s="93"/>
      <c r="M111" s="93"/>
      <c r="N111" s="93"/>
      <c r="O111" s="110"/>
      <c r="P111" s="107"/>
    </row>
    <row r="112" spans="1:23" x14ac:dyDescent="0.25">
      <c r="G112" s="134" t="str">
        <f t="shared" si="46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/>
      <c r="K112" s="138"/>
      <c r="L112" s="93"/>
      <c r="M112" s="93"/>
      <c r="N112" s="93"/>
      <c r="O112" s="110"/>
      <c r="P112" s="107"/>
    </row>
    <row r="113" spans="7:16" x14ac:dyDescent="0.25">
      <c r="G113" s="134" t="str">
        <f t="shared" si="46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/>
      <c r="K113" s="138"/>
      <c r="L113" s="93"/>
      <c r="M113" s="93"/>
      <c r="N113" s="93"/>
      <c r="O113" s="110"/>
      <c r="P113" s="107"/>
    </row>
    <row r="114" spans="7:16" x14ac:dyDescent="0.25">
      <c r="G114" s="134" t="str">
        <f t="shared" si="46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/>
      <c r="K114" s="138"/>
      <c r="L114" s="93"/>
      <c r="M114" s="93"/>
      <c r="N114" s="93"/>
      <c r="O114" s="110"/>
      <c r="P114" s="107"/>
    </row>
    <row r="115" spans="7:16" x14ac:dyDescent="0.25">
      <c r="G115" s="134" t="str">
        <f t="shared" si="46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/>
      <c r="K115" s="138"/>
      <c r="L115" s="93"/>
      <c r="M115" s="93"/>
      <c r="N115" s="93"/>
      <c r="O115" s="110"/>
      <c r="P115" s="107"/>
    </row>
    <row r="116" spans="7:16" x14ac:dyDescent="0.25">
      <c r="G116" s="134" t="str">
        <f t="shared" si="46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/>
      <c r="K116" s="138"/>
      <c r="L116" s="93"/>
      <c r="M116" s="93"/>
      <c r="N116" s="93"/>
      <c r="O116" s="110"/>
      <c r="P116" s="107"/>
    </row>
    <row r="117" spans="7:16" x14ac:dyDescent="0.25">
      <c r="G117" s="134" t="str">
        <f t="shared" si="46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/>
      <c r="K117" s="138"/>
      <c r="L117" s="93"/>
      <c r="M117" s="93"/>
      <c r="N117" s="93"/>
      <c r="O117" s="110"/>
      <c r="P117" s="107"/>
    </row>
    <row r="118" spans="7:16" x14ac:dyDescent="0.25">
      <c r="G118" s="134" t="str">
        <f t="shared" si="46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/>
      <c r="K118" s="138"/>
      <c r="L118" s="93"/>
      <c r="M118" s="93"/>
      <c r="N118" s="93"/>
      <c r="O118" s="110"/>
      <c r="P118" s="107"/>
    </row>
    <row r="119" spans="7:16" x14ac:dyDescent="0.25">
      <c r="G119" s="134" t="str">
        <f t="shared" si="46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/>
      <c r="K119" s="138"/>
      <c r="L119" s="93"/>
      <c r="M119" s="93"/>
      <c r="N119" s="93"/>
      <c r="O119" s="110"/>
      <c r="P119" s="107"/>
    </row>
    <row r="120" spans="7:16" x14ac:dyDescent="0.25">
      <c r="G120" s="134" t="str">
        <f t="shared" si="46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/>
      <c r="K120" s="138"/>
      <c r="L120" s="93"/>
      <c r="M120" s="93"/>
      <c r="N120" s="93"/>
      <c r="O120" s="110"/>
      <c r="P120" s="107"/>
    </row>
    <row r="121" spans="7:16" x14ac:dyDescent="0.25">
      <c r="G121" s="134" t="str">
        <f t="shared" si="46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/>
      <c r="K121" s="138"/>
      <c r="L121" s="93"/>
      <c r="M121" s="93"/>
      <c r="N121" s="93"/>
      <c r="O121" s="110"/>
      <c r="P121" s="107"/>
    </row>
    <row r="122" spans="7:16" x14ac:dyDescent="0.25">
      <c r="G122" s="134" t="str">
        <f t="shared" si="46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/>
      <c r="K122" s="138"/>
      <c r="L122" s="93"/>
      <c r="M122" s="93"/>
      <c r="N122" s="93"/>
      <c r="O122" s="110"/>
      <c r="P122" s="107"/>
    </row>
    <row r="123" spans="7:16" x14ac:dyDescent="0.25">
      <c r="G123" s="134" t="str">
        <f t="shared" si="46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/>
      <c r="K123" s="138"/>
      <c r="L123" s="93"/>
      <c r="M123" s="93"/>
      <c r="N123" s="93"/>
      <c r="O123" s="110"/>
      <c r="P123" s="107"/>
    </row>
    <row r="124" spans="7:16" x14ac:dyDescent="0.25">
      <c r="G124" s="134" t="str">
        <f t="shared" si="46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/>
      <c r="K124" s="138"/>
      <c r="L124" s="93"/>
      <c r="M124" s="93"/>
      <c r="N124" s="93"/>
      <c r="O124" s="110"/>
      <c r="P124" s="107"/>
    </row>
    <row r="125" spans="7:16" x14ac:dyDescent="0.25">
      <c r="G125" s="134" t="str">
        <f t="shared" si="46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/>
      <c r="K125" s="138"/>
      <c r="L125" s="93"/>
      <c r="M125" s="93"/>
      <c r="N125" s="93"/>
      <c r="O125" s="110"/>
      <c r="P125" s="107"/>
    </row>
    <row r="126" spans="7:16" x14ac:dyDescent="0.25">
      <c r="G126" s="134" t="str">
        <f t="shared" si="46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/>
      <c r="K126" s="138"/>
      <c r="L126" s="93"/>
      <c r="M126" s="93"/>
      <c r="N126" s="93"/>
      <c r="O126" s="110"/>
      <c r="P126" s="107"/>
    </row>
    <row r="127" spans="7:16" x14ac:dyDescent="0.25">
      <c r="G127" s="134" t="str">
        <f t="shared" si="46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/>
      <c r="K127" s="138"/>
      <c r="L127" s="93"/>
      <c r="M127" s="93"/>
      <c r="N127" s="93"/>
      <c r="O127" s="110"/>
      <c r="P127" s="107"/>
    </row>
    <row r="128" spans="7:16" x14ac:dyDescent="0.25">
      <c r="G128" s="134" t="str">
        <f t="shared" si="46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/>
      <c r="K128" s="138"/>
      <c r="L128" s="93"/>
      <c r="M128" s="93"/>
      <c r="N128" s="93"/>
      <c r="O128" s="110"/>
      <c r="P128" s="107"/>
    </row>
    <row r="129" spans="7:16" x14ac:dyDescent="0.25">
      <c r="G129" s="134" t="str">
        <f t="shared" si="46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/>
      <c r="K129" s="138"/>
      <c r="L129" s="93"/>
      <c r="M129" s="93"/>
      <c r="N129" s="93"/>
      <c r="O129" s="110"/>
      <c r="P129" s="107"/>
    </row>
    <row r="130" spans="7:16" x14ac:dyDescent="0.25">
      <c r="G130" s="134" t="str">
        <f t="shared" si="46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/>
      <c r="K130" s="138"/>
      <c r="L130" s="93"/>
      <c r="M130" s="93"/>
      <c r="N130" s="93"/>
      <c r="O130" s="110"/>
      <c r="P130" s="107"/>
    </row>
    <row r="131" spans="7:16" x14ac:dyDescent="0.25">
      <c r="G131" s="134" t="str">
        <f t="shared" si="46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/>
      <c r="K131" s="138"/>
      <c r="L131" s="93"/>
      <c r="M131" s="93"/>
      <c r="N131" s="93"/>
      <c r="O131" s="110"/>
      <c r="P131" s="107"/>
    </row>
    <row r="132" spans="7:16" x14ac:dyDescent="0.25">
      <c r="G132" s="134" t="str">
        <f t="shared" si="46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/>
      <c r="K132" s="138"/>
      <c r="L132" s="93"/>
      <c r="M132" s="93"/>
      <c r="N132" s="93"/>
      <c r="O132" s="110"/>
      <c r="P132" s="107"/>
    </row>
    <row r="133" spans="7:16" x14ac:dyDescent="0.25">
      <c r="G133" s="134" t="str">
        <f t="shared" si="46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/>
      <c r="K133" s="138"/>
      <c r="L133" s="93"/>
      <c r="M133" s="93"/>
      <c r="N133" s="93"/>
      <c r="O133" s="110"/>
      <c r="P133" s="107"/>
    </row>
    <row r="134" spans="7:16" x14ac:dyDescent="0.25">
      <c r="G134" s="134" t="str">
        <f t="shared" si="46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/>
      <c r="K134" s="138"/>
      <c r="L134" s="93"/>
      <c r="M134" s="93"/>
      <c r="N134" s="93"/>
      <c r="O134" s="110"/>
      <c r="P134" s="107"/>
    </row>
    <row r="135" spans="7:16" x14ac:dyDescent="0.25">
      <c r="G135" s="134" t="str">
        <f t="shared" si="46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/>
      <c r="K135" s="138"/>
      <c r="L135" s="93"/>
      <c r="M135" s="93"/>
      <c r="N135" s="93"/>
      <c r="O135" s="110"/>
      <c r="P135" s="107"/>
    </row>
    <row r="136" spans="7:16" x14ac:dyDescent="0.25">
      <c r="G136" s="134" t="str">
        <f t="shared" si="46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/>
      <c r="K136" s="138"/>
      <c r="L136" s="93"/>
      <c r="M136" s="93"/>
      <c r="N136" s="93"/>
      <c r="O136" s="110"/>
      <c r="P136" s="107"/>
    </row>
    <row r="137" spans="7:16" x14ac:dyDescent="0.25">
      <c r="G137" s="134" t="str">
        <f t="shared" si="46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/>
      <c r="K137" s="138"/>
      <c r="L137" s="93"/>
      <c r="M137" s="93"/>
      <c r="N137" s="93"/>
      <c r="O137" s="110"/>
      <c r="P137" s="107"/>
    </row>
    <row r="138" spans="7:16" x14ac:dyDescent="0.25">
      <c r="G138" s="134" t="str">
        <f t="shared" si="46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/>
      <c r="K138" s="138"/>
      <c r="L138" s="93"/>
      <c r="M138" s="93"/>
      <c r="N138" s="93"/>
      <c r="O138" s="110"/>
      <c r="P138" s="107"/>
    </row>
    <row r="139" spans="7:16" x14ac:dyDescent="0.25">
      <c r="G139" s="134" t="str">
        <f t="shared" si="46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/>
      <c r="K139" s="138"/>
      <c r="L139" s="93"/>
      <c r="M139" s="93"/>
      <c r="N139" s="93"/>
      <c r="O139" s="110"/>
      <c r="P139" s="107"/>
    </row>
    <row r="140" spans="7:16" x14ac:dyDescent="0.25">
      <c r="G140" s="134" t="str">
        <f t="shared" si="46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/>
      <c r="K140" s="138"/>
      <c r="L140" s="93"/>
      <c r="M140" s="93"/>
      <c r="N140" s="93"/>
      <c r="O140" s="110"/>
      <c r="P140" s="107"/>
    </row>
    <row r="141" spans="7:16" x14ac:dyDescent="0.25">
      <c r="G141" s="134" t="str">
        <f t="shared" si="46"/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/>
      <c r="K141" s="138"/>
      <c r="L141" s="93"/>
      <c r="M141" s="93"/>
      <c r="N141" s="93"/>
      <c r="O141" s="110"/>
      <c r="P141" s="107"/>
    </row>
    <row r="142" spans="7:16" x14ac:dyDescent="0.25">
      <c r="G142" s="134" t="str">
        <f t="shared" si="46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/>
      <c r="K142" s="138"/>
      <c r="L142" s="93"/>
      <c r="M142" s="93"/>
      <c r="N142" s="93"/>
      <c r="O142" s="110"/>
      <c r="P142" s="107"/>
    </row>
    <row r="143" spans="7:16" x14ac:dyDescent="0.25">
      <c r="G143" s="134" t="str">
        <f t="shared" si="46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/>
      <c r="K143" s="138"/>
      <c r="L143" s="93"/>
      <c r="M143" s="93"/>
      <c r="N143" s="93"/>
      <c r="O143" s="110"/>
      <c r="P143" s="107"/>
    </row>
    <row r="144" spans="7:16" x14ac:dyDescent="0.25">
      <c r="G144" s="134" t="str">
        <f t="shared" si="46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/>
      <c r="K144" s="138"/>
      <c r="L144" s="93"/>
      <c r="M144" s="93"/>
      <c r="N144" s="93"/>
      <c r="O144" s="110"/>
      <c r="P144" s="107"/>
    </row>
    <row r="145" spans="4:16" x14ac:dyDescent="0.25">
      <c r="G145" s="134" t="str">
        <f t="shared" si="46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/>
      <c r="K145" s="138"/>
      <c r="L145" s="93"/>
      <c r="M145" s="93"/>
      <c r="N145" s="93"/>
      <c r="O145" s="110"/>
      <c r="P145" s="107"/>
    </row>
    <row r="146" spans="4:16" x14ac:dyDescent="0.25">
      <c r="D146" s="142"/>
      <c r="G146" s="134" t="str">
        <f t="shared" si="46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/>
      <c r="K146" s="138"/>
      <c r="L146" s="93"/>
      <c r="M146" s="93"/>
      <c r="N146" s="93"/>
      <c r="O146" s="110"/>
      <c r="P146" s="107"/>
    </row>
    <row r="147" spans="4:16" x14ac:dyDescent="0.25">
      <c r="G147" s="134" t="str">
        <f t="shared" si="46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/>
      <c r="K147" s="138"/>
      <c r="L147" s="93"/>
      <c r="M147" s="93"/>
      <c r="N147" s="93"/>
      <c r="O147" s="110"/>
      <c r="P147" s="107"/>
    </row>
    <row r="148" spans="4:16" x14ac:dyDescent="0.25">
      <c r="G148" s="134" t="str">
        <f t="shared" si="46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/>
      <c r="K148" s="138"/>
      <c r="L148" s="93"/>
      <c r="M148" s="93"/>
      <c r="N148" s="93"/>
      <c r="O148" s="110"/>
      <c r="P148" s="107"/>
    </row>
    <row r="149" spans="4:16" x14ac:dyDescent="0.25">
      <c r="D149" s="141"/>
      <c r="G149" s="134" t="str">
        <f t="shared" si="46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/>
      <c r="K149" s="138"/>
      <c r="L149" s="93"/>
      <c r="M149" s="93"/>
      <c r="N149" s="93"/>
      <c r="O149" s="110"/>
      <c r="P149" s="107"/>
    </row>
    <row r="150" spans="4:16" x14ac:dyDescent="0.25">
      <c r="G150" s="134" t="str">
        <f t="shared" si="46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/>
      <c r="K150" s="138"/>
      <c r="L150" s="93"/>
      <c r="M150" s="93"/>
      <c r="N150" s="93"/>
      <c r="O150" s="110"/>
      <c r="P150" s="107"/>
    </row>
    <row r="151" spans="4:16" x14ac:dyDescent="0.25">
      <c r="G151" s="134" t="str">
        <f t="shared" si="46"/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/>
      <c r="K151" s="138"/>
      <c r="L151" s="93"/>
      <c r="M151" s="93"/>
      <c r="N151" s="93"/>
      <c r="O151" s="110"/>
      <c r="P151" s="107"/>
    </row>
    <row r="152" spans="4:16" x14ac:dyDescent="0.25">
      <c r="G152" s="134" t="str">
        <f t="shared" si="46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/>
      <c r="K152" s="138"/>
      <c r="L152" s="93"/>
      <c r="M152" s="93"/>
      <c r="N152" s="93"/>
      <c r="O152" s="110"/>
      <c r="P152" s="107"/>
    </row>
    <row r="153" spans="4:16" x14ac:dyDescent="0.25">
      <c r="D153" s="141"/>
      <c r="G153" s="134" t="str">
        <f t="shared" si="46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/>
      <c r="K153" s="138"/>
      <c r="L153" s="93"/>
      <c r="M153" s="93"/>
      <c r="N153" s="93"/>
      <c r="O153" s="110"/>
      <c r="P153" s="107"/>
    </row>
    <row r="154" spans="4:16" x14ac:dyDescent="0.25">
      <c r="G154" s="134" t="str">
        <f t="shared" si="46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/>
      <c r="K154" s="138"/>
      <c r="L154" s="93"/>
      <c r="M154" s="93"/>
      <c r="N154" s="93"/>
      <c r="O154" s="110"/>
      <c r="P154" s="107"/>
    </row>
    <row r="155" spans="4:16" x14ac:dyDescent="0.25">
      <c r="D155" s="141"/>
      <c r="G155" s="134" t="str">
        <f t="shared" si="46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/>
      <c r="K155" s="138"/>
      <c r="L155" s="93"/>
      <c r="M155" s="93"/>
      <c r="N155" s="93"/>
      <c r="O155" s="110"/>
      <c r="P155" s="107"/>
    </row>
    <row r="156" spans="4:16" x14ac:dyDescent="0.25">
      <c r="G156" s="134" t="str">
        <f t="shared" si="46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/>
      <c r="K156" s="138"/>
      <c r="L156" s="93"/>
      <c r="M156" s="93"/>
      <c r="N156" s="93"/>
      <c r="O156" s="110"/>
      <c r="P156" s="107"/>
    </row>
    <row r="157" spans="4:16" x14ac:dyDescent="0.25">
      <c r="G157" s="134" t="str">
        <f t="shared" si="46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/>
      <c r="K157" s="138"/>
      <c r="L157" s="93"/>
      <c r="M157" s="93"/>
      <c r="N157" s="93"/>
      <c r="O157" s="110"/>
      <c r="P157" s="107"/>
    </row>
    <row r="158" spans="4:16" x14ac:dyDescent="0.25">
      <c r="G158" s="134" t="str">
        <f t="shared" si="46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/>
      <c r="K158" s="138"/>
      <c r="L158" s="93"/>
      <c r="M158" s="93"/>
      <c r="N158" s="93"/>
      <c r="O158" s="110"/>
      <c r="P158" s="107"/>
    </row>
    <row r="159" spans="4:16" x14ac:dyDescent="0.25">
      <c r="G159" s="134" t="str">
        <f t="shared" si="46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/>
      <c r="K159" s="138"/>
      <c r="L159" s="93"/>
      <c r="M159" s="93"/>
      <c r="N159" s="93"/>
      <c r="O159" s="110"/>
      <c r="P159" s="107"/>
    </row>
    <row r="160" spans="4:16" x14ac:dyDescent="0.25">
      <c r="D160" s="141"/>
      <c r="G160" s="134" t="str">
        <f t="shared" si="46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/>
      <c r="K160" s="138"/>
      <c r="L160" s="93"/>
      <c r="M160" s="93"/>
      <c r="N160" s="93"/>
      <c r="O160" s="110"/>
      <c r="P160" s="107"/>
    </row>
    <row r="161" spans="7:16" x14ac:dyDescent="0.25">
      <c r="G161" s="134" t="str">
        <f t="shared" si="46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/>
      <c r="K161" s="138"/>
      <c r="L161" s="93"/>
      <c r="M161" s="93"/>
      <c r="N161" s="93"/>
      <c r="O161" s="110"/>
      <c r="P161" s="107"/>
    </row>
    <row r="162" spans="7:16" x14ac:dyDescent="0.25">
      <c r="G162" s="134" t="str">
        <f t="shared" si="46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/>
      <c r="K162" s="138"/>
      <c r="L162" s="93"/>
      <c r="M162" s="93"/>
      <c r="N162" s="93"/>
      <c r="O162" s="110"/>
      <c r="P162" s="107"/>
    </row>
    <row r="163" spans="7:16" x14ac:dyDescent="0.25">
      <c r="G163" s="134" t="str">
        <f t="shared" si="46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/>
      <c r="K163" s="138"/>
      <c r="L163" s="93"/>
      <c r="M163" s="93"/>
      <c r="N163" s="93"/>
      <c r="O163" s="110"/>
      <c r="P163" s="107"/>
    </row>
    <row r="164" spans="7:16" x14ac:dyDescent="0.25">
      <c r="G164" s="134" t="str">
        <f t="shared" si="46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/>
      <c r="K164" s="138"/>
      <c r="L164" s="93"/>
      <c r="M164" s="93"/>
      <c r="N164" s="93"/>
      <c r="O164" s="110"/>
      <c r="P164" s="107"/>
    </row>
    <row r="165" spans="7:16" x14ac:dyDescent="0.25">
      <c r="G165" s="134" t="str">
        <f t="shared" si="46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/>
      <c r="K165" s="138"/>
      <c r="L165" s="93"/>
      <c r="M165" s="93"/>
      <c r="N165" s="93"/>
      <c r="O165" s="110"/>
      <c r="P165" s="107"/>
    </row>
    <row r="166" spans="7:16" x14ac:dyDescent="0.25">
      <c r="G166" s="134" t="str">
        <f t="shared" si="46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/>
      <c r="K166" s="138"/>
      <c r="L166" s="93"/>
      <c r="M166" s="93"/>
      <c r="N166" s="93"/>
      <c r="O166" s="110"/>
      <c r="P166" s="107"/>
    </row>
    <row r="167" spans="7:16" x14ac:dyDescent="0.25">
      <c r="G167" s="134" t="str">
        <f t="shared" si="46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/>
      <c r="K167" s="138"/>
      <c r="L167" s="93"/>
      <c r="M167" s="93"/>
      <c r="N167" s="93"/>
      <c r="O167" s="110"/>
      <c r="P167" s="107"/>
    </row>
    <row r="168" spans="7:16" x14ac:dyDescent="0.25">
      <c r="G168" s="134" t="str">
        <f t="shared" si="46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/>
      <c r="K168" s="138"/>
      <c r="L168" s="93"/>
      <c r="M168" s="93"/>
      <c r="N168" s="93"/>
      <c r="O168" s="110"/>
      <c r="P168" s="107"/>
    </row>
    <row r="169" spans="7:16" x14ac:dyDescent="0.25">
      <c r="G169" s="134" t="str">
        <f t="shared" si="46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/>
      <c r="K169" s="138"/>
      <c r="L169" s="93"/>
      <c r="M169" s="93"/>
      <c r="N169" s="93"/>
      <c r="O169" s="110"/>
      <c r="P169" s="107"/>
    </row>
    <row r="170" spans="7:16" x14ac:dyDescent="0.25">
      <c r="G170" s="134" t="str">
        <f t="shared" ref="G170:G233" si="47">IF(C170="","",MONTH(C170))</f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/>
      <c r="K170" s="138"/>
      <c r="L170" s="93"/>
      <c r="M170" s="93"/>
      <c r="N170" s="93"/>
      <c r="O170" s="110"/>
      <c r="P170" s="107"/>
    </row>
    <row r="171" spans="7:16" x14ac:dyDescent="0.25">
      <c r="G171" s="134" t="str">
        <f t="shared" si="47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/>
      <c r="K171" s="138"/>
      <c r="L171" s="93"/>
      <c r="M171" s="93"/>
      <c r="N171" s="93"/>
      <c r="O171" s="110"/>
      <c r="P171" s="107"/>
    </row>
    <row r="172" spans="7:16" x14ac:dyDescent="0.25">
      <c r="G172" s="134" t="str">
        <f t="shared" si="47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/>
      <c r="K172" s="138"/>
      <c r="L172" s="93"/>
      <c r="M172" s="93"/>
      <c r="N172" s="93"/>
      <c r="O172" s="110"/>
      <c r="P172" s="107"/>
    </row>
    <row r="173" spans="7:16" x14ac:dyDescent="0.25">
      <c r="G173" s="134" t="str">
        <f t="shared" si="47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/>
      <c r="K173" s="138"/>
      <c r="L173" s="93"/>
      <c r="M173" s="93"/>
      <c r="N173" s="93"/>
      <c r="O173" s="110"/>
      <c r="P173" s="107"/>
    </row>
    <row r="174" spans="7:16" x14ac:dyDescent="0.25">
      <c r="G174" s="134" t="str">
        <f t="shared" si="47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/>
      <c r="K174" s="138"/>
      <c r="L174" s="93"/>
      <c r="M174" s="93"/>
      <c r="N174" s="93"/>
      <c r="O174" s="110"/>
      <c r="P174" s="107"/>
    </row>
    <row r="175" spans="7:16" x14ac:dyDescent="0.25">
      <c r="G175" s="134" t="str">
        <f t="shared" si="47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/>
      <c r="K175" s="138"/>
      <c r="L175" s="93"/>
      <c r="M175" s="93"/>
      <c r="N175" s="93"/>
      <c r="O175" s="110"/>
      <c r="P175" s="107"/>
    </row>
    <row r="176" spans="7:16" x14ac:dyDescent="0.25">
      <c r="G176" s="134" t="str">
        <f t="shared" si="47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/>
      <c r="K176" s="138"/>
      <c r="L176" s="93"/>
      <c r="M176" s="93"/>
      <c r="N176" s="93"/>
      <c r="O176" s="110"/>
      <c r="P176" s="107"/>
    </row>
    <row r="177" spans="7:16" x14ac:dyDescent="0.25">
      <c r="G177" s="134" t="str">
        <f t="shared" si="47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/>
      <c r="K177" s="138"/>
      <c r="L177" s="93"/>
      <c r="M177" s="93"/>
      <c r="N177" s="93"/>
      <c r="O177" s="110"/>
      <c r="P177" s="107"/>
    </row>
    <row r="178" spans="7:16" x14ac:dyDescent="0.25">
      <c r="G178" s="134" t="str">
        <f t="shared" si="47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/>
      <c r="K178" s="138"/>
      <c r="L178" s="93"/>
      <c r="M178" s="93"/>
      <c r="N178" s="93"/>
      <c r="O178" s="110"/>
      <c r="P178" s="107"/>
    </row>
    <row r="179" spans="7:16" x14ac:dyDescent="0.25">
      <c r="G179" s="134" t="str">
        <f t="shared" si="47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/>
      <c r="K179" s="138"/>
      <c r="L179" s="93"/>
      <c r="M179" s="93"/>
      <c r="N179" s="93"/>
      <c r="O179" s="110"/>
      <c r="P179" s="107"/>
    </row>
    <row r="180" spans="7:16" x14ac:dyDescent="0.25">
      <c r="G180" s="134" t="str">
        <f t="shared" si="47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/>
      <c r="K180" s="138"/>
      <c r="L180" s="93"/>
      <c r="M180" s="93"/>
      <c r="N180" s="93"/>
      <c r="O180" s="110"/>
      <c r="P180" s="107"/>
    </row>
    <row r="181" spans="7:16" x14ac:dyDescent="0.25">
      <c r="G181" s="134" t="str">
        <f t="shared" si="47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/>
      <c r="K181" s="138"/>
      <c r="L181" s="93"/>
      <c r="M181" s="93"/>
      <c r="N181" s="93"/>
      <c r="O181" s="110"/>
      <c r="P181" s="107"/>
    </row>
    <row r="182" spans="7:16" x14ac:dyDescent="0.25">
      <c r="G182" s="134" t="str">
        <f t="shared" si="47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/>
      <c r="K182" s="138"/>
      <c r="L182" s="93"/>
      <c r="M182" s="93"/>
      <c r="N182" s="93"/>
      <c r="O182" s="110"/>
      <c r="P182" s="107"/>
    </row>
    <row r="183" spans="7:16" x14ac:dyDescent="0.25">
      <c r="G183" s="134" t="str">
        <f t="shared" si="47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/>
      <c r="K183" s="138"/>
      <c r="L183" s="93"/>
      <c r="M183" s="93"/>
      <c r="N183" s="93"/>
      <c r="O183" s="110"/>
      <c r="P183" s="107"/>
    </row>
    <row r="184" spans="7:16" x14ac:dyDescent="0.25">
      <c r="G184" s="134" t="str">
        <f t="shared" si="47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/>
      <c r="K184" s="138"/>
      <c r="L184" s="93"/>
      <c r="M184" s="93"/>
      <c r="N184" s="93"/>
      <c r="O184" s="110"/>
      <c r="P184" s="107"/>
    </row>
    <row r="185" spans="7:16" x14ac:dyDescent="0.25">
      <c r="G185" s="134" t="str">
        <f t="shared" si="47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/>
      <c r="K185" s="138"/>
      <c r="L185" s="93"/>
      <c r="M185" s="93"/>
      <c r="N185" s="93"/>
      <c r="O185" s="110"/>
      <c r="P185" s="107"/>
    </row>
    <row r="186" spans="7:16" x14ac:dyDescent="0.25">
      <c r="G186" s="134" t="str">
        <f t="shared" si="47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/>
      <c r="K186" s="138"/>
      <c r="L186" s="93"/>
      <c r="M186" s="93"/>
      <c r="N186" s="93"/>
      <c r="O186" s="110"/>
      <c r="P186" s="107"/>
    </row>
    <row r="187" spans="7:16" x14ac:dyDescent="0.25">
      <c r="G187" s="134" t="str">
        <f t="shared" si="47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/>
      <c r="K187" s="138"/>
      <c r="L187" s="93"/>
      <c r="M187" s="93"/>
      <c r="N187" s="93"/>
      <c r="O187" s="110"/>
      <c r="P187" s="107"/>
    </row>
    <row r="188" spans="7:16" x14ac:dyDescent="0.25">
      <c r="G188" s="134" t="str">
        <f t="shared" si="47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/>
      <c r="K188" s="138"/>
      <c r="L188" s="93"/>
      <c r="M188" s="93"/>
      <c r="N188" s="93"/>
      <c r="O188" s="110"/>
      <c r="P188" s="107"/>
    </row>
    <row r="189" spans="7:16" x14ac:dyDescent="0.25">
      <c r="G189" s="134" t="str">
        <f t="shared" si="47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/>
      <c r="K189" s="138"/>
      <c r="L189" s="93"/>
      <c r="M189" s="93"/>
      <c r="N189" s="93"/>
      <c r="O189" s="110"/>
      <c r="P189" s="107"/>
    </row>
    <row r="190" spans="7:16" x14ac:dyDescent="0.25">
      <c r="G190" s="134" t="str">
        <f t="shared" si="47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/>
      <c r="K190" s="138"/>
      <c r="L190" s="93"/>
      <c r="M190" s="93"/>
      <c r="N190" s="93"/>
      <c r="O190" s="110"/>
      <c r="P190" s="107"/>
    </row>
    <row r="191" spans="7:16" x14ac:dyDescent="0.25">
      <c r="G191" s="134" t="str">
        <f t="shared" si="47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/>
      <c r="K191" s="138"/>
      <c r="L191" s="93"/>
      <c r="M191" s="93"/>
      <c r="N191" s="93"/>
      <c r="O191" s="110"/>
      <c r="P191" s="107"/>
    </row>
    <row r="192" spans="7:16" x14ac:dyDescent="0.25">
      <c r="G192" s="134" t="str">
        <f t="shared" si="47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/>
      <c r="K192" s="138"/>
      <c r="L192" s="93"/>
      <c r="M192" s="93"/>
      <c r="N192" s="93"/>
      <c r="O192" s="110"/>
      <c r="P192" s="107"/>
    </row>
    <row r="193" spans="7:16" x14ac:dyDescent="0.25">
      <c r="G193" s="134" t="str">
        <f t="shared" si="47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/>
      <c r="K193" s="138"/>
      <c r="L193" s="93"/>
      <c r="M193" s="93"/>
      <c r="N193" s="93"/>
      <c r="O193" s="110"/>
      <c r="P193" s="107"/>
    </row>
    <row r="194" spans="7:16" x14ac:dyDescent="0.25">
      <c r="G194" s="134" t="str">
        <f t="shared" si="47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/>
      <c r="K194" s="138"/>
      <c r="L194" s="93"/>
      <c r="M194" s="93"/>
      <c r="N194" s="93"/>
      <c r="O194" s="110"/>
      <c r="P194" s="107"/>
    </row>
    <row r="195" spans="7:16" x14ac:dyDescent="0.25">
      <c r="G195" s="134" t="str">
        <f t="shared" si="47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/>
      <c r="K195" s="138"/>
      <c r="L195" s="93"/>
      <c r="M195" s="93"/>
      <c r="N195" s="93"/>
      <c r="O195" s="110"/>
      <c r="P195" s="107"/>
    </row>
    <row r="196" spans="7:16" x14ac:dyDescent="0.25">
      <c r="G196" s="134" t="str">
        <f t="shared" si="47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/>
      <c r="K196" s="138"/>
      <c r="L196" s="93"/>
      <c r="M196" s="93"/>
      <c r="N196" s="93"/>
      <c r="O196" s="110"/>
      <c r="P196" s="107"/>
    </row>
    <row r="197" spans="7:16" x14ac:dyDescent="0.25">
      <c r="G197" s="134" t="str">
        <f t="shared" si="47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/>
      <c r="K197" s="138"/>
      <c r="L197" s="93"/>
      <c r="M197" s="93"/>
      <c r="N197" s="93"/>
      <c r="O197" s="110"/>
      <c r="P197" s="107"/>
    </row>
    <row r="198" spans="7:16" x14ac:dyDescent="0.25">
      <c r="G198" s="134" t="str">
        <f t="shared" si="47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/>
      <c r="K198" s="138"/>
      <c r="L198" s="93"/>
      <c r="M198" s="93"/>
      <c r="N198" s="93"/>
      <c r="O198" s="110"/>
      <c r="P198" s="107"/>
    </row>
    <row r="199" spans="7:16" x14ac:dyDescent="0.25">
      <c r="G199" s="134" t="str">
        <f t="shared" si="47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/>
      <c r="K199" s="138"/>
      <c r="L199" s="93"/>
      <c r="M199" s="93"/>
      <c r="N199" s="93"/>
      <c r="O199" s="110"/>
      <c r="P199" s="107"/>
    </row>
    <row r="200" spans="7:16" x14ac:dyDescent="0.25">
      <c r="G200" s="134" t="str">
        <f t="shared" si="47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/>
      <c r="K200" s="138"/>
      <c r="L200" s="93"/>
      <c r="M200" s="93"/>
      <c r="N200" s="93"/>
      <c r="O200" s="110"/>
      <c r="P200" s="107"/>
    </row>
    <row r="201" spans="7:16" x14ac:dyDescent="0.25">
      <c r="G201" s="134" t="str">
        <f t="shared" si="47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/>
      <c r="K201" s="138"/>
      <c r="L201" s="93"/>
      <c r="M201" s="93"/>
      <c r="N201" s="93"/>
      <c r="O201" s="110"/>
      <c r="P201" s="107"/>
    </row>
    <row r="202" spans="7:16" x14ac:dyDescent="0.25">
      <c r="G202" s="134" t="str">
        <f t="shared" si="47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/>
      <c r="K202" s="138"/>
      <c r="L202" s="93"/>
      <c r="M202" s="93"/>
      <c r="N202" s="93"/>
      <c r="O202" s="110"/>
      <c r="P202" s="107"/>
    </row>
    <row r="203" spans="7:16" x14ac:dyDescent="0.25">
      <c r="G203" s="134" t="str">
        <f t="shared" si="47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/>
      <c r="K203" s="138"/>
      <c r="L203" s="93"/>
      <c r="M203" s="93"/>
      <c r="N203" s="93"/>
      <c r="O203" s="110"/>
      <c r="P203" s="107"/>
    </row>
    <row r="204" spans="7:16" x14ac:dyDescent="0.25">
      <c r="G204" s="134" t="str">
        <f t="shared" si="47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/>
      <c r="K204" s="138"/>
      <c r="L204" s="93"/>
      <c r="M204" s="93"/>
      <c r="N204" s="93"/>
      <c r="O204" s="110"/>
      <c r="P204" s="107"/>
    </row>
    <row r="205" spans="7:16" x14ac:dyDescent="0.25">
      <c r="G205" s="134" t="str">
        <f t="shared" si="47"/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/>
      <c r="K205" s="138"/>
      <c r="L205" s="93"/>
      <c r="M205" s="93"/>
      <c r="N205" s="93"/>
      <c r="O205" s="110"/>
      <c r="P205" s="107"/>
    </row>
    <row r="206" spans="7:16" x14ac:dyDescent="0.25">
      <c r="G206" s="134" t="str">
        <f t="shared" si="47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/>
      <c r="K206" s="138"/>
      <c r="L206" s="93"/>
      <c r="M206" s="93"/>
      <c r="N206" s="93"/>
      <c r="O206" s="110"/>
      <c r="P206" s="107"/>
    </row>
    <row r="207" spans="7:16" x14ac:dyDescent="0.25">
      <c r="G207" s="134" t="str">
        <f t="shared" si="47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/>
      <c r="K207" s="138"/>
      <c r="L207" s="93"/>
      <c r="M207" s="93"/>
      <c r="N207" s="93"/>
      <c r="O207" s="110"/>
      <c r="P207" s="107"/>
    </row>
    <row r="208" spans="7:16" x14ac:dyDescent="0.25">
      <c r="G208" s="134" t="str">
        <f t="shared" si="47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/>
      <c r="K208" s="138"/>
      <c r="L208" s="93"/>
      <c r="M208" s="93"/>
      <c r="N208" s="93"/>
      <c r="O208" s="110"/>
      <c r="P208" s="107"/>
    </row>
    <row r="209" spans="3:16" x14ac:dyDescent="0.25">
      <c r="G209" s="134" t="str">
        <f t="shared" si="47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/>
      <c r="K209" s="138"/>
      <c r="L209" s="93"/>
      <c r="M209" s="93"/>
      <c r="N209" s="93"/>
      <c r="O209" s="110"/>
      <c r="P209" s="107"/>
    </row>
    <row r="210" spans="3:16" x14ac:dyDescent="0.25">
      <c r="G210" s="134" t="str">
        <f t="shared" si="47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/>
      <c r="K210" s="138"/>
      <c r="L210" s="93"/>
      <c r="M210" s="93"/>
      <c r="N210" s="93"/>
      <c r="O210" s="110"/>
      <c r="P210" s="107"/>
    </row>
    <row r="211" spans="3:16" x14ac:dyDescent="0.25">
      <c r="G211" s="134" t="str">
        <f t="shared" si="47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/>
      <c r="K211" s="138"/>
      <c r="L211" s="93"/>
      <c r="M211" s="93"/>
      <c r="N211" s="93"/>
      <c r="O211" s="110"/>
      <c r="P211" s="107"/>
    </row>
    <row r="212" spans="3:16" x14ac:dyDescent="0.25">
      <c r="G212" s="134" t="str">
        <f t="shared" si="47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/>
      <c r="K212" s="138"/>
      <c r="L212" s="93"/>
      <c r="M212" s="93"/>
      <c r="N212" s="93"/>
      <c r="O212" s="110"/>
      <c r="P212" s="107"/>
    </row>
    <row r="213" spans="3:16" x14ac:dyDescent="0.25">
      <c r="G213" s="134" t="str">
        <f t="shared" si="47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/>
      <c r="K213" s="138"/>
      <c r="L213" s="93"/>
      <c r="M213" s="93"/>
      <c r="N213" s="93"/>
      <c r="O213" s="110"/>
      <c r="P213" s="107"/>
    </row>
    <row r="214" spans="3:16" x14ac:dyDescent="0.25">
      <c r="G214" s="134" t="str">
        <f t="shared" si="47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/>
      <c r="K214" s="138"/>
      <c r="L214" s="93"/>
      <c r="M214" s="93"/>
      <c r="N214" s="93"/>
      <c r="O214" s="110"/>
      <c r="P214" s="107"/>
    </row>
    <row r="215" spans="3:16" x14ac:dyDescent="0.25">
      <c r="G215" s="134" t="str">
        <f t="shared" si="47"/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/>
      <c r="K215" s="138"/>
      <c r="L215" s="93"/>
      <c r="M215" s="93"/>
      <c r="N215" s="93"/>
      <c r="O215" s="110"/>
      <c r="P215" s="107"/>
    </row>
    <row r="216" spans="3:16" x14ac:dyDescent="0.25">
      <c r="G216" s="134" t="str">
        <f t="shared" si="47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/>
      <c r="K216" s="138"/>
      <c r="L216" s="93"/>
      <c r="M216" s="93"/>
      <c r="N216" s="93"/>
      <c r="O216" s="110"/>
      <c r="P216" s="107"/>
    </row>
    <row r="217" spans="3:16" x14ac:dyDescent="0.25">
      <c r="D217" s="90"/>
      <c r="E217" s="90"/>
      <c r="G217" s="134" t="str">
        <f t="shared" si="47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/>
      <c r="K217" s="138"/>
      <c r="L217" s="93"/>
      <c r="M217" s="93"/>
      <c r="N217" s="93"/>
      <c r="O217" s="110"/>
      <c r="P217" s="107"/>
    </row>
    <row r="218" spans="3:16" x14ac:dyDescent="0.25">
      <c r="C218" s="166"/>
      <c r="D218" s="90"/>
      <c r="E218" s="90"/>
      <c r="G218" s="134" t="str">
        <f t="shared" si="47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/>
      <c r="K218" s="138"/>
      <c r="L218" s="93"/>
      <c r="M218" s="93"/>
      <c r="N218" s="93"/>
      <c r="O218" s="110"/>
      <c r="P218" s="107"/>
    </row>
    <row r="219" spans="3:16" x14ac:dyDescent="0.25">
      <c r="C219" s="166"/>
      <c r="D219" s="90"/>
      <c r="E219" s="90"/>
      <c r="G219" s="134" t="str">
        <f t="shared" si="47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/>
      <c r="K219" s="138"/>
      <c r="L219" s="93"/>
      <c r="M219" s="93"/>
      <c r="N219" s="93"/>
      <c r="O219" s="110"/>
      <c r="P219" s="107"/>
    </row>
    <row r="220" spans="3:16" x14ac:dyDescent="0.25">
      <c r="C220" s="166"/>
      <c r="D220" s="90"/>
      <c r="E220" s="90"/>
      <c r="G220" s="134" t="str">
        <f t="shared" si="47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/>
      <c r="K220" s="138"/>
      <c r="L220" s="93"/>
      <c r="M220" s="93"/>
      <c r="N220" s="93"/>
      <c r="O220" s="110"/>
      <c r="P220" s="107"/>
    </row>
    <row r="221" spans="3:16" x14ac:dyDescent="0.25">
      <c r="C221" s="166"/>
      <c r="D221" s="90"/>
      <c r="E221" s="90"/>
      <c r="G221" s="134" t="str">
        <f t="shared" si="47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/>
      <c r="K221" s="138"/>
      <c r="L221" s="93"/>
      <c r="M221" s="93"/>
      <c r="N221" s="93"/>
      <c r="O221" s="110"/>
      <c r="P221" s="107"/>
    </row>
    <row r="222" spans="3:16" x14ac:dyDescent="0.25">
      <c r="C222" s="166"/>
      <c r="D222" s="90"/>
      <c r="E222" s="90"/>
      <c r="G222" s="134" t="str">
        <f t="shared" si="47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/>
      <c r="K222" s="138"/>
      <c r="L222" s="93"/>
      <c r="M222" s="93"/>
      <c r="N222" s="93"/>
      <c r="O222" s="110"/>
      <c r="P222" s="107"/>
    </row>
    <row r="223" spans="3:16" x14ac:dyDescent="0.25">
      <c r="C223" s="166"/>
      <c r="D223" s="90"/>
      <c r="E223" s="90"/>
      <c r="G223" s="134" t="str">
        <f t="shared" si="47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/>
      <c r="K223" s="138"/>
      <c r="L223" s="93"/>
      <c r="M223" s="93"/>
      <c r="N223" s="93"/>
      <c r="O223" s="110"/>
      <c r="P223" s="107"/>
    </row>
    <row r="224" spans="3:16" x14ac:dyDescent="0.25">
      <c r="C224" s="166"/>
      <c r="D224" s="90"/>
      <c r="E224" s="90"/>
      <c r="G224" s="134" t="str">
        <f t="shared" si="47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/>
      <c r="K224" s="138"/>
      <c r="L224" s="93"/>
      <c r="M224" s="93"/>
      <c r="N224" s="93"/>
      <c r="O224" s="110"/>
      <c r="P224" s="107"/>
    </row>
    <row r="225" spans="3:16" x14ac:dyDescent="0.25">
      <c r="C225" s="166"/>
      <c r="D225" s="90"/>
      <c r="E225" s="90"/>
      <c r="G225" s="134" t="str">
        <f t="shared" si="47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/>
      <c r="K225" s="138"/>
      <c r="L225" s="93"/>
      <c r="M225" s="93"/>
      <c r="N225" s="93"/>
      <c r="O225" s="110"/>
      <c r="P225" s="107"/>
    </row>
    <row r="226" spans="3:16" x14ac:dyDescent="0.25">
      <c r="C226" s="166"/>
      <c r="D226" s="90"/>
      <c r="E226" s="90"/>
      <c r="G226" s="134" t="str">
        <f t="shared" si="47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/>
      <c r="K226" s="138"/>
      <c r="L226" s="93"/>
      <c r="M226" s="93"/>
      <c r="N226" s="93"/>
      <c r="O226" s="110"/>
      <c r="P226" s="107"/>
    </row>
    <row r="227" spans="3:16" x14ac:dyDescent="0.25">
      <c r="C227" s="166"/>
      <c r="D227" s="90"/>
      <c r="E227" s="90"/>
      <c r="G227" s="134" t="str">
        <f t="shared" si="47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/>
      <c r="K227" s="138"/>
      <c r="L227" s="93"/>
      <c r="M227" s="93"/>
      <c r="N227" s="93"/>
      <c r="O227" s="110"/>
      <c r="P227" s="107"/>
    </row>
    <row r="228" spans="3:16" x14ac:dyDescent="0.25">
      <c r="C228" s="166"/>
      <c r="D228" s="90"/>
      <c r="E228" s="90"/>
      <c r="G228" s="134" t="str">
        <f t="shared" si="47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/>
      <c r="K228" s="138"/>
      <c r="L228" s="93"/>
      <c r="M228" s="93"/>
      <c r="N228" s="93"/>
      <c r="O228" s="110"/>
      <c r="P228" s="107"/>
    </row>
    <row r="229" spans="3:16" x14ac:dyDescent="0.25">
      <c r="C229" s="166"/>
      <c r="D229" s="90"/>
      <c r="E229" s="90"/>
      <c r="G229" s="134" t="str">
        <f t="shared" si="47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/>
      <c r="K229" s="138"/>
      <c r="L229" s="93"/>
      <c r="M229" s="93"/>
      <c r="N229" s="93"/>
      <c r="O229" s="110"/>
      <c r="P229" s="107"/>
    </row>
    <row r="230" spans="3:16" x14ac:dyDescent="0.25">
      <c r="C230" s="166"/>
      <c r="D230" s="90"/>
      <c r="E230" s="90"/>
      <c r="G230" s="134" t="str">
        <f t="shared" si="47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/>
      <c r="K230" s="138"/>
      <c r="L230" s="93"/>
      <c r="M230" s="93"/>
      <c r="N230" s="93"/>
      <c r="O230" s="110"/>
      <c r="P230" s="107"/>
    </row>
    <row r="231" spans="3:16" x14ac:dyDescent="0.25">
      <c r="C231" s="166"/>
      <c r="D231" s="90"/>
      <c r="E231" s="90"/>
      <c r="G231" s="134" t="str">
        <f t="shared" si="47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/>
      <c r="K231" s="138"/>
      <c r="L231" s="93"/>
      <c r="M231" s="93"/>
      <c r="N231" s="93"/>
      <c r="O231" s="110"/>
      <c r="P231" s="107"/>
    </row>
    <row r="232" spans="3:16" x14ac:dyDescent="0.25">
      <c r="C232" s="166"/>
      <c r="D232" s="90"/>
      <c r="E232" s="90"/>
      <c r="G232" s="134" t="str">
        <f t="shared" si="47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/>
      <c r="K232" s="138"/>
      <c r="L232" s="93"/>
      <c r="M232" s="93"/>
      <c r="N232" s="93"/>
      <c r="O232" s="110"/>
      <c r="P232" s="107"/>
    </row>
    <row r="233" spans="3:16" x14ac:dyDescent="0.25">
      <c r="C233" s="166"/>
      <c r="D233" s="90"/>
      <c r="E233" s="90"/>
      <c r="G233" s="134" t="str">
        <f t="shared" si="47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/>
      <c r="K233" s="138"/>
      <c r="L233" s="93"/>
      <c r="M233" s="93"/>
      <c r="N233" s="93"/>
      <c r="O233" s="110"/>
      <c r="P233" s="107"/>
    </row>
    <row r="234" spans="3:16" x14ac:dyDescent="0.25">
      <c r="C234" s="166"/>
      <c r="D234" s="90"/>
      <c r="E234" s="90"/>
      <c r="G234" s="134" t="str">
        <f t="shared" ref="G234:G297" si="48">IF(C234="","",MONTH(C234))</f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/>
      <c r="K234" s="138"/>
      <c r="L234" s="93"/>
      <c r="M234" s="93"/>
      <c r="N234" s="93"/>
      <c r="O234" s="110"/>
      <c r="P234" s="107"/>
    </row>
    <row r="235" spans="3:16" x14ac:dyDescent="0.25">
      <c r="C235" s="166"/>
      <c r="D235" s="90"/>
      <c r="E235" s="90"/>
      <c r="G235" s="134" t="str">
        <f t="shared" si="48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/>
      <c r="K235" s="138"/>
      <c r="L235" s="93"/>
      <c r="M235" s="93"/>
      <c r="N235" s="93"/>
      <c r="O235" s="110"/>
      <c r="P235" s="107"/>
    </row>
    <row r="236" spans="3:16" x14ac:dyDescent="0.25">
      <c r="C236" s="166"/>
      <c r="D236" s="90"/>
      <c r="E236" s="90"/>
      <c r="G236" s="134" t="str">
        <f t="shared" si="48"/>
        <v/>
      </c>
      <c r="H236" s="105" t="str">
        <f>IF($G236="","",VLOOKUP($G236,APR.FP!$AJ$8:$AL$19,2,FALSE))</f>
        <v/>
      </c>
      <c r="I236" s="144" t="str">
        <f>IF($G236="","",VLOOKUP($G236,APR.FP!$AJ$8:$AL$19,3,FALSE))</f>
        <v/>
      </c>
      <c r="J236" s="147"/>
      <c r="K236" s="138"/>
      <c r="L236" s="93"/>
      <c r="M236" s="93"/>
      <c r="N236" s="93"/>
      <c r="O236" s="110"/>
      <c r="P236" s="107"/>
    </row>
    <row r="237" spans="3:16" x14ac:dyDescent="0.25">
      <c r="C237" s="166"/>
      <c r="D237" s="90"/>
      <c r="E237" s="90"/>
      <c r="G237" s="134" t="str">
        <f t="shared" si="48"/>
        <v/>
      </c>
      <c r="H237" s="105" t="str">
        <f>IF($G237="","",VLOOKUP($G237,APR.FP!$AJ$8:$AL$19,2,FALSE))</f>
        <v/>
      </c>
      <c r="I237" s="144" t="str">
        <f>IF($G237="","",VLOOKUP($G237,APR.FP!$AJ$8:$AL$19,3,FALSE))</f>
        <v/>
      </c>
      <c r="J237" s="147"/>
      <c r="K237" s="138"/>
      <c r="L237" s="93"/>
      <c r="M237" s="93"/>
      <c r="N237" s="93"/>
      <c r="O237" s="110"/>
      <c r="P237" s="107"/>
    </row>
    <row r="238" spans="3:16" x14ac:dyDescent="0.25">
      <c r="C238" s="166"/>
      <c r="D238" s="90"/>
      <c r="E238" s="90"/>
      <c r="G238" s="134" t="str">
        <f t="shared" si="48"/>
        <v/>
      </c>
      <c r="H238" s="105" t="str">
        <f>IF($G238="","",VLOOKUP($G238,APR.FP!$AJ$8:$AL$19,2,FALSE))</f>
        <v/>
      </c>
      <c r="I238" s="144" t="str">
        <f>IF($G238="","",VLOOKUP($G238,APR.FP!$AJ$8:$AL$19,3,FALSE))</f>
        <v/>
      </c>
      <c r="J238" s="147"/>
      <c r="K238" s="138"/>
      <c r="L238" s="93"/>
      <c r="M238" s="93"/>
      <c r="N238" s="93"/>
      <c r="O238" s="110"/>
      <c r="P238" s="107"/>
    </row>
    <row r="239" spans="3:16" x14ac:dyDescent="0.25">
      <c r="C239" s="166"/>
      <c r="D239" s="90"/>
      <c r="E239" s="90"/>
      <c r="G239" s="134" t="str">
        <f t="shared" si="48"/>
        <v/>
      </c>
      <c r="H239" s="105" t="str">
        <f>IF($G239="","",VLOOKUP($G239,APR.FP!$AJ$8:$AL$19,2,FALSE))</f>
        <v/>
      </c>
      <c r="I239" s="144" t="str">
        <f>IF($G239="","",VLOOKUP($G239,APR.FP!$AJ$8:$AL$19,3,FALSE))</f>
        <v/>
      </c>
      <c r="J239" s="147"/>
      <c r="K239" s="138"/>
      <c r="L239" s="93"/>
      <c r="M239" s="93"/>
      <c r="N239" s="93"/>
      <c r="O239" s="110"/>
      <c r="P239" s="107"/>
    </row>
    <row r="240" spans="3:16" x14ac:dyDescent="0.25">
      <c r="C240" s="166"/>
      <c r="D240" s="90"/>
      <c r="E240" s="90"/>
      <c r="G240" s="134" t="str">
        <f t="shared" si="48"/>
        <v/>
      </c>
      <c r="H240" s="105" t="str">
        <f>IF($G240="","",VLOOKUP($G240,APR.FP!$AJ$8:$AL$19,2,FALSE))</f>
        <v/>
      </c>
      <c r="I240" s="144" t="str">
        <f>IF($G240="","",VLOOKUP($G240,APR.FP!$AJ$8:$AL$19,3,FALSE))</f>
        <v/>
      </c>
      <c r="J240" s="147"/>
      <c r="K240" s="138"/>
      <c r="L240" s="93"/>
      <c r="M240" s="93"/>
      <c r="N240" s="93"/>
      <c r="O240" s="110"/>
      <c r="P240" s="107"/>
    </row>
    <row r="241" spans="3:20" x14ac:dyDescent="0.25">
      <c r="C241" s="166"/>
      <c r="D241" s="90"/>
      <c r="E241" s="90"/>
      <c r="F241" s="8"/>
      <c r="G241" s="134" t="str">
        <f t="shared" si="48"/>
        <v/>
      </c>
      <c r="H241" s="105" t="str">
        <f>IF($G241="","",VLOOKUP($G241,APR.FP!$AJ$8:$AL$19,2,FALSE))</f>
        <v/>
      </c>
      <c r="I241" s="144" t="str">
        <f>IF($G241="","",VLOOKUP($G241,APR.FP!$AJ$8:$AL$19,3,FALSE))</f>
        <v/>
      </c>
      <c r="J241" s="147"/>
      <c r="K241" s="138"/>
      <c r="L241" s="93"/>
      <c r="M241" s="93"/>
      <c r="N241" s="93"/>
      <c r="O241" s="110"/>
      <c r="P241" s="107"/>
    </row>
    <row r="242" spans="3:20" x14ac:dyDescent="0.25">
      <c r="C242" s="95"/>
      <c r="D242" s="90"/>
      <c r="E242" s="90"/>
      <c r="F242" s="8"/>
      <c r="G242" s="134" t="str">
        <f t="shared" si="48"/>
        <v/>
      </c>
      <c r="H242" s="105" t="str">
        <f>IF($G242="","",VLOOKUP($G242,APR.FP!$AJ$8:$AL$19,2,FALSE))</f>
        <v/>
      </c>
      <c r="I242" s="144" t="str">
        <f>IF($G242="","",VLOOKUP($G242,APR.FP!$AJ$8:$AL$19,3,FALSE))</f>
        <v/>
      </c>
      <c r="J242" s="147"/>
      <c r="K242" s="138"/>
      <c r="L242" s="93"/>
      <c r="M242" s="93"/>
      <c r="N242" s="93"/>
      <c r="O242" s="110"/>
      <c r="P242" s="107"/>
    </row>
    <row r="243" spans="3:20" x14ac:dyDescent="0.25">
      <c r="C243" s="95"/>
      <c r="D243" s="90"/>
      <c r="E243" s="90"/>
      <c r="F243" s="8"/>
      <c r="G243" s="134" t="str">
        <f t="shared" si="48"/>
        <v/>
      </c>
      <c r="H243" s="105" t="str">
        <f>IF($G243="","",VLOOKUP($G243,APR.FP!$AJ$8:$AL$19,2,FALSE))</f>
        <v/>
      </c>
      <c r="I243" s="144" t="str">
        <f>IF($G243="","",VLOOKUP($G243,APR.FP!$AJ$8:$AL$19,3,FALSE))</f>
        <v/>
      </c>
      <c r="J243" s="147"/>
      <c r="K243" s="138"/>
      <c r="L243" s="93"/>
      <c r="M243" s="93"/>
      <c r="N243" s="93"/>
      <c r="O243" s="110"/>
      <c r="P243" s="107"/>
    </row>
    <row r="244" spans="3:20" x14ac:dyDescent="0.25">
      <c r="C244" s="95"/>
      <c r="D244" s="90"/>
      <c r="E244" s="9"/>
      <c r="F244" s="8"/>
      <c r="G244" s="134" t="str">
        <f t="shared" si="48"/>
        <v/>
      </c>
      <c r="H244" s="105" t="str">
        <f>IF($G244="","",VLOOKUP($G244,APR.FP!$AJ$8:$AL$19,2,FALSE))</f>
        <v/>
      </c>
      <c r="I244" s="144" t="str">
        <f>IF($G244="","",VLOOKUP($G244,APR.FP!$AJ$8:$AL$19,3,FALSE))</f>
        <v/>
      </c>
      <c r="J244" s="147"/>
      <c r="K244" s="138"/>
      <c r="L244" s="93"/>
      <c r="M244" s="93"/>
      <c r="N244" s="93"/>
      <c r="O244" s="110"/>
      <c r="P244" s="107"/>
    </row>
    <row r="245" spans="3:20" x14ac:dyDescent="0.25">
      <c r="C245" s="95"/>
      <c r="D245" s="90"/>
      <c r="E245" s="9"/>
      <c r="F245" s="8"/>
      <c r="G245" s="134" t="str">
        <f t="shared" si="48"/>
        <v/>
      </c>
      <c r="H245" s="105" t="str">
        <f>IF($G245="","",VLOOKUP($G245,APR.FP!$AJ$8:$AL$19,2,FALSE))</f>
        <v/>
      </c>
      <c r="I245" s="144" t="str">
        <f>IF($G245="","",VLOOKUP($G245,APR.FP!$AJ$8:$AL$19,3,FALSE))</f>
        <v/>
      </c>
      <c r="J245" s="147"/>
      <c r="K245" s="138"/>
      <c r="L245" s="93"/>
      <c r="M245" s="93"/>
      <c r="N245" s="93"/>
      <c r="O245" s="110"/>
      <c r="P245" s="107"/>
      <c r="S245" s="135"/>
      <c r="T245" s="134"/>
    </row>
    <row r="246" spans="3:20" x14ac:dyDescent="0.25">
      <c r="C246" s="95"/>
      <c r="D246" s="90"/>
      <c r="E246" s="9"/>
      <c r="F246" s="8"/>
      <c r="G246" s="134" t="str">
        <f t="shared" si="48"/>
        <v/>
      </c>
      <c r="H246" s="105" t="str">
        <f>IF($G246="","",VLOOKUP($G246,APR.FP!$AJ$8:$AL$19,2,FALSE))</f>
        <v/>
      </c>
      <c r="I246" s="144" t="str">
        <f>IF($G246="","",VLOOKUP($G246,APR.FP!$AJ$8:$AL$19,3,FALSE))</f>
        <v/>
      </c>
      <c r="J246" s="147"/>
      <c r="K246" s="138"/>
      <c r="L246" s="93"/>
      <c r="M246" s="93"/>
      <c r="N246" s="93"/>
      <c r="O246" s="110"/>
      <c r="P246" s="107"/>
      <c r="S246" s="135"/>
      <c r="T246" s="134"/>
    </row>
    <row r="247" spans="3:20" x14ac:dyDescent="0.25">
      <c r="C247" s="95"/>
      <c r="D247" s="90"/>
      <c r="E247" s="9"/>
      <c r="F247" s="8"/>
      <c r="G247" s="134" t="str">
        <f t="shared" si="48"/>
        <v/>
      </c>
      <c r="H247" s="105" t="str">
        <f>IF($G247="","",VLOOKUP($G247,APR.FP!$AJ$8:$AL$19,2,FALSE))</f>
        <v/>
      </c>
      <c r="I247" s="144" t="str">
        <f>IF($G247="","",VLOOKUP($G247,APR.FP!$AJ$8:$AL$19,3,FALSE))</f>
        <v/>
      </c>
      <c r="J247" s="147"/>
      <c r="K247" s="138"/>
      <c r="L247" s="93"/>
      <c r="M247" s="93"/>
      <c r="N247" s="93"/>
      <c r="O247" s="110"/>
      <c r="P247" s="107"/>
      <c r="S247" s="135"/>
      <c r="T247" s="134"/>
    </row>
    <row r="248" spans="3:20" x14ac:dyDescent="0.25">
      <c r="C248" s="95"/>
      <c r="D248" s="90"/>
      <c r="E248" s="9"/>
      <c r="F248" s="8"/>
      <c r="G248" s="134" t="str">
        <f t="shared" si="48"/>
        <v/>
      </c>
      <c r="H248" s="105" t="str">
        <f>IF($G248="","",VLOOKUP($G248,APR.FP!$AJ$8:$AL$19,2,FALSE))</f>
        <v/>
      </c>
      <c r="I248" s="144" t="str">
        <f>IF($G248="","",VLOOKUP($G248,APR.FP!$AJ$8:$AL$19,3,FALSE))</f>
        <v/>
      </c>
      <c r="J248" s="147"/>
      <c r="K248" s="138"/>
      <c r="L248" s="93"/>
      <c r="M248" s="93"/>
      <c r="N248" s="93"/>
      <c r="O248" s="110"/>
      <c r="P248" s="107"/>
      <c r="S248" s="135"/>
      <c r="T248" s="134"/>
    </row>
    <row r="249" spans="3:20" x14ac:dyDescent="0.25">
      <c r="C249" s="95"/>
      <c r="D249" s="90"/>
      <c r="E249" s="90"/>
      <c r="F249" s="8"/>
      <c r="G249" s="134" t="str">
        <f t="shared" si="48"/>
        <v/>
      </c>
      <c r="H249" s="105" t="str">
        <f>IF($G249="","",VLOOKUP($G249,APR.FP!$AJ$8:$AL$19,2,FALSE))</f>
        <v/>
      </c>
      <c r="I249" s="144" t="str">
        <f>IF($G249="","",VLOOKUP($G249,APR.FP!$AJ$8:$AL$19,3,FALSE))</f>
        <v/>
      </c>
      <c r="J249" s="147"/>
      <c r="K249" s="138"/>
      <c r="L249" s="93"/>
      <c r="M249" s="93"/>
      <c r="N249" s="93"/>
      <c r="O249" s="110"/>
      <c r="P249" s="107"/>
      <c r="S249" s="135"/>
      <c r="T249" s="134"/>
    </row>
    <row r="250" spans="3:20" x14ac:dyDescent="0.25">
      <c r="C250" s="95"/>
      <c r="D250" s="90"/>
      <c r="E250" s="9"/>
      <c r="F250" s="8"/>
      <c r="G250" s="134" t="str">
        <f t="shared" si="48"/>
        <v/>
      </c>
      <c r="H250" s="105" t="str">
        <f>IF($G250="","",VLOOKUP($G250,APR.FP!$AJ$8:$AL$19,2,FALSE))</f>
        <v/>
      </c>
      <c r="I250" s="144" t="str">
        <f>IF($G250="","",VLOOKUP($G250,APR.FP!$AJ$8:$AL$19,3,FALSE))</f>
        <v/>
      </c>
      <c r="J250" s="147"/>
      <c r="K250" s="138"/>
      <c r="L250" s="93"/>
      <c r="M250" s="93"/>
      <c r="N250" s="93"/>
      <c r="O250" s="110"/>
      <c r="P250" s="107"/>
      <c r="S250" s="135"/>
      <c r="T250" s="134"/>
    </row>
    <row r="251" spans="3:20" x14ac:dyDescent="0.25">
      <c r="C251" s="95"/>
      <c r="D251" s="90"/>
      <c r="E251" s="9"/>
      <c r="F251" s="8"/>
      <c r="G251" s="134" t="str">
        <f t="shared" si="48"/>
        <v/>
      </c>
      <c r="H251" s="105" t="str">
        <f>IF($G251="","",VLOOKUP($G251,APR.FP!$AJ$8:$AL$19,2,FALSE))</f>
        <v/>
      </c>
      <c r="I251" s="144" t="str">
        <f>IF($G251="","",VLOOKUP($G251,APR.FP!$AJ$8:$AL$19,3,FALSE))</f>
        <v/>
      </c>
      <c r="J251" s="147"/>
      <c r="K251" s="138"/>
      <c r="L251" s="93"/>
      <c r="M251" s="93"/>
      <c r="N251" s="93"/>
      <c r="O251" s="110"/>
      <c r="P251" s="107"/>
      <c r="S251" s="135"/>
      <c r="T251" s="134"/>
    </row>
    <row r="252" spans="3:20" x14ac:dyDescent="0.25">
      <c r="C252" s="95"/>
      <c r="D252" s="90"/>
      <c r="E252" s="9"/>
      <c r="F252" s="8"/>
      <c r="G252" s="134" t="str">
        <f t="shared" si="48"/>
        <v/>
      </c>
      <c r="H252" s="105" t="str">
        <f>IF($G252="","",VLOOKUP($G252,APR.FP!$AJ$8:$AL$19,2,FALSE))</f>
        <v/>
      </c>
      <c r="I252" s="144" t="str">
        <f>IF($G252="","",VLOOKUP($G252,APR.FP!$AJ$8:$AL$19,3,FALSE))</f>
        <v/>
      </c>
      <c r="J252" s="147"/>
      <c r="K252" s="138"/>
      <c r="L252" s="93"/>
      <c r="M252" s="93"/>
      <c r="N252" s="93"/>
      <c r="O252" s="110"/>
      <c r="P252" s="107"/>
      <c r="S252" s="135"/>
      <c r="T252" s="134"/>
    </row>
    <row r="253" spans="3:20" x14ac:dyDescent="0.25">
      <c r="C253" s="167"/>
      <c r="D253" s="90"/>
      <c r="E253" s="9"/>
      <c r="F253" s="8"/>
      <c r="G253" s="134" t="str">
        <f t="shared" si="48"/>
        <v/>
      </c>
      <c r="H253" s="105" t="str">
        <f>IF($G253="","",VLOOKUP($G253,APR.FP!$AJ$8:$AL$19,2,FALSE))</f>
        <v/>
      </c>
      <c r="I253" s="144" t="str">
        <f>IF($G253="","",VLOOKUP($G253,APR.FP!$AJ$8:$AL$19,3,FALSE))</f>
        <v/>
      </c>
      <c r="J253" s="147"/>
      <c r="K253" s="138"/>
      <c r="L253" s="93"/>
      <c r="M253" s="93"/>
      <c r="N253" s="93"/>
      <c r="O253" s="110"/>
      <c r="P253" s="107"/>
      <c r="S253" s="135"/>
      <c r="T253" s="134"/>
    </row>
    <row r="254" spans="3:20" x14ac:dyDescent="0.25">
      <c r="C254" s="167"/>
      <c r="D254" s="90"/>
      <c r="E254" s="9"/>
      <c r="F254" s="8"/>
      <c r="G254" s="134" t="str">
        <f t="shared" si="48"/>
        <v/>
      </c>
      <c r="H254" s="105" t="str">
        <f>IF($G254="","",VLOOKUP($G254,APR.FP!$AJ$8:$AL$19,2,FALSE))</f>
        <v/>
      </c>
      <c r="I254" s="144" t="str">
        <f>IF($G254="","",VLOOKUP($G254,APR.FP!$AJ$8:$AL$19,3,FALSE))</f>
        <v/>
      </c>
      <c r="J254" s="147"/>
      <c r="K254" s="138"/>
      <c r="L254" s="93"/>
      <c r="M254" s="93"/>
      <c r="N254" s="93"/>
      <c r="O254" s="110"/>
      <c r="P254" s="107"/>
      <c r="S254" s="135"/>
      <c r="T254" s="134"/>
    </row>
    <row r="255" spans="3:20" x14ac:dyDescent="0.25">
      <c r="C255" s="95"/>
      <c r="D255" s="90"/>
      <c r="E255" s="9"/>
      <c r="F255" s="8"/>
      <c r="G255" s="134" t="str">
        <f t="shared" si="48"/>
        <v/>
      </c>
      <c r="H255" s="105" t="str">
        <f>IF($G255="","",VLOOKUP($G255,APR.FP!$AJ$8:$AL$19,2,FALSE))</f>
        <v/>
      </c>
      <c r="I255" s="144" t="str">
        <f>IF($G255="","",VLOOKUP($G255,APR.FP!$AJ$8:$AL$19,3,FALSE))</f>
        <v/>
      </c>
      <c r="J255" s="147"/>
      <c r="K255" s="138"/>
      <c r="L255" s="93"/>
      <c r="M255" s="93"/>
      <c r="N255" s="93"/>
      <c r="O255" s="110"/>
      <c r="P255" s="107"/>
      <c r="S255" s="135"/>
      <c r="T255" s="134"/>
    </row>
    <row r="256" spans="3:20" x14ac:dyDescent="0.25">
      <c r="C256" s="95"/>
      <c r="D256" s="90"/>
      <c r="E256" s="90"/>
      <c r="F256" s="8"/>
      <c r="G256" s="134" t="str">
        <f t="shared" si="48"/>
        <v/>
      </c>
      <c r="H256" s="105" t="str">
        <f>IF($G256="","",VLOOKUP($G256,APR.FP!$AJ$8:$AL$19,2,FALSE))</f>
        <v/>
      </c>
      <c r="I256" s="144" t="str">
        <f>IF($G256="","",VLOOKUP($G256,APR.FP!$AJ$8:$AL$19,3,FALSE))</f>
        <v/>
      </c>
      <c r="J256" s="147"/>
      <c r="K256" s="138"/>
      <c r="L256" s="93"/>
      <c r="M256" s="93"/>
      <c r="N256" s="93"/>
      <c r="O256" s="110"/>
      <c r="P256" s="107"/>
      <c r="S256" s="135"/>
      <c r="T256" s="134"/>
    </row>
    <row r="257" spans="3:20" x14ac:dyDescent="0.25">
      <c r="C257" s="95"/>
      <c r="D257" s="90"/>
      <c r="E257" s="90"/>
      <c r="F257" s="8"/>
      <c r="G257" s="134" t="str">
        <f t="shared" si="48"/>
        <v/>
      </c>
      <c r="H257" s="105" t="str">
        <f>IF($G257="","",VLOOKUP($G257,APR.FP!$AJ$8:$AL$19,2,FALSE))</f>
        <v/>
      </c>
      <c r="I257" s="144" t="str">
        <f>IF($G257="","",VLOOKUP($G257,APR.FP!$AJ$8:$AL$19,3,FALSE))</f>
        <v/>
      </c>
      <c r="J257" s="147"/>
      <c r="K257" s="138"/>
      <c r="L257" s="93"/>
      <c r="M257" s="93"/>
      <c r="N257" s="93"/>
      <c r="O257" s="110"/>
      <c r="P257" s="107"/>
      <c r="S257" s="135"/>
      <c r="T257" s="134"/>
    </row>
    <row r="258" spans="3:20" x14ac:dyDescent="0.25">
      <c r="C258" s="95"/>
      <c r="D258" s="90"/>
      <c r="E258" s="90"/>
      <c r="F258" s="8"/>
      <c r="G258" s="134" t="str">
        <f t="shared" si="48"/>
        <v/>
      </c>
      <c r="H258" s="105" t="str">
        <f>IF($G258="","",VLOOKUP($G258,APR.FP!$AJ$8:$AL$19,2,FALSE))</f>
        <v/>
      </c>
      <c r="I258" s="144" t="str">
        <f>IF($G258="","",VLOOKUP($G258,APR.FP!$AJ$8:$AL$19,3,FALSE))</f>
        <v/>
      </c>
      <c r="J258" s="147"/>
      <c r="K258" s="138"/>
      <c r="L258" s="93"/>
      <c r="M258" s="93"/>
      <c r="N258" s="93"/>
      <c r="O258" s="110"/>
      <c r="P258" s="107"/>
      <c r="S258" s="135"/>
      <c r="T258" s="134"/>
    </row>
    <row r="259" spans="3:20" x14ac:dyDescent="0.25">
      <c r="C259" s="95"/>
      <c r="D259" s="90"/>
      <c r="E259" s="90"/>
      <c r="F259" s="8"/>
      <c r="G259" s="134" t="str">
        <f t="shared" si="48"/>
        <v/>
      </c>
      <c r="H259" s="105" t="str">
        <f>IF($G259="","",VLOOKUP($G259,APR.FP!$AJ$8:$AL$19,2,FALSE))</f>
        <v/>
      </c>
      <c r="I259" s="144" t="str">
        <f>IF($G259="","",VLOOKUP($G259,APR.FP!$AJ$8:$AL$19,3,FALSE))</f>
        <v/>
      </c>
      <c r="J259" s="147"/>
      <c r="K259" s="138"/>
      <c r="L259" s="93"/>
      <c r="M259" s="93"/>
      <c r="N259" s="93"/>
      <c r="O259" s="110"/>
      <c r="P259" s="107"/>
      <c r="S259" s="135"/>
      <c r="T259" s="134"/>
    </row>
    <row r="260" spans="3:20" x14ac:dyDescent="0.25">
      <c r="C260" s="95"/>
      <c r="D260" s="90"/>
      <c r="E260" s="90"/>
      <c r="F260" s="8"/>
      <c r="G260" s="134" t="str">
        <f t="shared" si="48"/>
        <v/>
      </c>
      <c r="H260" s="105" t="str">
        <f>IF($G260="","",VLOOKUP($G260,APR.FP!$AJ$8:$AL$19,2,FALSE))</f>
        <v/>
      </c>
      <c r="I260" s="144" t="str">
        <f>IF($G260="","",VLOOKUP($G260,APR.FP!$AJ$8:$AL$19,3,FALSE))</f>
        <v/>
      </c>
      <c r="J260" s="147"/>
      <c r="K260" s="138"/>
      <c r="L260" s="93"/>
      <c r="M260" s="93"/>
      <c r="N260" s="93"/>
      <c r="O260" s="110"/>
      <c r="P260" s="107"/>
      <c r="S260" s="135"/>
      <c r="T260" s="134"/>
    </row>
    <row r="261" spans="3:20" x14ac:dyDescent="0.25">
      <c r="C261" s="95"/>
      <c r="D261" s="90"/>
      <c r="E261" s="90"/>
      <c r="F261" s="8"/>
      <c r="G261" s="134" t="str">
        <f t="shared" si="48"/>
        <v/>
      </c>
      <c r="H261" s="105" t="str">
        <f>IF($G261="","",VLOOKUP($G261,APR.FP!$AJ$8:$AL$19,2,FALSE))</f>
        <v/>
      </c>
      <c r="I261" s="144" t="str">
        <f>IF($G261="","",VLOOKUP($G261,APR.FP!$AJ$8:$AL$19,3,FALSE))</f>
        <v/>
      </c>
      <c r="J261" s="147"/>
      <c r="K261" s="138"/>
      <c r="L261" s="93"/>
      <c r="M261" s="93"/>
      <c r="N261" s="93"/>
      <c r="O261" s="110"/>
      <c r="P261" s="107"/>
      <c r="S261" s="135"/>
      <c r="T261" s="134"/>
    </row>
    <row r="262" spans="3:20" x14ac:dyDescent="0.25">
      <c r="C262" s="95"/>
      <c r="D262" s="90"/>
      <c r="E262" s="90"/>
      <c r="F262" s="8"/>
      <c r="G262" s="134" t="str">
        <f t="shared" si="48"/>
        <v/>
      </c>
      <c r="H262" s="105" t="str">
        <f>IF($G262="","",VLOOKUP($G262,APR.FP!$AJ$8:$AL$19,2,FALSE))</f>
        <v/>
      </c>
      <c r="I262" s="144" t="str">
        <f>IF($G262="","",VLOOKUP($G262,APR.FP!$AJ$8:$AL$19,3,FALSE))</f>
        <v/>
      </c>
      <c r="J262" s="147"/>
      <c r="K262" s="138"/>
      <c r="L262" s="93"/>
      <c r="M262" s="93"/>
      <c r="N262" s="93"/>
      <c r="O262" s="110"/>
      <c r="P262" s="107"/>
      <c r="S262" s="135"/>
      <c r="T262" s="134"/>
    </row>
    <row r="263" spans="3:20" x14ac:dyDescent="0.25">
      <c r="C263" s="95"/>
      <c r="D263" s="90"/>
      <c r="E263" s="90"/>
      <c r="F263" s="8"/>
      <c r="G263" s="134" t="str">
        <f t="shared" si="48"/>
        <v/>
      </c>
      <c r="H263" s="105" t="str">
        <f>IF($G263="","",VLOOKUP($G263,APR.FP!$AJ$8:$AL$19,2,FALSE))</f>
        <v/>
      </c>
      <c r="I263" s="144" t="str">
        <f>IF($G263="","",VLOOKUP($G263,APR.FP!$AJ$8:$AL$19,3,FALSE))</f>
        <v/>
      </c>
      <c r="J263" s="147"/>
      <c r="K263" s="138"/>
      <c r="L263" s="93"/>
      <c r="M263" s="93"/>
      <c r="N263" s="93"/>
      <c r="O263" s="110"/>
      <c r="P263" s="107"/>
      <c r="S263" s="135"/>
      <c r="T263" s="134"/>
    </row>
    <row r="264" spans="3:20" x14ac:dyDescent="0.25">
      <c r="C264" s="95"/>
      <c r="D264" s="90"/>
      <c r="E264" s="90"/>
      <c r="F264" s="8"/>
      <c r="G264" s="134" t="str">
        <f t="shared" si="48"/>
        <v/>
      </c>
      <c r="H264" s="105" t="str">
        <f>IF($G264="","",VLOOKUP($G264,APR.FP!$AJ$8:$AL$19,2,FALSE))</f>
        <v/>
      </c>
      <c r="I264" s="144" t="str">
        <f>IF($G264="","",VLOOKUP($G264,APR.FP!$AJ$8:$AL$19,3,FALSE))</f>
        <v/>
      </c>
      <c r="J264" s="147"/>
      <c r="K264" s="138"/>
      <c r="L264" s="93"/>
      <c r="M264" s="93"/>
      <c r="N264" s="93"/>
      <c r="O264" s="110"/>
      <c r="P264" s="107"/>
      <c r="S264" s="135"/>
      <c r="T264" s="134"/>
    </row>
    <row r="265" spans="3:20" x14ac:dyDescent="0.25">
      <c r="C265" s="95"/>
      <c r="D265" s="90"/>
      <c r="E265" s="90"/>
      <c r="F265" s="8"/>
      <c r="G265" s="134" t="str">
        <f t="shared" si="48"/>
        <v/>
      </c>
      <c r="H265" s="105" t="str">
        <f>IF($G265="","",VLOOKUP($G265,APR.FP!$AJ$8:$AL$19,2,FALSE))</f>
        <v/>
      </c>
      <c r="I265" s="144" t="str">
        <f>IF($G265="","",VLOOKUP($G265,APR.FP!$AJ$8:$AL$19,3,FALSE))</f>
        <v/>
      </c>
      <c r="J265" s="147"/>
      <c r="K265" s="138"/>
      <c r="L265" s="93"/>
      <c r="M265" s="93"/>
      <c r="N265" s="93"/>
      <c r="O265" s="110"/>
      <c r="P265" s="107"/>
      <c r="S265" s="135"/>
      <c r="T265" s="134"/>
    </row>
    <row r="266" spans="3:20" x14ac:dyDescent="0.25">
      <c r="C266" s="167"/>
      <c r="D266" s="90"/>
      <c r="E266" s="9"/>
      <c r="F266" s="8"/>
      <c r="G266" s="134" t="str">
        <f t="shared" si="48"/>
        <v/>
      </c>
      <c r="H266" s="105" t="str">
        <f>IF($G266="","",VLOOKUP($G266,APR.FP!$AJ$8:$AL$19,2,FALSE))</f>
        <v/>
      </c>
      <c r="I266" s="144" t="str">
        <f>IF($G266="","",VLOOKUP($G266,APR.FP!$AJ$8:$AL$19,3,FALSE))</f>
        <v/>
      </c>
      <c r="J266" s="147"/>
      <c r="K266" s="138"/>
      <c r="L266" s="93"/>
      <c r="M266" s="93"/>
      <c r="N266" s="93"/>
      <c r="O266" s="110"/>
      <c r="P266" s="107"/>
      <c r="S266" s="135"/>
      <c r="T266" s="134"/>
    </row>
    <row r="267" spans="3:20" x14ac:dyDescent="0.25">
      <c r="C267" s="167"/>
      <c r="D267" s="90"/>
      <c r="E267" s="9"/>
      <c r="F267" s="8"/>
      <c r="G267" s="134" t="str">
        <f t="shared" si="48"/>
        <v/>
      </c>
      <c r="H267" s="105" t="str">
        <f>IF($G267="","",VLOOKUP($G267,APR.FP!$AJ$8:$AL$19,2,FALSE))</f>
        <v/>
      </c>
      <c r="I267" s="144" t="str">
        <f>IF($G267="","",VLOOKUP($G267,APR.FP!$AJ$8:$AL$19,3,FALSE))</f>
        <v/>
      </c>
      <c r="J267" s="147"/>
      <c r="K267" s="138"/>
      <c r="L267" s="93"/>
      <c r="M267" s="93"/>
      <c r="N267" s="93"/>
      <c r="O267" s="110"/>
      <c r="P267" s="107"/>
      <c r="S267" s="135"/>
      <c r="T267" s="134"/>
    </row>
    <row r="268" spans="3:20" x14ac:dyDescent="0.25">
      <c r="C268" s="167"/>
      <c r="D268" s="90"/>
      <c r="E268" s="9"/>
      <c r="F268" s="8"/>
      <c r="G268" s="134" t="str">
        <f t="shared" si="48"/>
        <v/>
      </c>
      <c r="H268" s="105" t="str">
        <f>IF($G268="","",VLOOKUP($G268,APR.FP!$AJ$8:$AL$19,2,FALSE))</f>
        <v/>
      </c>
      <c r="I268" s="144" t="str">
        <f>IF($G268="","",VLOOKUP($G268,APR.FP!$AJ$8:$AL$19,3,FALSE))</f>
        <v/>
      </c>
      <c r="J268" s="147"/>
      <c r="K268" s="138"/>
      <c r="L268" s="93"/>
      <c r="M268" s="93"/>
      <c r="N268" s="93"/>
      <c r="O268" s="110"/>
      <c r="P268" s="107"/>
      <c r="S268" s="135"/>
      <c r="T268" s="134"/>
    </row>
    <row r="269" spans="3:20" x14ac:dyDescent="0.25">
      <c r="C269" s="167"/>
      <c r="D269" s="90"/>
      <c r="E269" s="9"/>
      <c r="F269" s="8"/>
      <c r="G269" s="134" t="str">
        <f t="shared" si="48"/>
        <v/>
      </c>
      <c r="H269" s="105" t="str">
        <f>IF($G269="","",VLOOKUP($G269,APR.FP!$AJ$8:$AL$19,2,FALSE))</f>
        <v/>
      </c>
      <c r="I269" s="144" t="str">
        <f>IF($G269="","",VLOOKUP($G269,APR.FP!$AJ$8:$AL$19,3,FALSE))</f>
        <v/>
      </c>
      <c r="J269" s="147"/>
      <c r="K269" s="138"/>
      <c r="L269" s="93"/>
      <c r="M269" s="93"/>
      <c r="N269" s="93"/>
      <c r="O269" s="110"/>
      <c r="P269" s="107"/>
    </row>
    <row r="270" spans="3:20" x14ac:dyDescent="0.25">
      <c r="C270" s="167"/>
      <c r="D270" s="90"/>
      <c r="E270" s="9"/>
      <c r="F270" s="8"/>
      <c r="G270" s="134" t="str">
        <f t="shared" si="48"/>
        <v/>
      </c>
      <c r="H270" s="105" t="str">
        <f>IF($G270="","",VLOOKUP($G270,APR.FP!$AJ$8:$AL$19,2,FALSE))</f>
        <v/>
      </c>
      <c r="I270" s="144" t="str">
        <f>IF($G270="","",VLOOKUP($G270,APR.FP!$AJ$8:$AL$19,3,FALSE))</f>
        <v/>
      </c>
      <c r="J270" s="147"/>
      <c r="K270" s="138"/>
      <c r="L270" s="93"/>
      <c r="M270" s="93"/>
      <c r="N270" s="93"/>
      <c r="O270" s="110"/>
      <c r="P270" s="107"/>
    </row>
    <row r="271" spans="3:20" x14ac:dyDescent="0.25">
      <c r="C271" s="95"/>
      <c r="D271" s="90"/>
      <c r="E271" s="90"/>
      <c r="F271" s="8"/>
      <c r="G271" s="134" t="str">
        <f t="shared" si="48"/>
        <v/>
      </c>
      <c r="H271" s="105" t="str">
        <f>IF($G271="","",VLOOKUP($G271,APR.FP!$AJ$8:$AL$19,2,FALSE))</f>
        <v/>
      </c>
      <c r="I271" s="144" t="str">
        <f>IF($G271="","",VLOOKUP($G271,APR.FP!$AJ$8:$AL$19,3,FALSE))</f>
        <v/>
      </c>
      <c r="J271" s="147"/>
      <c r="K271" s="138"/>
      <c r="L271" s="93"/>
      <c r="M271" s="93"/>
      <c r="N271" s="93"/>
      <c r="O271" s="110"/>
      <c r="P271" s="107"/>
    </row>
    <row r="272" spans="3:20" x14ac:dyDescent="0.25">
      <c r="C272" s="95"/>
      <c r="D272" s="90"/>
      <c r="E272" s="90"/>
      <c r="F272" s="8"/>
      <c r="G272" s="134" t="str">
        <f t="shared" si="48"/>
        <v/>
      </c>
      <c r="H272" s="105" t="str">
        <f>IF($G272="","",VLOOKUP($G272,APR.FP!$AJ$8:$AL$19,2,FALSE))</f>
        <v/>
      </c>
      <c r="I272" s="144" t="str">
        <f>IF($G272="","",VLOOKUP($G272,APR.FP!$AJ$8:$AL$19,3,FALSE))</f>
        <v/>
      </c>
      <c r="J272" s="147"/>
      <c r="K272" s="138"/>
      <c r="L272" s="93"/>
      <c r="M272" s="93"/>
      <c r="N272" s="93"/>
      <c r="O272" s="110"/>
      <c r="P272" s="107"/>
    </row>
    <row r="273" spans="3:16" x14ac:dyDescent="0.25">
      <c r="C273" s="95"/>
      <c r="D273" s="90"/>
      <c r="E273" s="90"/>
      <c r="F273" s="8"/>
      <c r="G273" s="134" t="str">
        <f t="shared" si="48"/>
        <v/>
      </c>
      <c r="H273" s="105" t="str">
        <f>IF($G273="","",VLOOKUP($G273,APR.FP!$AJ$8:$AL$19,2,FALSE))</f>
        <v/>
      </c>
      <c r="I273" s="144" t="str">
        <f>IF($G273="","",VLOOKUP($G273,APR.FP!$AJ$8:$AL$19,3,FALSE))</f>
        <v/>
      </c>
      <c r="J273" s="147"/>
      <c r="K273" s="138"/>
      <c r="L273" s="93"/>
      <c r="M273" s="93"/>
      <c r="N273" s="93"/>
      <c r="O273" s="110"/>
      <c r="P273" s="107"/>
    </row>
    <row r="274" spans="3:16" x14ac:dyDescent="0.25">
      <c r="C274" s="95"/>
      <c r="D274" s="90"/>
      <c r="E274" s="9"/>
      <c r="F274" s="8"/>
      <c r="G274" s="134" t="str">
        <f t="shared" si="48"/>
        <v/>
      </c>
      <c r="H274" s="105" t="str">
        <f>IF($G274="","",VLOOKUP($G274,APR.FP!$AJ$8:$AL$19,2,FALSE))</f>
        <v/>
      </c>
      <c r="I274" s="144" t="str">
        <f>IF($G274="","",VLOOKUP($G274,APR.FP!$AJ$8:$AL$19,3,FALSE))</f>
        <v/>
      </c>
      <c r="J274" s="147"/>
      <c r="K274" s="138"/>
      <c r="L274" s="93"/>
      <c r="M274" s="93"/>
      <c r="N274" s="93"/>
      <c r="O274" s="110"/>
      <c r="P274" s="107"/>
    </row>
    <row r="275" spans="3:16" x14ac:dyDescent="0.25">
      <c r="C275" s="95"/>
      <c r="D275" s="90"/>
      <c r="E275" s="9"/>
      <c r="F275" s="8"/>
      <c r="G275" s="134" t="str">
        <f t="shared" si="48"/>
        <v/>
      </c>
      <c r="H275" s="105" t="str">
        <f>IF($G275="","",VLOOKUP($G275,APR.FP!$AJ$8:$AL$19,2,FALSE))</f>
        <v/>
      </c>
      <c r="I275" s="144" t="str">
        <f>IF($G275="","",VLOOKUP($G275,APR.FP!$AJ$8:$AL$19,3,FALSE))</f>
        <v/>
      </c>
      <c r="J275" s="147"/>
      <c r="K275" s="138"/>
      <c r="L275" s="93"/>
      <c r="M275" s="93"/>
      <c r="N275" s="93"/>
      <c r="O275" s="110"/>
      <c r="P275" s="107"/>
    </row>
    <row r="276" spans="3:16" x14ac:dyDescent="0.25">
      <c r="C276" s="95"/>
      <c r="D276" s="90"/>
      <c r="E276" s="90"/>
      <c r="F276" s="8"/>
      <c r="G276" s="134" t="str">
        <f t="shared" si="48"/>
        <v/>
      </c>
      <c r="H276" s="105" t="str">
        <f>IF($G276="","",VLOOKUP($G276,APR.FP!$AJ$8:$AL$19,2,FALSE))</f>
        <v/>
      </c>
      <c r="I276" s="144" t="str">
        <f>IF($G276="","",VLOOKUP($G276,APR.FP!$AJ$8:$AL$19,3,FALSE))</f>
        <v/>
      </c>
      <c r="J276" s="147"/>
      <c r="K276" s="138"/>
      <c r="L276" s="93"/>
      <c r="M276" s="93"/>
      <c r="N276" s="93"/>
      <c r="O276" s="110"/>
      <c r="P276" s="107"/>
    </row>
    <row r="277" spans="3:16" x14ac:dyDescent="0.25">
      <c r="C277" s="95"/>
      <c r="D277" s="90"/>
      <c r="E277" s="9"/>
      <c r="F277" s="8"/>
      <c r="G277" s="134" t="str">
        <f t="shared" si="48"/>
        <v/>
      </c>
      <c r="H277" s="105" t="str">
        <f>IF($G277="","",VLOOKUP($G277,APR.FP!$AJ$8:$AL$19,2,FALSE))</f>
        <v/>
      </c>
      <c r="I277" s="144" t="str">
        <f>IF($G277="","",VLOOKUP($G277,APR.FP!$AJ$8:$AL$19,3,FALSE))</f>
        <v/>
      </c>
      <c r="J277" s="147"/>
      <c r="K277" s="138"/>
      <c r="L277" s="93"/>
      <c r="M277" s="93"/>
      <c r="N277" s="93"/>
      <c r="O277" s="110"/>
      <c r="P277" s="107"/>
    </row>
    <row r="278" spans="3:16" x14ac:dyDescent="0.25">
      <c r="C278" s="95"/>
      <c r="D278" s="90"/>
      <c r="E278" s="9"/>
      <c r="F278" s="8"/>
      <c r="G278" s="134" t="str">
        <f t="shared" si="48"/>
        <v/>
      </c>
      <c r="H278" s="105" t="str">
        <f>IF($G278="","",VLOOKUP($G278,APR.FP!$AJ$8:$AL$19,2,FALSE))</f>
        <v/>
      </c>
      <c r="I278" s="144" t="str">
        <f>IF($G278="","",VLOOKUP($G278,APR.FP!$AJ$8:$AL$19,3,FALSE))</f>
        <v/>
      </c>
      <c r="J278" s="147"/>
      <c r="K278" s="138"/>
      <c r="L278" s="93"/>
      <c r="M278" s="93"/>
      <c r="N278" s="93"/>
      <c r="O278" s="110"/>
      <c r="P278" s="107"/>
    </row>
    <row r="279" spans="3:16" x14ac:dyDescent="0.25">
      <c r="C279" s="95"/>
      <c r="D279" s="90"/>
      <c r="E279" s="9"/>
      <c r="F279" s="8"/>
      <c r="G279" s="134" t="str">
        <f t="shared" si="48"/>
        <v/>
      </c>
      <c r="H279" s="105" t="str">
        <f>IF($G279="","",VLOOKUP($G279,APR.FP!$AJ$8:$AL$19,2,FALSE))</f>
        <v/>
      </c>
      <c r="I279" s="144" t="str">
        <f>IF($G279="","",VLOOKUP($G279,APR.FP!$AJ$8:$AL$19,3,FALSE))</f>
        <v/>
      </c>
      <c r="J279" s="147"/>
      <c r="K279" s="138"/>
      <c r="L279" s="93"/>
      <c r="M279" s="93"/>
      <c r="N279" s="93"/>
      <c r="O279" s="110"/>
      <c r="P279" s="107"/>
    </row>
    <row r="280" spans="3:16" x14ac:dyDescent="0.25">
      <c r="C280" s="95"/>
      <c r="D280" s="90"/>
      <c r="E280" s="9"/>
      <c r="F280" s="8"/>
      <c r="G280" s="134" t="str">
        <f t="shared" si="48"/>
        <v/>
      </c>
      <c r="H280" s="105" t="str">
        <f>IF($G280="","",VLOOKUP($G280,APR.FP!$AJ$8:$AL$19,2,FALSE))</f>
        <v/>
      </c>
      <c r="I280" s="144" t="str">
        <f>IF($G280="","",VLOOKUP($G280,APR.FP!$AJ$8:$AL$19,3,FALSE))</f>
        <v/>
      </c>
      <c r="J280" s="147"/>
      <c r="K280" s="138"/>
      <c r="L280" s="93"/>
      <c r="M280" s="93"/>
      <c r="N280" s="93"/>
      <c r="O280" s="110"/>
      <c r="P280" s="107"/>
    </row>
    <row r="281" spans="3:16" x14ac:dyDescent="0.25">
      <c r="C281" s="95"/>
      <c r="D281" s="90"/>
      <c r="E281" s="9"/>
      <c r="F281" s="8"/>
      <c r="G281" s="134" t="str">
        <f t="shared" si="48"/>
        <v/>
      </c>
      <c r="H281" s="105" t="str">
        <f>IF($G281="","",VLOOKUP($G281,APR.FP!$AJ$8:$AL$19,2,FALSE))</f>
        <v/>
      </c>
      <c r="I281" s="144" t="str">
        <f>IF($G281="","",VLOOKUP($G281,APR.FP!$AJ$8:$AL$19,3,FALSE))</f>
        <v/>
      </c>
      <c r="J281" s="147"/>
      <c r="K281" s="138"/>
      <c r="L281" s="93"/>
      <c r="M281" s="93"/>
      <c r="N281" s="93"/>
      <c r="O281" s="110"/>
      <c r="P281" s="107"/>
    </row>
    <row r="282" spans="3:16" x14ac:dyDescent="0.25">
      <c r="C282" s="95"/>
      <c r="D282" s="90"/>
      <c r="E282" s="9"/>
      <c r="F282" s="8"/>
      <c r="G282" s="134" t="str">
        <f t="shared" si="48"/>
        <v/>
      </c>
      <c r="H282" s="105" t="str">
        <f>IF($G282="","",VLOOKUP($G282,APR.FP!$AJ$8:$AL$19,2,FALSE))</f>
        <v/>
      </c>
      <c r="I282" s="144" t="str">
        <f>IF($G282="","",VLOOKUP($G282,APR.FP!$AJ$8:$AL$19,3,FALSE))</f>
        <v/>
      </c>
      <c r="J282" s="147"/>
      <c r="K282" s="138"/>
      <c r="L282" s="93"/>
      <c r="M282" s="93"/>
      <c r="N282" s="93"/>
      <c r="O282" s="110"/>
      <c r="P282" s="107"/>
    </row>
    <row r="283" spans="3:16" x14ac:dyDescent="0.25">
      <c r="C283" s="167"/>
      <c r="D283" s="90"/>
      <c r="E283" s="9"/>
      <c r="F283" s="8"/>
      <c r="G283" s="134" t="str">
        <f t="shared" si="48"/>
        <v/>
      </c>
      <c r="H283" s="105" t="str">
        <f>IF($G283="","",VLOOKUP($G283,APR.FP!$AJ$8:$AL$19,2,FALSE))</f>
        <v/>
      </c>
      <c r="I283" s="144" t="str">
        <f>IF($G283="","",VLOOKUP($G283,APR.FP!$AJ$8:$AL$19,3,FALSE))</f>
        <v/>
      </c>
      <c r="J283" s="147"/>
      <c r="K283" s="138"/>
      <c r="L283" s="93"/>
      <c r="M283" s="93"/>
      <c r="N283" s="93"/>
      <c r="O283" s="110"/>
      <c r="P283" s="107"/>
    </row>
    <row r="284" spans="3:16" x14ac:dyDescent="0.25">
      <c r="C284" s="167"/>
      <c r="D284" s="90"/>
      <c r="E284" s="9"/>
      <c r="F284" s="8"/>
      <c r="G284" s="134" t="str">
        <f t="shared" si="48"/>
        <v/>
      </c>
      <c r="H284" s="105" t="str">
        <f>IF($G284="","",VLOOKUP($G284,APR.FP!$AJ$8:$AL$19,2,FALSE))</f>
        <v/>
      </c>
      <c r="I284" s="144" t="str">
        <f>IF($G284="","",VLOOKUP($G284,APR.FP!$AJ$8:$AL$19,3,FALSE))</f>
        <v/>
      </c>
      <c r="J284" s="147"/>
      <c r="K284" s="138"/>
      <c r="L284" s="93"/>
      <c r="M284" s="93"/>
      <c r="N284" s="93"/>
      <c r="O284" s="110"/>
      <c r="P284" s="107"/>
    </row>
    <row r="285" spans="3:16" x14ac:dyDescent="0.25">
      <c r="C285" s="167"/>
      <c r="D285" s="90"/>
      <c r="E285" s="9"/>
      <c r="F285" s="8"/>
      <c r="G285" s="134" t="str">
        <f t="shared" si="48"/>
        <v/>
      </c>
      <c r="H285" s="105" t="str">
        <f>IF($G285="","",VLOOKUP($G285,APR.FP!$AJ$8:$AL$19,2,FALSE))</f>
        <v/>
      </c>
      <c r="I285" s="144" t="str">
        <f>IF($G285="","",VLOOKUP($G285,APR.FP!$AJ$8:$AL$19,3,FALSE))</f>
        <v/>
      </c>
      <c r="J285" s="147"/>
      <c r="K285" s="138"/>
      <c r="L285" s="93"/>
      <c r="M285" s="93"/>
      <c r="N285" s="93"/>
      <c r="O285" s="110"/>
      <c r="P285" s="107"/>
    </row>
    <row r="286" spans="3:16" x14ac:dyDescent="0.25">
      <c r="C286" s="167"/>
      <c r="D286" s="90"/>
      <c r="E286" s="9"/>
      <c r="F286" s="8"/>
      <c r="G286" s="134" t="str">
        <f t="shared" si="48"/>
        <v/>
      </c>
      <c r="H286" s="105" t="str">
        <f>IF($G286="","",VLOOKUP($G286,APR.FP!$AJ$8:$AL$19,2,FALSE))</f>
        <v/>
      </c>
      <c r="I286" s="144" t="str">
        <f>IF($G286="","",VLOOKUP($G286,APR.FP!$AJ$8:$AL$19,3,FALSE))</f>
        <v/>
      </c>
      <c r="J286" s="147"/>
      <c r="K286" s="138"/>
      <c r="L286" s="93"/>
      <c r="M286" s="93"/>
      <c r="N286" s="93"/>
      <c r="O286" s="110"/>
      <c r="P286" s="107"/>
    </row>
    <row r="287" spans="3:16" x14ac:dyDescent="0.25">
      <c r="D287" s="114"/>
      <c r="F287" s="8"/>
      <c r="G287" s="134" t="str">
        <f t="shared" si="48"/>
        <v/>
      </c>
      <c r="H287" s="105" t="str">
        <f>IF($G287="","",VLOOKUP($G287,APR.FP!$AJ$8:$AL$19,2,FALSE))</f>
        <v/>
      </c>
      <c r="I287" s="144" t="str">
        <f>IF($G287="","",VLOOKUP($G287,APR.FP!$AJ$8:$AL$19,3,FALSE))</f>
        <v/>
      </c>
      <c r="J287" s="147"/>
      <c r="K287" s="138"/>
      <c r="L287" s="93"/>
      <c r="M287" s="93"/>
      <c r="N287" s="93"/>
      <c r="O287" s="110"/>
      <c r="P287" s="107"/>
    </row>
    <row r="288" spans="3:16" x14ac:dyDescent="0.25">
      <c r="C288" s="167"/>
      <c r="D288" s="114"/>
      <c r="E288" s="9"/>
      <c r="F288" s="8"/>
      <c r="G288" s="134" t="str">
        <f t="shared" si="48"/>
        <v/>
      </c>
      <c r="H288" s="105" t="str">
        <f>IF($G288="","",VLOOKUP($G288,APR.FP!$AJ$8:$AL$19,2,FALSE))</f>
        <v/>
      </c>
      <c r="I288" s="144" t="str">
        <f>IF($G288="","",VLOOKUP($G288,APR.FP!$AJ$8:$AL$19,3,FALSE))</f>
        <v/>
      </c>
      <c r="J288" s="147"/>
      <c r="K288" s="138"/>
      <c r="L288" s="93"/>
      <c r="M288" s="93"/>
      <c r="N288" s="93"/>
      <c r="O288" s="110"/>
      <c r="P288" s="107"/>
    </row>
    <row r="289" spans="3:16" x14ac:dyDescent="0.25">
      <c r="C289" s="167"/>
      <c r="D289" s="114"/>
      <c r="E289" s="9"/>
      <c r="F289" s="8"/>
      <c r="G289" s="134" t="str">
        <f t="shared" si="48"/>
        <v/>
      </c>
      <c r="H289" s="105" t="str">
        <f>IF($G289="","",VLOOKUP($G289,APR.FP!$AJ$8:$AL$19,2,FALSE))</f>
        <v/>
      </c>
      <c r="I289" s="144" t="str">
        <f>IF($G289="","",VLOOKUP($G289,APR.FP!$AJ$8:$AL$19,3,FALSE))</f>
        <v/>
      </c>
      <c r="J289" s="147"/>
      <c r="K289" s="138"/>
      <c r="L289" s="93"/>
      <c r="M289" s="93"/>
      <c r="N289" s="93"/>
      <c r="O289" s="110"/>
      <c r="P289" s="107"/>
    </row>
    <row r="290" spans="3:16" x14ac:dyDescent="0.25">
      <c r="C290" s="167"/>
      <c r="D290" s="114"/>
      <c r="E290" s="9"/>
      <c r="F290" s="8"/>
      <c r="G290" s="134" t="str">
        <f t="shared" si="48"/>
        <v/>
      </c>
      <c r="H290" s="105" t="str">
        <f>IF($G290="","",VLOOKUP($G290,APR.FP!$AJ$8:$AL$19,2,FALSE))</f>
        <v/>
      </c>
      <c r="I290" s="144" t="str">
        <f>IF($G290="","",VLOOKUP($G290,APR.FP!$AJ$8:$AL$19,3,FALSE))</f>
        <v/>
      </c>
      <c r="J290" s="147"/>
      <c r="K290" s="138"/>
      <c r="L290" s="93"/>
      <c r="M290" s="93"/>
      <c r="N290" s="93"/>
      <c r="O290" s="110"/>
      <c r="P290" s="107"/>
    </row>
    <row r="291" spans="3:16" x14ac:dyDescent="0.25">
      <c r="D291" s="114"/>
      <c r="E291" s="9"/>
      <c r="F291" s="8"/>
      <c r="G291" s="134" t="str">
        <f t="shared" si="48"/>
        <v/>
      </c>
      <c r="H291" s="105" t="str">
        <f>IF($G291="","",VLOOKUP($G291,APR.FP!$AJ$8:$AL$19,2,FALSE))</f>
        <v/>
      </c>
      <c r="I291" s="144" t="str">
        <f>IF($G291="","",VLOOKUP($G291,APR.FP!$AJ$8:$AL$19,3,FALSE))</f>
        <v/>
      </c>
      <c r="J291" s="147"/>
      <c r="K291" s="138"/>
      <c r="L291" s="93"/>
      <c r="M291" s="93"/>
      <c r="N291" s="93"/>
      <c r="O291" s="110"/>
      <c r="P291" s="107"/>
    </row>
    <row r="292" spans="3:16" x14ac:dyDescent="0.25">
      <c r="D292" s="114"/>
      <c r="E292" s="9"/>
      <c r="F292" s="8"/>
      <c r="G292" s="134" t="str">
        <f t="shared" si="48"/>
        <v/>
      </c>
      <c r="H292" s="105" t="str">
        <f>IF($G292="","",VLOOKUP($G292,APR.FP!$AJ$8:$AL$19,2,FALSE))</f>
        <v/>
      </c>
      <c r="I292" s="144" t="str">
        <f>IF($G292="","",VLOOKUP($G292,APR.FP!$AJ$8:$AL$19,3,FALSE))</f>
        <v/>
      </c>
      <c r="J292" s="147"/>
      <c r="K292" s="138"/>
      <c r="L292" s="93"/>
      <c r="M292" s="93"/>
      <c r="N292" s="93"/>
      <c r="O292" s="110"/>
      <c r="P292" s="107"/>
    </row>
    <row r="293" spans="3:16" x14ac:dyDescent="0.25">
      <c r="D293" s="114"/>
      <c r="E293" s="9"/>
      <c r="F293" s="8"/>
      <c r="G293" s="134" t="str">
        <f t="shared" si="48"/>
        <v/>
      </c>
      <c r="H293" s="105" t="str">
        <f>IF($G293="","",VLOOKUP($G293,APR.FP!$AJ$8:$AL$19,2,FALSE))</f>
        <v/>
      </c>
      <c r="I293" s="144" t="str">
        <f>IF($G293="","",VLOOKUP($G293,APR.FP!$AJ$8:$AL$19,3,FALSE))</f>
        <v/>
      </c>
      <c r="J293" s="147"/>
      <c r="K293" s="138"/>
      <c r="L293" s="93"/>
      <c r="M293" s="93"/>
      <c r="N293" s="93"/>
      <c r="O293" s="110"/>
      <c r="P293" s="107"/>
    </row>
    <row r="294" spans="3:16" x14ac:dyDescent="0.25">
      <c r="D294" s="114"/>
      <c r="E294" s="9"/>
      <c r="F294" s="8"/>
      <c r="G294" s="134" t="str">
        <f t="shared" si="48"/>
        <v/>
      </c>
      <c r="H294" s="105" t="str">
        <f>IF($G294="","",VLOOKUP($G294,APR.FP!$AJ$8:$AL$19,2,FALSE))</f>
        <v/>
      </c>
      <c r="I294" s="144" t="str">
        <f>IF($G294="","",VLOOKUP($G294,APR.FP!$AJ$8:$AL$19,3,FALSE))</f>
        <v/>
      </c>
      <c r="J294" s="147"/>
      <c r="K294" s="138"/>
      <c r="L294" s="93"/>
      <c r="M294" s="93"/>
      <c r="N294" s="93"/>
      <c r="O294" s="110"/>
      <c r="P294" s="107"/>
    </row>
    <row r="295" spans="3:16" x14ac:dyDescent="0.25">
      <c r="D295" s="114"/>
      <c r="E295" s="9"/>
      <c r="F295" s="8"/>
      <c r="G295" s="134" t="str">
        <f t="shared" si="48"/>
        <v/>
      </c>
      <c r="H295" s="105" t="str">
        <f>IF($G295="","",VLOOKUP($G295,APR.FP!$AJ$8:$AL$19,2,FALSE))</f>
        <v/>
      </c>
      <c r="I295" s="144" t="str">
        <f>IF($G295="","",VLOOKUP($G295,APR.FP!$AJ$8:$AL$19,3,FALSE))</f>
        <v/>
      </c>
      <c r="J295" s="147"/>
      <c r="K295" s="138"/>
      <c r="L295" s="93"/>
      <c r="M295" s="93"/>
      <c r="N295" s="93"/>
      <c r="O295" s="110"/>
      <c r="P295" s="107"/>
    </row>
    <row r="296" spans="3:16" x14ac:dyDescent="0.25">
      <c r="D296" s="114"/>
      <c r="E296" s="9"/>
      <c r="F296" s="8"/>
      <c r="G296" s="134" t="str">
        <f t="shared" si="48"/>
        <v/>
      </c>
      <c r="H296" s="105" t="str">
        <f>IF($G296="","",VLOOKUP($G296,APR.FP!$AJ$8:$AL$19,2,FALSE))</f>
        <v/>
      </c>
      <c r="I296" s="144" t="str">
        <f>IF($G296="","",VLOOKUP($G296,APR.FP!$AJ$8:$AL$19,3,FALSE))</f>
        <v/>
      </c>
      <c r="J296" s="147"/>
      <c r="K296" s="138"/>
      <c r="L296" s="93"/>
      <c r="M296" s="93"/>
      <c r="N296" s="93"/>
      <c r="O296" s="110"/>
      <c r="P296" s="107"/>
    </row>
    <row r="297" spans="3:16" x14ac:dyDescent="0.25">
      <c r="D297" s="114"/>
      <c r="E297" s="9"/>
      <c r="F297" s="8"/>
      <c r="G297" s="134" t="str">
        <f t="shared" si="48"/>
        <v/>
      </c>
      <c r="H297" s="105" t="str">
        <f>IF($G297="","",VLOOKUP($G297,APR.FP!$AJ$8:$AL$19,2,FALSE))</f>
        <v/>
      </c>
      <c r="I297" s="144" t="str">
        <f>IF($G297="","",VLOOKUP($G297,APR.FP!$AJ$8:$AL$19,3,FALSE))</f>
        <v/>
      </c>
      <c r="J297" s="147"/>
      <c r="K297" s="138"/>
      <c r="L297" s="93"/>
      <c r="M297" s="93"/>
      <c r="N297" s="93"/>
      <c r="O297" s="110"/>
      <c r="P297" s="107"/>
    </row>
    <row r="298" spans="3:16" x14ac:dyDescent="0.25">
      <c r="D298" s="114"/>
      <c r="F298" s="8"/>
      <c r="G298" s="134" t="str">
        <f t="shared" ref="G298:G318" si="49">IF(C298="","",MONTH(C298))</f>
        <v/>
      </c>
      <c r="H298" s="105" t="str">
        <f>IF($G298="","",VLOOKUP($G298,APR.FP!$AJ$8:$AL$19,2,FALSE))</f>
        <v/>
      </c>
      <c r="I298" s="144" t="str">
        <f>IF($G298="","",VLOOKUP($G298,APR.FP!$AJ$8:$AL$19,3,FALSE))</f>
        <v/>
      </c>
      <c r="J298" s="147"/>
      <c r="K298" s="138"/>
      <c r="L298" s="93"/>
      <c r="M298" s="93"/>
      <c r="N298" s="93"/>
      <c r="O298" s="110"/>
      <c r="P298" s="107"/>
    </row>
    <row r="299" spans="3:16" x14ac:dyDescent="0.25">
      <c r="D299" s="114"/>
      <c r="E299" s="9"/>
      <c r="F299" s="8"/>
      <c r="G299" s="134" t="str">
        <f t="shared" si="49"/>
        <v/>
      </c>
      <c r="H299" s="105" t="str">
        <f>IF($G299="","",VLOOKUP($G299,APR.FP!$AJ$8:$AL$19,2,FALSE))</f>
        <v/>
      </c>
      <c r="I299" s="144" t="str">
        <f>IF($G299="","",VLOOKUP($G299,APR.FP!$AJ$8:$AL$19,3,FALSE))</f>
        <v/>
      </c>
      <c r="J299" s="147"/>
      <c r="K299" s="138"/>
      <c r="L299" s="93"/>
      <c r="M299" s="93"/>
      <c r="N299" s="93"/>
      <c r="O299" s="110"/>
      <c r="P299" s="107"/>
    </row>
    <row r="300" spans="3:16" x14ac:dyDescent="0.25">
      <c r="D300" s="114"/>
      <c r="E300" s="9"/>
      <c r="F300" s="8"/>
      <c r="G300" s="134" t="str">
        <f t="shared" si="49"/>
        <v/>
      </c>
      <c r="H300" s="105" t="str">
        <f>IF($G300="","",VLOOKUP($G300,APR.FP!$AJ$8:$AL$19,2,FALSE))</f>
        <v/>
      </c>
      <c r="I300" s="144" t="str">
        <f>IF($G300="","",VLOOKUP($G300,APR.FP!$AJ$8:$AL$19,3,FALSE))</f>
        <v/>
      </c>
      <c r="J300" s="147"/>
      <c r="K300" s="138"/>
      <c r="L300" s="93"/>
      <c r="M300" s="93"/>
      <c r="N300" s="93"/>
      <c r="O300" s="110"/>
      <c r="P300" s="107"/>
    </row>
    <row r="301" spans="3:16" x14ac:dyDescent="0.25">
      <c r="D301" s="114"/>
      <c r="E301" s="9"/>
      <c r="F301" s="8"/>
      <c r="G301" s="134" t="str">
        <f t="shared" si="49"/>
        <v/>
      </c>
      <c r="H301" s="105" t="str">
        <f>IF($G301="","",VLOOKUP($G301,APR.FP!$AJ$8:$AL$19,2,FALSE))</f>
        <v/>
      </c>
      <c r="I301" s="144" t="str">
        <f>IF($G301="","",VLOOKUP($G301,APR.FP!$AJ$8:$AL$19,3,FALSE))</f>
        <v/>
      </c>
      <c r="J301" s="147"/>
      <c r="K301" s="138"/>
      <c r="L301" s="93"/>
      <c r="M301" s="93"/>
      <c r="N301" s="93"/>
      <c r="O301" s="110"/>
      <c r="P301" s="107"/>
    </row>
    <row r="302" spans="3:16" x14ac:dyDescent="0.25">
      <c r="D302" s="114"/>
      <c r="E302" s="9"/>
      <c r="F302" s="8"/>
      <c r="G302" s="134" t="str">
        <f t="shared" si="49"/>
        <v/>
      </c>
      <c r="H302" s="105" t="str">
        <f>IF($G302="","",VLOOKUP($G302,APR.FP!$AJ$8:$AL$19,2,FALSE))</f>
        <v/>
      </c>
      <c r="I302" s="144" t="str">
        <f>IF($G302="","",VLOOKUP($G302,APR.FP!$AJ$8:$AL$19,3,FALSE))</f>
        <v/>
      </c>
      <c r="J302" s="147"/>
      <c r="K302" s="138"/>
      <c r="L302" s="93"/>
      <c r="M302" s="93"/>
      <c r="N302" s="93"/>
      <c r="O302" s="110"/>
      <c r="P302" s="107"/>
    </row>
    <row r="303" spans="3:16" x14ac:dyDescent="0.25">
      <c r="D303" s="114"/>
      <c r="E303" s="9"/>
      <c r="F303" s="8"/>
      <c r="G303" s="134" t="str">
        <f t="shared" si="49"/>
        <v/>
      </c>
      <c r="H303" s="105" t="str">
        <f>IF($G303="","",VLOOKUP($G303,APR.FP!$AJ$8:$AL$19,2,FALSE))</f>
        <v/>
      </c>
      <c r="I303" s="144" t="str">
        <f>IF($G303="","",VLOOKUP($G303,APR.FP!$AJ$8:$AL$19,3,FALSE))</f>
        <v/>
      </c>
      <c r="J303" s="147"/>
      <c r="K303" s="138"/>
      <c r="L303" s="93"/>
      <c r="M303" s="93"/>
      <c r="N303" s="93"/>
      <c r="O303" s="110"/>
      <c r="P303" s="107"/>
    </row>
    <row r="304" spans="3:16" x14ac:dyDescent="0.25">
      <c r="D304" s="114"/>
      <c r="E304" s="9"/>
      <c r="F304" s="8"/>
      <c r="G304" s="134" t="str">
        <f t="shared" si="49"/>
        <v/>
      </c>
      <c r="H304" s="105" t="str">
        <f>IF($G304="","",VLOOKUP($G304,APR.FP!$AJ$8:$AL$19,2,FALSE))</f>
        <v/>
      </c>
      <c r="I304" s="144" t="str">
        <f>IF($G304="","",VLOOKUP($G304,APR.FP!$AJ$8:$AL$19,3,FALSE))</f>
        <v/>
      </c>
      <c r="J304" s="147"/>
      <c r="K304" s="138"/>
      <c r="L304" s="93"/>
      <c r="M304" s="93"/>
      <c r="N304" s="93"/>
      <c r="O304" s="110"/>
      <c r="P304" s="107"/>
    </row>
    <row r="305" spans="3:16" x14ac:dyDescent="0.25">
      <c r="C305" s="166"/>
      <c r="D305" s="90"/>
      <c r="E305" s="90"/>
      <c r="F305" s="8"/>
      <c r="G305" s="134" t="str">
        <f t="shared" si="49"/>
        <v/>
      </c>
      <c r="H305" s="105" t="str">
        <f>IF($G305="","",VLOOKUP($G305,APR.FP!$AJ$8:$AL$19,2,FALSE))</f>
        <v/>
      </c>
      <c r="I305" s="144" t="str">
        <f>IF($G305="","",VLOOKUP($G305,APR.FP!$AJ$8:$AL$19,3,FALSE))</f>
        <v/>
      </c>
      <c r="J305" s="147"/>
      <c r="K305" s="138"/>
      <c r="L305" s="93"/>
      <c r="M305" s="93"/>
      <c r="N305" s="93"/>
      <c r="O305" s="110"/>
      <c r="P305" s="107"/>
    </row>
    <row r="306" spans="3:16" x14ac:dyDescent="0.25">
      <c r="C306" s="167"/>
      <c r="D306" s="114"/>
      <c r="E306" s="9"/>
      <c r="F306" s="8"/>
      <c r="G306" s="134" t="str">
        <f t="shared" si="49"/>
        <v/>
      </c>
      <c r="H306" s="105" t="str">
        <f>IF($G306="","",VLOOKUP($G306,APR.FP!$AJ$8:$AL$19,2,FALSE))</f>
        <v/>
      </c>
      <c r="I306" s="144" t="str">
        <f>IF($G306="","",VLOOKUP($G306,APR.FP!$AJ$8:$AL$19,3,FALSE))</f>
        <v/>
      </c>
      <c r="J306" s="147"/>
      <c r="K306" s="138"/>
      <c r="L306" s="93"/>
      <c r="M306" s="93"/>
      <c r="N306" s="93"/>
      <c r="O306" s="110"/>
      <c r="P306" s="107"/>
    </row>
    <row r="307" spans="3:16" x14ac:dyDescent="0.25">
      <c r="C307" s="167"/>
      <c r="D307" s="114"/>
      <c r="E307" s="9"/>
      <c r="F307" s="8"/>
      <c r="G307" s="134" t="str">
        <f t="shared" si="49"/>
        <v/>
      </c>
      <c r="H307" s="105" t="str">
        <f>IF($G307="","",VLOOKUP($G307,APR.FP!$AJ$8:$AL$19,2,FALSE))</f>
        <v/>
      </c>
      <c r="I307" s="144" t="str">
        <f>IF($G307="","",VLOOKUP($G307,APR.FP!$AJ$8:$AL$19,3,FALSE))</f>
        <v/>
      </c>
      <c r="J307" s="147"/>
      <c r="K307" s="138"/>
      <c r="L307" s="93"/>
      <c r="M307" s="93"/>
      <c r="N307" s="93"/>
      <c r="O307" s="110"/>
      <c r="P307" s="107"/>
    </row>
    <row r="308" spans="3:16" x14ac:dyDescent="0.25">
      <c r="C308" s="167"/>
      <c r="D308" s="114"/>
      <c r="E308" s="9"/>
      <c r="F308" s="8"/>
      <c r="G308" s="134" t="str">
        <f t="shared" si="49"/>
        <v/>
      </c>
      <c r="H308" s="105" t="str">
        <f>IF($G308="","",VLOOKUP($G308,APR.FP!$AJ$8:$AL$19,2,FALSE))</f>
        <v/>
      </c>
      <c r="I308" s="144" t="str">
        <f>IF($G308="","",VLOOKUP($G308,APR.FP!$AJ$8:$AL$19,3,FALSE))</f>
        <v/>
      </c>
      <c r="J308" s="147"/>
      <c r="K308" s="138"/>
      <c r="L308" s="93"/>
      <c r="M308" s="93"/>
      <c r="N308" s="93"/>
      <c r="O308" s="110"/>
      <c r="P308" s="107"/>
    </row>
    <row r="309" spans="3:16" x14ac:dyDescent="0.25">
      <c r="D309" s="114"/>
      <c r="F309" s="8"/>
      <c r="G309" s="134" t="str">
        <f t="shared" si="49"/>
        <v/>
      </c>
      <c r="H309" s="105" t="str">
        <f>IF($G309="","",VLOOKUP($G309,APR.FP!$AJ$8:$AL$19,2,FALSE))</f>
        <v/>
      </c>
      <c r="I309" s="144" t="str">
        <f>IF($G309="","",VLOOKUP($G309,APR.FP!$AJ$8:$AL$19,3,FALSE))</f>
        <v/>
      </c>
      <c r="J309" s="147"/>
      <c r="K309" s="138"/>
      <c r="L309" s="93"/>
      <c r="M309" s="93"/>
      <c r="N309" s="93"/>
      <c r="O309" s="110"/>
      <c r="P309" s="107"/>
    </row>
    <row r="310" spans="3:16" x14ac:dyDescent="0.25">
      <c r="C310" s="167"/>
      <c r="D310" s="114"/>
      <c r="E310" s="9"/>
      <c r="F310" s="8"/>
      <c r="G310" s="134" t="str">
        <f t="shared" si="49"/>
        <v/>
      </c>
      <c r="H310" s="105" t="str">
        <f>IF($G310="","",VLOOKUP($G310,APR.FP!$AJ$8:$AL$19,2,FALSE))</f>
        <v/>
      </c>
      <c r="I310" s="144" t="str">
        <f>IF($G310="","",VLOOKUP($G310,APR.FP!$AJ$8:$AL$19,3,FALSE))</f>
        <v/>
      </c>
      <c r="J310" s="147"/>
      <c r="K310" s="138"/>
      <c r="L310" s="93"/>
      <c r="M310" s="93"/>
      <c r="N310" s="93"/>
      <c r="O310" s="110"/>
      <c r="P310" s="107"/>
    </row>
    <row r="311" spans="3:16" x14ac:dyDescent="0.25">
      <c r="C311" s="167"/>
      <c r="D311" s="114"/>
      <c r="E311" s="9"/>
      <c r="F311" s="8"/>
      <c r="G311" s="134" t="str">
        <f t="shared" si="49"/>
        <v/>
      </c>
      <c r="H311" s="105" t="str">
        <f>IF($G311="","",VLOOKUP($G311,APR.FP!$AJ$8:$AL$19,2,FALSE))</f>
        <v/>
      </c>
      <c r="I311" s="144" t="str">
        <f>IF($G311="","",VLOOKUP($G311,APR.FP!$AJ$8:$AL$19,3,FALSE))</f>
        <v/>
      </c>
      <c r="J311" s="147"/>
      <c r="K311" s="138"/>
      <c r="L311" s="93"/>
      <c r="M311" s="93"/>
      <c r="N311" s="93"/>
      <c r="O311" s="110"/>
      <c r="P311" s="107"/>
    </row>
    <row r="312" spans="3:16" x14ac:dyDescent="0.25">
      <c r="C312" s="167"/>
      <c r="D312" s="114"/>
      <c r="E312" s="9"/>
      <c r="F312" s="8"/>
      <c r="G312" s="134" t="str">
        <f t="shared" si="49"/>
        <v/>
      </c>
      <c r="H312" s="105" t="str">
        <f>IF($G312="","",VLOOKUP($G312,APR.FP!$AJ$8:$AL$19,2,FALSE))</f>
        <v/>
      </c>
      <c r="I312" s="144" t="str">
        <f>IF($G312="","",VLOOKUP($G312,APR.FP!$AJ$8:$AL$19,3,FALSE))</f>
        <v/>
      </c>
      <c r="J312" s="147"/>
      <c r="K312" s="138"/>
      <c r="L312" s="93"/>
      <c r="M312" s="93"/>
      <c r="N312" s="93"/>
      <c r="O312" s="110"/>
      <c r="P312" s="107"/>
    </row>
    <row r="313" spans="3:16" x14ac:dyDescent="0.25">
      <c r="C313" s="167"/>
      <c r="D313" s="114"/>
      <c r="E313" s="9"/>
      <c r="F313" s="8"/>
      <c r="G313" s="134" t="str">
        <f t="shared" si="49"/>
        <v/>
      </c>
      <c r="H313" s="105" t="str">
        <f>IF($G313="","",VLOOKUP($G313,APR.FP!$AJ$8:$AL$19,2,FALSE))</f>
        <v/>
      </c>
      <c r="I313" s="144" t="str">
        <f>IF($G313="","",VLOOKUP($G313,APR.FP!$AJ$8:$AL$19,3,FALSE))</f>
        <v/>
      </c>
      <c r="J313" s="147"/>
      <c r="K313" s="138"/>
      <c r="L313" s="93"/>
      <c r="M313" s="93"/>
      <c r="N313" s="93"/>
      <c r="O313" s="110"/>
      <c r="P313" s="107"/>
    </row>
    <row r="314" spans="3:16" x14ac:dyDescent="0.25">
      <c r="D314" s="114"/>
      <c r="F314" s="8"/>
      <c r="G314" s="134" t="str">
        <f t="shared" si="49"/>
        <v/>
      </c>
      <c r="H314" s="105" t="str">
        <f>IF($G314="","",VLOOKUP($G314,APR.FP!$AJ$8:$AL$19,2,FALSE))</f>
        <v/>
      </c>
      <c r="I314" s="144" t="str">
        <f>IF($G314="","",VLOOKUP($G314,APR.FP!$AJ$8:$AL$19,3,FALSE))</f>
        <v/>
      </c>
      <c r="J314" s="147"/>
      <c r="K314" s="138"/>
      <c r="L314" s="93"/>
      <c r="M314" s="93"/>
      <c r="N314" s="93"/>
      <c r="O314" s="110"/>
      <c r="P314" s="107"/>
    </row>
    <row r="315" spans="3:16" x14ac:dyDescent="0.25">
      <c r="D315" s="114"/>
      <c r="E315" s="9"/>
      <c r="F315" s="8"/>
      <c r="G315" s="134" t="str">
        <f t="shared" si="49"/>
        <v/>
      </c>
      <c r="H315" s="105" t="str">
        <f>IF($G315="","",VLOOKUP($G315,APR.FP!$AJ$8:$AL$19,2,FALSE))</f>
        <v/>
      </c>
      <c r="I315" s="144" t="str">
        <f>IF($G315="","",VLOOKUP($G315,APR.FP!$AJ$8:$AL$19,3,FALSE))</f>
        <v/>
      </c>
      <c r="J315" s="147"/>
      <c r="K315" s="138"/>
      <c r="L315" s="93"/>
      <c r="M315" s="93"/>
      <c r="N315" s="93"/>
      <c r="O315" s="110"/>
      <c r="P315" s="107"/>
    </row>
    <row r="316" spans="3:16" x14ac:dyDescent="0.25">
      <c r="D316" s="114"/>
      <c r="E316" s="9"/>
      <c r="F316" s="8"/>
      <c r="G316" s="134" t="str">
        <f t="shared" si="49"/>
        <v/>
      </c>
      <c r="H316" s="105" t="str">
        <f>IF($G316="","",VLOOKUP($G316,APR.FP!$AJ$8:$AL$19,2,FALSE))</f>
        <v/>
      </c>
      <c r="I316" s="144" t="str">
        <f>IF($G316="","",VLOOKUP($G316,APR.FP!$AJ$8:$AL$19,3,FALSE))</f>
        <v/>
      </c>
      <c r="J316" s="147"/>
      <c r="K316" s="138"/>
      <c r="L316" s="93"/>
      <c r="M316" s="93"/>
      <c r="N316" s="93"/>
      <c r="O316" s="110"/>
      <c r="P316" s="107"/>
    </row>
    <row r="317" spans="3:16" x14ac:dyDescent="0.25">
      <c r="D317" s="114"/>
      <c r="F317" s="8"/>
      <c r="G317" s="134" t="str">
        <f t="shared" si="49"/>
        <v/>
      </c>
      <c r="H317" s="105" t="str">
        <f>IF($G317="","",VLOOKUP($G317,APR.FP!$AJ$8:$AL$19,2,FALSE))</f>
        <v/>
      </c>
      <c r="I317" s="144" t="str">
        <f>IF($G317="","",VLOOKUP($G317,APR.FP!$AJ$8:$AL$19,3,FALSE))</f>
        <v/>
      </c>
      <c r="J317" s="147"/>
      <c r="K317" s="138"/>
      <c r="L317" s="93"/>
      <c r="M317" s="93"/>
      <c r="N317" s="93"/>
      <c r="O317" s="110"/>
      <c r="P317" s="107"/>
    </row>
    <row r="318" spans="3:16" x14ac:dyDescent="0.25">
      <c r="D318" s="114"/>
      <c r="E318" s="9"/>
      <c r="F318" s="8"/>
      <c r="G318" s="134" t="str">
        <f t="shared" si="49"/>
        <v/>
      </c>
      <c r="H318" s="105" t="str">
        <f>IF($G318="","",VLOOKUP($G318,APR.FP!$AJ$8:$AL$19,2,FALSE))</f>
        <v/>
      </c>
      <c r="I318" s="144" t="str">
        <f>IF($G318="","",VLOOKUP($G318,APR.FP!$AJ$8:$AL$19,3,FALSE))</f>
        <v/>
      </c>
      <c r="J318" s="147"/>
      <c r="K318" s="138"/>
      <c r="L318" s="93"/>
      <c r="M318" s="93"/>
      <c r="N318" s="93"/>
      <c r="O318" s="110"/>
      <c r="P318" s="107"/>
    </row>
    <row r="1048546" spans="4:4" x14ac:dyDescent="0.25">
      <c r="D1048546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5"/>
  <sheetViews>
    <sheetView zoomScale="70" zoomScaleNormal="70" workbookViewId="0">
      <pane ySplit="6" topLeftCell="A7" activePane="bottomLeft" state="frozen"/>
      <selection activeCell="J110" sqref="J110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2:37" ht="26.25" x14ac:dyDescent="0.25">
      <c r="B2" s="92" t="s">
        <v>535</v>
      </c>
    </row>
    <row r="4" spans="2:37" ht="26.25" x14ac:dyDescent="0.25">
      <c r="C4" s="92" t="s">
        <v>525</v>
      </c>
    </row>
    <row r="6" spans="2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7" s="91" customFormat="1" x14ac:dyDescent="0.25">
      <c r="C7" s="95"/>
      <c r="D7" s="54"/>
      <c r="E7" s="8"/>
      <c r="F7" s="8"/>
      <c r="G7" s="8"/>
      <c r="H7" s="48"/>
      <c r="I7" s="49"/>
      <c r="J7" s="8"/>
      <c r="K7" s="9"/>
      <c r="L7" s="104" t="str">
        <f>IF(D7="","",MONTH(D7))</f>
        <v/>
      </c>
      <c r="M7" s="105" t="str">
        <f>IF(L7="","",VLOOKUP(L7,$AJ$8:$AK$19,2,FALSE))</f>
        <v/>
      </c>
      <c r="N7" s="93">
        <f>IF(D7="",0,D7-C7)</f>
        <v>0</v>
      </c>
      <c r="O7" s="106">
        <f>K7*N7</f>
        <v>0</v>
      </c>
      <c r="P7" s="93" t="str">
        <f>IF(N7&lt;=30,"Dins Periode Legal","Fora Periode Legal")</f>
        <v>Dins Periode Legal</v>
      </c>
      <c r="Q7" s="93" t="str">
        <f>CONCATENATE($M7," - ",P7)</f>
        <v xml:space="preserve"> - Dins Periode Legal</v>
      </c>
      <c r="R7" s="93" t="str">
        <f>CONCATENATE($M7," - Import Total")</f>
        <v xml:space="preserve"> - Import Total</v>
      </c>
      <c r="S7" s="110">
        <f>IF(M7="",0,K7/(VLOOKUP(R7,$X$9:$Y$27,2,FALSE))*N7)</f>
        <v>0</v>
      </c>
      <c r="T7" s="107">
        <f>IF(L7="",0,1)</f>
        <v>0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7" s="91" customFormat="1" x14ac:dyDescent="0.25">
      <c r="B8" s="90"/>
      <c r="C8" s="95"/>
      <c r="D8" s="54"/>
      <c r="E8" s="8"/>
      <c r="F8" s="8"/>
      <c r="G8" s="8"/>
      <c r="H8" s="48"/>
      <c r="I8" s="49"/>
      <c r="J8" s="8"/>
      <c r="K8" s="9"/>
      <c r="L8" s="104" t="str">
        <f t="shared" ref="L8" si="0">IF(D8="","",MONTH(D8))</f>
        <v/>
      </c>
      <c r="M8" s="105" t="str">
        <f t="shared" ref="M8" si="1">IF(L8="","",VLOOKUP(L8,$AJ$8:$AK$19,2,FALSE))</f>
        <v/>
      </c>
      <c r="N8" s="93">
        <f t="shared" ref="N8" si="2">IF(D8="",0,D8-C8)</f>
        <v>0</v>
      </c>
      <c r="O8" s="106">
        <f t="shared" ref="O8" si="3">K8*N8</f>
        <v>0</v>
      </c>
      <c r="P8" s="93" t="str">
        <f t="shared" ref="P8" si="4">IF(N8&lt;=30,"Dins Periode Legal","Fora Periode Legal")</f>
        <v>Dins Periode Legal</v>
      </c>
      <c r="Q8" s="93" t="str">
        <f t="shared" ref="Q8" si="5">CONCATENATE($M8," - ",P8)</f>
        <v xml:space="preserve"> - Dins Periode Legal</v>
      </c>
      <c r="R8" s="93" t="str">
        <f t="shared" ref="R8" si="6">CONCATENATE($M8," - Import Total")</f>
        <v xml:space="preserve"> - Import Total</v>
      </c>
      <c r="S8" s="110">
        <f t="shared" ref="S8" si="7">IF(M8="",0,K8/(VLOOKUP(R8,$X$9:$Y$27,2,FALSE))*N8)</f>
        <v>0</v>
      </c>
      <c r="T8" s="107">
        <f t="shared" ref="T8" si="8">IF(L8="",0,1)</f>
        <v>0</v>
      </c>
      <c r="AJ8" s="91">
        <v>1</v>
      </c>
      <c r="AK8" s="91" t="s">
        <v>502</v>
      </c>
    </row>
    <row r="9" spans="2:37" s="91" customFormat="1" x14ac:dyDescent="0.25">
      <c r="B9" s="90"/>
      <c r="C9" s="95"/>
      <c r="D9" s="95"/>
      <c r="H9" s="96"/>
      <c r="I9" s="97"/>
      <c r="K9" s="94"/>
      <c r="L9" s="104"/>
      <c r="M9" s="105"/>
      <c r="N9" s="93"/>
      <c r="O9" s="106"/>
      <c r="P9" s="93"/>
      <c r="Q9" s="93"/>
      <c r="R9" s="93"/>
      <c r="S9" s="110"/>
      <c r="T9" s="107"/>
      <c r="X9" s="101" t="s">
        <v>508</v>
      </c>
      <c r="Y9" s="106">
        <f>SUMIF($R:$R,$X9,$K:$K)</f>
        <v>0</v>
      </c>
      <c r="Z9" s="106">
        <f>SUMIF($R:$R,$X9,$S:$S)</f>
        <v>0</v>
      </c>
      <c r="AA9" s="106">
        <f>SUMIF($R:$R,$X9,$T:$T)</f>
        <v>0</v>
      </c>
      <c r="AJ9" s="91">
        <v>2</v>
      </c>
      <c r="AK9" s="91" t="s">
        <v>502</v>
      </c>
    </row>
    <row r="10" spans="2:37" s="91" customFormat="1" x14ac:dyDescent="0.25">
      <c r="B10" s="90"/>
      <c r="C10" s="95"/>
      <c r="D10" s="95"/>
      <c r="H10" s="96"/>
      <c r="I10" s="97"/>
      <c r="K10" s="94"/>
      <c r="L10" s="104"/>
      <c r="M10" s="105"/>
      <c r="N10" s="93"/>
      <c r="O10" s="106"/>
      <c r="P10" s="93"/>
      <c r="Q10" s="93"/>
      <c r="R10" s="93"/>
      <c r="S10" s="110"/>
      <c r="T10" s="107"/>
      <c r="X10" s="101" t="s">
        <v>506</v>
      </c>
      <c r="Y10" s="106">
        <f>SUMIF($Q:$Q,$X10,$K:$K)</f>
        <v>0</v>
      </c>
      <c r="Z10" s="106">
        <f>SUMIF($Q:$Q,$X10,$S:$S)</f>
        <v>0</v>
      </c>
      <c r="AA10" s="106">
        <f>SUMIF($Q:$Q,$X10,$T:$T)</f>
        <v>0</v>
      </c>
      <c r="AJ10" s="91">
        <v>3</v>
      </c>
      <c r="AK10" s="91" t="s">
        <v>502</v>
      </c>
    </row>
    <row r="11" spans="2:37" s="91" customFormat="1" x14ac:dyDescent="0.25">
      <c r="B11" s="90"/>
      <c r="C11" s="95"/>
      <c r="D11" s="95"/>
      <c r="H11" s="96"/>
      <c r="I11" s="97"/>
      <c r="K11" s="94"/>
      <c r="L11" s="104"/>
      <c r="M11" s="105"/>
      <c r="N11" s="93"/>
      <c r="O11" s="106"/>
      <c r="P11" s="93"/>
      <c r="Q11" s="93"/>
      <c r="R11" s="93"/>
      <c r="S11" s="110"/>
      <c r="T11" s="107"/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2:37" s="91" customFormat="1" x14ac:dyDescent="0.25">
      <c r="B12" s="90"/>
      <c r="C12" s="95"/>
      <c r="D12" s="95"/>
      <c r="H12" s="96"/>
      <c r="I12" s="97"/>
      <c r="K12" s="94"/>
      <c r="L12" s="104"/>
      <c r="M12" s="105"/>
      <c r="N12" s="93"/>
      <c r="O12" s="106"/>
      <c r="P12" s="93"/>
      <c r="Q12" s="93"/>
      <c r="R12" s="93"/>
      <c r="S12" s="110"/>
      <c r="T12" s="107"/>
      <c r="X12" s="101" t="s">
        <v>538</v>
      </c>
      <c r="Y12" s="106">
        <f>SUMIF($R:$R,X9,$O:$O)</f>
        <v>0</v>
      </c>
      <c r="Z12" s="106"/>
      <c r="AA12" s="106"/>
      <c r="AJ12" s="91">
        <v>5</v>
      </c>
      <c r="AK12" s="91" t="s">
        <v>503</v>
      </c>
    </row>
    <row r="13" spans="2:37" s="91" customFormat="1" x14ac:dyDescent="0.25">
      <c r="B13" s="90"/>
      <c r="C13" s="95"/>
      <c r="D13" s="95"/>
      <c r="H13" s="96"/>
      <c r="I13" s="97"/>
      <c r="K13" s="94"/>
      <c r="L13" s="104"/>
      <c r="M13" s="105"/>
      <c r="N13" s="93"/>
      <c r="O13" s="106"/>
      <c r="P13" s="93"/>
      <c r="Q13" s="93"/>
      <c r="R13" s="93"/>
      <c r="S13" s="110"/>
      <c r="T13" s="107"/>
      <c r="AJ13" s="91">
        <v>6</v>
      </c>
      <c r="AK13" s="91" t="s">
        <v>503</v>
      </c>
    </row>
    <row r="14" spans="2:37" s="91" customFormat="1" x14ac:dyDescent="0.25">
      <c r="B14" s="90"/>
      <c r="C14" s="95"/>
      <c r="D14" s="95"/>
      <c r="H14" s="96"/>
      <c r="I14" s="97"/>
      <c r="K14" s="94"/>
      <c r="L14" s="104"/>
      <c r="M14" s="105"/>
      <c r="N14" s="93"/>
      <c r="O14" s="106"/>
      <c r="P14" s="93"/>
      <c r="Q14" s="93"/>
      <c r="R14" s="93"/>
      <c r="S14" s="110"/>
      <c r="T14" s="107"/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2:37" s="91" customFormat="1" x14ac:dyDescent="0.25">
      <c r="B15" s="90"/>
      <c r="C15" s="95"/>
      <c r="D15" s="95"/>
      <c r="H15" s="96"/>
      <c r="I15" s="97"/>
      <c r="K15" s="94"/>
      <c r="L15" s="104"/>
      <c r="M15" s="105"/>
      <c r="N15" s="93"/>
      <c r="O15" s="106"/>
      <c r="P15" s="93"/>
      <c r="Q15" s="93"/>
      <c r="R15" s="93"/>
      <c r="S15" s="110"/>
      <c r="T15" s="107"/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2:37" s="91" customFormat="1" x14ac:dyDescent="0.25">
      <c r="B16" s="90"/>
      <c r="C16" s="95"/>
      <c r="D16" s="95"/>
      <c r="H16" s="96"/>
      <c r="I16" s="97"/>
      <c r="K16" s="94"/>
      <c r="L16" s="104"/>
      <c r="M16" s="105"/>
      <c r="N16" s="93"/>
      <c r="O16" s="106"/>
      <c r="P16" s="93"/>
      <c r="Q16" s="93"/>
      <c r="R16" s="93"/>
      <c r="S16" s="110"/>
      <c r="T16" s="107"/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95"/>
      <c r="D17" s="95"/>
      <c r="H17" s="96"/>
      <c r="I17" s="97"/>
      <c r="K17" s="94"/>
      <c r="L17" s="104"/>
      <c r="M17" s="105"/>
      <c r="N17" s="93"/>
      <c r="O17" s="106"/>
      <c r="P17" s="93"/>
      <c r="Q17" s="93"/>
      <c r="R17" s="93"/>
      <c r="S17" s="110"/>
      <c r="T17" s="107"/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95"/>
      <c r="D18" s="95"/>
      <c r="H18" s="96"/>
      <c r="I18" s="97"/>
      <c r="K18" s="94"/>
      <c r="L18" s="104"/>
      <c r="M18" s="105"/>
      <c r="N18" s="93"/>
      <c r="O18" s="106"/>
      <c r="P18" s="93"/>
      <c r="Q18" s="93"/>
      <c r="R18" s="93"/>
      <c r="S18" s="110"/>
      <c r="T18" s="107"/>
      <c r="AJ18" s="91">
        <v>11</v>
      </c>
      <c r="AK18" s="91" t="s">
        <v>505</v>
      </c>
    </row>
    <row r="19" spans="2:37" s="91" customFormat="1" x14ac:dyDescent="0.25">
      <c r="B19" s="90"/>
      <c r="C19" s="95"/>
      <c r="D19" s="95"/>
      <c r="H19" s="96"/>
      <c r="I19" s="97"/>
      <c r="K19" s="94"/>
      <c r="L19" s="104"/>
      <c r="M19" s="105"/>
      <c r="N19" s="93"/>
      <c r="O19" s="106"/>
      <c r="P19" s="93"/>
      <c r="Q19" s="93"/>
      <c r="R19" s="93"/>
      <c r="S19" s="110"/>
      <c r="T19" s="107"/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95"/>
      <c r="D20" s="95"/>
      <c r="H20" s="96"/>
      <c r="I20" s="97"/>
      <c r="K20" s="94"/>
      <c r="L20" s="104"/>
      <c r="M20" s="105"/>
      <c r="N20" s="93"/>
      <c r="O20" s="106"/>
      <c r="P20" s="93"/>
      <c r="Q20" s="93"/>
      <c r="R20" s="93"/>
      <c r="S20" s="110"/>
      <c r="T20" s="107"/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95"/>
      <c r="D21" s="95"/>
      <c r="H21" s="96"/>
      <c r="I21" s="97"/>
      <c r="K21" s="94"/>
      <c r="L21" s="104"/>
      <c r="M21" s="105"/>
      <c r="N21" s="93"/>
      <c r="O21" s="106"/>
      <c r="P21" s="93"/>
      <c r="Q21" s="93"/>
      <c r="R21" s="93"/>
      <c r="S21" s="110"/>
      <c r="T21" s="107"/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95"/>
      <c r="D22" s="95"/>
      <c r="H22" s="96"/>
      <c r="I22" s="97"/>
      <c r="K22" s="94"/>
      <c r="L22" s="104"/>
      <c r="M22" s="105"/>
      <c r="N22" s="93"/>
      <c r="O22" s="106"/>
      <c r="P22" s="93"/>
      <c r="Q22" s="93"/>
      <c r="R22" s="93"/>
      <c r="S22" s="110"/>
      <c r="T22" s="107"/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95"/>
      <c r="D23" s="95"/>
      <c r="H23" s="96"/>
      <c r="I23" s="97"/>
      <c r="K23" s="94"/>
      <c r="L23" s="104"/>
      <c r="M23" s="105"/>
      <c r="N23" s="93"/>
      <c r="O23" s="106"/>
      <c r="P23" s="93"/>
      <c r="Q23" s="93"/>
      <c r="R23" s="93"/>
      <c r="S23" s="110"/>
      <c r="T23" s="107"/>
    </row>
    <row r="24" spans="2:37" s="91" customFormat="1" x14ac:dyDescent="0.25">
      <c r="B24" s="90"/>
      <c r="C24" s="95"/>
      <c r="D24" s="95"/>
      <c r="H24" s="96"/>
      <c r="I24" s="97"/>
      <c r="K24" s="94"/>
      <c r="L24" s="104"/>
      <c r="M24" s="105"/>
      <c r="N24" s="93"/>
      <c r="O24" s="106"/>
      <c r="P24" s="93"/>
      <c r="Q24" s="93"/>
      <c r="R24" s="93"/>
      <c r="S24" s="110"/>
      <c r="T24" s="107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95"/>
      <c r="D25" s="95"/>
      <c r="H25" s="96"/>
      <c r="I25" s="97"/>
      <c r="K25" s="94"/>
      <c r="L25" s="104"/>
      <c r="M25" s="105"/>
      <c r="N25" s="93"/>
      <c r="O25" s="106"/>
      <c r="P25" s="93"/>
      <c r="Q25" s="93"/>
      <c r="R25" s="93"/>
      <c r="S25" s="110"/>
      <c r="T25" s="107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95"/>
      <c r="D26" s="95"/>
      <c r="H26" s="96"/>
      <c r="I26" s="97"/>
      <c r="K26" s="94"/>
      <c r="L26" s="104"/>
      <c r="M26" s="105"/>
      <c r="N26" s="93"/>
      <c r="O26" s="106"/>
      <c r="P26" s="93"/>
      <c r="Q26" s="93"/>
      <c r="R26" s="93"/>
      <c r="S26" s="110"/>
      <c r="T26" s="107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95"/>
      <c r="D27" s="95"/>
      <c r="H27" s="96"/>
      <c r="I27" s="97"/>
      <c r="K27" s="94"/>
      <c r="L27" s="104"/>
      <c r="M27" s="105"/>
      <c r="N27" s="93"/>
      <c r="O27" s="106"/>
      <c r="P27" s="93"/>
      <c r="Q27" s="93"/>
      <c r="R27" s="93"/>
      <c r="S27" s="110"/>
      <c r="T27" s="107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95"/>
      <c r="D28" s="95"/>
      <c r="H28" s="96"/>
      <c r="I28" s="97"/>
      <c r="K28" s="94"/>
      <c r="L28" s="104"/>
      <c r="M28" s="105"/>
      <c r="N28" s="93"/>
      <c r="O28" s="106"/>
      <c r="P28" s="93"/>
      <c r="Q28" s="93"/>
      <c r="R28" s="93"/>
      <c r="S28" s="110"/>
      <c r="T28" s="107"/>
    </row>
    <row r="29" spans="2:37" s="91" customFormat="1" x14ac:dyDescent="0.25">
      <c r="B29" s="90"/>
      <c r="C29" s="95"/>
      <c r="D29" s="95"/>
      <c r="H29" s="96"/>
      <c r="I29" s="97"/>
      <c r="K29" s="94"/>
      <c r="L29" s="104"/>
      <c r="M29" s="105"/>
      <c r="N29" s="93"/>
      <c r="O29" s="106"/>
      <c r="P29" s="93"/>
      <c r="Q29" s="93"/>
      <c r="R29" s="93"/>
      <c r="S29" s="110"/>
      <c r="T29" s="107"/>
    </row>
    <row r="30" spans="2:37" s="91" customFormat="1" x14ac:dyDescent="0.25">
      <c r="B30" s="90"/>
      <c r="C30" s="95"/>
      <c r="D30" s="95"/>
      <c r="H30" s="96"/>
      <c r="I30" s="97"/>
      <c r="K30" s="94"/>
      <c r="L30" s="104"/>
      <c r="M30" s="105"/>
      <c r="N30" s="93"/>
      <c r="O30" s="106"/>
      <c r="P30" s="93"/>
      <c r="Q30" s="93"/>
      <c r="R30" s="93"/>
      <c r="S30" s="110"/>
      <c r="T30" s="107"/>
    </row>
    <row r="31" spans="2:37" s="91" customFormat="1" x14ac:dyDescent="0.25">
      <c r="B31" s="90"/>
      <c r="C31" s="95"/>
      <c r="D31" s="95"/>
      <c r="H31" s="96"/>
      <c r="I31" s="97"/>
      <c r="K31" s="94"/>
      <c r="L31" s="104"/>
      <c r="M31" s="105"/>
      <c r="N31" s="93"/>
      <c r="O31" s="106"/>
      <c r="P31" s="93"/>
      <c r="Q31" s="93"/>
      <c r="R31" s="93"/>
      <c r="S31" s="110"/>
      <c r="T31" s="107"/>
    </row>
    <row r="32" spans="2:37" s="91" customFormat="1" x14ac:dyDescent="0.25">
      <c r="B32" s="90"/>
      <c r="C32" s="95"/>
      <c r="D32" s="95"/>
      <c r="H32" s="96"/>
      <c r="I32" s="97"/>
      <c r="K32" s="94"/>
      <c r="L32" s="104"/>
      <c r="M32" s="105"/>
      <c r="N32" s="93"/>
      <c r="O32" s="106"/>
      <c r="P32" s="93"/>
      <c r="Q32" s="93"/>
      <c r="R32" s="93"/>
      <c r="S32" s="110"/>
      <c r="T32" s="107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2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2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2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2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2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2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2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2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2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2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2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2:27" x14ac:dyDescent="0.25"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2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2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2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2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3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3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3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3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3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3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3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3:27" s="91" customFormat="1" x14ac:dyDescent="0.25"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3:27" x14ac:dyDescent="0.25"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3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3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3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3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3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3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3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44102</v>
      </c>
      <c r="D7" s="134" t="s">
        <v>1258</v>
      </c>
      <c r="E7" s="173">
        <v>1430.4</v>
      </c>
      <c r="F7" s="8" t="s">
        <v>1259</v>
      </c>
      <c r="G7" s="134">
        <f>IF(C7="","",MONTH(C7))</f>
        <v>9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>IF(C7="",0,DAYS360(C7,I7))</f>
        <v>2</v>
      </c>
      <c r="K7" s="138">
        <f>+E7*J7</f>
        <v>2860.8</v>
      </c>
      <c r="L7" s="93" t="str">
        <f>IF(J7&lt;=30,"Dins Periode Legal","Fora Periode Legal")</f>
        <v>Dins Periode Legal</v>
      </c>
      <c r="M7" s="93" t="str">
        <f>CONCATENATE($H7," - ",L7)</f>
        <v>T3 - Dins Periode Legal</v>
      </c>
      <c r="N7" s="93" t="str">
        <f>CONCATENATE($H7," - Import Total")</f>
        <v>T3 - Import Total</v>
      </c>
      <c r="O7" s="110">
        <f>IF(H7="",0,E7/(VLOOKUP(N7,$T$11:$U$29,2,FALSE))*J7)</f>
        <v>2.6464830397699576E-2</v>
      </c>
      <c r="P7" s="107">
        <f>IF(G7="",0,1)</f>
        <v>1</v>
      </c>
      <c r="Q7" s="138"/>
      <c r="S7" s="138"/>
    </row>
    <row r="8" spans="2:23" x14ac:dyDescent="0.25">
      <c r="C8" s="136">
        <v>44102</v>
      </c>
      <c r="D8" s="134" t="s">
        <v>23</v>
      </c>
      <c r="E8" s="173">
        <v>1467.75</v>
      </c>
      <c r="F8" s="8" t="s">
        <v>1335</v>
      </c>
      <c r="G8" s="134">
        <f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>IF(C8="",0,DAYS360(C8,I8))</f>
        <v>2</v>
      </c>
      <c r="K8" s="138">
        <f>+E8*J8</f>
        <v>2935.5</v>
      </c>
      <c r="L8" s="93" t="str">
        <f>IF(J8&lt;=30,"Dins Periode Legal","Fora Periode Legal")</f>
        <v>Dins Periode Legal</v>
      </c>
      <c r="M8" s="93" t="str">
        <f>CONCATENATE($H8," - ",L8)</f>
        <v>T3 - Dins Periode Legal</v>
      </c>
      <c r="N8" s="93" t="str">
        <f>CONCATENATE($H8," - Import Total")</f>
        <v>T3 - Import Total</v>
      </c>
      <c r="O8" s="110">
        <f>IF(H8="",0,E8/(VLOOKUP(N8,$T$11:$U$29,2,FALSE))*J8)</f>
        <v>2.7155868859216687E-2</v>
      </c>
      <c r="P8" s="107">
        <f>IF(G8="",0,1)</f>
        <v>1</v>
      </c>
      <c r="Q8" s="138"/>
      <c r="S8" s="138"/>
    </row>
    <row r="9" spans="2:23" x14ac:dyDescent="0.25">
      <c r="C9" s="167">
        <v>44102</v>
      </c>
      <c r="D9" s="134" t="s">
        <v>25</v>
      </c>
      <c r="E9" s="173">
        <v>4298.66</v>
      </c>
      <c r="F9" s="8" t="s">
        <v>1260</v>
      </c>
      <c r="G9" s="134">
        <f t="shared" ref="G9:G11" si="0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ref="J9:J11" si="1">IF(C9="",0,DAYS360(C9,I9))</f>
        <v>2</v>
      </c>
      <c r="K9" s="138">
        <f t="shared" ref="K9:K11" si="2">+E9*J9</f>
        <v>8597.32</v>
      </c>
      <c r="L9" s="93" t="str">
        <f t="shared" ref="L9:L11" si="3">IF(J9&lt;=30,"Dins Periode Legal","Fora Periode Legal")</f>
        <v>Dins Periode Legal</v>
      </c>
      <c r="M9" s="93" t="str">
        <f t="shared" ref="M9:M12" si="4">CONCATENATE($H9," - ",L9)</f>
        <v>T3 - Dins Periode Legal</v>
      </c>
      <c r="N9" s="93" t="str">
        <f t="shared" ref="N9:N12" si="5">CONCATENATE($H9," - Import Total")</f>
        <v>T3 - Import Total</v>
      </c>
      <c r="O9" s="110">
        <f t="shared" ref="O9:O11" si="6">IF(H9="",0,E9/(VLOOKUP(N9,$T$11:$U$29,2,FALSE))*J9)</f>
        <v>7.9532513868411106E-2</v>
      </c>
      <c r="P9" s="107">
        <f t="shared" ref="P9:P11" si="7">IF(G9="",0,1)</f>
        <v>1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>
        <v>44075</v>
      </c>
      <c r="D10" s="134" t="s">
        <v>1261</v>
      </c>
      <c r="E10" s="173">
        <v>33638</v>
      </c>
      <c r="F10" s="8" t="s">
        <v>1262</v>
      </c>
      <c r="G10" s="134">
        <f t="shared" si="0"/>
        <v>9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1"/>
        <v>29</v>
      </c>
      <c r="K10" s="138">
        <f t="shared" si="2"/>
        <v>975502</v>
      </c>
      <c r="L10" s="93" t="str">
        <f t="shared" si="3"/>
        <v>Dins Periode Legal</v>
      </c>
      <c r="M10" s="93" t="str">
        <f t="shared" si="4"/>
        <v>T3 - Dins Periode Legal</v>
      </c>
      <c r="N10" s="93" t="str">
        <f t="shared" si="5"/>
        <v>T3 - Import Total</v>
      </c>
      <c r="O10" s="110">
        <f t="shared" si="6"/>
        <v>9.0242222394493599</v>
      </c>
      <c r="P10" s="107">
        <f t="shared" si="7"/>
        <v>1</v>
      </c>
      <c r="Q10" s="138"/>
      <c r="T10" s="91"/>
      <c r="U10" s="91"/>
      <c r="V10" s="91"/>
      <c r="W10" s="91"/>
    </row>
    <row r="11" spans="2:23" x14ac:dyDescent="0.25">
      <c r="C11" s="167">
        <v>44075</v>
      </c>
      <c r="D11" s="134" t="s">
        <v>1261</v>
      </c>
      <c r="E11" s="173">
        <v>33638</v>
      </c>
      <c r="F11" s="8" t="s">
        <v>1263</v>
      </c>
      <c r="G11" s="134">
        <f t="shared" si="0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1"/>
        <v>29</v>
      </c>
      <c r="K11" s="138">
        <f t="shared" si="2"/>
        <v>975502</v>
      </c>
      <c r="L11" s="93" t="str">
        <f t="shared" si="3"/>
        <v>Dins Periode Legal</v>
      </c>
      <c r="M11" s="93" t="str">
        <f t="shared" si="4"/>
        <v>T3 - Dins Periode Legal</v>
      </c>
      <c r="N11" s="93" t="str">
        <f t="shared" si="5"/>
        <v>T3 - Import Total</v>
      </c>
      <c r="O11" s="110">
        <f t="shared" si="6"/>
        <v>9.0242222394493599</v>
      </c>
      <c r="P11" s="107">
        <f t="shared" si="7"/>
        <v>1</v>
      </c>
      <c r="Q11" s="138"/>
      <c r="T11" s="101" t="s">
        <v>508</v>
      </c>
      <c r="U11" s="106">
        <f>SUMIF($N:$N,$T11,$E:$E)</f>
        <v>0</v>
      </c>
      <c r="V11" s="106">
        <f>SUMIF(N:N,T11,O:O)</f>
        <v>0</v>
      </c>
      <c r="W11" s="106">
        <f>SUMIF(N:N,T11,P:P)</f>
        <v>0</v>
      </c>
    </row>
    <row r="12" spans="2:23" x14ac:dyDescent="0.25">
      <c r="C12" s="167">
        <v>44075</v>
      </c>
      <c r="D12" s="134" t="s">
        <v>1261</v>
      </c>
      <c r="E12" s="173">
        <v>33625.370000000003</v>
      </c>
      <c r="F12" s="8" t="s">
        <v>1264</v>
      </c>
      <c r="G12" s="134">
        <f t="shared" ref="G12" si="8">IF(C12="","",MONTH(C12))</f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" si="9">IF(C12="",0,DAYS360(C12,I12))</f>
        <v>29</v>
      </c>
      <c r="K12" s="138">
        <f t="shared" ref="K12" si="10">+E12*J12</f>
        <v>975135.7300000001</v>
      </c>
      <c r="L12" s="93" t="str">
        <f t="shared" ref="L12" si="11">IF(J12&lt;=30,"Dins Periode Legal","Fora Periode Legal")</f>
        <v>Dins Periode Legal</v>
      </c>
      <c r="M12" s="93" t="str">
        <f t="shared" si="4"/>
        <v>T3 - Dins Periode Legal</v>
      </c>
      <c r="N12" s="93" t="str">
        <f t="shared" si="5"/>
        <v>T3 - Import Total</v>
      </c>
      <c r="O12" s="110">
        <f t="shared" ref="O12" si="12">IF(H12="",0,E12/(VLOOKUP(N12,$T$11:$U$29,2,FALSE))*J12)</f>
        <v>9.0208339307840362</v>
      </c>
      <c r="P12" s="107">
        <f t="shared" ref="P12" si="13">IF(G12="",0,1)</f>
        <v>1</v>
      </c>
      <c r="Q12" s="138"/>
      <c r="T12" s="101" t="s">
        <v>506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0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108098.18</v>
      </c>
      <c r="V21" s="106">
        <f>SUMIF(N:N,T21,O:O)</f>
        <v>27.202431622808085</v>
      </c>
      <c r="W21" s="106">
        <f>SUMIF(N:N,T21,P:P)</f>
        <v>6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108098.18</v>
      </c>
      <c r="V22" s="106">
        <f>SUMIF(M:M,T22,O:O)</f>
        <v>27.202431622808085</v>
      </c>
      <c r="W22" s="106">
        <f>SUMIF(M:M,T22,P:P)</f>
        <v>6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2940533.35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ANDREA</cp:lastModifiedBy>
  <cp:lastPrinted>2020-07-09T07:24:34Z</cp:lastPrinted>
  <dcterms:created xsi:type="dcterms:W3CDTF">2014-03-31T10:53:18Z</dcterms:created>
  <dcterms:modified xsi:type="dcterms:W3CDTF">2020-10-21T09:55:31Z</dcterms:modified>
</cp:coreProperties>
</file>