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O:\RRHH\CATALEG 2016 CALDERO - FITXES i RLT\FITXES ACTUALITZADES 2023 + RLT\"/>
    </mc:Choice>
  </mc:AlternateContent>
  <xr:revisionPtr revIDLastSave="0" documentId="13_ncr:1_{26897B7B-69E8-49D7-9D6C-A5344B02031F}" xr6:coauthVersionLast="47" xr6:coauthVersionMax="47" xr10:uidLastSave="{00000000-0000-0000-0000-000000000000}"/>
  <bookViews>
    <workbookView xWindow="-120" yWindow="-120" windowWidth="29040" windowHeight="15840" xr2:uid="{AB2BEF13-03D0-4765-B204-9C882B7B519D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4" i="1" l="1"/>
  <c r="L34" i="1" s="1"/>
  <c r="M34" i="1" s="1"/>
  <c r="I130" i="1"/>
  <c r="L130" i="1" s="1"/>
  <c r="M130" i="1" s="1"/>
  <c r="I129" i="1"/>
  <c r="L129" i="1" s="1"/>
  <c r="M129" i="1" s="1"/>
  <c r="I128" i="1"/>
  <c r="L128" i="1" s="1"/>
  <c r="M128" i="1" s="1"/>
  <c r="I127" i="1"/>
  <c r="L127" i="1" s="1"/>
  <c r="M127" i="1" s="1"/>
  <c r="J126" i="1"/>
  <c r="I126" i="1"/>
  <c r="J125" i="1"/>
  <c r="I125" i="1"/>
  <c r="I124" i="1"/>
  <c r="L124" i="1" s="1"/>
  <c r="M124" i="1" s="1"/>
  <c r="I123" i="1"/>
  <c r="L123" i="1" s="1"/>
  <c r="M123" i="1" s="1"/>
  <c r="L122" i="1"/>
  <c r="M122" i="1" s="1"/>
  <c r="I122" i="1"/>
  <c r="I121" i="1"/>
  <c r="L121" i="1" s="1"/>
  <c r="M121" i="1" s="1"/>
  <c r="I120" i="1"/>
  <c r="L120" i="1" s="1"/>
  <c r="M120" i="1" s="1"/>
  <c r="I119" i="1"/>
  <c r="L119" i="1" s="1"/>
  <c r="M119" i="1" s="1"/>
  <c r="I118" i="1"/>
  <c r="L118" i="1" s="1"/>
  <c r="M118" i="1" s="1"/>
  <c r="I117" i="1"/>
  <c r="L117" i="1" s="1"/>
  <c r="M117" i="1" s="1"/>
  <c r="I116" i="1"/>
  <c r="L116" i="1" s="1"/>
  <c r="M116" i="1" s="1"/>
  <c r="I115" i="1"/>
  <c r="L115" i="1" s="1"/>
  <c r="M115" i="1" s="1"/>
  <c r="L114" i="1"/>
  <c r="M114" i="1" s="1"/>
  <c r="I114" i="1"/>
  <c r="I113" i="1"/>
  <c r="L113" i="1" s="1"/>
  <c r="M113" i="1" s="1"/>
  <c r="I112" i="1"/>
  <c r="L112" i="1" s="1"/>
  <c r="M112" i="1" s="1"/>
  <c r="I111" i="1"/>
  <c r="L111" i="1" s="1"/>
  <c r="M111" i="1" s="1"/>
  <c r="I110" i="1"/>
  <c r="L110" i="1" s="1"/>
  <c r="M110" i="1" s="1"/>
  <c r="I109" i="1"/>
  <c r="L109" i="1" s="1"/>
  <c r="M109" i="1" s="1"/>
  <c r="I108" i="1"/>
  <c r="L108" i="1" s="1"/>
  <c r="M108" i="1" s="1"/>
  <c r="I107" i="1"/>
  <c r="L107" i="1" s="1"/>
  <c r="M107" i="1" s="1"/>
  <c r="L106" i="1"/>
  <c r="M106" i="1" s="1"/>
  <c r="I106" i="1"/>
  <c r="I105" i="1"/>
  <c r="L105" i="1" s="1"/>
  <c r="M105" i="1" s="1"/>
  <c r="I104" i="1"/>
  <c r="L104" i="1" s="1"/>
  <c r="M104" i="1" s="1"/>
  <c r="I103" i="1"/>
  <c r="L103" i="1" s="1"/>
  <c r="M103" i="1" s="1"/>
  <c r="I102" i="1"/>
  <c r="L102" i="1" s="1"/>
  <c r="M102" i="1" s="1"/>
  <c r="L101" i="1"/>
  <c r="M101" i="1" s="1"/>
  <c r="M100" i="1"/>
  <c r="L100" i="1"/>
  <c r="J99" i="1"/>
  <c r="L99" i="1" s="1"/>
  <c r="M99" i="1" s="1"/>
  <c r="L98" i="1"/>
  <c r="M98" i="1" s="1"/>
  <c r="L97" i="1"/>
  <c r="I97" i="1"/>
  <c r="J47" i="1"/>
  <c r="I47" i="1"/>
  <c r="L47" i="1" s="1"/>
  <c r="M47" i="1" s="1"/>
  <c r="I91" i="1"/>
  <c r="L91" i="1" s="1"/>
  <c r="M91" i="1" s="1"/>
  <c r="I42" i="1"/>
  <c r="L42" i="1" s="1"/>
  <c r="M42" i="1" s="1"/>
  <c r="I78" i="1"/>
  <c r="L78" i="1" s="1"/>
  <c r="I38" i="1"/>
  <c r="I37" i="1"/>
  <c r="I72" i="1"/>
  <c r="L72" i="1" s="1"/>
  <c r="I86" i="1"/>
  <c r="L86" i="1" s="1"/>
  <c r="M86" i="1" s="1"/>
  <c r="I77" i="1"/>
  <c r="L77" i="1" s="1"/>
  <c r="M77" i="1" s="1"/>
  <c r="I89" i="1"/>
  <c r="L89" i="1" s="1"/>
  <c r="M89" i="1" s="1"/>
  <c r="L73" i="1"/>
  <c r="M73" i="1" s="1"/>
  <c r="I73" i="1"/>
  <c r="J63" i="1"/>
  <c r="I63" i="1"/>
  <c r="I61" i="1"/>
  <c r="L61" i="1" s="1"/>
  <c r="M61" i="1" s="1"/>
  <c r="I60" i="1"/>
  <c r="L60" i="1" s="1"/>
  <c r="M60" i="1" s="1"/>
  <c r="I88" i="1"/>
  <c r="L88" i="1" s="1"/>
  <c r="M88" i="1" s="1"/>
  <c r="I83" i="1"/>
  <c r="L83" i="1" s="1"/>
  <c r="M83" i="1" s="1"/>
  <c r="L67" i="1"/>
  <c r="M67" i="1" s="1"/>
  <c r="I67" i="1"/>
  <c r="I85" i="1"/>
  <c r="L85" i="1" s="1"/>
  <c r="M85" i="1" s="1"/>
  <c r="L84" i="1"/>
  <c r="I84" i="1"/>
  <c r="J46" i="1"/>
  <c r="I46" i="1"/>
  <c r="L46" i="1" s="1"/>
  <c r="M46" i="1" s="1"/>
  <c r="I41" i="1"/>
  <c r="L41" i="1" s="1"/>
  <c r="M41" i="1" s="1"/>
  <c r="I92" i="1"/>
  <c r="L92" i="1" s="1"/>
  <c r="M92" i="1" s="1"/>
  <c r="I32" i="1"/>
  <c r="L32" i="1" s="1"/>
  <c r="M32" i="1" s="1"/>
  <c r="I74" i="1"/>
  <c r="L74" i="1" s="1"/>
  <c r="L76" i="1"/>
  <c r="M76" i="1" s="1"/>
  <c r="I76" i="1"/>
  <c r="J64" i="1"/>
  <c r="I64" i="1"/>
  <c r="L64" i="1" s="1"/>
  <c r="M64" i="1" s="1"/>
  <c r="J33" i="1"/>
  <c r="I33" i="1"/>
  <c r="I59" i="1"/>
  <c r="L59" i="1" s="1"/>
  <c r="M59" i="1" s="1"/>
  <c r="I94" i="1"/>
  <c r="L94" i="1" s="1"/>
  <c r="M94" i="1" s="1"/>
  <c r="J48" i="1"/>
  <c r="I48" i="1"/>
  <c r="I43" i="1"/>
  <c r="L43" i="1" s="1"/>
  <c r="M43" i="1" s="1"/>
  <c r="L40" i="1"/>
  <c r="M40" i="1" s="1"/>
  <c r="I40" i="1"/>
  <c r="J12" i="1"/>
  <c r="J18" i="1"/>
  <c r="J19" i="1"/>
  <c r="J21" i="1"/>
  <c r="J22" i="1"/>
  <c r="J23" i="1"/>
  <c r="J24" i="1"/>
  <c r="J25" i="1"/>
  <c r="J26" i="1"/>
  <c r="J28" i="1"/>
  <c r="J29" i="1"/>
  <c r="J30" i="1"/>
  <c r="J31" i="1"/>
  <c r="J79" i="1"/>
  <c r="I96" i="1"/>
  <c r="L96" i="1" s="1"/>
  <c r="M96" i="1" s="1"/>
  <c r="I95" i="1"/>
  <c r="L95" i="1" s="1"/>
  <c r="M95" i="1" s="1"/>
  <c r="I93" i="1"/>
  <c r="I90" i="1"/>
  <c r="L90" i="1" s="1"/>
  <c r="M90" i="1" s="1"/>
  <c r="I87" i="1"/>
  <c r="L87" i="1" s="1"/>
  <c r="M87" i="1" s="1"/>
  <c r="I82" i="1"/>
  <c r="L82" i="1" s="1"/>
  <c r="M82" i="1" s="1"/>
  <c r="I81" i="1"/>
  <c r="I80" i="1"/>
  <c r="L80" i="1" s="1"/>
  <c r="M80" i="1" s="1"/>
  <c r="I79" i="1"/>
  <c r="I75" i="1"/>
  <c r="L75" i="1" s="1"/>
  <c r="M75" i="1" s="1"/>
  <c r="I71" i="1"/>
  <c r="I70" i="1"/>
  <c r="L70" i="1" s="1"/>
  <c r="M70" i="1" s="1"/>
  <c r="I69" i="1"/>
  <c r="L69" i="1" s="1"/>
  <c r="M69" i="1" s="1"/>
  <c r="I68" i="1"/>
  <c r="I66" i="1"/>
  <c r="L66" i="1" s="1"/>
  <c r="M66" i="1" s="1"/>
  <c r="I65" i="1"/>
  <c r="L65" i="1" s="1"/>
  <c r="M65" i="1" s="1"/>
  <c r="I62" i="1"/>
  <c r="I58" i="1"/>
  <c r="L58" i="1" s="1"/>
  <c r="M58" i="1" s="1"/>
  <c r="I57" i="1"/>
  <c r="L57" i="1" s="1"/>
  <c r="M57" i="1" s="1"/>
  <c r="I56" i="1"/>
  <c r="L56" i="1" s="1"/>
  <c r="M56" i="1" s="1"/>
  <c r="I55" i="1"/>
  <c r="L55" i="1" s="1"/>
  <c r="M55" i="1" s="1"/>
  <c r="I54" i="1"/>
  <c r="L54" i="1" s="1"/>
  <c r="M54" i="1" s="1"/>
  <c r="I53" i="1"/>
  <c r="L53" i="1" s="1"/>
  <c r="M53" i="1" s="1"/>
  <c r="I52" i="1"/>
  <c r="L52" i="1" s="1"/>
  <c r="M52" i="1" s="1"/>
  <c r="I51" i="1"/>
  <c r="L51" i="1" s="1"/>
  <c r="M51" i="1" s="1"/>
  <c r="I50" i="1"/>
  <c r="L50" i="1" s="1"/>
  <c r="M50" i="1" s="1"/>
  <c r="I49" i="1"/>
  <c r="I45" i="1"/>
  <c r="L45" i="1" s="1"/>
  <c r="M45" i="1" s="1"/>
  <c r="I44" i="1"/>
  <c r="L44" i="1" s="1"/>
  <c r="M44" i="1" s="1"/>
  <c r="I39" i="1"/>
  <c r="L39" i="1" s="1"/>
  <c r="M39" i="1" s="1"/>
  <c r="I36" i="1"/>
  <c r="L36" i="1" s="1"/>
  <c r="M36" i="1" s="1"/>
  <c r="I35" i="1"/>
  <c r="I31" i="1"/>
  <c r="I30" i="1"/>
  <c r="L30" i="1" s="1"/>
  <c r="M30" i="1" s="1"/>
  <c r="I29" i="1"/>
  <c r="I28" i="1"/>
  <c r="I26" i="1"/>
  <c r="I25" i="1"/>
  <c r="L25" i="1" s="1"/>
  <c r="M25" i="1" s="1"/>
  <c r="I24" i="1"/>
  <c r="I23" i="1"/>
  <c r="L23" i="1" s="1"/>
  <c r="M23" i="1" s="1"/>
  <c r="I22" i="1"/>
  <c r="I21" i="1"/>
  <c r="I20" i="1"/>
  <c r="I19" i="1"/>
  <c r="I18" i="1"/>
  <c r="I15" i="1"/>
  <c r="I14" i="1"/>
  <c r="L14" i="1" s="1"/>
  <c r="M14" i="1" s="1"/>
  <c r="I13" i="1"/>
  <c r="I12" i="1"/>
  <c r="I11" i="1"/>
  <c r="L11" i="1" s="1"/>
  <c r="M11" i="1" s="1"/>
  <c r="I10" i="1"/>
  <c r="L10" i="1" s="1"/>
  <c r="M10" i="1" s="1"/>
  <c r="J62" i="1"/>
  <c r="L68" i="1"/>
  <c r="M68" i="1" s="1"/>
  <c r="L93" i="1"/>
  <c r="L71" i="1"/>
  <c r="M71" i="1" s="1"/>
  <c r="L35" i="1"/>
  <c r="M35" i="1" s="1"/>
  <c r="I9" i="1"/>
  <c r="L49" i="1"/>
  <c r="M49" i="1" s="1"/>
  <c r="L17" i="1"/>
  <c r="M17" i="1" s="1"/>
  <c r="H19" i="1"/>
  <c r="H13" i="1"/>
  <c r="L13" i="1" s="1"/>
  <c r="M13" i="1" s="1"/>
  <c r="J20" i="1"/>
  <c r="H24" i="1"/>
  <c r="H15" i="1"/>
  <c r="H12" i="1"/>
  <c r="L27" i="1"/>
  <c r="M27" i="1" s="1"/>
  <c r="L37" i="1"/>
  <c r="M37" i="1" s="1"/>
  <c r="L38" i="1"/>
  <c r="M38" i="1" s="1"/>
  <c r="L81" i="1"/>
  <c r="M81" i="1" s="1"/>
  <c r="M93" i="1"/>
  <c r="L16" i="1"/>
  <c r="M16" i="1" s="1"/>
  <c r="L7" i="1"/>
  <c r="M7" i="1" s="1"/>
  <c r="L5" i="1"/>
  <c r="M5" i="1" s="1"/>
  <c r="L6" i="1"/>
  <c r="M6" i="1" s="1"/>
  <c r="L8" i="1"/>
  <c r="M8" i="1" s="1"/>
  <c r="L9" i="1"/>
  <c r="M9" i="1" s="1"/>
  <c r="L3" i="1"/>
  <c r="M3" i="1" s="1"/>
  <c r="J4" i="1"/>
  <c r="L4" i="1" s="1"/>
  <c r="M4" i="1" s="1"/>
  <c r="L63" i="1" l="1"/>
  <c r="M63" i="1" s="1"/>
  <c r="L18" i="1"/>
  <c r="M18" i="1" s="1"/>
  <c r="L22" i="1"/>
  <c r="M22" i="1" s="1"/>
  <c r="L62" i="1"/>
  <c r="M62" i="1" s="1"/>
  <c r="L79" i="1"/>
  <c r="M79" i="1" s="1"/>
  <c r="L48" i="1"/>
  <c r="M48" i="1" s="1"/>
  <c r="L33" i="1"/>
  <c r="M33" i="1" s="1"/>
  <c r="L125" i="1"/>
  <c r="M125" i="1" s="1"/>
  <c r="M74" i="1"/>
  <c r="L15" i="1"/>
  <c r="M15" i="1" s="1"/>
  <c r="M97" i="1"/>
  <c r="M84" i="1"/>
  <c r="L126" i="1"/>
  <c r="M126" i="1" s="1"/>
  <c r="M78" i="1"/>
  <c r="M72" i="1"/>
  <c r="L24" i="1"/>
  <c r="M24" i="1" s="1"/>
  <c r="L20" i="1"/>
  <c r="L12" i="1"/>
  <c r="M12" i="1" s="1"/>
  <c r="L21" i="1"/>
  <c r="M21" i="1" s="1"/>
  <c r="L29" i="1"/>
  <c r="M29" i="1" s="1"/>
  <c r="L31" i="1"/>
  <c r="M31" i="1" s="1"/>
  <c r="L28" i="1"/>
  <c r="M28" i="1" s="1"/>
  <c r="L19" i="1"/>
  <c r="M19" i="1" s="1"/>
  <c r="L26" i="1"/>
  <c r="M26" i="1" s="1"/>
  <c r="M20" i="1"/>
</calcChain>
</file>

<file path=xl/sharedStrings.xml><?xml version="1.0" encoding="utf-8"?>
<sst xmlns="http://schemas.openxmlformats.org/spreadsheetml/2006/main" count="540" uniqueCount="106">
  <si>
    <t>Nom del lloc de treball</t>
  </si>
  <si>
    <t>CD</t>
  </si>
  <si>
    <t>Secretari/a-Interventor/a</t>
  </si>
  <si>
    <t>A1</t>
  </si>
  <si>
    <t>Cap dels serveis jurídics</t>
  </si>
  <si>
    <t>Responsable Operatiu  Serv. Econòmics</t>
  </si>
  <si>
    <t>Cap de Promoció Econòmica i Desenvolupament Local</t>
  </si>
  <si>
    <t>Enginyer/a 80% dedicació</t>
  </si>
  <si>
    <t>Arquitecte/a</t>
  </si>
  <si>
    <r>
      <t xml:space="preserve">Aparellador/a 90,27% </t>
    </r>
    <r>
      <rPr>
        <sz val="12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dedicació</t>
    </r>
  </si>
  <si>
    <t>A2</t>
  </si>
  <si>
    <t>Tècnic/a de Gestió Jurídica</t>
  </si>
  <si>
    <t>Administratiu/va (Res. Operatiu Tresoreria)</t>
  </si>
  <si>
    <t>C1</t>
  </si>
  <si>
    <t>Administratiu/va</t>
  </si>
  <si>
    <t>Administratiu/va - delineant</t>
  </si>
  <si>
    <t>Auxiliar operatiu</t>
  </si>
  <si>
    <t>C2</t>
  </si>
  <si>
    <t>Sots Inspector  policia local</t>
  </si>
  <si>
    <t>Sergent policia local</t>
  </si>
  <si>
    <t>Caporal policia local CAP</t>
  </si>
  <si>
    <t>Caporal policia local</t>
  </si>
  <si>
    <t>Agent policia local funcionari carrera</t>
  </si>
  <si>
    <t>Agent policia local Interí amb arma</t>
  </si>
  <si>
    <t>Agent policia local Interí sense arma</t>
  </si>
  <si>
    <t>Agent policia local Pràctiques amb  arma</t>
  </si>
  <si>
    <t>Agent policia local Pràctiques sense arma</t>
  </si>
  <si>
    <t>Categoria</t>
  </si>
  <si>
    <t>Àrea</t>
  </si>
  <si>
    <t>ESPORTS</t>
  </si>
  <si>
    <t>LABORAL (L) FUNCIONARIAT (F)</t>
  </si>
  <si>
    <t>Dedicació Jornada</t>
  </si>
  <si>
    <t>Retribució bàsica anual</t>
  </si>
  <si>
    <t>C. Especific -tram ep. Anual</t>
  </si>
  <si>
    <t>C. Específic - tram espeical Anual OBSERVACIONS</t>
  </si>
  <si>
    <t>Retribució total</t>
  </si>
  <si>
    <t>SERVEIS GENERALS</t>
  </si>
  <si>
    <t>F</t>
  </si>
  <si>
    <t>Retribució C. Destí anual</t>
  </si>
  <si>
    <t>Ajuntament de SALLENT – Relació de Llocs de Treball – ANNEX 2 – Taula resum. Llocs de treball de personal funcionari  2023 (2.5% + 0.5% IPCA+ 0,5%PIB)</t>
  </si>
  <si>
    <t>GOVERNACIÓ</t>
  </si>
  <si>
    <t>Cap de Servei d’Atenció a les Persones</t>
  </si>
  <si>
    <t>Tècnic/a Departament de RR.HH</t>
  </si>
  <si>
    <t>Tècnic Educació</t>
  </si>
  <si>
    <t>Educador/a Social</t>
  </si>
  <si>
    <t>Tècnic/a de Serveis Econòmics</t>
  </si>
  <si>
    <t>Treballador/a Social</t>
  </si>
  <si>
    <t>Gestor/a administratiu/va adjunt/a del cap dels serveis jurídics</t>
  </si>
  <si>
    <t>Agent d’ocupació i desenvolupament Local</t>
  </si>
  <si>
    <t>Tècnic d’Esports</t>
  </si>
  <si>
    <t>Director/a Escola de Música</t>
  </si>
  <si>
    <t>Dinamitzador/a Cultural</t>
  </si>
  <si>
    <t>Dinamitzador/a Juvenil</t>
  </si>
  <si>
    <t>Direcció i Producció Cultural</t>
  </si>
  <si>
    <t xml:space="preserve">Professor/a de Música </t>
  </si>
  <si>
    <t>Encarregat/da de la Brigada</t>
  </si>
  <si>
    <t>Administratiu/va gestor/a de tramitacions</t>
  </si>
  <si>
    <t xml:space="preserve">Administratiu/va </t>
  </si>
  <si>
    <t>Administratiu/va OMIAC</t>
  </si>
  <si>
    <t xml:space="preserve">Administratiu/va s. Tècnics </t>
  </si>
  <si>
    <t>Administratiu/va – Policia Local</t>
  </si>
  <si>
    <t>Administratiu/va – Serv. Generals</t>
  </si>
  <si>
    <t>Administratiu/va – Serveis Socials</t>
  </si>
  <si>
    <t>Administratiu/va – Serveis Econòmics</t>
  </si>
  <si>
    <t>Administratiu/va – SMOL</t>
  </si>
  <si>
    <t>Auxiliar de Biblioteca i Arxiu</t>
  </si>
  <si>
    <t xml:space="preserve">Auxiliar de Biblioteca </t>
  </si>
  <si>
    <t>Especialista Informàtic</t>
  </si>
  <si>
    <t>Oficial de manteniment i serveis municipals</t>
  </si>
  <si>
    <t>Operari Polivalent qualificat de manteniment i serveis municipals</t>
  </si>
  <si>
    <t>AP</t>
  </si>
  <si>
    <t>Gestor d’Equipaments</t>
  </si>
  <si>
    <t>Treballador/a familiar</t>
  </si>
  <si>
    <t>Auxiliar de la Llar</t>
  </si>
  <si>
    <t>L</t>
  </si>
  <si>
    <t>SERVEIS SOCIALS</t>
  </si>
  <si>
    <t>CULTURA</t>
  </si>
  <si>
    <t>EDUCACIO</t>
  </si>
  <si>
    <t>EDUCACIÓ</t>
  </si>
  <si>
    <t>JOVENTUT</t>
  </si>
  <si>
    <t>BRIGADA</t>
  </si>
  <si>
    <t>SERVIES SOCIALS</t>
  </si>
  <si>
    <t>Director/a</t>
  </si>
  <si>
    <t>ATS Responsable Socio-Sanitària</t>
  </si>
  <si>
    <t xml:space="preserve">ATS </t>
  </si>
  <si>
    <t>Fisioterapeuta</t>
  </si>
  <si>
    <t xml:space="preserve">Administrativa </t>
  </si>
  <si>
    <t>Auxiliar de Geriatria</t>
  </si>
  <si>
    <t>Cuiner/a responsable de manutenció</t>
  </si>
  <si>
    <t xml:space="preserve">Ajudant de Cuina </t>
  </si>
  <si>
    <t>Netejador/a</t>
  </si>
  <si>
    <t>RESIDENCIA</t>
  </si>
  <si>
    <t>908,49*13 substitució secretari</t>
  </si>
  <si>
    <t>908,49*1 (agost) Substitució secretari</t>
  </si>
  <si>
    <t xml:space="preserve">C. Espe. 2023 </t>
  </si>
  <si>
    <t>Retribució total 100%</t>
  </si>
  <si>
    <t>464,64*14 (si hi ha pla ocupació)</t>
  </si>
  <si>
    <t>511,72*14 Secret Alcaldia</t>
  </si>
  <si>
    <t>132,22*14 Festes -FV</t>
  </si>
  <si>
    <t>113,45*14 (RHS)</t>
  </si>
  <si>
    <t>55,61*14 (Responsable cuina)</t>
  </si>
  <si>
    <t>230,02*14 Protecció Civil</t>
  </si>
  <si>
    <t xml:space="preserve"> 351,97*14 Adm. Esc Música</t>
  </si>
  <si>
    <t>551,34* 14 Fàbrica Vella</t>
  </si>
  <si>
    <t>262,61*14 (sanitat)</t>
  </si>
  <si>
    <t>287,53*14 Disponibilitat horària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</si>
</sst>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403]_-;\-* #,##0.00\ [$€-403]_-;_-* &quot;-&quot;??\ [$€-403]_-;_-@_-"/>
    <numFmt numFmtId="165" formatCode="#,##0.00_ ;\-#,##0.00\ "/>
  </numFmts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5C5C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1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9" fontId="5" fillId="0" borderId="1" xfId="0" applyNumberFormat="1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5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164" fontId="0" fillId="0" borderId="1" xfId="0" applyNumberFormat="1" applyBorder="1"/>
    <xf numFmtId="164" fontId="5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164" fontId="4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right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9" fontId="4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5" fontId="0" fillId="0" borderId="1" xfId="0" applyNumberFormat="1" applyBorder="1"/>
    <xf numFmtId="0" fontId="5" fillId="4" borderId="1" xfId="0" applyFont="1" applyFill="1" applyBorder="1" applyAlignment="1">
      <alignment horizontal="center" vertical="center" wrapText="1"/>
    </xf>
    <xf numFmtId="9" fontId="9" fillId="4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vertical="center" wrapText="1" indent="3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9" fontId="8" fillId="4" borderId="1" xfId="0" applyNumberFormat="1" applyFont="1" applyFill="1" applyBorder="1" applyAlignment="1">
      <alignment horizontal="center" vertical="center" wrapText="1"/>
    </xf>
    <xf numFmtId="9" fontId="5" fillId="4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vertical="center" wrapText="1"/>
    </xf>
    <xf numFmtId="9" fontId="4" fillId="4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5C5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AE753-4FEF-4623-8749-034D7BFB0E8E}">
  <dimension ref="A1:P824"/>
  <sheetViews>
    <sheetView tabSelected="1" zoomScale="110" zoomScaleNormal="110" workbookViewId="0">
      <selection activeCell="K8" sqref="K8"/>
    </sheetView>
  </sheetViews>
  <sheetFormatPr baseColWidth="10" defaultRowHeight="15" x14ac:dyDescent="0.25"/>
  <cols>
    <col min="1" max="1" width="10.140625" style="1" customWidth="1"/>
    <col min="2" max="2" width="14" style="11" customWidth="1"/>
    <col min="3" max="3" width="31.42578125" customWidth="1"/>
    <col min="4" max="4" width="11.140625" style="1" customWidth="1"/>
    <col min="6" max="6" width="14.140625" style="20" bestFit="1" customWidth="1"/>
    <col min="7" max="7" width="11.42578125" style="3"/>
    <col min="8" max="9" width="13" style="19" bestFit="1" customWidth="1"/>
    <col min="10" max="10" width="19.42578125" style="19" customWidth="1"/>
    <col min="11" max="11" width="29.140625" customWidth="1"/>
    <col min="12" max="12" width="28.42578125" hidden="1" customWidth="1"/>
    <col min="13" max="13" width="13.42578125" style="29" bestFit="1" customWidth="1"/>
  </cols>
  <sheetData>
    <row r="1" spans="1:13" ht="30" customHeight="1" thickBot="1" x14ac:dyDescent="0.3">
      <c r="A1" s="47" t="s">
        <v>39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</row>
    <row r="2" spans="1:13" ht="51.75" thickBot="1" x14ac:dyDescent="0.3">
      <c r="A2" s="36" t="s">
        <v>27</v>
      </c>
      <c r="B2" s="12" t="s">
        <v>28</v>
      </c>
      <c r="C2" s="37" t="s">
        <v>0</v>
      </c>
      <c r="D2" s="6" t="s">
        <v>30</v>
      </c>
      <c r="E2" s="38" t="s">
        <v>31</v>
      </c>
      <c r="F2" s="39" t="s">
        <v>32</v>
      </c>
      <c r="G2" s="38" t="s">
        <v>1</v>
      </c>
      <c r="H2" s="39" t="s">
        <v>38</v>
      </c>
      <c r="I2" s="39" t="s">
        <v>94</v>
      </c>
      <c r="J2" s="39" t="s">
        <v>33</v>
      </c>
      <c r="K2" s="38" t="s">
        <v>34</v>
      </c>
      <c r="L2" s="40" t="s">
        <v>95</v>
      </c>
      <c r="M2" s="38" t="s">
        <v>35</v>
      </c>
    </row>
    <row r="3" spans="1:13" ht="30.75" customHeight="1" thickBot="1" x14ac:dyDescent="0.3">
      <c r="A3" s="4" t="s">
        <v>3</v>
      </c>
      <c r="B3" s="13" t="s">
        <v>36</v>
      </c>
      <c r="C3" s="5" t="s">
        <v>2</v>
      </c>
      <c r="D3" s="4" t="s">
        <v>37</v>
      </c>
      <c r="E3" s="30">
        <v>1</v>
      </c>
      <c r="F3" s="18">
        <v>17216.080000000002</v>
      </c>
      <c r="G3" s="21">
        <v>20</v>
      </c>
      <c r="H3" s="18">
        <v>7220.78</v>
      </c>
      <c r="I3" s="24">
        <v>7016.6</v>
      </c>
      <c r="J3" s="18"/>
      <c r="K3" s="4"/>
      <c r="L3" s="18">
        <f>F3+H3+I3+J3</f>
        <v>31453.46</v>
      </c>
      <c r="M3" s="41">
        <f>L3*E3</f>
        <v>31453.46</v>
      </c>
    </row>
    <row r="4" spans="1:13" ht="30.75" customHeight="1" thickBot="1" x14ac:dyDescent="0.3">
      <c r="A4" s="4" t="s">
        <v>3</v>
      </c>
      <c r="B4" s="13" t="s">
        <v>36</v>
      </c>
      <c r="C4" s="5" t="s">
        <v>4</v>
      </c>
      <c r="D4" s="4" t="s">
        <v>37</v>
      </c>
      <c r="E4" s="30">
        <v>1</v>
      </c>
      <c r="F4" s="18">
        <v>17216.080000000002</v>
      </c>
      <c r="G4" s="21">
        <v>24</v>
      </c>
      <c r="H4" s="18">
        <v>683.75</v>
      </c>
      <c r="I4" s="24">
        <v>24599.68</v>
      </c>
      <c r="J4" s="18">
        <f>908.49*13</f>
        <v>11810.37</v>
      </c>
      <c r="K4" s="4" t="s">
        <v>92</v>
      </c>
      <c r="L4" s="18">
        <f>F4+H4+I4+J4</f>
        <v>54309.880000000005</v>
      </c>
      <c r="M4" s="41">
        <f>L4*E4</f>
        <v>54309.880000000005</v>
      </c>
    </row>
    <row r="5" spans="1:13" ht="30.75" customHeight="1" thickBot="1" x14ac:dyDescent="0.3">
      <c r="A5" s="4" t="s">
        <v>3</v>
      </c>
      <c r="B5" s="13" t="s">
        <v>36</v>
      </c>
      <c r="C5" s="5" t="s">
        <v>6</v>
      </c>
      <c r="D5" s="4" t="s">
        <v>37</v>
      </c>
      <c r="E5" s="30">
        <v>1</v>
      </c>
      <c r="F5" s="18">
        <v>17216.080000000002</v>
      </c>
      <c r="G5" s="21">
        <v>22</v>
      </c>
      <c r="H5" s="18">
        <v>8372.56</v>
      </c>
      <c r="I5" s="24">
        <v>18613</v>
      </c>
      <c r="J5" s="18">
        <v>908.49</v>
      </c>
      <c r="K5" s="4" t="s">
        <v>93</v>
      </c>
      <c r="L5" s="18">
        <f>F5+H5+I5+J5</f>
        <v>45110.13</v>
      </c>
      <c r="M5" s="41">
        <f>L5*E5</f>
        <v>45110.13</v>
      </c>
    </row>
    <row r="6" spans="1:13" ht="30.75" customHeight="1" thickBot="1" x14ac:dyDescent="0.3">
      <c r="A6" s="4" t="s">
        <v>3</v>
      </c>
      <c r="B6" s="13" t="s">
        <v>36</v>
      </c>
      <c r="C6" s="5" t="s">
        <v>5</v>
      </c>
      <c r="D6" s="4" t="s">
        <v>37</v>
      </c>
      <c r="E6" s="30">
        <v>1</v>
      </c>
      <c r="F6" s="18">
        <v>17216.080000000002</v>
      </c>
      <c r="G6" s="21">
        <v>22</v>
      </c>
      <c r="H6" s="18">
        <v>8372.56</v>
      </c>
      <c r="I6" s="24">
        <v>18613.419999999998</v>
      </c>
      <c r="J6" s="18"/>
      <c r="K6" s="4"/>
      <c r="L6" s="18">
        <f>F6+H6+I6+J6</f>
        <v>44202.06</v>
      </c>
      <c r="M6" s="41">
        <f>L6*E6</f>
        <v>44202.06</v>
      </c>
    </row>
    <row r="7" spans="1:13" ht="30.75" customHeight="1" thickBot="1" x14ac:dyDescent="0.3">
      <c r="A7" s="4" t="s">
        <v>3</v>
      </c>
      <c r="B7" s="13" t="s">
        <v>36</v>
      </c>
      <c r="C7" s="5" t="s">
        <v>7</v>
      </c>
      <c r="D7" s="4" t="s">
        <v>37</v>
      </c>
      <c r="E7" s="30">
        <v>0.8</v>
      </c>
      <c r="F7" s="18">
        <v>17216.080000000002</v>
      </c>
      <c r="G7" s="21">
        <v>20</v>
      </c>
      <c r="H7" s="18">
        <v>7220.78</v>
      </c>
      <c r="I7" s="18">
        <v>17753.12</v>
      </c>
      <c r="J7" s="18"/>
      <c r="K7" s="4"/>
      <c r="L7" s="42">
        <f>F7+H7+I7+J7</f>
        <v>42189.979999999996</v>
      </c>
      <c r="M7" s="41">
        <f>L7*E7</f>
        <v>33751.983999999997</v>
      </c>
    </row>
    <row r="8" spans="1:13" ht="30.75" customHeight="1" thickBot="1" x14ac:dyDescent="0.3">
      <c r="A8" s="4" t="s">
        <v>3</v>
      </c>
      <c r="B8" s="13" t="s">
        <v>36</v>
      </c>
      <c r="C8" s="5" t="s">
        <v>8</v>
      </c>
      <c r="D8" s="4" t="s">
        <v>37</v>
      </c>
      <c r="E8" s="30">
        <v>1</v>
      </c>
      <c r="F8" s="18">
        <v>17216.080000000002</v>
      </c>
      <c r="G8" s="4">
        <v>20</v>
      </c>
      <c r="H8" s="18">
        <v>7220.78</v>
      </c>
      <c r="I8" s="18">
        <v>17753.12</v>
      </c>
      <c r="J8" s="18"/>
      <c r="K8" s="4"/>
      <c r="L8" s="18">
        <f>F8+H8+I8+J8</f>
        <v>42189.979999999996</v>
      </c>
      <c r="M8" s="41">
        <f>L8*E8</f>
        <v>42189.979999999996</v>
      </c>
    </row>
    <row r="9" spans="1:13" ht="30.75" customHeight="1" thickBot="1" x14ac:dyDescent="0.3">
      <c r="A9" s="4" t="s">
        <v>10</v>
      </c>
      <c r="B9" s="13" t="s">
        <v>36</v>
      </c>
      <c r="C9" s="32" t="s">
        <v>9</v>
      </c>
      <c r="D9" s="4" t="s">
        <v>37</v>
      </c>
      <c r="E9" s="31">
        <v>0.90269999999999995</v>
      </c>
      <c r="F9" s="18">
        <v>15138.94</v>
      </c>
      <c r="G9" s="4">
        <v>22</v>
      </c>
      <c r="H9" s="18">
        <v>8372.56</v>
      </c>
      <c r="I9" s="18">
        <f>912.35*14</f>
        <v>12772.9</v>
      </c>
      <c r="J9" s="18"/>
      <c r="K9" s="4"/>
      <c r="L9" s="18">
        <f>F9+H9+I9+J9</f>
        <v>36284.400000000001</v>
      </c>
      <c r="M9" s="41">
        <f>L9*E9</f>
        <v>32753.927879999999</v>
      </c>
    </row>
    <row r="10" spans="1:13" ht="30.75" customHeight="1" thickBot="1" x14ac:dyDescent="0.3">
      <c r="A10" s="4" t="s">
        <v>10</v>
      </c>
      <c r="B10" s="13" t="s">
        <v>36</v>
      </c>
      <c r="C10" s="5" t="s">
        <v>11</v>
      </c>
      <c r="D10" s="4" t="s">
        <v>37</v>
      </c>
      <c r="E10" s="30">
        <v>1</v>
      </c>
      <c r="F10" s="18">
        <v>15138.94</v>
      </c>
      <c r="G10" s="4">
        <v>20</v>
      </c>
      <c r="H10" s="18">
        <v>7220.78</v>
      </c>
      <c r="I10" s="24">
        <f>(596.87*1.005)*14</f>
        <v>8397.9609</v>
      </c>
      <c r="J10" s="18"/>
      <c r="K10" s="4"/>
      <c r="L10" s="18">
        <f>F10+H10+I10+J10</f>
        <v>30757.680899999999</v>
      </c>
      <c r="M10" s="41">
        <f>L10*E10</f>
        <v>30757.680899999999</v>
      </c>
    </row>
    <row r="11" spans="1:13" ht="30.75" customHeight="1" thickBot="1" x14ac:dyDescent="0.3">
      <c r="A11" s="4" t="s">
        <v>13</v>
      </c>
      <c r="B11" s="13" t="s">
        <v>36</v>
      </c>
      <c r="C11" s="5" t="s">
        <v>12</v>
      </c>
      <c r="D11" s="4" t="s">
        <v>37</v>
      </c>
      <c r="E11" s="30">
        <v>1</v>
      </c>
      <c r="F11" s="18">
        <v>11594.76</v>
      </c>
      <c r="G11" s="4">
        <v>18</v>
      </c>
      <c r="H11" s="18">
        <v>6483.54</v>
      </c>
      <c r="I11" s="24">
        <f>(1050.91*1.005)*14</f>
        <v>14786.3037</v>
      </c>
      <c r="J11" s="18"/>
      <c r="K11" s="4"/>
      <c r="L11" s="18">
        <f>F11+H11+I11+J11</f>
        <v>32864.6037</v>
      </c>
      <c r="M11" s="41">
        <f>L11*E11</f>
        <v>32864.6037</v>
      </c>
    </row>
    <row r="12" spans="1:13" ht="30.75" customHeight="1" thickBot="1" x14ac:dyDescent="0.3">
      <c r="A12" s="4" t="s">
        <v>13</v>
      </c>
      <c r="B12" s="13" t="s">
        <v>36</v>
      </c>
      <c r="C12" s="5" t="s">
        <v>14</v>
      </c>
      <c r="D12" s="4" t="s">
        <v>37</v>
      </c>
      <c r="E12" s="30">
        <v>1</v>
      </c>
      <c r="F12" s="18">
        <v>11594.76</v>
      </c>
      <c r="G12" s="4">
        <v>16</v>
      </c>
      <c r="H12" s="18">
        <f>410.48*14</f>
        <v>5746.72</v>
      </c>
      <c r="I12" s="25">
        <f>(490.56*1.005)*14</f>
        <v>6902.1791999999996</v>
      </c>
      <c r="J12" s="18">
        <f>(228.88*1.005)*14</f>
        <v>3220.3415999999993</v>
      </c>
      <c r="K12" s="4" t="s">
        <v>101</v>
      </c>
      <c r="L12" s="18">
        <f>F12+H12+I12+J12</f>
        <v>27464.000799999998</v>
      </c>
      <c r="M12" s="41">
        <f>L12*E12</f>
        <v>27464.000799999998</v>
      </c>
    </row>
    <row r="13" spans="1:13" ht="30.75" customHeight="1" thickBot="1" x14ac:dyDescent="0.3">
      <c r="A13" s="4" t="s">
        <v>13</v>
      </c>
      <c r="B13" s="13" t="s">
        <v>36</v>
      </c>
      <c r="C13" s="5" t="s">
        <v>15</v>
      </c>
      <c r="D13" s="4" t="s">
        <v>37</v>
      </c>
      <c r="E13" s="30">
        <v>1</v>
      </c>
      <c r="F13" s="18">
        <v>11594.76</v>
      </c>
      <c r="G13" s="4">
        <v>16</v>
      </c>
      <c r="H13" s="18">
        <f>410.48*14</f>
        <v>5746.72</v>
      </c>
      <c r="I13" s="24">
        <f>(414.7*1.005)*14</f>
        <v>5834.8289999999997</v>
      </c>
      <c r="J13" s="18"/>
      <c r="K13" s="4"/>
      <c r="L13" s="18">
        <f>F13+H13+I13+J13</f>
        <v>23176.309000000001</v>
      </c>
      <c r="M13" s="41">
        <f>L13*E13</f>
        <v>23176.309000000001</v>
      </c>
    </row>
    <row r="14" spans="1:13" ht="30.75" customHeight="1" thickBot="1" x14ac:dyDescent="0.3">
      <c r="A14" s="4" t="s">
        <v>13</v>
      </c>
      <c r="B14" s="13" t="s">
        <v>36</v>
      </c>
      <c r="C14" s="5" t="s">
        <v>14</v>
      </c>
      <c r="D14" s="4" t="s">
        <v>37</v>
      </c>
      <c r="E14" s="30">
        <v>1</v>
      </c>
      <c r="F14" s="18">
        <v>11594.76</v>
      </c>
      <c r="G14" s="4">
        <v>16</v>
      </c>
      <c r="H14" s="18">
        <v>5746.72</v>
      </c>
      <c r="I14" s="24">
        <f>(414.7*1.005)*14</f>
        <v>5834.8289999999997</v>
      </c>
      <c r="J14" s="18"/>
      <c r="K14" s="4"/>
      <c r="L14" s="18">
        <f>F14+H14+I14+J14</f>
        <v>23176.309000000001</v>
      </c>
      <c r="M14" s="41">
        <f>L14*E14</f>
        <v>23176.309000000001</v>
      </c>
    </row>
    <row r="15" spans="1:13" ht="30.75" customHeight="1" thickBot="1" x14ac:dyDescent="0.3">
      <c r="A15" s="4" t="s">
        <v>17</v>
      </c>
      <c r="B15" s="13" t="s">
        <v>36</v>
      </c>
      <c r="C15" s="5" t="s">
        <v>16</v>
      </c>
      <c r="D15" s="4" t="s">
        <v>37</v>
      </c>
      <c r="E15" s="30">
        <v>1</v>
      </c>
      <c r="F15" s="18">
        <v>9828.06</v>
      </c>
      <c r="G15" s="4">
        <v>12</v>
      </c>
      <c r="H15" s="18">
        <f>305.09*14</f>
        <v>4271.2599999999993</v>
      </c>
      <c r="I15" s="24">
        <f>(559.18*1.005)*14</f>
        <v>7867.6625999999987</v>
      </c>
      <c r="J15" s="18"/>
      <c r="K15" s="4"/>
      <c r="L15" s="18">
        <f>F15+H15+I15+J15</f>
        <v>21966.982599999999</v>
      </c>
      <c r="M15" s="41">
        <f>L15*E15</f>
        <v>21966.982599999999</v>
      </c>
    </row>
    <row r="16" spans="1:13" ht="30.75" customHeight="1" thickBot="1" x14ac:dyDescent="0.3">
      <c r="A16" s="4" t="s">
        <v>13</v>
      </c>
      <c r="B16" s="13" t="s">
        <v>40</v>
      </c>
      <c r="C16" s="5" t="s">
        <v>18</v>
      </c>
      <c r="D16" s="4" t="s">
        <v>37</v>
      </c>
      <c r="E16" s="30">
        <v>1</v>
      </c>
      <c r="F16" s="18">
        <v>11594.76</v>
      </c>
      <c r="G16" s="21">
        <v>22</v>
      </c>
      <c r="H16" s="18">
        <v>8372.56</v>
      </c>
      <c r="I16" s="24">
        <v>31258.76</v>
      </c>
      <c r="J16" s="18"/>
      <c r="K16" s="4"/>
      <c r="L16" s="18">
        <f>F16+H16+I16</f>
        <v>51226.080000000002</v>
      </c>
      <c r="M16" s="41">
        <f>L16*E16</f>
        <v>51226.080000000002</v>
      </c>
    </row>
    <row r="17" spans="1:13" ht="30.75" customHeight="1" thickBot="1" x14ac:dyDescent="0.3">
      <c r="A17" s="4" t="s">
        <v>13</v>
      </c>
      <c r="B17" s="13" t="s">
        <v>40</v>
      </c>
      <c r="C17" s="5" t="s">
        <v>19</v>
      </c>
      <c r="D17" s="4" t="s">
        <v>37</v>
      </c>
      <c r="E17" s="30">
        <v>1</v>
      </c>
      <c r="F17" s="18">
        <v>11594.76</v>
      </c>
      <c r="G17" s="21">
        <v>18</v>
      </c>
      <c r="H17" s="18">
        <v>6483.54</v>
      </c>
      <c r="I17" s="24">
        <v>23639</v>
      </c>
      <c r="J17" s="18"/>
      <c r="K17" s="4"/>
      <c r="L17" s="18">
        <f>F17+H17+I17</f>
        <v>41717.300000000003</v>
      </c>
      <c r="M17" s="41">
        <f>L17*E17</f>
        <v>41717.300000000003</v>
      </c>
    </row>
    <row r="18" spans="1:13" ht="30.75" customHeight="1" thickBot="1" x14ac:dyDescent="0.3">
      <c r="A18" s="4" t="s">
        <v>13</v>
      </c>
      <c r="B18" s="13" t="s">
        <v>40</v>
      </c>
      <c r="C18" s="5" t="s">
        <v>20</v>
      </c>
      <c r="D18" s="4" t="s">
        <v>37</v>
      </c>
      <c r="E18" s="30">
        <v>1</v>
      </c>
      <c r="F18" s="18">
        <v>11594.76</v>
      </c>
      <c r="G18" s="4">
        <v>18</v>
      </c>
      <c r="H18" s="18">
        <v>6483.54</v>
      </c>
      <c r="I18" s="25">
        <f>(1089.84*1.005)*14</f>
        <v>15334.048799999997</v>
      </c>
      <c r="J18" s="25">
        <f>(701.97*1.005)*14</f>
        <v>9876.7178999999996</v>
      </c>
      <c r="K18" s="4"/>
      <c r="L18" s="18">
        <f>F18+H18+I18+J18</f>
        <v>43289.066699999996</v>
      </c>
      <c r="M18" s="41">
        <f>L18*E18</f>
        <v>43289.066699999996</v>
      </c>
    </row>
    <row r="19" spans="1:13" ht="30.75" customHeight="1" thickBot="1" x14ac:dyDescent="0.3">
      <c r="A19" s="7" t="s">
        <v>13</v>
      </c>
      <c r="B19" s="13" t="s">
        <v>40</v>
      </c>
      <c r="C19" s="5" t="s">
        <v>21</v>
      </c>
      <c r="D19" s="4" t="s">
        <v>37</v>
      </c>
      <c r="E19" s="30">
        <v>1</v>
      </c>
      <c r="F19" s="18">
        <v>11594.76</v>
      </c>
      <c r="G19" s="4">
        <v>18</v>
      </c>
      <c r="H19" s="18">
        <f>463.11*14</f>
        <v>6483.54</v>
      </c>
      <c r="I19" s="25">
        <f>(1089.84*1.005)*14</f>
        <v>15334.048799999997</v>
      </c>
      <c r="J19" s="25">
        <f>(265.31*1.005)*14</f>
        <v>3732.9117000000001</v>
      </c>
      <c r="K19" s="25"/>
      <c r="L19" s="18">
        <f>F19+H19+I19+J19</f>
        <v>37145.260499999989</v>
      </c>
      <c r="M19" s="41">
        <f>L19*E19</f>
        <v>37145.260499999989</v>
      </c>
    </row>
    <row r="20" spans="1:13" ht="30.75" customHeight="1" thickBot="1" x14ac:dyDescent="0.3">
      <c r="A20" s="4" t="s">
        <v>17</v>
      </c>
      <c r="B20" s="13" t="s">
        <v>40</v>
      </c>
      <c r="C20" s="5" t="s">
        <v>22</v>
      </c>
      <c r="D20" s="4" t="s">
        <v>37</v>
      </c>
      <c r="E20" s="30">
        <v>1</v>
      </c>
      <c r="F20" s="25">
        <v>11594.76</v>
      </c>
      <c r="G20" s="4">
        <v>17</v>
      </c>
      <c r="H20" s="18">
        <v>6114.64</v>
      </c>
      <c r="I20" s="25">
        <f>(764.6*1.005)*14</f>
        <v>10757.921999999999</v>
      </c>
      <c r="J20" s="25">
        <f t="shared" ref="J20:J26" si="0">(138*1.005)*14</f>
        <v>1941.6599999999999</v>
      </c>
      <c r="K20" s="4"/>
      <c r="L20" s="18">
        <f>F20+H20+I20+J20</f>
        <v>30408.982</v>
      </c>
      <c r="M20" s="41">
        <f>L20*E20</f>
        <v>30408.982</v>
      </c>
    </row>
    <row r="21" spans="1:13" ht="30.75" customHeight="1" thickBot="1" x14ac:dyDescent="0.3">
      <c r="A21" s="4" t="s">
        <v>17</v>
      </c>
      <c r="B21" s="13" t="s">
        <v>40</v>
      </c>
      <c r="C21" s="5" t="s">
        <v>22</v>
      </c>
      <c r="D21" s="4" t="s">
        <v>37</v>
      </c>
      <c r="E21" s="30">
        <v>1</v>
      </c>
      <c r="F21" s="25">
        <v>11594.76</v>
      </c>
      <c r="G21" s="4">
        <v>17</v>
      </c>
      <c r="H21" s="18">
        <v>6114.64</v>
      </c>
      <c r="I21" s="25">
        <f>(764.6*1.005)*14</f>
        <v>10757.921999999999</v>
      </c>
      <c r="J21" s="25">
        <f t="shared" si="0"/>
        <v>1941.6599999999999</v>
      </c>
      <c r="K21" s="4"/>
      <c r="L21" s="18">
        <f>F21+H21+I21+J21</f>
        <v>30408.982</v>
      </c>
      <c r="M21" s="41">
        <f>L21*E21</f>
        <v>30408.982</v>
      </c>
    </row>
    <row r="22" spans="1:13" ht="30.75" customHeight="1" thickBot="1" x14ac:dyDescent="0.3">
      <c r="A22" s="4" t="s">
        <v>17</v>
      </c>
      <c r="B22" s="13" t="s">
        <v>40</v>
      </c>
      <c r="C22" s="5" t="s">
        <v>23</v>
      </c>
      <c r="D22" s="4" t="s">
        <v>37</v>
      </c>
      <c r="E22" s="30">
        <v>1</v>
      </c>
      <c r="F22" s="18">
        <v>11594.76</v>
      </c>
      <c r="G22" s="4">
        <v>14</v>
      </c>
      <c r="H22" s="18">
        <v>5009.34</v>
      </c>
      <c r="I22" s="25">
        <f>(564.58*1.005)*14</f>
        <v>7943.6405999999988</v>
      </c>
      <c r="J22" s="25">
        <f t="shared" si="0"/>
        <v>1941.6599999999999</v>
      </c>
      <c r="K22" s="4"/>
      <c r="L22" s="18">
        <f>F22+H22+I22+J22</f>
        <v>26489.400599999997</v>
      </c>
      <c r="M22" s="41">
        <f>L22*E22</f>
        <v>26489.400599999997</v>
      </c>
    </row>
    <row r="23" spans="1:13" ht="30.75" customHeight="1" thickBot="1" x14ac:dyDescent="0.3">
      <c r="A23" s="4" t="s">
        <v>17</v>
      </c>
      <c r="B23" s="13" t="s">
        <v>40</v>
      </c>
      <c r="C23" s="5" t="s">
        <v>24</v>
      </c>
      <c r="D23" s="4" t="s">
        <v>37</v>
      </c>
      <c r="E23" s="30">
        <v>1</v>
      </c>
      <c r="F23" s="18">
        <v>11594.76</v>
      </c>
      <c r="G23" s="4">
        <v>14</v>
      </c>
      <c r="H23" s="18">
        <v>5009.34</v>
      </c>
      <c r="I23" s="25">
        <f>(564.58*1.005)*14</f>
        <v>7943.6405999999988</v>
      </c>
      <c r="J23" s="25">
        <f t="shared" si="0"/>
        <v>1941.6599999999999</v>
      </c>
      <c r="K23" s="4"/>
      <c r="L23" s="18">
        <f>F23+H23+I23+J23</f>
        <v>26489.400599999997</v>
      </c>
      <c r="M23" s="41">
        <f>L23*E23</f>
        <v>26489.400599999997</v>
      </c>
    </row>
    <row r="24" spans="1:13" ht="30.75" customHeight="1" thickBot="1" x14ac:dyDescent="0.3">
      <c r="A24" s="4" t="s">
        <v>17</v>
      </c>
      <c r="B24" s="13" t="s">
        <v>40</v>
      </c>
      <c r="C24" s="5" t="s">
        <v>24</v>
      </c>
      <c r="D24" s="4" t="s">
        <v>37</v>
      </c>
      <c r="E24" s="30">
        <v>1</v>
      </c>
      <c r="F24" s="18">
        <v>11594.76</v>
      </c>
      <c r="G24" s="4">
        <v>14</v>
      </c>
      <c r="H24" s="18">
        <f>357.81*14</f>
        <v>5009.34</v>
      </c>
      <c r="I24" s="25">
        <f>(564.58*1.005)*14</f>
        <v>7943.6405999999988</v>
      </c>
      <c r="J24" s="25">
        <f t="shared" si="0"/>
        <v>1941.6599999999999</v>
      </c>
      <c r="K24" s="4"/>
      <c r="L24" s="18">
        <f>F24+H24+I24+J24</f>
        <v>26489.400599999997</v>
      </c>
      <c r="M24" s="41">
        <f>L24*E24</f>
        <v>26489.400599999997</v>
      </c>
    </row>
    <row r="25" spans="1:13" ht="30.75" customHeight="1" thickBot="1" x14ac:dyDescent="0.3">
      <c r="A25" s="4" t="s">
        <v>17</v>
      </c>
      <c r="B25" s="13" t="s">
        <v>40</v>
      </c>
      <c r="C25" s="5" t="s">
        <v>24</v>
      </c>
      <c r="D25" s="4" t="s">
        <v>37</v>
      </c>
      <c r="E25" s="30">
        <v>1</v>
      </c>
      <c r="F25" s="18">
        <v>11594.76</v>
      </c>
      <c r="G25" s="4">
        <v>14</v>
      </c>
      <c r="H25" s="18">
        <v>5009.34</v>
      </c>
      <c r="I25" s="25">
        <f>(564.58*1.005)*14</f>
        <v>7943.6405999999988</v>
      </c>
      <c r="J25" s="25">
        <f t="shared" si="0"/>
        <v>1941.6599999999999</v>
      </c>
      <c r="K25" s="4"/>
      <c r="L25" s="18">
        <f>F25+H25+I25+J25</f>
        <v>26489.400599999997</v>
      </c>
      <c r="M25" s="41">
        <f>L25*E25</f>
        <v>26489.400599999997</v>
      </c>
    </row>
    <row r="26" spans="1:13" ht="30.75" customHeight="1" thickBot="1" x14ac:dyDescent="0.3">
      <c r="A26" s="4" t="s">
        <v>17</v>
      </c>
      <c r="B26" s="13" t="s">
        <v>40</v>
      </c>
      <c r="C26" s="5" t="s">
        <v>24</v>
      </c>
      <c r="D26" s="4" t="s">
        <v>37</v>
      </c>
      <c r="E26" s="30">
        <v>1</v>
      </c>
      <c r="F26" s="18">
        <v>11594.76</v>
      </c>
      <c r="G26" s="4">
        <v>14</v>
      </c>
      <c r="H26" s="18">
        <v>5009.34</v>
      </c>
      <c r="I26" s="25">
        <f>(564.58*1.005)*14</f>
        <v>7943.6405999999988</v>
      </c>
      <c r="J26" s="25">
        <f t="shared" si="0"/>
        <v>1941.6599999999999</v>
      </c>
      <c r="K26" s="4"/>
      <c r="L26" s="18">
        <f>F26+H26+I26+J26</f>
        <v>26489.400599999997</v>
      </c>
      <c r="M26" s="41">
        <f>L26*E26</f>
        <v>26489.400599999997</v>
      </c>
    </row>
    <row r="27" spans="1:13" ht="30.75" customHeight="1" thickBot="1" x14ac:dyDescent="0.3">
      <c r="A27" s="4" t="s">
        <v>17</v>
      </c>
      <c r="B27" s="13" t="s">
        <v>40</v>
      </c>
      <c r="C27" s="5" t="s">
        <v>24</v>
      </c>
      <c r="D27" s="4" t="s">
        <v>37</v>
      </c>
      <c r="E27" s="30">
        <v>1</v>
      </c>
      <c r="F27" s="18">
        <v>11594.76</v>
      </c>
      <c r="G27" s="4">
        <v>14</v>
      </c>
      <c r="H27" s="18">
        <v>5009.34</v>
      </c>
      <c r="I27" s="25">
        <v>7908.07</v>
      </c>
      <c r="J27" s="25">
        <v>1932.97</v>
      </c>
      <c r="K27" s="4"/>
      <c r="L27" s="18">
        <f>F27+H27+I27+J27</f>
        <v>26445.14</v>
      </c>
      <c r="M27" s="41">
        <f>L27*E27</f>
        <v>26445.14</v>
      </c>
    </row>
    <row r="28" spans="1:13" ht="30.75" customHeight="1" thickBot="1" x14ac:dyDescent="0.3">
      <c r="A28" s="4" t="s">
        <v>17</v>
      </c>
      <c r="B28" s="13" t="s">
        <v>40</v>
      </c>
      <c r="C28" s="5" t="s">
        <v>24</v>
      </c>
      <c r="D28" s="4" t="s">
        <v>37</v>
      </c>
      <c r="E28" s="30">
        <v>1</v>
      </c>
      <c r="F28" s="18">
        <v>11594.76</v>
      </c>
      <c r="G28" s="4">
        <v>14</v>
      </c>
      <c r="H28" s="18">
        <v>5009.34</v>
      </c>
      <c r="I28" s="25">
        <f>(564.58*1.005)*14</f>
        <v>7943.6405999999988</v>
      </c>
      <c r="J28" s="25">
        <f>(138*1.005)*14</f>
        <v>1941.6599999999999</v>
      </c>
      <c r="K28" s="4"/>
      <c r="L28" s="18">
        <f>F28+H28+I28+J28</f>
        <v>26489.400599999997</v>
      </c>
      <c r="M28" s="41">
        <f>L28*E28</f>
        <v>26489.400599999997</v>
      </c>
    </row>
    <row r="29" spans="1:13" ht="30.75" customHeight="1" thickBot="1" x14ac:dyDescent="0.3">
      <c r="A29" s="4" t="s">
        <v>17</v>
      </c>
      <c r="B29" s="13" t="s">
        <v>40</v>
      </c>
      <c r="C29" s="5" t="s">
        <v>24</v>
      </c>
      <c r="D29" s="4" t="s">
        <v>37</v>
      </c>
      <c r="E29" s="30">
        <v>1</v>
      </c>
      <c r="F29" s="18">
        <v>11594.76</v>
      </c>
      <c r="G29" s="4">
        <v>14</v>
      </c>
      <c r="H29" s="18">
        <v>5009.34</v>
      </c>
      <c r="I29" s="25">
        <f>(564.58*1.005)*14</f>
        <v>7943.6405999999988</v>
      </c>
      <c r="J29" s="25">
        <f>(138*1.005)*14</f>
        <v>1941.6599999999999</v>
      </c>
      <c r="K29" s="4"/>
      <c r="L29" s="18">
        <f>F29+H29+I29+J29</f>
        <v>26489.400599999997</v>
      </c>
      <c r="M29" s="41">
        <f>L29*E29</f>
        <v>26489.400599999997</v>
      </c>
    </row>
    <row r="30" spans="1:13" ht="30.75" customHeight="1" thickBot="1" x14ac:dyDescent="0.3">
      <c r="A30" s="4" t="s">
        <v>17</v>
      </c>
      <c r="B30" s="13" t="s">
        <v>40</v>
      </c>
      <c r="C30" s="5" t="s">
        <v>25</v>
      </c>
      <c r="D30" s="4" t="s">
        <v>37</v>
      </c>
      <c r="E30" s="30">
        <v>1</v>
      </c>
      <c r="F30" s="18">
        <v>11594.76</v>
      </c>
      <c r="G30" s="4">
        <v>17</v>
      </c>
      <c r="H30" s="18">
        <v>6114.64</v>
      </c>
      <c r="I30" s="24">
        <f>(764.6*1.005)*14</f>
        <v>10757.921999999999</v>
      </c>
      <c r="J30" s="18">
        <f>(138*1.005)*14</f>
        <v>1941.6599999999999</v>
      </c>
      <c r="K30" s="4"/>
      <c r="L30" s="18">
        <f>F30+H30+I30+J30</f>
        <v>30408.982</v>
      </c>
      <c r="M30" s="41">
        <f>L30*E30</f>
        <v>30408.982</v>
      </c>
    </row>
    <row r="31" spans="1:13" ht="30.75" customHeight="1" thickBot="1" x14ac:dyDescent="0.3">
      <c r="A31" s="4" t="s">
        <v>17</v>
      </c>
      <c r="B31" s="13" t="s">
        <v>40</v>
      </c>
      <c r="C31" s="5" t="s">
        <v>26</v>
      </c>
      <c r="D31" s="4" t="s">
        <v>37</v>
      </c>
      <c r="E31" s="30">
        <v>1</v>
      </c>
      <c r="F31" s="18">
        <v>11594.76</v>
      </c>
      <c r="G31" s="4">
        <v>17</v>
      </c>
      <c r="H31" s="18">
        <v>6114.64</v>
      </c>
      <c r="I31" s="24">
        <f>(764.6*1.005)*14</f>
        <v>10757.921999999999</v>
      </c>
      <c r="J31" s="18">
        <f>(138*1.005)*14</f>
        <v>1941.6599999999999</v>
      </c>
      <c r="K31" s="4"/>
      <c r="L31" s="18">
        <f>F31+H31+I31+J31</f>
        <v>30408.982</v>
      </c>
      <c r="M31" s="41">
        <f>L31*E31</f>
        <v>30408.982</v>
      </c>
    </row>
    <row r="32" spans="1:13" ht="30.75" customHeight="1" thickBot="1" x14ac:dyDescent="0.3">
      <c r="A32" s="2" t="s">
        <v>10</v>
      </c>
      <c r="B32" s="10" t="s">
        <v>75</v>
      </c>
      <c r="C32" s="8" t="s">
        <v>41</v>
      </c>
      <c r="D32" s="7" t="s">
        <v>74</v>
      </c>
      <c r="E32" s="30">
        <v>1</v>
      </c>
      <c r="F32" s="16">
        <v>15138.94</v>
      </c>
      <c r="G32" s="2">
        <v>26</v>
      </c>
      <c r="H32" s="22">
        <v>11466</v>
      </c>
      <c r="I32" s="26">
        <f>(1391*1.005)*14</f>
        <v>19571.37</v>
      </c>
      <c r="J32" s="17"/>
      <c r="K32" s="2"/>
      <c r="L32" s="18">
        <f>F32+H32+I32</f>
        <v>46176.31</v>
      </c>
      <c r="M32" s="41">
        <f>L32*E32</f>
        <v>46176.31</v>
      </c>
    </row>
    <row r="33" spans="1:13" ht="30.75" customHeight="1" thickBot="1" x14ac:dyDescent="0.3">
      <c r="A33" s="2" t="s">
        <v>10</v>
      </c>
      <c r="B33" s="13" t="s">
        <v>36</v>
      </c>
      <c r="C33" s="8" t="s">
        <v>42</v>
      </c>
      <c r="D33" s="7" t="s">
        <v>74</v>
      </c>
      <c r="E33" s="30">
        <v>1</v>
      </c>
      <c r="F33" s="16">
        <v>15138.94</v>
      </c>
      <c r="G33" s="2">
        <v>20</v>
      </c>
      <c r="H33" s="22">
        <v>7220.78</v>
      </c>
      <c r="I33" s="26">
        <f>(529.79*1.005)*14</f>
        <v>7454.1452999999983</v>
      </c>
      <c r="J33" s="17">
        <f>(350.22*1.005)*14</f>
        <v>4927.5954000000002</v>
      </c>
      <c r="K33" s="2" t="s">
        <v>102</v>
      </c>
      <c r="L33" s="18">
        <f>F33+H33+I33+J33</f>
        <v>34741.460699999996</v>
      </c>
      <c r="M33" s="41">
        <f>L33*E33</f>
        <v>34741.460699999996</v>
      </c>
    </row>
    <row r="34" spans="1:13" ht="30.75" customHeight="1" thickBot="1" x14ac:dyDescent="0.3">
      <c r="A34" s="2" t="s">
        <v>10</v>
      </c>
      <c r="B34" s="13" t="s">
        <v>36</v>
      </c>
      <c r="C34" s="8" t="s">
        <v>42</v>
      </c>
      <c r="D34" s="7" t="s">
        <v>74</v>
      </c>
      <c r="E34" s="30">
        <v>1</v>
      </c>
      <c r="F34" s="16">
        <v>15138.94</v>
      </c>
      <c r="G34" s="2">
        <v>20</v>
      </c>
      <c r="H34" s="22">
        <v>7220.78</v>
      </c>
      <c r="I34" s="26">
        <f>(529.79*1.005)*14</f>
        <v>7454.1452999999983</v>
      </c>
      <c r="J34" s="17"/>
      <c r="K34" s="2"/>
      <c r="L34" s="18">
        <f>F34+H34+I34+J34</f>
        <v>29813.865299999998</v>
      </c>
      <c r="M34" s="41">
        <f>L34*E34</f>
        <v>29813.865299999998</v>
      </c>
    </row>
    <row r="35" spans="1:13" ht="30.75" customHeight="1" thickBot="1" x14ac:dyDescent="0.3">
      <c r="A35" s="2" t="s">
        <v>10</v>
      </c>
      <c r="B35" s="14" t="s">
        <v>77</v>
      </c>
      <c r="C35" s="8" t="s">
        <v>43</v>
      </c>
      <c r="D35" s="7" t="s">
        <v>74</v>
      </c>
      <c r="E35" s="30">
        <v>1</v>
      </c>
      <c r="F35" s="16">
        <v>15138.94</v>
      </c>
      <c r="G35" s="2">
        <v>20</v>
      </c>
      <c r="H35" s="22">
        <v>7220.78</v>
      </c>
      <c r="I35" s="26">
        <f>(421.92*1.005)*14</f>
        <v>5936.4143999999997</v>
      </c>
      <c r="J35" s="17"/>
      <c r="K35" s="2"/>
      <c r="L35" s="18">
        <f>F35+H35+I35+J35</f>
        <v>28296.134400000003</v>
      </c>
      <c r="M35" s="41">
        <f>L35*E35</f>
        <v>28296.134400000003</v>
      </c>
    </row>
    <row r="36" spans="1:13" ht="30.75" customHeight="1" thickBot="1" x14ac:dyDescent="0.3">
      <c r="A36" s="2" t="s">
        <v>10</v>
      </c>
      <c r="B36" s="10" t="s">
        <v>75</v>
      </c>
      <c r="C36" s="8" t="s">
        <v>44</v>
      </c>
      <c r="D36" s="7" t="s">
        <v>74</v>
      </c>
      <c r="E36" s="30">
        <v>1</v>
      </c>
      <c r="F36" s="16">
        <v>15138.94</v>
      </c>
      <c r="G36" s="2">
        <v>20</v>
      </c>
      <c r="H36" s="22">
        <v>7220.78</v>
      </c>
      <c r="I36" s="26">
        <f>(603.4*1.005)*14</f>
        <v>8489.8379999999997</v>
      </c>
      <c r="J36" s="17"/>
      <c r="K36" s="2"/>
      <c r="L36" s="18">
        <f>F36+H36+I36</f>
        <v>30849.558000000001</v>
      </c>
      <c r="M36" s="41">
        <f>L36*E36</f>
        <v>30849.558000000001</v>
      </c>
    </row>
    <row r="37" spans="1:13" ht="30.75" customHeight="1" thickBot="1" x14ac:dyDescent="0.3">
      <c r="A37" s="2" t="s">
        <v>10</v>
      </c>
      <c r="B37" s="10" t="s">
        <v>75</v>
      </c>
      <c r="C37" s="8" t="s">
        <v>44</v>
      </c>
      <c r="D37" s="7" t="s">
        <v>74</v>
      </c>
      <c r="E37" s="15">
        <v>0.5</v>
      </c>
      <c r="F37" s="16">
        <v>15138.94</v>
      </c>
      <c r="G37" s="2">
        <v>20</v>
      </c>
      <c r="H37" s="22">
        <v>7220.78</v>
      </c>
      <c r="I37" s="26">
        <f>(603.4*1.005)*14</f>
        <v>8489.8379999999997</v>
      </c>
      <c r="J37" s="17"/>
      <c r="K37" s="2"/>
      <c r="L37" s="18">
        <f>F37+H37+I37+J37</f>
        <v>30849.558000000001</v>
      </c>
      <c r="M37" s="41">
        <f>L37*E37</f>
        <v>15424.779</v>
      </c>
    </row>
    <row r="38" spans="1:13" ht="30.75" customHeight="1" thickBot="1" x14ac:dyDescent="0.3">
      <c r="A38" s="2" t="s">
        <v>10</v>
      </c>
      <c r="B38" s="13" t="s">
        <v>36</v>
      </c>
      <c r="C38" s="8" t="s">
        <v>45</v>
      </c>
      <c r="D38" s="7" t="s">
        <v>74</v>
      </c>
      <c r="E38" s="15">
        <v>1</v>
      </c>
      <c r="F38" s="16">
        <v>15138.94</v>
      </c>
      <c r="G38" s="2">
        <v>20</v>
      </c>
      <c r="H38" s="22">
        <v>7220.78</v>
      </c>
      <c r="I38" s="26">
        <f>(536.96*1.005)*14</f>
        <v>7555.0272000000004</v>
      </c>
      <c r="J38" s="17"/>
      <c r="K38" s="2"/>
      <c r="L38" s="18">
        <f>F38+H38+I38+J38</f>
        <v>29914.747200000002</v>
      </c>
      <c r="M38" s="41">
        <f>L38*E38</f>
        <v>29914.747200000002</v>
      </c>
    </row>
    <row r="39" spans="1:13" ht="30.75" customHeight="1" thickBot="1" x14ac:dyDescent="0.3">
      <c r="A39" s="2" t="s">
        <v>10</v>
      </c>
      <c r="B39" s="10" t="s">
        <v>75</v>
      </c>
      <c r="C39" s="8" t="s">
        <v>46</v>
      </c>
      <c r="D39" s="7" t="s">
        <v>74</v>
      </c>
      <c r="E39" s="30">
        <v>1</v>
      </c>
      <c r="F39" s="16">
        <v>15138.94</v>
      </c>
      <c r="G39" s="2">
        <v>20</v>
      </c>
      <c r="H39" s="22">
        <v>7220.78</v>
      </c>
      <c r="I39" s="26">
        <f>(603.4*1.005)*14</f>
        <v>8489.8379999999997</v>
      </c>
      <c r="J39" s="17"/>
      <c r="K39" s="2"/>
      <c r="L39" s="18">
        <f>F39+H39+I39</f>
        <v>30849.558000000001</v>
      </c>
      <c r="M39" s="41">
        <f>L39*E39</f>
        <v>30849.558000000001</v>
      </c>
    </row>
    <row r="40" spans="1:13" ht="30.75" customHeight="1" thickBot="1" x14ac:dyDescent="0.3">
      <c r="A40" s="2" t="s">
        <v>10</v>
      </c>
      <c r="B40" s="10" t="s">
        <v>75</v>
      </c>
      <c r="C40" s="8" t="s">
        <v>46</v>
      </c>
      <c r="D40" s="7" t="s">
        <v>74</v>
      </c>
      <c r="E40" s="43">
        <v>0.8</v>
      </c>
      <c r="F40" s="16">
        <v>15138.94</v>
      </c>
      <c r="G40" s="2">
        <v>20</v>
      </c>
      <c r="H40" s="22">
        <v>7220.78</v>
      </c>
      <c r="I40" s="26">
        <f>(565.71*1.005)*14</f>
        <v>7959.5396999999994</v>
      </c>
      <c r="J40" s="17"/>
      <c r="K40" s="2"/>
      <c r="L40" s="18">
        <f>F40+H40+I40+J40</f>
        <v>30319.259700000002</v>
      </c>
      <c r="M40" s="41">
        <f>L40*E40</f>
        <v>24255.407760000002</v>
      </c>
    </row>
    <row r="41" spans="1:13" ht="30.75" customHeight="1" thickBot="1" x14ac:dyDescent="0.3">
      <c r="A41" s="2" t="s">
        <v>10</v>
      </c>
      <c r="B41" s="13" t="s">
        <v>36</v>
      </c>
      <c r="C41" s="8" t="s">
        <v>47</v>
      </c>
      <c r="D41" s="7" t="s">
        <v>74</v>
      </c>
      <c r="E41" s="30">
        <v>1</v>
      </c>
      <c r="F41" s="16">
        <v>15138.94</v>
      </c>
      <c r="G41" s="2">
        <v>20</v>
      </c>
      <c r="H41" s="22">
        <v>7220.78</v>
      </c>
      <c r="I41" s="26">
        <f>(469.86*1.005)*14</f>
        <v>6610.9301999999998</v>
      </c>
      <c r="J41" s="17"/>
      <c r="K41" s="2"/>
      <c r="L41" s="18">
        <f>F41+H41+I41+J41</f>
        <v>28970.6502</v>
      </c>
      <c r="M41" s="41">
        <f>L41*E41</f>
        <v>28970.6502</v>
      </c>
    </row>
    <row r="42" spans="1:13" ht="30.75" customHeight="1" thickBot="1" x14ac:dyDescent="0.3">
      <c r="A42" s="2" t="s">
        <v>10</v>
      </c>
      <c r="B42" s="14" t="s">
        <v>40</v>
      </c>
      <c r="C42" s="8" t="s">
        <v>48</v>
      </c>
      <c r="D42" s="7" t="s">
        <v>74</v>
      </c>
      <c r="E42" s="30">
        <v>1</v>
      </c>
      <c r="F42" s="16">
        <v>15138.94</v>
      </c>
      <c r="G42" s="2">
        <v>20</v>
      </c>
      <c r="H42" s="22">
        <v>7220.78</v>
      </c>
      <c r="I42" s="26">
        <f>(393.16*1.005)*14</f>
        <v>5531.7611999999999</v>
      </c>
      <c r="J42" s="17"/>
      <c r="K42" s="2"/>
      <c r="L42" s="18">
        <f>F42+H42+I42</f>
        <v>27891.481200000002</v>
      </c>
      <c r="M42" s="41">
        <f>L42*E42</f>
        <v>27891.481200000002</v>
      </c>
    </row>
    <row r="43" spans="1:13" ht="30.75" customHeight="1" thickBot="1" x14ac:dyDescent="0.3">
      <c r="A43" s="2" t="s">
        <v>10</v>
      </c>
      <c r="B43" s="14" t="s">
        <v>29</v>
      </c>
      <c r="C43" s="8" t="s">
        <v>49</v>
      </c>
      <c r="D43" s="7" t="s">
        <v>74</v>
      </c>
      <c r="E43" s="30">
        <v>1</v>
      </c>
      <c r="F43" s="16">
        <v>15138.94</v>
      </c>
      <c r="G43" s="2">
        <v>20</v>
      </c>
      <c r="H43" s="22">
        <v>7220.78</v>
      </c>
      <c r="I43" s="17">
        <f>(402.75*1.005)*14</f>
        <v>5666.6924999999992</v>
      </c>
      <c r="J43" s="17"/>
      <c r="K43" s="2"/>
      <c r="L43" s="18">
        <f>F43+H43+I43</f>
        <v>28026.412499999999</v>
      </c>
      <c r="M43" s="41">
        <f>L43*E43</f>
        <v>28026.412499999999</v>
      </c>
    </row>
    <row r="44" spans="1:13" ht="30.75" customHeight="1" thickBot="1" x14ac:dyDescent="0.3">
      <c r="A44" s="2" t="s">
        <v>13</v>
      </c>
      <c r="B44" s="14" t="s">
        <v>76</v>
      </c>
      <c r="C44" s="8" t="s">
        <v>51</v>
      </c>
      <c r="D44" s="7" t="s">
        <v>74</v>
      </c>
      <c r="E44" s="30">
        <v>1</v>
      </c>
      <c r="F44" s="16">
        <v>11594.76</v>
      </c>
      <c r="G44" s="2">
        <v>14</v>
      </c>
      <c r="H44" s="22">
        <v>5009.34</v>
      </c>
      <c r="I44" s="26">
        <f>(461.61*1.005)*14</f>
        <v>6494.8526999999995</v>
      </c>
      <c r="J44" s="17"/>
      <c r="K44" s="2"/>
      <c r="L44" s="18">
        <f>F44+H44+I44</f>
        <v>23098.952699999998</v>
      </c>
      <c r="M44" s="41">
        <f>L44*E44</f>
        <v>23098.952699999998</v>
      </c>
    </row>
    <row r="45" spans="1:13" ht="30.75" customHeight="1" thickBot="1" x14ac:dyDescent="0.3">
      <c r="A45" s="2" t="s">
        <v>13</v>
      </c>
      <c r="B45" s="14" t="s">
        <v>79</v>
      </c>
      <c r="C45" s="8" t="s">
        <v>52</v>
      </c>
      <c r="D45" s="7" t="s">
        <v>74</v>
      </c>
      <c r="E45" s="44">
        <v>0.75</v>
      </c>
      <c r="F45" s="33">
        <v>11594.76</v>
      </c>
      <c r="G45" s="2">
        <v>14</v>
      </c>
      <c r="H45" s="22">
        <v>5009.34</v>
      </c>
      <c r="I45" s="26">
        <f>(452.77*1.005)*14</f>
        <v>6370.473899999999</v>
      </c>
      <c r="J45" s="17"/>
      <c r="K45" s="2"/>
      <c r="L45" s="18">
        <f>F45+H45+I45</f>
        <v>22974.573899999996</v>
      </c>
      <c r="M45" s="41">
        <f>L45*E45</f>
        <v>17230.930424999999</v>
      </c>
    </row>
    <row r="46" spans="1:13" ht="30.75" customHeight="1" thickBot="1" x14ac:dyDescent="0.3">
      <c r="A46" s="2" t="s">
        <v>13</v>
      </c>
      <c r="B46" s="14" t="s">
        <v>76</v>
      </c>
      <c r="C46" s="8" t="s">
        <v>53</v>
      </c>
      <c r="D46" s="7" t="s">
        <v>74</v>
      </c>
      <c r="E46" s="30">
        <v>1</v>
      </c>
      <c r="F46" s="33">
        <v>11594.76</v>
      </c>
      <c r="G46" s="2">
        <v>14</v>
      </c>
      <c r="H46" s="22">
        <v>5009.34</v>
      </c>
      <c r="I46" s="23">
        <f>(547.87*1.005)*14</f>
        <v>7708.5308999999997</v>
      </c>
      <c r="J46" s="17">
        <f>132.22*14</f>
        <v>1851.08</v>
      </c>
      <c r="K46" s="2" t="s">
        <v>98</v>
      </c>
      <c r="L46" s="18">
        <f>F46+H46+I46+J46</f>
        <v>26163.710899999998</v>
      </c>
      <c r="M46" s="41">
        <f>L46*E46</f>
        <v>26163.710899999998</v>
      </c>
    </row>
    <row r="47" spans="1:13" ht="30.75" customHeight="1" thickBot="1" x14ac:dyDescent="0.3">
      <c r="A47" s="2" t="s">
        <v>13</v>
      </c>
      <c r="B47" s="14" t="s">
        <v>76</v>
      </c>
      <c r="C47" s="8" t="s">
        <v>53</v>
      </c>
      <c r="D47" s="7" t="s">
        <v>74</v>
      </c>
      <c r="E47" s="30">
        <v>1</v>
      </c>
      <c r="F47" s="22">
        <v>11594.76</v>
      </c>
      <c r="G47" s="2">
        <v>14</v>
      </c>
      <c r="H47" s="22">
        <v>5009.34</v>
      </c>
      <c r="I47" s="23">
        <f>(547.87*1.005)*14</f>
        <v>7708.5308999999997</v>
      </c>
      <c r="J47" s="17">
        <f>132.22*14</f>
        <v>1851.08</v>
      </c>
      <c r="K47" s="2" t="s">
        <v>98</v>
      </c>
      <c r="L47" s="18">
        <f>F47+H47+I47+J47</f>
        <v>26163.710899999998</v>
      </c>
      <c r="M47" s="41">
        <f>L47*E47</f>
        <v>26163.710899999998</v>
      </c>
    </row>
    <row r="48" spans="1:13" ht="30.75" customHeight="1" thickBot="1" x14ac:dyDescent="0.3">
      <c r="A48" s="2" t="s">
        <v>13</v>
      </c>
      <c r="B48" s="14" t="s">
        <v>78</v>
      </c>
      <c r="C48" s="8" t="s">
        <v>50</v>
      </c>
      <c r="D48" s="7" t="s">
        <v>74</v>
      </c>
      <c r="E48" s="30">
        <v>1</v>
      </c>
      <c r="F48" s="17">
        <v>11594.76</v>
      </c>
      <c r="G48" s="2">
        <v>14</v>
      </c>
      <c r="H48" s="23">
        <v>5009.34</v>
      </c>
      <c r="I48" s="26">
        <f>(1390.65*1.005)*14</f>
        <v>19566.445499999998</v>
      </c>
      <c r="J48" s="18">
        <f>(548.6*1.005)*14</f>
        <v>7718.8019999999997</v>
      </c>
      <c r="K48" s="4" t="s">
        <v>103</v>
      </c>
      <c r="L48" s="18">
        <f>F48+H48+I48+J48</f>
        <v>43889.347499999989</v>
      </c>
      <c r="M48" s="41">
        <f>L48*E48</f>
        <v>43889.347499999989</v>
      </c>
    </row>
    <row r="49" spans="1:13" ht="30.75" customHeight="1" thickBot="1" x14ac:dyDescent="0.3">
      <c r="A49" s="2" t="s">
        <v>13</v>
      </c>
      <c r="B49" s="14" t="s">
        <v>78</v>
      </c>
      <c r="C49" s="8" t="s">
        <v>54</v>
      </c>
      <c r="D49" s="7" t="s">
        <v>74</v>
      </c>
      <c r="E49" s="15">
        <v>1</v>
      </c>
      <c r="F49" s="17">
        <v>11594.76</v>
      </c>
      <c r="G49" s="2">
        <v>14</v>
      </c>
      <c r="H49" s="23">
        <v>5009.34</v>
      </c>
      <c r="I49" s="26">
        <f t="shared" ref="I49:I61" si="1">(1179.66*1.005)*14</f>
        <v>16597.816199999997</v>
      </c>
      <c r="J49" s="23"/>
      <c r="K49" s="8"/>
      <c r="L49" s="18">
        <f>F49+H49+I49+J49</f>
        <v>33201.916199999992</v>
      </c>
      <c r="M49" s="41">
        <f>L49*E49</f>
        <v>33201.916199999992</v>
      </c>
    </row>
    <row r="50" spans="1:13" ht="30.75" customHeight="1" thickBot="1" x14ac:dyDescent="0.3">
      <c r="A50" s="2" t="s">
        <v>13</v>
      </c>
      <c r="B50" s="14" t="s">
        <v>78</v>
      </c>
      <c r="C50" s="8" t="s">
        <v>54</v>
      </c>
      <c r="D50" s="7" t="s">
        <v>74</v>
      </c>
      <c r="E50" s="15">
        <v>0.75</v>
      </c>
      <c r="F50" s="17">
        <v>11594.76</v>
      </c>
      <c r="G50" s="2">
        <v>14</v>
      </c>
      <c r="H50" s="23">
        <v>5009.34</v>
      </c>
      <c r="I50" s="23">
        <f t="shared" si="1"/>
        <v>16597.816199999997</v>
      </c>
      <c r="J50" s="23"/>
      <c r="K50" s="8"/>
      <c r="L50" s="18">
        <f>F50+H50+I50+J50</f>
        <v>33201.916199999992</v>
      </c>
      <c r="M50" s="41">
        <f>L50*E50</f>
        <v>24901.437149999994</v>
      </c>
    </row>
    <row r="51" spans="1:13" ht="30.75" customHeight="1" thickBot="1" x14ac:dyDescent="0.3">
      <c r="A51" s="2" t="s">
        <v>13</v>
      </c>
      <c r="B51" s="14" t="s">
        <v>78</v>
      </c>
      <c r="C51" s="8" t="s">
        <v>54</v>
      </c>
      <c r="D51" s="7" t="s">
        <v>74</v>
      </c>
      <c r="E51" s="15">
        <v>0.4</v>
      </c>
      <c r="F51" s="17">
        <v>11594.76</v>
      </c>
      <c r="G51" s="2">
        <v>14</v>
      </c>
      <c r="H51" s="23">
        <v>5009.34</v>
      </c>
      <c r="I51" s="23">
        <f t="shared" si="1"/>
        <v>16597.816199999997</v>
      </c>
      <c r="J51" s="23"/>
      <c r="K51" s="8"/>
      <c r="L51" s="18">
        <f>F51+H51+I51+J51</f>
        <v>33201.916199999992</v>
      </c>
      <c r="M51" s="41">
        <f>L51*E51</f>
        <v>13280.766479999998</v>
      </c>
    </row>
    <row r="52" spans="1:13" ht="30.75" customHeight="1" thickBot="1" x14ac:dyDescent="0.3">
      <c r="A52" s="2" t="s">
        <v>13</v>
      </c>
      <c r="B52" s="14" t="s">
        <v>78</v>
      </c>
      <c r="C52" s="8" t="s">
        <v>54</v>
      </c>
      <c r="D52" s="7" t="s">
        <v>74</v>
      </c>
      <c r="E52" s="15">
        <v>0.19</v>
      </c>
      <c r="F52" s="17">
        <v>11594.76</v>
      </c>
      <c r="G52" s="2">
        <v>14</v>
      </c>
      <c r="H52" s="23">
        <v>5009.34</v>
      </c>
      <c r="I52" s="26">
        <f t="shared" si="1"/>
        <v>16597.816199999997</v>
      </c>
      <c r="J52" s="23"/>
      <c r="K52" s="8"/>
      <c r="L52" s="18">
        <f>F52+H52+I52+J52</f>
        <v>33201.916199999992</v>
      </c>
      <c r="M52" s="41">
        <f>L52*E52</f>
        <v>6308.3640779999987</v>
      </c>
    </row>
    <row r="53" spans="1:13" ht="30.75" customHeight="1" thickBot="1" x14ac:dyDescent="0.3">
      <c r="A53" s="2" t="s">
        <v>13</v>
      </c>
      <c r="B53" s="14" t="s">
        <v>78</v>
      </c>
      <c r="C53" s="8" t="s">
        <v>54</v>
      </c>
      <c r="D53" s="7" t="s">
        <v>74</v>
      </c>
      <c r="E53" s="15">
        <v>1</v>
      </c>
      <c r="F53" s="17">
        <v>11594.76</v>
      </c>
      <c r="G53" s="2">
        <v>14</v>
      </c>
      <c r="H53" s="23">
        <v>5009.34</v>
      </c>
      <c r="I53" s="26">
        <f t="shared" si="1"/>
        <v>16597.816199999997</v>
      </c>
      <c r="J53" s="23"/>
      <c r="K53" s="8"/>
      <c r="L53" s="18">
        <f>F53+H53+I53+J53</f>
        <v>33201.916199999992</v>
      </c>
      <c r="M53" s="41">
        <f>L53*E53</f>
        <v>33201.916199999992</v>
      </c>
    </row>
    <row r="54" spans="1:13" ht="30.75" customHeight="1" thickBot="1" x14ac:dyDescent="0.3">
      <c r="A54" s="2" t="s">
        <v>13</v>
      </c>
      <c r="B54" s="14" t="s">
        <v>78</v>
      </c>
      <c r="C54" s="8" t="s">
        <v>54</v>
      </c>
      <c r="D54" s="7" t="s">
        <v>74</v>
      </c>
      <c r="E54" s="15">
        <v>0.5</v>
      </c>
      <c r="F54" s="17">
        <v>11594.76</v>
      </c>
      <c r="G54" s="2">
        <v>14</v>
      </c>
      <c r="H54" s="23">
        <v>5009.34</v>
      </c>
      <c r="I54" s="26">
        <f t="shared" si="1"/>
        <v>16597.816199999997</v>
      </c>
      <c r="J54" s="23"/>
      <c r="K54" s="8"/>
      <c r="L54" s="18">
        <f>F54+H54+I54+J54</f>
        <v>33201.916199999992</v>
      </c>
      <c r="M54" s="41">
        <f>L54*E54</f>
        <v>16600.958099999996</v>
      </c>
    </row>
    <row r="55" spans="1:13" ht="30.75" customHeight="1" thickBot="1" x14ac:dyDescent="0.3">
      <c r="A55" s="2" t="s">
        <v>13</v>
      </c>
      <c r="B55" s="14" t="s">
        <v>78</v>
      </c>
      <c r="C55" s="8" t="s">
        <v>54</v>
      </c>
      <c r="D55" s="7" t="s">
        <v>74</v>
      </c>
      <c r="E55" s="15">
        <v>1</v>
      </c>
      <c r="F55" s="17">
        <v>11594.76</v>
      </c>
      <c r="G55" s="2">
        <v>14</v>
      </c>
      <c r="H55" s="23">
        <v>5009.34</v>
      </c>
      <c r="I55" s="26">
        <f t="shared" si="1"/>
        <v>16597.816199999997</v>
      </c>
      <c r="J55" s="23"/>
      <c r="K55" s="8"/>
      <c r="L55" s="18">
        <f>F55+H55+I55+J55</f>
        <v>33201.916199999992</v>
      </c>
      <c r="M55" s="41">
        <f>L55*E55</f>
        <v>33201.916199999992</v>
      </c>
    </row>
    <row r="56" spans="1:13" ht="30.75" customHeight="1" thickBot="1" x14ac:dyDescent="0.3">
      <c r="A56" s="2" t="s">
        <v>13</v>
      </c>
      <c r="B56" s="14" t="s">
        <v>78</v>
      </c>
      <c r="C56" s="8" t="s">
        <v>54</v>
      </c>
      <c r="D56" s="7" t="s">
        <v>74</v>
      </c>
      <c r="E56" s="15">
        <v>0.72</v>
      </c>
      <c r="F56" s="17">
        <v>11594.76</v>
      </c>
      <c r="G56" s="2">
        <v>14</v>
      </c>
      <c r="H56" s="23">
        <v>5009.34</v>
      </c>
      <c r="I56" s="26">
        <f t="shared" si="1"/>
        <v>16597.816199999997</v>
      </c>
      <c r="J56" s="23"/>
      <c r="K56" s="8"/>
      <c r="L56" s="18">
        <f>F56+H56+I56+J56</f>
        <v>33201.916199999992</v>
      </c>
      <c r="M56" s="41">
        <f>L56*E56</f>
        <v>23905.379663999993</v>
      </c>
    </row>
    <row r="57" spans="1:13" ht="30.75" customHeight="1" thickBot="1" x14ac:dyDescent="0.3">
      <c r="A57" s="2" t="s">
        <v>13</v>
      </c>
      <c r="B57" s="14" t="s">
        <v>78</v>
      </c>
      <c r="C57" s="8" t="s">
        <v>54</v>
      </c>
      <c r="D57" s="7" t="s">
        <v>74</v>
      </c>
      <c r="E57" s="15">
        <v>0.28000000000000003</v>
      </c>
      <c r="F57" s="17">
        <v>11594.76</v>
      </c>
      <c r="G57" s="2">
        <v>14</v>
      </c>
      <c r="H57" s="23">
        <v>5009.34</v>
      </c>
      <c r="I57" s="26">
        <f t="shared" si="1"/>
        <v>16597.816199999997</v>
      </c>
      <c r="J57" s="23"/>
      <c r="K57" s="8"/>
      <c r="L57" s="18">
        <f>F57+H57+I57+J57</f>
        <v>33201.916199999992</v>
      </c>
      <c r="M57" s="41">
        <f>L57*E57</f>
        <v>9296.5365359999996</v>
      </c>
    </row>
    <row r="58" spans="1:13" ht="30.75" customHeight="1" thickBot="1" x14ac:dyDescent="0.3">
      <c r="A58" s="2" t="s">
        <v>13</v>
      </c>
      <c r="B58" s="14" t="s">
        <v>78</v>
      </c>
      <c r="C58" s="8" t="s">
        <v>54</v>
      </c>
      <c r="D58" s="7" t="s">
        <v>74</v>
      </c>
      <c r="E58" s="15">
        <v>0.18</v>
      </c>
      <c r="F58" s="17">
        <v>11594.76</v>
      </c>
      <c r="G58" s="2">
        <v>14</v>
      </c>
      <c r="H58" s="23">
        <v>5009.34</v>
      </c>
      <c r="I58" s="26">
        <f t="shared" si="1"/>
        <v>16597.816199999997</v>
      </c>
      <c r="J58" s="23"/>
      <c r="K58" s="8"/>
      <c r="L58" s="18">
        <f>F58+H58+I58+J58</f>
        <v>33201.916199999992</v>
      </c>
      <c r="M58" s="41">
        <f>L58*E58</f>
        <v>5976.3449159999982</v>
      </c>
    </row>
    <row r="59" spans="1:13" ht="30.75" customHeight="1" thickBot="1" x14ac:dyDescent="0.3">
      <c r="A59" s="2" t="s">
        <v>13</v>
      </c>
      <c r="B59" s="14" t="s">
        <v>78</v>
      </c>
      <c r="C59" s="8" t="s">
        <v>54</v>
      </c>
      <c r="D59" s="7" t="s">
        <v>74</v>
      </c>
      <c r="E59" s="15">
        <v>1</v>
      </c>
      <c r="F59" s="17">
        <v>11594.76</v>
      </c>
      <c r="G59" s="2">
        <v>14</v>
      </c>
      <c r="H59" s="23">
        <v>5009.34</v>
      </c>
      <c r="I59" s="26">
        <f t="shared" si="1"/>
        <v>16597.816199999997</v>
      </c>
      <c r="J59" s="23"/>
      <c r="K59" s="8"/>
      <c r="L59" s="18">
        <f>F59+H59+I59+J59</f>
        <v>33201.916199999992</v>
      </c>
      <c r="M59" s="41">
        <f>L59*E59</f>
        <v>33201.916199999992</v>
      </c>
    </row>
    <row r="60" spans="1:13" ht="30.75" customHeight="1" thickBot="1" x14ac:dyDescent="0.3">
      <c r="A60" s="2" t="s">
        <v>13</v>
      </c>
      <c r="B60" s="14" t="s">
        <v>78</v>
      </c>
      <c r="C60" s="8" t="s">
        <v>54</v>
      </c>
      <c r="D60" s="7" t="s">
        <v>74</v>
      </c>
      <c r="E60" s="15">
        <v>0.47</v>
      </c>
      <c r="F60" s="17">
        <v>11594.76</v>
      </c>
      <c r="G60" s="2">
        <v>14</v>
      </c>
      <c r="H60" s="23">
        <v>5009.34</v>
      </c>
      <c r="I60" s="26">
        <f t="shared" si="1"/>
        <v>16597.816199999997</v>
      </c>
      <c r="J60" s="23"/>
      <c r="K60" s="8"/>
      <c r="L60" s="18">
        <f>F60+H60+I60+J60</f>
        <v>33201.916199999992</v>
      </c>
      <c r="M60" s="41">
        <f>L60*E60</f>
        <v>15604.900613999995</v>
      </c>
    </row>
    <row r="61" spans="1:13" ht="30.75" customHeight="1" thickBot="1" x14ac:dyDescent="0.3">
      <c r="A61" s="2" t="s">
        <v>13</v>
      </c>
      <c r="B61" s="14" t="s">
        <v>78</v>
      </c>
      <c r="C61" s="8" t="s">
        <v>54</v>
      </c>
      <c r="D61" s="7" t="s">
        <v>74</v>
      </c>
      <c r="E61" s="15">
        <v>1</v>
      </c>
      <c r="F61" s="17">
        <v>11594.76</v>
      </c>
      <c r="G61" s="2">
        <v>14</v>
      </c>
      <c r="H61" s="23">
        <v>5009.34</v>
      </c>
      <c r="I61" s="26">
        <f t="shared" si="1"/>
        <v>16597.816199999997</v>
      </c>
      <c r="J61" s="23"/>
      <c r="K61" s="8"/>
      <c r="L61" s="18">
        <f>F61+H61+I61+J61</f>
        <v>33201.916199999992</v>
      </c>
      <c r="M61" s="41">
        <f>L61*E61</f>
        <v>33201.916199999992</v>
      </c>
    </row>
    <row r="62" spans="1:13" ht="30.75" customHeight="1" thickBot="1" x14ac:dyDescent="0.3">
      <c r="A62" s="2" t="s">
        <v>13</v>
      </c>
      <c r="B62" s="14" t="s">
        <v>80</v>
      </c>
      <c r="C62" s="8" t="s">
        <v>55</v>
      </c>
      <c r="D62" s="7" t="s">
        <v>74</v>
      </c>
      <c r="E62" s="15">
        <v>1</v>
      </c>
      <c r="F62" s="17">
        <v>11594.76</v>
      </c>
      <c r="G62" s="2">
        <v>14</v>
      </c>
      <c r="H62" s="17">
        <v>5009.34</v>
      </c>
      <c r="I62" s="26">
        <f>(896.94*1.005)*14</f>
        <v>12619.9458</v>
      </c>
      <c r="J62" s="17">
        <f>464.64*14</f>
        <v>6504.96</v>
      </c>
      <c r="K62" s="2" t="s">
        <v>96</v>
      </c>
      <c r="L62" s="18">
        <f>F62+H62+I62+J62</f>
        <v>35729.005799999999</v>
      </c>
      <c r="M62" s="41">
        <f>L62*E62</f>
        <v>35729.005799999999</v>
      </c>
    </row>
    <row r="63" spans="1:13" ht="30.75" customHeight="1" thickBot="1" x14ac:dyDescent="0.3">
      <c r="A63" s="2" t="s">
        <v>13</v>
      </c>
      <c r="B63" s="13" t="s">
        <v>36</v>
      </c>
      <c r="C63" s="8" t="s">
        <v>56</v>
      </c>
      <c r="D63" s="7" t="s">
        <v>74</v>
      </c>
      <c r="E63" s="15">
        <v>1</v>
      </c>
      <c r="F63" s="17">
        <v>11594.76</v>
      </c>
      <c r="G63" s="2">
        <v>16</v>
      </c>
      <c r="H63" s="17">
        <v>5746.72</v>
      </c>
      <c r="I63" s="17">
        <f>(559.2*1.005)*14</f>
        <v>7867.9439999999995</v>
      </c>
      <c r="J63" s="17">
        <f>262.61*14</f>
        <v>3676.54</v>
      </c>
      <c r="K63" s="2" t="s">
        <v>104</v>
      </c>
      <c r="L63" s="18">
        <f>F63+H63+I63+J63</f>
        <v>28885.964</v>
      </c>
      <c r="M63" s="41">
        <f>L63*E63</f>
        <v>28885.964</v>
      </c>
    </row>
    <row r="64" spans="1:13" ht="30.75" customHeight="1" thickBot="1" x14ac:dyDescent="0.3">
      <c r="A64" s="2" t="s">
        <v>13</v>
      </c>
      <c r="B64" s="13" t="s">
        <v>36</v>
      </c>
      <c r="C64" s="8" t="s">
        <v>57</v>
      </c>
      <c r="D64" s="7" t="s">
        <v>74</v>
      </c>
      <c r="E64" s="15">
        <v>1</v>
      </c>
      <c r="F64" s="17">
        <v>11594.76</v>
      </c>
      <c r="G64" s="2">
        <v>16</v>
      </c>
      <c r="H64" s="17">
        <v>5746.72</v>
      </c>
      <c r="I64" s="23">
        <f>(490.56*1.005)*14</f>
        <v>6902.1791999999996</v>
      </c>
      <c r="J64" s="25">
        <f>511.72*14</f>
        <v>7164.08</v>
      </c>
      <c r="K64" s="8" t="s">
        <v>97</v>
      </c>
      <c r="L64" s="18">
        <f>F64+H64+I64+J64</f>
        <v>31407.739199999996</v>
      </c>
      <c r="M64" s="41">
        <f>L64*E64</f>
        <v>31407.739199999996</v>
      </c>
    </row>
    <row r="65" spans="1:13" ht="30.75" customHeight="1" thickBot="1" x14ac:dyDescent="0.3">
      <c r="A65" s="2" t="s">
        <v>13</v>
      </c>
      <c r="B65" s="13" t="s">
        <v>36</v>
      </c>
      <c r="C65" s="8" t="s">
        <v>58</v>
      </c>
      <c r="D65" s="7" t="s">
        <v>74</v>
      </c>
      <c r="E65" s="15">
        <v>1</v>
      </c>
      <c r="F65" s="17">
        <v>11594.76</v>
      </c>
      <c r="G65" s="2">
        <v>16</v>
      </c>
      <c r="H65" s="17">
        <v>5746.72</v>
      </c>
      <c r="I65" s="23">
        <f>(490.56*1.005)*14</f>
        <v>6902.1791999999996</v>
      </c>
      <c r="J65" s="23"/>
      <c r="K65" s="8"/>
      <c r="L65" s="18">
        <f>F65+H65+I65</f>
        <v>24243.659199999998</v>
      </c>
      <c r="M65" s="41">
        <f>L65*E65</f>
        <v>24243.659199999998</v>
      </c>
    </row>
    <row r="66" spans="1:13" ht="30.75" customHeight="1" thickBot="1" x14ac:dyDescent="0.3">
      <c r="A66" s="2" t="s">
        <v>13</v>
      </c>
      <c r="B66" s="13" t="s">
        <v>36</v>
      </c>
      <c r="C66" s="8" t="s">
        <v>58</v>
      </c>
      <c r="D66" s="7" t="s">
        <v>74</v>
      </c>
      <c r="E66" s="15">
        <v>1</v>
      </c>
      <c r="F66" s="17">
        <v>11594.76</v>
      </c>
      <c r="G66" s="2">
        <v>16</v>
      </c>
      <c r="H66" s="17">
        <v>5746.72</v>
      </c>
      <c r="I66" s="23">
        <f>(490.56*1.005)*14</f>
        <v>6902.1791999999996</v>
      </c>
      <c r="J66" s="23"/>
      <c r="K66" s="8"/>
      <c r="L66" s="18">
        <f>F66+H66+I66</f>
        <v>24243.659199999998</v>
      </c>
      <c r="M66" s="41">
        <f>L66*E66</f>
        <v>24243.659199999998</v>
      </c>
    </row>
    <row r="67" spans="1:13" ht="30.75" customHeight="1" thickBot="1" x14ac:dyDescent="0.3">
      <c r="A67" s="2" t="s">
        <v>13</v>
      </c>
      <c r="B67" s="13" t="s">
        <v>36</v>
      </c>
      <c r="C67" s="8" t="s">
        <v>59</v>
      </c>
      <c r="D67" s="7" t="s">
        <v>74</v>
      </c>
      <c r="E67" s="15">
        <v>1</v>
      </c>
      <c r="F67" s="17">
        <v>11594.76</v>
      </c>
      <c r="G67" s="2">
        <v>16</v>
      </c>
      <c r="H67" s="17">
        <v>5746.72</v>
      </c>
      <c r="I67" s="23">
        <f>(414.7*1.005)*14</f>
        <v>5834.8289999999997</v>
      </c>
      <c r="J67" s="23"/>
      <c r="K67" s="8"/>
      <c r="L67" s="18">
        <f>F67+H67+I67</f>
        <v>23176.309000000001</v>
      </c>
      <c r="M67" s="41">
        <f>L67*E67</f>
        <v>23176.309000000001</v>
      </c>
    </row>
    <row r="68" spans="1:13" ht="30.75" customHeight="1" thickBot="1" x14ac:dyDescent="0.3">
      <c r="A68" s="2" t="s">
        <v>13</v>
      </c>
      <c r="B68" s="14" t="s">
        <v>40</v>
      </c>
      <c r="C68" s="8" t="s">
        <v>60</v>
      </c>
      <c r="D68" s="7" t="s">
        <v>74</v>
      </c>
      <c r="E68" s="15">
        <v>1</v>
      </c>
      <c r="F68" s="17">
        <v>11594.76</v>
      </c>
      <c r="G68" s="2">
        <v>16</v>
      </c>
      <c r="H68" s="17">
        <v>5746.72</v>
      </c>
      <c r="I68" s="26">
        <f>(471*1.005)*14</f>
        <v>6626.9699999999993</v>
      </c>
      <c r="J68" s="17"/>
      <c r="K68" s="2"/>
      <c r="L68" s="18">
        <f>F68+H68+I68</f>
        <v>23968.449999999997</v>
      </c>
      <c r="M68" s="41">
        <f>L68*E68</f>
        <v>23968.449999999997</v>
      </c>
    </row>
    <row r="69" spans="1:13" ht="30.75" customHeight="1" thickBot="1" x14ac:dyDescent="0.3">
      <c r="A69" s="2" t="s">
        <v>13</v>
      </c>
      <c r="B69" s="13" t="s">
        <v>36</v>
      </c>
      <c r="C69" s="8" t="s">
        <v>61</v>
      </c>
      <c r="D69" s="7" t="s">
        <v>74</v>
      </c>
      <c r="E69" s="15">
        <v>1</v>
      </c>
      <c r="F69" s="17">
        <v>11594.76</v>
      </c>
      <c r="G69" s="2">
        <v>16</v>
      </c>
      <c r="H69" s="17">
        <v>5746.72</v>
      </c>
      <c r="I69" s="26">
        <f>(414.7*1.005)*14</f>
        <v>5834.8289999999997</v>
      </c>
      <c r="J69" s="17"/>
      <c r="K69" s="2"/>
      <c r="L69" s="18">
        <f>F69+H69+I69</f>
        <v>23176.309000000001</v>
      </c>
      <c r="M69" s="41">
        <f>L69*E69</f>
        <v>23176.309000000001</v>
      </c>
    </row>
    <row r="70" spans="1:13" ht="30.75" customHeight="1" thickBot="1" x14ac:dyDescent="0.3">
      <c r="A70" s="2" t="s">
        <v>13</v>
      </c>
      <c r="B70" s="13" t="s">
        <v>81</v>
      </c>
      <c r="C70" s="8" t="s">
        <v>62</v>
      </c>
      <c r="D70" s="7" t="s">
        <v>74</v>
      </c>
      <c r="E70" s="15">
        <v>1</v>
      </c>
      <c r="F70" s="17">
        <v>11594.76</v>
      </c>
      <c r="G70" s="2">
        <v>16</v>
      </c>
      <c r="H70" s="17">
        <v>5746.72</v>
      </c>
      <c r="I70" s="26">
        <f>(477.1*1.005)*14</f>
        <v>6712.7969999999996</v>
      </c>
      <c r="J70" s="17"/>
      <c r="K70" s="2"/>
      <c r="L70" s="18">
        <f>F70+H70+I70</f>
        <v>24054.276999999998</v>
      </c>
      <c r="M70" s="41">
        <f>L70*E70</f>
        <v>24054.276999999998</v>
      </c>
    </row>
    <row r="71" spans="1:13" ht="35.85" customHeight="1" thickBot="1" x14ac:dyDescent="0.3">
      <c r="A71" s="2" t="s">
        <v>13</v>
      </c>
      <c r="B71" s="13" t="s">
        <v>36</v>
      </c>
      <c r="C71" s="8" t="s">
        <v>63</v>
      </c>
      <c r="D71" s="7" t="s">
        <v>74</v>
      </c>
      <c r="E71" s="15">
        <v>1</v>
      </c>
      <c r="F71" s="17">
        <v>11594.76</v>
      </c>
      <c r="G71" s="2">
        <v>16</v>
      </c>
      <c r="H71" s="17">
        <v>5746.72</v>
      </c>
      <c r="I71" s="23">
        <f>(442.42*1.005)*14</f>
        <v>6224.8494000000001</v>
      </c>
      <c r="J71" s="17"/>
      <c r="K71" s="2"/>
      <c r="L71" s="18">
        <f>F71+H71+I71</f>
        <v>23566.329399999999</v>
      </c>
      <c r="M71" s="41">
        <f>L71*E71</f>
        <v>23566.329399999999</v>
      </c>
    </row>
    <row r="72" spans="1:13" ht="35.85" customHeight="1" thickBot="1" x14ac:dyDescent="0.3">
      <c r="A72" s="2" t="s">
        <v>13</v>
      </c>
      <c r="B72" s="13" t="s">
        <v>36</v>
      </c>
      <c r="C72" s="8" t="s">
        <v>63</v>
      </c>
      <c r="D72" s="7" t="s">
        <v>74</v>
      </c>
      <c r="E72" s="15">
        <v>1</v>
      </c>
      <c r="F72" s="17">
        <v>11594.76</v>
      </c>
      <c r="G72" s="2">
        <v>16</v>
      </c>
      <c r="H72" s="17">
        <v>5746.72</v>
      </c>
      <c r="I72" s="23">
        <f>(442.42*1.005)*14</f>
        <v>6224.8494000000001</v>
      </c>
      <c r="J72" s="17"/>
      <c r="K72" s="2"/>
      <c r="L72" s="18">
        <f>F72+H72+I72</f>
        <v>23566.329399999999</v>
      </c>
      <c r="M72" s="41">
        <f>L72*E72</f>
        <v>23566.329399999999</v>
      </c>
    </row>
    <row r="73" spans="1:13" ht="35.85" customHeight="1" thickBot="1" x14ac:dyDescent="0.3">
      <c r="A73" s="2" t="s">
        <v>13</v>
      </c>
      <c r="B73" s="13" t="s">
        <v>36</v>
      </c>
      <c r="C73" s="8" t="s">
        <v>64</v>
      </c>
      <c r="D73" s="7" t="s">
        <v>74</v>
      </c>
      <c r="E73" s="15">
        <v>1</v>
      </c>
      <c r="F73" s="17">
        <v>11594.76</v>
      </c>
      <c r="G73" s="2">
        <v>16</v>
      </c>
      <c r="H73" s="17">
        <v>5746.72</v>
      </c>
      <c r="I73" s="26">
        <f>(414.7*1.005)*14</f>
        <v>5834.8289999999997</v>
      </c>
      <c r="J73" s="17"/>
      <c r="K73" s="2"/>
      <c r="L73" s="18">
        <f>F73+H73+I73</f>
        <v>23176.309000000001</v>
      </c>
      <c r="M73" s="41">
        <f>L73*E73</f>
        <v>23176.309000000001</v>
      </c>
    </row>
    <row r="74" spans="1:13" ht="35.85" customHeight="1" thickBot="1" x14ac:dyDescent="0.3">
      <c r="A74" s="2" t="s">
        <v>13</v>
      </c>
      <c r="B74" s="14" t="s">
        <v>76</v>
      </c>
      <c r="C74" s="8" t="s">
        <v>65</v>
      </c>
      <c r="D74" s="7" t="s">
        <v>74</v>
      </c>
      <c r="E74" s="15">
        <v>1</v>
      </c>
      <c r="F74" s="17">
        <v>11594.76</v>
      </c>
      <c r="G74" s="2">
        <v>14</v>
      </c>
      <c r="H74" s="17">
        <v>5009.34</v>
      </c>
      <c r="I74" s="23">
        <f>(457.92*1.005)*14</f>
        <v>6442.9343999999992</v>
      </c>
      <c r="J74" s="17"/>
      <c r="K74" s="2"/>
      <c r="L74" s="18">
        <f>F74+H74+I74</f>
        <v>23047.034399999997</v>
      </c>
      <c r="M74" s="41">
        <f>L74*E74</f>
        <v>23047.034399999997</v>
      </c>
    </row>
    <row r="75" spans="1:13" ht="35.85" customHeight="1" thickBot="1" x14ac:dyDescent="0.3">
      <c r="A75" s="2" t="s">
        <v>13</v>
      </c>
      <c r="B75" s="14" t="s">
        <v>76</v>
      </c>
      <c r="C75" s="8" t="s">
        <v>66</v>
      </c>
      <c r="D75" s="7" t="s">
        <v>74</v>
      </c>
      <c r="E75" s="15">
        <v>1</v>
      </c>
      <c r="F75" s="17">
        <v>11594.76</v>
      </c>
      <c r="G75" s="2">
        <v>14</v>
      </c>
      <c r="H75" s="17">
        <v>5009.34</v>
      </c>
      <c r="I75" s="23">
        <f>(457.92*1.005)*14</f>
        <v>6442.9343999999992</v>
      </c>
      <c r="J75" s="17"/>
      <c r="K75" s="2"/>
      <c r="L75" s="18">
        <f>F75+H75+I75</f>
        <v>23047.034399999997</v>
      </c>
      <c r="M75" s="41">
        <f>L75*E75</f>
        <v>23047.034399999997</v>
      </c>
    </row>
    <row r="76" spans="1:13" ht="35.85" customHeight="1" thickBot="1" x14ac:dyDescent="0.3">
      <c r="A76" s="2" t="s">
        <v>13</v>
      </c>
      <c r="B76" s="14" t="s">
        <v>76</v>
      </c>
      <c r="C76" s="8" t="s">
        <v>66</v>
      </c>
      <c r="D76" s="7" t="s">
        <v>74</v>
      </c>
      <c r="E76" s="15">
        <v>1</v>
      </c>
      <c r="F76" s="17">
        <v>11594.76</v>
      </c>
      <c r="G76" s="2">
        <v>14</v>
      </c>
      <c r="H76" s="17">
        <v>5009.34</v>
      </c>
      <c r="I76" s="23">
        <f>(457.92*1.005)*14</f>
        <v>6442.9343999999992</v>
      </c>
      <c r="J76" s="17"/>
      <c r="K76" s="2"/>
      <c r="L76" s="18">
        <f>F76+H76+I76</f>
        <v>23047.034399999997</v>
      </c>
      <c r="M76" s="41">
        <f>L76*E76</f>
        <v>23047.034399999997</v>
      </c>
    </row>
    <row r="77" spans="1:13" ht="35.85" customHeight="1" thickBot="1" x14ac:dyDescent="0.3">
      <c r="A77" s="2" t="s">
        <v>13</v>
      </c>
      <c r="B77" s="13" t="s">
        <v>36</v>
      </c>
      <c r="C77" s="8" t="s">
        <v>67</v>
      </c>
      <c r="D77" s="7" t="s">
        <v>74</v>
      </c>
      <c r="E77" s="15">
        <v>1</v>
      </c>
      <c r="F77" s="17">
        <v>11594.76</v>
      </c>
      <c r="G77" s="2">
        <v>14</v>
      </c>
      <c r="H77" s="17">
        <v>5009.34</v>
      </c>
      <c r="I77" s="23">
        <f>(854.62*1.005)*14</f>
        <v>12024.503399999998</v>
      </c>
      <c r="J77" s="17"/>
      <c r="K77" s="2"/>
      <c r="L77" s="18">
        <f>F77+H77+I77</f>
        <v>28628.603399999996</v>
      </c>
      <c r="M77" s="41">
        <f>L77*E77</f>
        <v>28628.603399999996</v>
      </c>
    </row>
    <row r="78" spans="1:13" ht="35.85" customHeight="1" thickBot="1" x14ac:dyDescent="0.3">
      <c r="A78" s="2" t="s">
        <v>13</v>
      </c>
      <c r="B78" s="13" t="s">
        <v>36</v>
      </c>
      <c r="C78" s="8" t="s">
        <v>67</v>
      </c>
      <c r="D78" s="7" t="s">
        <v>74</v>
      </c>
      <c r="E78" s="15">
        <v>1</v>
      </c>
      <c r="F78" s="17">
        <v>11594.76</v>
      </c>
      <c r="G78" s="2">
        <v>14</v>
      </c>
      <c r="H78" s="17">
        <v>5009.34</v>
      </c>
      <c r="I78" s="26">
        <f>(586.22*1.005)*14</f>
        <v>8248.1153999999988</v>
      </c>
      <c r="J78" s="17"/>
      <c r="K78" s="17"/>
      <c r="L78" s="18">
        <f>F78+H78+I78</f>
        <v>24852.215399999997</v>
      </c>
      <c r="M78" s="41">
        <f>L78*E78</f>
        <v>24852.215399999997</v>
      </c>
    </row>
    <row r="79" spans="1:13" ht="35.85" customHeight="1" thickBot="1" x14ac:dyDescent="0.3">
      <c r="A79" s="7" t="s">
        <v>17</v>
      </c>
      <c r="B79" s="14" t="s">
        <v>80</v>
      </c>
      <c r="C79" s="8" t="s">
        <v>68</v>
      </c>
      <c r="D79" s="7" t="s">
        <v>74</v>
      </c>
      <c r="E79" s="15">
        <v>1</v>
      </c>
      <c r="F79" s="17">
        <v>9828.06</v>
      </c>
      <c r="G79" s="2">
        <v>12</v>
      </c>
      <c r="H79" s="17">
        <v>4271.26</v>
      </c>
      <c r="I79" s="23">
        <f t="shared" ref="I79:I86" si="2">(615.85*1.005)*14</f>
        <v>8665.0094999999983</v>
      </c>
      <c r="J79" s="17">
        <f>(286.1*1.005)*14</f>
        <v>4025.4270000000001</v>
      </c>
      <c r="K79" s="2" t="s">
        <v>105</v>
      </c>
      <c r="L79" s="18">
        <f>F79+H79+I79+J79</f>
        <v>26789.7565</v>
      </c>
      <c r="M79" s="41">
        <f>L79*E79</f>
        <v>26789.7565</v>
      </c>
    </row>
    <row r="80" spans="1:13" ht="35.85" customHeight="1" thickBot="1" x14ac:dyDescent="0.3">
      <c r="A80" s="7" t="s">
        <v>17</v>
      </c>
      <c r="B80" s="14" t="s">
        <v>80</v>
      </c>
      <c r="C80" s="8" t="s">
        <v>68</v>
      </c>
      <c r="D80" s="7" t="s">
        <v>74</v>
      </c>
      <c r="E80" s="15">
        <v>1</v>
      </c>
      <c r="F80" s="17">
        <v>9828.06</v>
      </c>
      <c r="G80" s="2">
        <v>12</v>
      </c>
      <c r="H80" s="17">
        <v>4271.26</v>
      </c>
      <c r="I80" s="23">
        <f t="shared" si="2"/>
        <v>8665.0094999999983</v>
      </c>
      <c r="J80" s="45"/>
      <c r="K80" s="8"/>
      <c r="L80" s="18">
        <f>F80+H80+I80+J80</f>
        <v>22764.3295</v>
      </c>
      <c r="M80" s="41">
        <f>L80*E80</f>
        <v>22764.3295</v>
      </c>
    </row>
    <row r="81" spans="1:13" ht="35.85" customHeight="1" thickBot="1" x14ac:dyDescent="0.3">
      <c r="A81" s="7" t="s">
        <v>17</v>
      </c>
      <c r="B81" s="14" t="s">
        <v>80</v>
      </c>
      <c r="C81" s="8" t="s">
        <v>68</v>
      </c>
      <c r="D81" s="7" t="s">
        <v>74</v>
      </c>
      <c r="E81" s="15">
        <v>1</v>
      </c>
      <c r="F81" s="17">
        <v>9828.06</v>
      </c>
      <c r="G81" s="2">
        <v>12</v>
      </c>
      <c r="H81" s="17">
        <v>4271.26</v>
      </c>
      <c r="I81" s="23">
        <f t="shared" si="2"/>
        <v>8665.0094999999983</v>
      </c>
      <c r="J81" s="45"/>
      <c r="K81" s="8"/>
      <c r="L81" s="18">
        <f>F81+H81+I81+J81</f>
        <v>22764.3295</v>
      </c>
      <c r="M81" s="41">
        <f>L81*E81</f>
        <v>22764.3295</v>
      </c>
    </row>
    <row r="82" spans="1:13" ht="35.85" customHeight="1" thickBot="1" x14ac:dyDescent="0.3">
      <c r="A82" s="7" t="s">
        <v>17</v>
      </c>
      <c r="B82" s="14" t="s">
        <v>80</v>
      </c>
      <c r="C82" s="8" t="s">
        <v>68</v>
      </c>
      <c r="D82" s="7" t="s">
        <v>74</v>
      </c>
      <c r="E82" s="15">
        <v>1</v>
      </c>
      <c r="F82" s="17">
        <v>9828.06</v>
      </c>
      <c r="G82" s="2">
        <v>12</v>
      </c>
      <c r="H82" s="17">
        <v>4271.26</v>
      </c>
      <c r="I82" s="23">
        <f t="shared" si="2"/>
        <v>8665.0094999999983</v>
      </c>
      <c r="J82" s="45"/>
      <c r="K82" s="8"/>
      <c r="L82" s="18">
        <f>F82+H82+I82+J82</f>
        <v>22764.3295</v>
      </c>
      <c r="M82" s="41">
        <f>L82*E82</f>
        <v>22764.3295</v>
      </c>
    </row>
    <row r="83" spans="1:13" ht="35.85" customHeight="1" thickBot="1" x14ac:dyDescent="0.3">
      <c r="A83" s="7" t="s">
        <v>17</v>
      </c>
      <c r="B83" s="14" t="s">
        <v>80</v>
      </c>
      <c r="C83" s="8" t="s">
        <v>68</v>
      </c>
      <c r="D83" s="7" t="s">
        <v>74</v>
      </c>
      <c r="E83" s="15">
        <v>1</v>
      </c>
      <c r="F83" s="17">
        <v>9828.06</v>
      </c>
      <c r="G83" s="2">
        <v>12</v>
      </c>
      <c r="H83" s="17">
        <v>4271.26</v>
      </c>
      <c r="I83" s="23">
        <f t="shared" si="2"/>
        <v>8665.0094999999983</v>
      </c>
      <c r="J83" s="45"/>
      <c r="K83" s="8"/>
      <c r="L83" s="18">
        <f>F83+H83+I83+J83</f>
        <v>22764.3295</v>
      </c>
      <c r="M83" s="41">
        <f>L83*E83</f>
        <v>22764.3295</v>
      </c>
    </row>
    <row r="84" spans="1:13" ht="35.85" customHeight="1" thickBot="1" x14ac:dyDescent="0.3">
      <c r="A84" s="7" t="s">
        <v>17</v>
      </c>
      <c r="B84" s="14" t="s">
        <v>80</v>
      </c>
      <c r="C84" s="8" t="s">
        <v>68</v>
      </c>
      <c r="D84" s="7" t="s">
        <v>74</v>
      </c>
      <c r="E84" s="15">
        <v>1</v>
      </c>
      <c r="F84" s="17">
        <v>9828.06</v>
      </c>
      <c r="G84" s="2">
        <v>12</v>
      </c>
      <c r="H84" s="17">
        <v>4271.26</v>
      </c>
      <c r="I84" s="23">
        <f t="shared" si="2"/>
        <v>8665.0094999999983</v>
      </c>
      <c r="J84" s="45"/>
      <c r="K84" s="8"/>
      <c r="L84" s="18">
        <f>F84+H84+I84+J84</f>
        <v>22764.3295</v>
      </c>
      <c r="M84" s="41">
        <f>L84*E84</f>
        <v>22764.3295</v>
      </c>
    </row>
    <row r="85" spans="1:13" ht="35.85" customHeight="1" thickBot="1" x14ac:dyDescent="0.3">
      <c r="A85" s="7" t="s">
        <v>17</v>
      </c>
      <c r="B85" s="14" t="s">
        <v>80</v>
      </c>
      <c r="C85" s="8" t="s">
        <v>68</v>
      </c>
      <c r="D85" s="7" t="s">
        <v>74</v>
      </c>
      <c r="E85" s="15">
        <v>1</v>
      </c>
      <c r="F85" s="17">
        <v>9828.06</v>
      </c>
      <c r="G85" s="2">
        <v>12</v>
      </c>
      <c r="H85" s="17">
        <v>4271.26</v>
      </c>
      <c r="I85" s="23">
        <f t="shared" si="2"/>
        <v>8665.0094999999983</v>
      </c>
      <c r="J85" s="45"/>
      <c r="K85" s="8"/>
      <c r="L85" s="18">
        <f>F85+H85+I85+J85</f>
        <v>22764.3295</v>
      </c>
      <c r="M85" s="41">
        <f>L85*E85</f>
        <v>22764.3295</v>
      </c>
    </row>
    <row r="86" spans="1:13" ht="35.85" customHeight="1" thickBot="1" x14ac:dyDescent="0.3">
      <c r="A86" s="7" t="s">
        <v>17</v>
      </c>
      <c r="B86" s="14" t="s">
        <v>80</v>
      </c>
      <c r="C86" s="8" t="s">
        <v>68</v>
      </c>
      <c r="D86" s="7" t="s">
        <v>74</v>
      </c>
      <c r="E86" s="15">
        <v>1</v>
      </c>
      <c r="F86" s="17">
        <v>9828.06</v>
      </c>
      <c r="G86" s="2">
        <v>12</v>
      </c>
      <c r="H86" s="17">
        <v>4271.26</v>
      </c>
      <c r="I86" s="23">
        <f t="shared" si="2"/>
        <v>8665.0094999999983</v>
      </c>
      <c r="J86" s="45"/>
      <c r="K86" s="8"/>
      <c r="L86" s="18">
        <f>F86+H86+I86+J86</f>
        <v>22764.3295</v>
      </c>
      <c r="M86" s="41">
        <f>L86*E86</f>
        <v>22764.3295</v>
      </c>
    </row>
    <row r="87" spans="1:13" ht="35.85" customHeight="1" thickBot="1" x14ac:dyDescent="0.3">
      <c r="A87" s="7" t="s">
        <v>70</v>
      </c>
      <c r="B87" s="14" t="s">
        <v>80</v>
      </c>
      <c r="C87" s="8" t="s">
        <v>69</v>
      </c>
      <c r="D87" s="7" t="s">
        <v>74</v>
      </c>
      <c r="E87" s="15">
        <v>1</v>
      </c>
      <c r="F87" s="17">
        <v>9007.0400000000009</v>
      </c>
      <c r="G87" s="2">
        <v>12</v>
      </c>
      <c r="H87" s="17">
        <v>4271.26</v>
      </c>
      <c r="I87" s="23">
        <f>(674.24*1.005)*14</f>
        <v>9486.5567999999985</v>
      </c>
      <c r="J87" s="23"/>
      <c r="K87" s="8"/>
      <c r="L87" s="18">
        <f>F87+H87+I87+J87</f>
        <v>22764.856800000001</v>
      </c>
      <c r="M87" s="41">
        <f>L87*E87</f>
        <v>22764.856800000001</v>
      </c>
    </row>
    <row r="88" spans="1:13" ht="35.85" customHeight="1" thickBot="1" x14ac:dyDescent="0.3">
      <c r="A88" s="7" t="s">
        <v>70</v>
      </c>
      <c r="B88" s="14" t="s">
        <v>80</v>
      </c>
      <c r="C88" s="8" t="s">
        <v>69</v>
      </c>
      <c r="D88" s="7" t="s">
        <v>74</v>
      </c>
      <c r="E88" s="15">
        <v>1</v>
      </c>
      <c r="F88" s="17">
        <v>9007.0400000000009</v>
      </c>
      <c r="G88" s="2">
        <v>12</v>
      </c>
      <c r="H88" s="17">
        <v>4271.26</v>
      </c>
      <c r="I88" s="23">
        <f>(674.24*1.005)*14</f>
        <v>9486.5567999999985</v>
      </c>
      <c r="J88" s="23"/>
      <c r="K88" s="8"/>
      <c r="L88" s="18">
        <f>F88+H88+I88+J88</f>
        <v>22764.856800000001</v>
      </c>
      <c r="M88" s="41">
        <f>L88*E88</f>
        <v>22764.856800000001</v>
      </c>
    </row>
    <row r="89" spans="1:13" ht="35.85" customHeight="1" thickBot="1" x14ac:dyDescent="0.3">
      <c r="A89" s="7" t="s">
        <v>70</v>
      </c>
      <c r="B89" s="14" t="s">
        <v>80</v>
      </c>
      <c r="C89" s="8" t="s">
        <v>69</v>
      </c>
      <c r="D89" s="7" t="s">
        <v>74</v>
      </c>
      <c r="E89" s="15">
        <v>1</v>
      </c>
      <c r="F89" s="17">
        <v>9007.0400000000009</v>
      </c>
      <c r="G89" s="2">
        <v>12</v>
      </c>
      <c r="H89" s="17">
        <v>4271.26</v>
      </c>
      <c r="I89" s="23">
        <f>(674.24*1.005)*14</f>
        <v>9486.5567999999985</v>
      </c>
      <c r="J89" s="23"/>
      <c r="K89" s="8"/>
      <c r="L89" s="18">
        <f>F89+H89+I89+J89</f>
        <v>22764.856800000001</v>
      </c>
      <c r="M89" s="41">
        <f>L89*E89</f>
        <v>22764.856800000001</v>
      </c>
    </row>
    <row r="90" spans="1:13" ht="35.85" customHeight="1" thickBot="1" x14ac:dyDescent="0.3">
      <c r="A90" s="7" t="s">
        <v>70</v>
      </c>
      <c r="B90" s="14" t="s">
        <v>80</v>
      </c>
      <c r="C90" s="8" t="s">
        <v>69</v>
      </c>
      <c r="D90" s="7" t="s">
        <v>74</v>
      </c>
      <c r="E90" s="15">
        <v>1</v>
      </c>
      <c r="F90" s="17">
        <v>9007.0400000000009</v>
      </c>
      <c r="G90" s="2">
        <v>12</v>
      </c>
      <c r="H90" s="17">
        <v>4271.26</v>
      </c>
      <c r="I90" s="23">
        <f>(674.24*1.005)*14</f>
        <v>9486.5567999999985</v>
      </c>
      <c r="J90" s="23"/>
      <c r="K90" s="8"/>
      <c r="L90" s="18">
        <f>F90+H90+I90+J90</f>
        <v>22764.856800000001</v>
      </c>
      <c r="M90" s="41">
        <f>L90*E90</f>
        <v>22764.856800000001</v>
      </c>
    </row>
    <row r="91" spans="1:13" ht="35.85" customHeight="1" thickBot="1" x14ac:dyDescent="0.3">
      <c r="A91" s="7" t="s">
        <v>70</v>
      </c>
      <c r="B91" s="14" t="s">
        <v>80</v>
      </c>
      <c r="C91" s="8" t="s">
        <v>69</v>
      </c>
      <c r="D91" s="7" t="s">
        <v>74</v>
      </c>
      <c r="E91" s="15">
        <v>1</v>
      </c>
      <c r="F91" s="17">
        <v>9007.0400000000009</v>
      </c>
      <c r="G91" s="2">
        <v>12</v>
      </c>
      <c r="H91" s="17">
        <v>4271.26</v>
      </c>
      <c r="I91" s="23">
        <f>(674.24*1.005)*14</f>
        <v>9486.5567999999985</v>
      </c>
      <c r="J91" s="23"/>
      <c r="K91" s="8"/>
      <c r="L91" s="18">
        <f>F91+H91+I91+J91</f>
        <v>22764.856800000001</v>
      </c>
      <c r="M91" s="41">
        <f>L91*E91</f>
        <v>22764.856800000001</v>
      </c>
    </row>
    <row r="92" spans="1:13" ht="35.85" customHeight="1" thickBot="1" x14ac:dyDescent="0.3">
      <c r="A92" s="7" t="s">
        <v>17</v>
      </c>
      <c r="B92" s="14" t="s">
        <v>80</v>
      </c>
      <c r="C92" s="8" t="s">
        <v>71</v>
      </c>
      <c r="D92" s="7" t="s">
        <v>74</v>
      </c>
      <c r="E92" s="15">
        <v>1</v>
      </c>
      <c r="F92" s="17">
        <v>9828.06</v>
      </c>
      <c r="G92" s="2">
        <v>12</v>
      </c>
      <c r="H92" s="17">
        <v>4271.26</v>
      </c>
      <c r="I92" s="26">
        <f>(615.85*1.005)*14</f>
        <v>8665.0094999999983</v>
      </c>
      <c r="J92" s="17"/>
      <c r="K92" s="2"/>
      <c r="L92" s="18">
        <f>F92+H92+I92+J92</f>
        <v>22764.3295</v>
      </c>
      <c r="M92" s="41">
        <f>L92*E92</f>
        <v>22764.3295</v>
      </c>
    </row>
    <row r="93" spans="1:13" ht="35.85" customHeight="1" thickBot="1" x14ac:dyDescent="0.3">
      <c r="A93" s="2" t="s">
        <v>17</v>
      </c>
      <c r="B93" s="13" t="s">
        <v>75</v>
      </c>
      <c r="C93" s="8" t="s">
        <v>72</v>
      </c>
      <c r="D93" s="7" t="s">
        <v>74</v>
      </c>
      <c r="E93" s="9">
        <v>0.76670000000000005</v>
      </c>
      <c r="F93" s="17">
        <v>9828.06</v>
      </c>
      <c r="G93" s="2">
        <v>12</v>
      </c>
      <c r="H93" s="17">
        <v>4271.26</v>
      </c>
      <c r="I93" s="17">
        <f>(488.35*1.005)*14</f>
        <v>6871.0844999999999</v>
      </c>
      <c r="J93" s="23"/>
      <c r="K93" s="8"/>
      <c r="L93" s="18">
        <f>F93+H93+I93+J93</f>
        <v>20970.404500000001</v>
      </c>
      <c r="M93" s="41">
        <f>L93*E93</f>
        <v>16078.009130150002</v>
      </c>
    </row>
    <row r="94" spans="1:13" ht="35.85" customHeight="1" thickBot="1" x14ac:dyDescent="0.3">
      <c r="A94" s="2" t="s">
        <v>17</v>
      </c>
      <c r="B94" s="13" t="s">
        <v>75</v>
      </c>
      <c r="C94" s="8" t="s">
        <v>72</v>
      </c>
      <c r="D94" s="7" t="s">
        <v>74</v>
      </c>
      <c r="E94" s="9">
        <v>0.76670000000000005</v>
      </c>
      <c r="F94" s="17">
        <v>9828.06</v>
      </c>
      <c r="G94" s="2">
        <v>12</v>
      </c>
      <c r="H94" s="17">
        <v>4271.26</v>
      </c>
      <c r="I94" s="17">
        <f>(488.35*1.005)*14</f>
        <v>6871.0844999999999</v>
      </c>
      <c r="J94" s="23"/>
      <c r="K94" s="8"/>
      <c r="L94" s="18">
        <f>F94+H94+I94+J94</f>
        <v>20970.404500000001</v>
      </c>
      <c r="M94" s="41">
        <f>L94*E94</f>
        <v>16078.009130150002</v>
      </c>
    </row>
    <row r="95" spans="1:13" ht="35.85" customHeight="1" thickBot="1" x14ac:dyDescent="0.3">
      <c r="A95" s="2" t="s">
        <v>17</v>
      </c>
      <c r="B95" s="13" t="s">
        <v>75</v>
      </c>
      <c r="C95" s="8" t="s">
        <v>72</v>
      </c>
      <c r="D95" s="7" t="s">
        <v>74</v>
      </c>
      <c r="E95" s="9">
        <v>0.76670000000000005</v>
      </c>
      <c r="F95" s="17">
        <v>9828.06</v>
      </c>
      <c r="G95" s="2">
        <v>12</v>
      </c>
      <c r="H95" s="17">
        <v>4271.26</v>
      </c>
      <c r="I95" s="17">
        <f>(488.35*1.005)*14</f>
        <v>6871.0844999999999</v>
      </c>
      <c r="J95" s="23"/>
      <c r="K95" s="8"/>
      <c r="L95" s="18">
        <f>F95+H95+I95+J95</f>
        <v>20970.404500000001</v>
      </c>
      <c r="M95" s="41">
        <f>L95*E95</f>
        <v>16078.009130150002</v>
      </c>
    </row>
    <row r="96" spans="1:13" ht="35.85" customHeight="1" thickBot="1" x14ac:dyDescent="0.3">
      <c r="A96" s="2" t="s">
        <v>17</v>
      </c>
      <c r="B96" s="13" t="s">
        <v>75</v>
      </c>
      <c r="C96" s="8" t="s">
        <v>72</v>
      </c>
      <c r="D96" s="7" t="s">
        <v>74</v>
      </c>
      <c r="E96" s="9">
        <v>0.76670000000000005</v>
      </c>
      <c r="F96" s="17">
        <v>9828.06</v>
      </c>
      <c r="G96" s="2">
        <v>12</v>
      </c>
      <c r="H96" s="17">
        <v>4271.26</v>
      </c>
      <c r="I96" s="17">
        <f>(488.35*1.005)*14</f>
        <v>6871.0844999999999</v>
      </c>
      <c r="J96" s="23"/>
      <c r="K96" s="8"/>
      <c r="L96" s="18">
        <f>F96+H96+I96+J96</f>
        <v>20970.404500000001</v>
      </c>
      <c r="M96" s="41">
        <f>L96*E96</f>
        <v>16078.009130150002</v>
      </c>
    </row>
    <row r="97" spans="1:13" ht="35.85" customHeight="1" thickBot="1" x14ac:dyDescent="0.3">
      <c r="A97" s="2" t="s">
        <v>70</v>
      </c>
      <c r="B97" s="13" t="s">
        <v>75</v>
      </c>
      <c r="C97" s="8" t="s">
        <v>73</v>
      </c>
      <c r="D97" s="7" t="s">
        <v>74</v>
      </c>
      <c r="E97" s="15">
        <v>1</v>
      </c>
      <c r="F97" s="17">
        <v>9007.0400000000009</v>
      </c>
      <c r="G97" s="34">
        <v>10</v>
      </c>
      <c r="H97" s="17">
        <v>3534.16</v>
      </c>
      <c r="I97" s="26">
        <f>(290.12*1.005)*14</f>
        <v>4081.9883999999993</v>
      </c>
      <c r="J97" s="17"/>
      <c r="K97" s="2"/>
      <c r="L97" s="18">
        <f>F97+H97+I97+J97</f>
        <v>16623.188399999999</v>
      </c>
      <c r="M97" s="41">
        <f>L97*E97</f>
        <v>16623.188399999999</v>
      </c>
    </row>
    <row r="98" spans="1:13" ht="35.85" customHeight="1" thickBot="1" x14ac:dyDescent="0.3">
      <c r="A98" s="4" t="s">
        <v>10</v>
      </c>
      <c r="B98" s="14" t="s">
        <v>91</v>
      </c>
      <c r="C98" s="5" t="s">
        <v>82</v>
      </c>
      <c r="D98" s="7" t="s">
        <v>74</v>
      </c>
      <c r="E98" s="15">
        <v>1</v>
      </c>
      <c r="F98" s="18">
        <v>15138.94</v>
      </c>
      <c r="G98" s="21">
        <v>20</v>
      </c>
      <c r="H98" s="24">
        <v>7220.78</v>
      </c>
      <c r="I98" s="24">
        <v>14475.68</v>
      </c>
      <c r="J98" s="18"/>
      <c r="K98" s="5"/>
      <c r="L98" s="18">
        <f>F98+H98+I98+J98</f>
        <v>36835.4</v>
      </c>
      <c r="M98" s="41">
        <f>L98*E98</f>
        <v>36835.4</v>
      </c>
    </row>
    <row r="99" spans="1:13" ht="35.85" customHeight="1" thickBot="1" x14ac:dyDescent="0.3">
      <c r="A99" s="4" t="s">
        <v>10</v>
      </c>
      <c r="B99" s="14" t="s">
        <v>91</v>
      </c>
      <c r="C99" s="5" t="s">
        <v>83</v>
      </c>
      <c r="D99" s="7" t="s">
        <v>74</v>
      </c>
      <c r="E99" s="15">
        <v>1</v>
      </c>
      <c r="F99" s="18">
        <v>15138.94</v>
      </c>
      <c r="G99" s="21">
        <v>20</v>
      </c>
      <c r="H99" s="24">
        <v>7220.78</v>
      </c>
      <c r="I99" s="24">
        <v>6820.38</v>
      </c>
      <c r="J99" s="18">
        <f>113.45*14</f>
        <v>1588.3</v>
      </c>
      <c r="K99" s="4" t="s">
        <v>99</v>
      </c>
      <c r="L99" s="18">
        <f>F99+H99+I99+J99</f>
        <v>30768.400000000001</v>
      </c>
      <c r="M99" s="41">
        <f>L99*E99</f>
        <v>30768.400000000001</v>
      </c>
    </row>
    <row r="100" spans="1:13" ht="35.85" customHeight="1" thickBot="1" x14ac:dyDescent="0.3">
      <c r="A100" s="4" t="s">
        <v>10</v>
      </c>
      <c r="B100" s="14" t="s">
        <v>91</v>
      </c>
      <c r="C100" s="5" t="s">
        <v>84</v>
      </c>
      <c r="D100" s="7" t="s">
        <v>74</v>
      </c>
      <c r="E100" s="15">
        <v>1</v>
      </c>
      <c r="F100" s="18">
        <v>15138.94</v>
      </c>
      <c r="G100" s="21">
        <v>20</v>
      </c>
      <c r="H100" s="24">
        <v>7220.78</v>
      </c>
      <c r="I100" s="24">
        <v>6820.38</v>
      </c>
      <c r="J100" s="18"/>
      <c r="K100" s="4"/>
      <c r="L100" s="18">
        <f>F100+H100+I100+J100</f>
        <v>29180.100000000002</v>
      </c>
      <c r="M100" s="41">
        <f>L100*E100</f>
        <v>29180.100000000002</v>
      </c>
    </row>
    <row r="101" spans="1:13" ht="35.85" customHeight="1" thickBot="1" x14ac:dyDescent="0.3">
      <c r="A101" s="4" t="s">
        <v>10</v>
      </c>
      <c r="B101" s="14" t="s">
        <v>91</v>
      </c>
      <c r="C101" s="5" t="s">
        <v>84</v>
      </c>
      <c r="D101" s="7" t="s">
        <v>74</v>
      </c>
      <c r="E101" s="30">
        <v>0.75</v>
      </c>
      <c r="F101" s="18">
        <v>15138.94</v>
      </c>
      <c r="G101" s="21">
        <v>20</v>
      </c>
      <c r="H101" s="24">
        <v>7220.78</v>
      </c>
      <c r="I101" s="24">
        <v>6820.38</v>
      </c>
      <c r="J101" s="18"/>
      <c r="K101" s="4"/>
      <c r="L101" s="18">
        <f>F101+H101+I101+J101</f>
        <v>29180.100000000002</v>
      </c>
      <c r="M101" s="41">
        <f>L101*E101</f>
        <v>21885.075000000001</v>
      </c>
    </row>
    <row r="102" spans="1:13" ht="35.85" customHeight="1" thickBot="1" x14ac:dyDescent="0.3">
      <c r="A102" s="4" t="s">
        <v>10</v>
      </c>
      <c r="B102" s="14" t="s">
        <v>91</v>
      </c>
      <c r="C102" s="5" t="s">
        <v>85</v>
      </c>
      <c r="D102" s="7" t="s">
        <v>74</v>
      </c>
      <c r="E102" s="46">
        <v>0.5</v>
      </c>
      <c r="F102" s="18">
        <v>15138.94</v>
      </c>
      <c r="G102" s="21">
        <v>20</v>
      </c>
      <c r="H102" s="24">
        <v>7220.78</v>
      </c>
      <c r="I102" s="24">
        <f>451.06*14</f>
        <v>6314.84</v>
      </c>
      <c r="J102" s="18"/>
      <c r="K102" s="4"/>
      <c r="L102" s="18">
        <f>F102+H102+I102+J102</f>
        <v>28674.560000000001</v>
      </c>
      <c r="M102" s="41">
        <f>L102*E102</f>
        <v>14337.28</v>
      </c>
    </row>
    <row r="103" spans="1:13" ht="35.85" customHeight="1" thickBot="1" x14ac:dyDescent="0.3">
      <c r="A103" s="4" t="s">
        <v>13</v>
      </c>
      <c r="B103" s="14" t="s">
        <v>91</v>
      </c>
      <c r="C103" s="5" t="s">
        <v>86</v>
      </c>
      <c r="D103" s="7" t="s">
        <v>74</v>
      </c>
      <c r="E103" s="15">
        <v>1</v>
      </c>
      <c r="F103" s="18">
        <v>11594.76</v>
      </c>
      <c r="G103" s="21">
        <v>16</v>
      </c>
      <c r="H103" s="24">
        <v>5746.72</v>
      </c>
      <c r="I103" s="24">
        <f>492.23*14</f>
        <v>6891.22</v>
      </c>
      <c r="J103" s="18"/>
      <c r="K103" s="4"/>
      <c r="L103" s="18">
        <f>F103+H103+I103+J103</f>
        <v>24232.7</v>
      </c>
      <c r="M103" s="41">
        <f>L103*E103</f>
        <v>24232.7</v>
      </c>
    </row>
    <row r="104" spans="1:13" ht="35.85" customHeight="1" thickBot="1" x14ac:dyDescent="0.3">
      <c r="A104" s="4" t="s">
        <v>17</v>
      </c>
      <c r="B104" s="14" t="s">
        <v>91</v>
      </c>
      <c r="C104" s="5" t="s">
        <v>87</v>
      </c>
      <c r="D104" s="7" t="s">
        <v>74</v>
      </c>
      <c r="E104" s="15">
        <v>1</v>
      </c>
      <c r="F104" s="18">
        <v>9828.06</v>
      </c>
      <c r="G104" s="21">
        <v>12</v>
      </c>
      <c r="H104" s="24">
        <v>4271.26</v>
      </c>
      <c r="I104" s="24">
        <f>417.3*14</f>
        <v>5842.2</v>
      </c>
      <c r="J104" s="18"/>
      <c r="K104" s="4"/>
      <c r="L104" s="18">
        <f>F104+H104+I104+J104</f>
        <v>19941.52</v>
      </c>
      <c r="M104" s="41">
        <f>L104*E104</f>
        <v>19941.52</v>
      </c>
    </row>
    <row r="105" spans="1:13" ht="35.85" customHeight="1" thickBot="1" x14ac:dyDescent="0.3">
      <c r="A105" s="4" t="s">
        <v>17</v>
      </c>
      <c r="B105" s="14" t="s">
        <v>91</v>
      </c>
      <c r="C105" s="5" t="s">
        <v>87</v>
      </c>
      <c r="D105" s="7" t="s">
        <v>74</v>
      </c>
      <c r="E105" s="15">
        <v>1</v>
      </c>
      <c r="F105" s="18">
        <v>9828.06</v>
      </c>
      <c r="G105" s="21">
        <v>12</v>
      </c>
      <c r="H105" s="24">
        <v>4271.26</v>
      </c>
      <c r="I105" s="24">
        <f t="shared" ref="I105:I124" si="3">417.3*14</f>
        <v>5842.2</v>
      </c>
      <c r="J105" s="18"/>
      <c r="K105" s="4"/>
      <c r="L105" s="18">
        <f>F105+H105+I105+J105</f>
        <v>19941.52</v>
      </c>
      <c r="M105" s="41">
        <f>L105*E105</f>
        <v>19941.52</v>
      </c>
    </row>
    <row r="106" spans="1:13" ht="35.85" customHeight="1" thickBot="1" x14ac:dyDescent="0.3">
      <c r="A106" s="4" t="s">
        <v>17</v>
      </c>
      <c r="B106" s="14" t="s">
        <v>91</v>
      </c>
      <c r="C106" s="5" t="s">
        <v>87</v>
      </c>
      <c r="D106" s="7" t="s">
        <v>74</v>
      </c>
      <c r="E106" s="15">
        <v>1</v>
      </c>
      <c r="F106" s="18">
        <v>9828.06</v>
      </c>
      <c r="G106" s="21">
        <v>12</v>
      </c>
      <c r="H106" s="24">
        <v>4271.26</v>
      </c>
      <c r="I106" s="24">
        <f t="shared" si="3"/>
        <v>5842.2</v>
      </c>
      <c r="J106" s="18"/>
      <c r="K106" s="4"/>
      <c r="L106" s="18">
        <f>F106+H106+I106+J106</f>
        <v>19941.52</v>
      </c>
      <c r="M106" s="41">
        <f>L106*E106</f>
        <v>19941.52</v>
      </c>
    </row>
    <row r="107" spans="1:13" ht="35.85" customHeight="1" thickBot="1" x14ac:dyDescent="0.3">
      <c r="A107" s="4" t="s">
        <v>17</v>
      </c>
      <c r="B107" s="14" t="s">
        <v>91</v>
      </c>
      <c r="C107" s="5" t="s">
        <v>87</v>
      </c>
      <c r="D107" s="7" t="s">
        <v>74</v>
      </c>
      <c r="E107" s="15">
        <v>1</v>
      </c>
      <c r="F107" s="18">
        <v>9828.06</v>
      </c>
      <c r="G107" s="21">
        <v>12</v>
      </c>
      <c r="H107" s="24">
        <v>4271.26</v>
      </c>
      <c r="I107" s="24">
        <f t="shared" si="3"/>
        <v>5842.2</v>
      </c>
      <c r="J107" s="18"/>
      <c r="K107" s="4"/>
      <c r="L107" s="18">
        <f>F107+H107+I107+J107</f>
        <v>19941.52</v>
      </c>
      <c r="M107" s="41">
        <f>L107*E107</f>
        <v>19941.52</v>
      </c>
    </row>
    <row r="108" spans="1:13" ht="35.85" customHeight="1" thickBot="1" x14ac:dyDescent="0.3">
      <c r="A108" s="4" t="s">
        <v>17</v>
      </c>
      <c r="B108" s="14" t="s">
        <v>91</v>
      </c>
      <c r="C108" s="5" t="s">
        <v>87</v>
      </c>
      <c r="D108" s="7" t="s">
        <v>74</v>
      </c>
      <c r="E108" s="15">
        <v>1</v>
      </c>
      <c r="F108" s="18">
        <v>9828.06</v>
      </c>
      <c r="G108" s="21">
        <v>12</v>
      </c>
      <c r="H108" s="24">
        <v>4271.26</v>
      </c>
      <c r="I108" s="24">
        <f t="shared" si="3"/>
        <v>5842.2</v>
      </c>
      <c r="J108" s="18"/>
      <c r="K108" s="4"/>
      <c r="L108" s="18">
        <f>F108+H108+I108+J108</f>
        <v>19941.52</v>
      </c>
      <c r="M108" s="41">
        <f>L108*E108</f>
        <v>19941.52</v>
      </c>
    </row>
    <row r="109" spans="1:13" ht="35.85" customHeight="1" thickBot="1" x14ac:dyDescent="0.3">
      <c r="A109" s="4" t="s">
        <v>17</v>
      </c>
      <c r="B109" s="14" t="s">
        <v>91</v>
      </c>
      <c r="C109" s="5" t="s">
        <v>87</v>
      </c>
      <c r="D109" s="7" t="s">
        <v>74</v>
      </c>
      <c r="E109" s="15">
        <v>1</v>
      </c>
      <c r="F109" s="18">
        <v>9828.06</v>
      </c>
      <c r="G109" s="21">
        <v>12</v>
      </c>
      <c r="H109" s="24">
        <v>4271.26</v>
      </c>
      <c r="I109" s="24">
        <f t="shared" si="3"/>
        <v>5842.2</v>
      </c>
      <c r="J109" s="18"/>
      <c r="K109" s="4"/>
      <c r="L109" s="18">
        <f>F109+H109+I109+J109</f>
        <v>19941.52</v>
      </c>
      <c r="M109" s="41">
        <f>L109*E109</f>
        <v>19941.52</v>
      </c>
    </row>
    <row r="110" spans="1:13" ht="35.85" customHeight="1" thickBot="1" x14ac:dyDescent="0.3">
      <c r="A110" s="4" t="s">
        <v>17</v>
      </c>
      <c r="B110" s="14" t="s">
        <v>91</v>
      </c>
      <c r="C110" s="5" t="s">
        <v>87</v>
      </c>
      <c r="D110" s="7" t="s">
        <v>74</v>
      </c>
      <c r="E110" s="15">
        <v>1</v>
      </c>
      <c r="F110" s="18">
        <v>9828.06</v>
      </c>
      <c r="G110" s="21">
        <v>12</v>
      </c>
      <c r="H110" s="24">
        <v>4271.26</v>
      </c>
      <c r="I110" s="24">
        <f t="shared" si="3"/>
        <v>5842.2</v>
      </c>
      <c r="J110" s="18"/>
      <c r="K110" s="4"/>
      <c r="L110" s="18">
        <f>F110+H110+I110+J110</f>
        <v>19941.52</v>
      </c>
      <c r="M110" s="41">
        <f>L110*E110</f>
        <v>19941.52</v>
      </c>
    </row>
    <row r="111" spans="1:13" ht="35.85" customHeight="1" thickBot="1" x14ac:dyDescent="0.3">
      <c r="A111" s="4" t="s">
        <v>17</v>
      </c>
      <c r="B111" s="14" t="s">
        <v>91</v>
      </c>
      <c r="C111" s="5" t="s">
        <v>87</v>
      </c>
      <c r="D111" s="7" t="s">
        <v>74</v>
      </c>
      <c r="E111" s="15">
        <v>1</v>
      </c>
      <c r="F111" s="18">
        <v>9828.06</v>
      </c>
      <c r="G111" s="21">
        <v>12</v>
      </c>
      <c r="H111" s="24">
        <v>4271.26</v>
      </c>
      <c r="I111" s="24">
        <f t="shared" si="3"/>
        <v>5842.2</v>
      </c>
      <c r="J111" s="18"/>
      <c r="K111" s="4"/>
      <c r="L111" s="18">
        <f>F111+H111+I111+J111</f>
        <v>19941.52</v>
      </c>
      <c r="M111" s="41">
        <f>L111*E111</f>
        <v>19941.52</v>
      </c>
    </row>
    <row r="112" spans="1:13" ht="35.85" customHeight="1" thickBot="1" x14ac:dyDescent="0.3">
      <c r="A112" s="4" t="s">
        <v>17</v>
      </c>
      <c r="B112" s="14" t="s">
        <v>91</v>
      </c>
      <c r="C112" s="5" t="s">
        <v>87</v>
      </c>
      <c r="D112" s="7" t="s">
        <v>74</v>
      </c>
      <c r="E112" s="15">
        <v>1</v>
      </c>
      <c r="F112" s="18">
        <v>9828.06</v>
      </c>
      <c r="G112" s="21">
        <v>12</v>
      </c>
      <c r="H112" s="24">
        <v>4271.26</v>
      </c>
      <c r="I112" s="24">
        <f t="shared" si="3"/>
        <v>5842.2</v>
      </c>
      <c r="J112" s="18"/>
      <c r="K112" s="4"/>
      <c r="L112" s="18">
        <f>F112+H112+I112+J112</f>
        <v>19941.52</v>
      </c>
      <c r="M112" s="41">
        <f>L112*E112</f>
        <v>19941.52</v>
      </c>
    </row>
    <row r="113" spans="1:13" ht="35.85" customHeight="1" thickBot="1" x14ac:dyDescent="0.3">
      <c r="A113" s="4" t="s">
        <v>17</v>
      </c>
      <c r="B113" s="14" t="s">
        <v>91</v>
      </c>
      <c r="C113" s="5" t="s">
        <v>87</v>
      </c>
      <c r="D113" s="7" t="s">
        <v>74</v>
      </c>
      <c r="E113" s="15">
        <v>1</v>
      </c>
      <c r="F113" s="18">
        <v>9828.06</v>
      </c>
      <c r="G113" s="21">
        <v>12</v>
      </c>
      <c r="H113" s="24">
        <v>4271.26</v>
      </c>
      <c r="I113" s="24">
        <f t="shared" si="3"/>
        <v>5842.2</v>
      </c>
      <c r="J113" s="18"/>
      <c r="K113" s="4"/>
      <c r="L113" s="18">
        <f>F113+H113+I113+J113</f>
        <v>19941.52</v>
      </c>
      <c r="M113" s="41">
        <f>L113*E113</f>
        <v>19941.52</v>
      </c>
    </row>
    <row r="114" spans="1:13" ht="35.85" customHeight="1" thickBot="1" x14ac:dyDescent="0.3">
      <c r="A114" s="4" t="s">
        <v>17</v>
      </c>
      <c r="B114" s="14" t="s">
        <v>91</v>
      </c>
      <c r="C114" s="5" t="s">
        <v>87</v>
      </c>
      <c r="D114" s="7" t="s">
        <v>74</v>
      </c>
      <c r="E114" s="15">
        <v>1</v>
      </c>
      <c r="F114" s="18">
        <v>9828.06</v>
      </c>
      <c r="G114" s="21">
        <v>12</v>
      </c>
      <c r="H114" s="24">
        <v>4271.26</v>
      </c>
      <c r="I114" s="24">
        <f t="shared" si="3"/>
        <v>5842.2</v>
      </c>
      <c r="J114" s="18"/>
      <c r="K114" s="4"/>
      <c r="L114" s="18">
        <f>F114+H114+I114+J114</f>
        <v>19941.52</v>
      </c>
      <c r="M114" s="41">
        <f>L114*E114</f>
        <v>19941.52</v>
      </c>
    </row>
    <row r="115" spans="1:13" ht="35.85" customHeight="1" thickBot="1" x14ac:dyDescent="0.3">
      <c r="A115" s="4" t="s">
        <v>17</v>
      </c>
      <c r="B115" s="14" t="s">
        <v>91</v>
      </c>
      <c r="C115" s="5" t="s">
        <v>87</v>
      </c>
      <c r="D115" s="7" t="s">
        <v>74</v>
      </c>
      <c r="E115" s="15">
        <v>1</v>
      </c>
      <c r="F115" s="18">
        <v>9828.06</v>
      </c>
      <c r="G115" s="21">
        <v>12</v>
      </c>
      <c r="H115" s="24">
        <v>4271.26</v>
      </c>
      <c r="I115" s="24">
        <f t="shared" si="3"/>
        <v>5842.2</v>
      </c>
      <c r="J115" s="18"/>
      <c r="K115" s="4"/>
      <c r="L115" s="18">
        <f>F115+H115+I115+J115</f>
        <v>19941.52</v>
      </c>
      <c r="M115" s="41">
        <f>L115*E115</f>
        <v>19941.52</v>
      </c>
    </row>
    <row r="116" spans="1:13" ht="35.85" customHeight="1" thickBot="1" x14ac:dyDescent="0.3">
      <c r="A116" s="4" t="s">
        <v>17</v>
      </c>
      <c r="B116" s="14" t="s">
        <v>91</v>
      </c>
      <c r="C116" s="5" t="s">
        <v>87</v>
      </c>
      <c r="D116" s="7" t="s">
        <v>74</v>
      </c>
      <c r="E116" s="15">
        <v>1</v>
      </c>
      <c r="F116" s="18">
        <v>9828.06</v>
      </c>
      <c r="G116" s="21">
        <v>12</v>
      </c>
      <c r="H116" s="24">
        <v>4271.26</v>
      </c>
      <c r="I116" s="24">
        <f t="shared" si="3"/>
        <v>5842.2</v>
      </c>
      <c r="J116" s="18"/>
      <c r="K116" s="4"/>
      <c r="L116" s="18">
        <f>F116+H116+I116+J116</f>
        <v>19941.52</v>
      </c>
      <c r="M116" s="41">
        <f>L116*E116</f>
        <v>19941.52</v>
      </c>
    </row>
    <row r="117" spans="1:13" ht="35.85" customHeight="1" thickBot="1" x14ac:dyDescent="0.3">
      <c r="A117" s="4" t="s">
        <v>17</v>
      </c>
      <c r="B117" s="14" t="s">
        <v>91</v>
      </c>
      <c r="C117" s="5" t="s">
        <v>87</v>
      </c>
      <c r="D117" s="7" t="s">
        <v>74</v>
      </c>
      <c r="E117" s="15">
        <v>1</v>
      </c>
      <c r="F117" s="18">
        <v>9828.06</v>
      </c>
      <c r="G117" s="21">
        <v>12</v>
      </c>
      <c r="H117" s="24">
        <v>4271.26</v>
      </c>
      <c r="I117" s="24">
        <f t="shared" si="3"/>
        <v>5842.2</v>
      </c>
      <c r="J117" s="18"/>
      <c r="K117" s="4"/>
      <c r="L117" s="18">
        <f>F117+H117+I117+J117</f>
        <v>19941.52</v>
      </c>
      <c r="M117" s="41">
        <f>L117*E117</f>
        <v>19941.52</v>
      </c>
    </row>
    <row r="118" spans="1:13" ht="35.85" customHeight="1" thickBot="1" x14ac:dyDescent="0.3">
      <c r="A118" s="4" t="s">
        <v>17</v>
      </c>
      <c r="B118" s="14" t="s">
        <v>91</v>
      </c>
      <c r="C118" s="5" t="s">
        <v>87</v>
      </c>
      <c r="D118" s="7" t="s">
        <v>74</v>
      </c>
      <c r="E118" s="15">
        <v>1</v>
      </c>
      <c r="F118" s="18">
        <v>9828.06</v>
      </c>
      <c r="G118" s="21">
        <v>12</v>
      </c>
      <c r="H118" s="24">
        <v>4271.26</v>
      </c>
      <c r="I118" s="24">
        <f t="shared" si="3"/>
        <v>5842.2</v>
      </c>
      <c r="J118" s="18"/>
      <c r="K118" s="4"/>
      <c r="L118" s="18">
        <f>F118+H118+I118+J118</f>
        <v>19941.52</v>
      </c>
      <c r="M118" s="41">
        <f>L118*E118</f>
        <v>19941.52</v>
      </c>
    </row>
    <row r="119" spans="1:13" ht="35.85" customHeight="1" thickBot="1" x14ac:dyDescent="0.3">
      <c r="A119" s="4" t="s">
        <v>17</v>
      </c>
      <c r="B119" s="14" t="s">
        <v>91</v>
      </c>
      <c r="C119" s="5" t="s">
        <v>87</v>
      </c>
      <c r="D119" s="7" t="s">
        <v>74</v>
      </c>
      <c r="E119" s="15">
        <v>1</v>
      </c>
      <c r="F119" s="18">
        <v>9828.06</v>
      </c>
      <c r="G119" s="21">
        <v>12</v>
      </c>
      <c r="H119" s="24">
        <v>4271.26</v>
      </c>
      <c r="I119" s="24">
        <f t="shared" si="3"/>
        <v>5842.2</v>
      </c>
      <c r="J119" s="18"/>
      <c r="K119" s="4"/>
      <c r="L119" s="18">
        <f>F119+H119+I119+J119</f>
        <v>19941.52</v>
      </c>
      <c r="M119" s="41">
        <f>L119*E119</f>
        <v>19941.52</v>
      </c>
    </row>
    <row r="120" spans="1:13" ht="35.85" customHeight="1" thickBot="1" x14ac:dyDescent="0.3">
      <c r="A120" s="4" t="s">
        <v>17</v>
      </c>
      <c r="B120" s="14" t="s">
        <v>91</v>
      </c>
      <c r="C120" s="5" t="s">
        <v>87</v>
      </c>
      <c r="D120" s="7" t="s">
        <v>74</v>
      </c>
      <c r="E120" s="15">
        <v>1</v>
      </c>
      <c r="F120" s="18">
        <v>9828.06</v>
      </c>
      <c r="G120" s="21">
        <v>12</v>
      </c>
      <c r="H120" s="24">
        <v>4271.26</v>
      </c>
      <c r="I120" s="24">
        <f t="shared" si="3"/>
        <v>5842.2</v>
      </c>
      <c r="J120" s="18"/>
      <c r="K120" s="4"/>
      <c r="L120" s="18">
        <f>F120+H120+I120+J120</f>
        <v>19941.52</v>
      </c>
      <c r="M120" s="41">
        <f>L120*E120</f>
        <v>19941.52</v>
      </c>
    </row>
    <row r="121" spans="1:13" ht="35.85" customHeight="1" thickBot="1" x14ac:dyDescent="0.3">
      <c r="A121" s="4" t="s">
        <v>17</v>
      </c>
      <c r="B121" s="14" t="s">
        <v>91</v>
      </c>
      <c r="C121" s="5" t="s">
        <v>87</v>
      </c>
      <c r="D121" s="7" t="s">
        <v>74</v>
      </c>
      <c r="E121" s="27">
        <v>0.75</v>
      </c>
      <c r="F121" s="18">
        <v>9828.06</v>
      </c>
      <c r="G121" s="21">
        <v>12</v>
      </c>
      <c r="H121" s="24">
        <v>4271.26</v>
      </c>
      <c r="I121" s="24">
        <f t="shared" si="3"/>
        <v>5842.2</v>
      </c>
      <c r="J121" s="18"/>
      <c r="K121" s="4"/>
      <c r="L121" s="18">
        <f>F121+H121+I121+J121</f>
        <v>19941.52</v>
      </c>
      <c r="M121" s="41">
        <f>L121*E121</f>
        <v>14956.14</v>
      </c>
    </row>
    <row r="122" spans="1:13" ht="35.85" customHeight="1" thickBot="1" x14ac:dyDescent="0.3">
      <c r="A122" s="4" t="s">
        <v>17</v>
      </c>
      <c r="B122" s="14" t="s">
        <v>91</v>
      </c>
      <c r="C122" s="5" t="s">
        <v>87</v>
      </c>
      <c r="D122" s="7" t="s">
        <v>74</v>
      </c>
      <c r="E122" s="35">
        <v>0.75</v>
      </c>
      <c r="F122" s="18">
        <v>9828.06</v>
      </c>
      <c r="G122" s="21">
        <v>12</v>
      </c>
      <c r="H122" s="24">
        <v>4271.26</v>
      </c>
      <c r="I122" s="24">
        <f t="shared" si="3"/>
        <v>5842.2</v>
      </c>
      <c r="J122" s="18"/>
      <c r="K122" s="4"/>
      <c r="L122" s="18">
        <f>F122+H122+I122+J122</f>
        <v>19941.52</v>
      </c>
      <c r="M122" s="41">
        <f>L122*E122</f>
        <v>14956.14</v>
      </c>
    </row>
    <row r="123" spans="1:13" ht="35.85" customHeight="1" thickBot="1" x14ac:dyDescent="0.3">
      <c r="A123" s="4" t="s">
        <v>17</v>
      </c>
      <c r="B123" s="14" t="s">
        <v>91</v>
      </c>
      <c r="C123" s="5" t="s">
        <v>87</v>
      </c>
      <c r="D123" s="7" t="s">
        <v>74</v>
      </c>
      <c r="E123" s="46">
        <v>0.75</v>
      </c>
      <c r="F123" s="18">
        <v>9828.06</v>
      </c>
      <c r="G123" s="21">
        <v>12</v>
      </c>
      <c r="H123" s="24">
        <v>4271.26</v>
      </c>
      <c r="I123" s="24">
        <f t="shared" si="3"/>
        <v>5842.2</v>
      </c>
      <c r="J123" s="18"/>
      <c r="K123" s="4"/>
      <c r="L123" s="18">
        <f>F123+H123+I123+J123</f>
        <v>19941.52</v>
      </c>
      <c r="M123" s="41">
        <f>L123*E123</f>
        <v>14956.14</v>
      </c>
    </row>
    <row r="124" spans="1:13" ht="35.85" customHeight="1" thickBot="1" x14ac:dyDescent="0.3">
      <c r="A124" s="4" t="s">
        <v>17</v>
      </c>
      <c r="B124" s="14" t="s">
        <v>91</v>
      </c>
      <c r="C124" s="5" t="s">
        <v>87</v>
      </c>
      <c r="D124" s="7" t="s">
        <v>74</v>
      </c>
      <c r="E124" s="28">
        <v>0.5</v>
      </c>
      <c r="F124" s="18">
        <v>9828.06</v>
      </c>
      <c r="G124" s="21">
        <v>12</v>
      </c>
      <c r="H124" s="24">
        <v>4271.26</v>
      </c>
      <c r="I124" s="24">
        <f t="shared" si="3"/>
        <v>5842.2</v>
      </c>
      <c r="J124" s="18"/>
      <c r="K124" s="4"/>
      <c r="L124" s="18">
        <f>F124+H124+I124+J124</f>
        <v>19941.52</v>
      </c>
      <c r="M124" s="41">
        <f>L124*E124</f>
        <v>9970.76</v>
      </c>
    </row>
    <row r="125" spans="1:13" ht="35.85" customHeight="1" thickBot="1" x14ac:dyDescent="0.3">
      <c r="A125" s="4" t="s">
        <v>17</v>
      </c>
      <c r="B125" s="14" t="s">
        <v>91</v>
      </c>
      <c r="C125" s="5" t="s">
        <v>88</v>
      </c>
      <c r="D125" s="7" t="s">
        <v>74</v>
      </c>
      <c r="E125" s="15">
        <v>1</v>
      </c>
      <c r="F125" s="18">
        <v>9828.06</v>
      </c>
      <c r="G125" s="21">
        <v>12</v>
      </c>
      <c r="H125" s="24">
        <v>4271.26</v>
      </c>
      <c r="I125" s="24">
        <f>407.88*14</f>
        <v>5710.32</v>
      </c>
      <c r="J125" s="24">
        <f>55.61*14</f>
        <v>778.54</v>
      </c>
      <c r="K125" s="4" t="s">
        <v>100</v>
      </c>
      <c r="L125" s="18">
        <f>F125+H125+I125+J125</f>
        <v>20588.18</v>
      </c>
      <c r="M125" s="41">
        <f>L125*E125</f>
        <v>20588.18</v>
      </c>
    </row>
    <row r="126" spans="1:13" ht="35.85" customHeight="1" thickBot="1" x14ac:dyDescent="0.3">
      <c r="A126" s="4" t="s">
        <v>17</v>
      </c>
      <c r="B126" s="14" t="s">
        <v>91</v>
      </c>
      <c r="C126" s="5" t="s">
        <v>88</v>
      </c>
      <c r="D126" s="7" t="s">
        <v>74</v>
      </c>
      <c r="E126" s="15">
        <v>1</v>
      </c>
      <c r="F126" s="18">
        <v>9828.06</v>
      </c>
      <c r="G126" s="21">
        <v>12</v>
      </c>
      <c r="H126" s="24">
        <v>4271.26</v>
      </c>
      <c r="I126" s="24">
        <f t="shared" ref="I126:I127" si="4">407.88*14</f>
        <v>5710.32</v>
      </c>
      <c r="J126" s="24">
        <f>55.61*14</f>
        <v>778.54</v>
      </c>
      <c r="K126" s="4" t="s">
        <v>100</v>
      </c>
      <c r="L126" s="18">
        <f>F126+H126+I126+J126</f>
        <v>20588.18</v>
      </c>
      <c r="M126" s="41">
        <f>L126*E126</f>
        <v>20588.18</v>
      </c>
    </row>
    <row r="127" spans="1:13" ht="35.85" customHeight="1" thickBot="1" x14ac:dyDescent="0.3">
      <c r="A127" s="4" t="s">
        <v>17</v>
      </c>
      <c r="B127" s="14" t="s">
        <v>91</v>
      </c>
      <c r="C127" s="5" t="s">
        <v>89</v>
      </c>
      <c r="D127" s="7" t="s">
        <v>74</v>
      </c>
      <c r="E127" s="15">
        <v>1</v>
      </c>
      <c r="F127" s="18">
        <v>9828.06</v>
      </c>
      <c r="G127" s="21">
        <v>12</v>
      </c>
      <c r="H127" s="24">
        <v>4271.26</v>
      </c>
      <c r="I127" s="24">
        <f t="shared" si="4"/>
        <v>5710.32</v>
      </c>
      <c r="J127" s="18"/>
      <c r="K127" s="4"/>
      <c r="L127" s="18">
        <f>F127+H127+I127+J127</f>
        <v>19809.64</v>
      </c>
      <c r="M127" s="41">
        <f>L127*E127</f>
        <v>19809.64</v>
      </c>
    </row>
    <row r="128" spans="1:13" ht="35.85" customHeight="1" thickBot="1" x14ac:dyDescent="0.3">
      <c r="A128" s="4" t="s">
        <v>70</v>
      </c>
      <c r="B128" s="14" t="s">
        <v>91</v>
      </c>
      <c r="C128" s="5" t="s">
        <v>90</v>
      </c>
      <c r="D128" s="7" t="s">
        <v>74</v>
      </c>
      <c r="E128" s="15">
        <v>1</v>
      </c>
      <c r="F128" s="18">
        <v>9007.0400000000009</v>
      </c>
      <c r="G128" s="21">
        <v>10</v>
      </c>
      <c r="H128" s="24">
        <v>3534.16</v>
      </c>
      <c r="I128" s="18">
        <f>272.32*14</f>
        <v>3812.48</v>
      </c>
      <c r="J128" s="18"/>
      <c r="K128" s="4"/>
      <c r="L128" s="18">
        <f>F128+H128+I128+J128</f>
        <v>16353.68</v>
      </c>
      <c r="M128" s="41">
        <f>L128*E128</f>
        <v>16353.68</v>
      </c>
    </row>
    <row r="129" spans="1:13" ht="35.85" customHeight="1" thickBot="1" x14ac:dyDescent="0.3">
      <c r="A129" s="4" t="s">
        <v>70</v>
      </c>
      <c r="B129" s="14" t="s">
        <v>91</v>
      </c>
      <c r="C129" s="5" t="s">
        <v>90</v>
      </c>
      <c r="D129" s="7" t="s">
        <v>74</v>
      </c>
      <c r="E129" s="15">
        <v>1</v>
      </c>
      <c r="F129" s="18">
        <v>9007.0400000000009</v>
      </c>
      <c r="G129" s="21">
        <v>10</v>
      </c>
      <c r="H129" s="24">
        <v>3534.16</v>
      </c>
      <c r="I129" s="18">
        <f t="shared" ref="I129:I130" si="5">272.32*14</f>
        <v>3812.48</v>
      </c>
      <c r="J129" s="18"/>
      <c r="K129" s="4"/>
      <c r="L129" s="18">
        <f>F129+H129+I129+J129</f>
        <v>16353.68</v>
      </c>
      <c r="M129" s="41">
        <f>L129*E129</f>
        <v>16353.68</v>
      </c>
    </row>
    <row r="130" spans="1:13" ht="35.85" customHeight="1" thickBot="1" x14ac:dyDescent="0.3">
      <c r="A130" s="4" t="s">
        <v>70</v>
      </c>
      <c r="B130" s="14" t="s">
        <v>91</v>
      </c>
      <c r="C130" s="5" t="s">
        <v>90</v>
      </c>
      <c r="D130" s="7" t="s">
        <v>74</v>
      </c>
      <c r="E130" s="15">
        <v>1</v>
      </c>
      <c r="F130" s="18">
        <v>9007.0400000000009</v>
      </c>
      <c r="G130" s="21">
        <v>10</v>
      </c>
      <c r="H130" s="24">
        <v>3534.16</v>
      </c>
      <c r="I130" s="18">
        <f t="shared" si="5"/>
        <v>3812.48</v>
      </c>
      <c r="J130" s="18"/>
      <c r="K130" s="4"/>
      <c r="L130" s="18">
        <f>F130+H130+I130+J130</f>
        <v>16353.68</v>
      </c>
      <c r="M130" s="41">
        <f>L130*E130</f>
        <v>16353.68</v>
      </c>
    </row>
    <row r="131" spans="1:13" ht="35.85" customHeight="1" x14ac:dyDescent="0.25">
      <c r="F131" s="19"/>
      <c r="G131" s="1"/>
    </row>
    <row r="132" spans="1:13" ht="35.85" customHeight="1" x14ac:dyDescent="0.25">
      <c r="F132" s="19"/>
      <c r="G132" s="1"/>
    </row>
    <row r="133" spans="1:13" ht="35.85" customHeight="1" x14ac:dyDescent="0.25">
      <c r="F133" s="19"/>
      <c r="G133" s="1"/>
    </row>
    <row r="134" spans="1:13" ht="35.85" customHeight="1" x14ac:dyDescent="0.25">
      <c r="F134" s="19"/>
      <c r="G134" s="1"/>
    </row>
    <row r="135" spans="1:13" ht="35.85" customHeight="1" x14ac:dyDescent="0.25">
      <c r="F135" s="19"/>
      <c r="G135" s="1"/>
    </row>
    <row r="136" spans="1:13" ht="35.85" customHeight="1" x14ac:dyDescent="0.25">
      <c r="F136" s="19"/>
      <c r="G136" s="1"/>
    </row>
    <row r="137" spans="1:13" ht="35.85" customHeight="1" x14ac:dyDescent="0.25">
      <c r="F137" s="19"/>
      <c r="G137" s="1"/>
    </row>
    <row r="138" spans="1:13" ht="35.85" customHeight="1" x14ac:dyDescent="0.25">
      <c r="F138" s="19"/>
      <c r="G138" s="1"/>
    </row>
    <row r="139" spans="1:13" ht="35.85" customHeight="1" x14ac:dyDescent="0.25">
      <c r="F139" s="19"/>
      <c r="G139" s="1"/>
    </row>
    <row r="140" spans="1:13" ht="35.85" customHeight="1" x14ac:dyDescent="0.25">
      <c r="F140" s="19"/>
      <c r="G140" s="1"/>
    </row>
    <row r="141" spans="1:13" ht="35.85" customHeight="1" x14ac:dyDescent="0.25">
      <c r="F141" s="19"/>
      <c r="G141" s="1"/>
    </row>
    <row r="142" spans="1:13" ht="35.85" customHeight="1" x14ac:dyDescent="0.25">
      <c r="F142" s="19"/>
      <c r="G142" s="1"/>
    </row>
    <row r="143" spans="1:13" ht="35.85" customHeight="1" x14ac:dyDescent="0.25">
      <c r="F143" s="19"/>
      <c r="G143" s="1"/>
    </row>
    <row r="144" spans="1:13" ht="35.85" customHeight="1" x14ac:dyDescent="0.25">
      <c r="F144" s="19"/>
      <c r="G144" s="1"/>
    </row>
    <row r="145" spans="6:7" ht="35.85" customHeight="1" x14ac:dyDescent="0.25">
      <c r="F145" s="19"/>
      <c r="G145" s="1"/>
    </row>
    <row r="146" spans="6:7" ht="35.85" customHeight="1" x14ac:dyDescent="0.25">
      <c r="F146" s="19"/>
      <c r="G146" s="1"/>
    </row>
    <row r="147" spans="6:7" ht="35.85" customHeight="1" x14ac:dyDescent="0.25">
      <c r="F147" s="19"/>
      <c r="G147" s="1"/>
    </row>
    <row r="148" spans="6:7" ht="35.85" customHeight="1" x14ac:dyDescent="0.25">
      <c r="F148" s="19"/>
      <c r="G148" s="1"/>
    </row>
    <row r="149" spans="6:7" ht="35.85" customHeight="1" x14ac:dyDescent="0.25">
      <c r="F149" s="19"/>
      <c r="G149" s="1"/>
    </row>
    <row r="150" spans="6:7" ht="35.85" customHeight="1" x14ac:dyDescent="0.25">
      <c r="F150" s="19"/>
      <c r="G150" s="1"/>
    </row>
    <row r="151" spans="6:7" ht="35.85" customHeight="1" x14ac:dyDescent="0.25">
      <c r="F151" s="19"/>
      <c r="G151" s="1"/>
    </row>
    <row r="152" spans="6:7" ht="35.85" customHeight="1" x14ac:dyDescent="0.25">
      <c r="F152" s="19"/>
      <c r="G152" s="1"/>
    </row>
    <row r="153" spans="6:7" ht="35.85" customHeight="1" x14ac:dyDescent="0.25">
      <c r="F153" s="19"/>
      <c r="G153" s="1"/>
    </row>
    <row r="154" spans="6:7" ht="35.85" customHeight="1" x14ac:dyDescent="0.25">
      <c r="F154" s="19"/>
      <c r="G154" s="1"/>
    </row>
    <row r="155" spans="6:7" ht="35.85" customHeight="1" x14ac:dyDescent="0.25">
      <c r="F155" s="19"/>
      <c r="G155" s="1"/>
    </row>
    <row r="156" spans="6:7" ht="35.85" customHeight="1" x14ac:dyDescent="0.25">
      <c r="F156" s="19"/>
      <c r="G156" s="1"/>
    </row>
    <row r="157" spans="6:7" ht="35.85" customHeight="1" x14ac:dyDescent="0.25">
      <c r="F157" s="19"/>
      <c r="G157" s="1"/>
    </row>
    <row r="158" spans="6:7" ht="35.85" customHeight="1" x14ac:dyDescent="0.25">
      <c r="F158" s="19"/>
      <c r="G158" s="1"/>
    </row>
    <row r="159" spans="6:7" ht="35.85" customHeight="1" x14ac:dyDescent="0.25">
      <c r="F159" s="19"/>
      <c r="G159" s="1"/>
    </row>
    <row r="160" spans="6:7" ht="35.85" customHeight="1" x14ac:dyDescent="0.25">
      <c r="F160" s="19"/>
      <c r="G160" s="1"/>
    </row>
    <row r="161" spans="6:7" ht="35.85" customHeight="1" x14ac:dyDescent="0.25">
      <c r="F161" s="19"/>
      <c r="G161" s="1"/>
    </row>
    <row r="162" spans="6:7" ht="35.85" customHeight="1" x14ac:dyDescent="0.25">
      <c r="F162" s="19"/>
      <c r="G162" s="1"/>
    </row>
    <row r="163" spans="6:7" ht="35.85" customHeight="1" x14ac:dyDescent="0.25">
      <c r="F163" s="19"/>
      <c r="G163" s="1"/>
    </row>
    <row r="164" spans="6:7" ht="35.85" customHeight="1" x14ac:dyDescent="0.25">
      <c r="F164" s="19"/>
      <c r="G164" s="1"/>
    </row>
    <row r="165" spans="6:7" ht="35.85" customHeight="1" x14ac:dyDescent="0.25">
      <c r="F165" s="19"/>
      <c r="G165" s="1"/>
    </row>
    <row r="166" spans="6:7" ht="35.85" customHeight="1" x14ac:dyDescent="0.25">
      <c r="F166" s="19"/>
      <c r="G166" s="1"/>
    </row>
    <row r="167" spans="6:7" ht="35.85" customHeight="1" x14ac:dyDescent="0.25">
      <c r="F167" s="19"/>
      <c r="G167" s="1"/>
    </row>
    <row r="168" spans="6:7" ht="35.85" customHeight="1" x14ac:dyDescent="0.25">
      <c r="F168" s="19"/>
      <c r="G168" s="1"/>
    </row>
    <row r="169" spans="6:7" ht="35.85" customHeight="1" x14ac:dyDescent="0.25">
      <c r="F169" s="19"/>
      <c r="G169" s="1"/>
    </row>
    <row r="170" spans="6:7" ht="35.85" customHeight="1" x14ac:dyDescent="0.25">
      <c r="F170" s="19"/>
      <c r="G170" s="1"/>
    </row>
    <row r="171" spans="6:7" ht="35.85" customHeight="1" x14ac:dyDescent="0.25">
      <c r="F171" s="19"/>
      <c r="G171" s="1"/>
    </row>
    <row r="172" spans="6:7" ht="35.85" customHeight="1" x14ac:dyDescent="0.25">
      <c r="F172" s="19"/>
      <c r="G172" s="1"/>
    </row>
    <row r="173" spans="6:7" ht="35.85" customHeight="1" x14ac:dyDescent="0.25">
      <c r="F173" s="19"/>
      <c r="G173" s="1"/>
    </row>
    <row r="174" spans="6:7" ht="35.85" customHeight="1" x14ac:dyDescent="0.25">
      <c r="F174" s="19"/>
      <c r="G174" s="1"/>
    </row>
    <row r="175" spans="6:7" ht="35.85" customHeight="1" x14ac:dyDescent="0.25">
      <c r="F175" s="19"/>
      <c r="G175" s="1"/>
    </row>
    <row r="176" spans="6:7" ht="35.85" customHeight="1" x14ac:dyDescent="0.25">
      <c r="F176" s="19"/>
      <c r="G176" s="1"/>
    </row>
    <row r="177" spans="6:7" ht="35.85" customHeight="1" x14ac:dyDescent="0.25">
      <c r="F177" s="19"/>
      <c r="G177" s="1"/>
    </row>
    <row r="178" spans="6:7" ht="35.85" customHeight="1" x14ac:dyDescent="0.25">
      <c r="F178" s="19"/>
      <c r="G178" s="1"/>
    </row>
    <row r="179" spans="6:7" ht="35.85" customHeight="1" x14ac:dyDescent="0.25">
      <c r="F179" s="19"/>
      <c r="G179" s="1"/>
    </row>
    <row r="180" spans="6:7" ht="35.85" customHeight="1" x14ac:dyDescent="0.25">
      <c r="F180" s="19"/>
      <c r="G180" s="1"/>
    </row>
    <row r="181" spans="6:7" ht="35.85" customHeight="1" x14ac:dyDescent="0.25">
      <c r="F181" s="19"/>
      <c r="G181" s="1"/>
    </row>
    <row r="182" spans="6:7" ht="35.85" customHeight="1" x14ac:dyDescent="0.25">
      <c r="F182" s="19"/>
      <c r="G182" s="1"/>
    </row>
    <row r="183" spans="6:7" ht="35.85" customHeight="1" x14ac:dyDescent="0.25">
      <c r="F183" s="19"/>
      <c r="G183" s="1"/>
    </row>
    <row r="184" spans="6:7" ht="35.85" customHeight="1" x14ac:dyDescent="0.25">
      <c r="F184" s="19"/>
      <c r="G184" s="1"/>
    </row>
    <row r="185" spans="6:7" ht="35.85" customHeight="1" x14ac:dyDescent="0.25">
      <c r="F185" s="19"/>
      <c r="G185" s="1"/>
    </row>
    <row r="186" spans="6:7" ht="35.85" customHeight="1" x14ac:dyDescent="0.25">
      <c r="F186" s="19"/>
      <c r="G186" s="1"/>
    </row>
    <row r="187" spans="6:7" ht="35.85" customHeight="1" x14ac:dyDescent="0.25">
      <c r="F187" s="19"/>
      <c r="G187" s="1"/>
    </row>
    <row r="188" spans="6:7" ht="35.85" customHeight="1" x14ac:dyDescent="0.25">
      <c r="F188" s="19"/>
      <c r="G188" s="1"/>
    </row>
    <row r="189" spans="6:7" ht="35.85" customHeight="1" x14ac:dyDescent="0.25">
      <c r="F189" s="19"/>
      <c r="G189" s="1"/>
    </row>
    <row r="190" spans="6:7" ht="35.85" customHeight="1" x14ac:dyDescent="0.25">
      <c r="F190" s="19"/>
      <c r="G190" s="1"/>
    </row>
    <row r="191" spans="6:7" ht="35.85" customHeight="1" x14ac:dyDescent="0.25">
      <c r="F191" s="19"/>
      <c r="G191" s="1"/>
    </row>
    <row r="192" spans="6:7" ht="35.85" customHeight="1" x14ac:dyDescent="0.25">
      <c r="F192" s="19"/>
      <c r="G192" s="1"/>
    </row>
    <row r="193" spans="6:7" ht="35.85" customHeight="1" x14ac:dyDescent="0.25">
      <c r="F193" s="19"/>
      <c r="G193" s="1"/>
    </row>
    <row r="194" spans="6:7" ht="35.85" customHeight="1" x14ac:dyDescent="0.25">
      <c r="F194" s="19"/>
      <c r="G194" s="1"/>
    </row>
    <row r="195" spans="6:7" ht="35.85" customHeight="1" x14ac:dyDescent="0.25">
      <c r="F195" s="19"/>
      <c r="G195" s="1"/>
    </row>
    <row r="196" spans="6:7" ht="35.85" customHeight="1" x14ac:dyDescent="0.25">
      <c r="F196" s="19"/>
      <c r="G196" s="1"/>
    </row>
    <row r="197" spans="6:7" ht="35.85" customHeight="1" x14ac:dyDescent="0.25">
      <c r="F197" s="19"/>
      <c r="G197" s="1"/>
    </row>
    <row r="198" spans="6:7" ht="35.85" customHeight="1" x14ac:dyDescent="0.25">
      <c r="F198" s="19"/>
      <c r="G198" s="1"/>
    </row>
    <row r="199" spans="6:7" ht="35.85" customHeight="1" x14ac:dyDescent="0.25">
      <c r="F199" s="19"/>
      <c r="G199" s="1"/>
    </row>
    <row r="200" spans="6:7" ht="35.85" customHeight="1" x14ac:dyDescent="0.25">
      <c r="F200" s="19"/>
      <c r="G200" s="1"/>
    </row>
    <row r="201" spans="6:7" ht="35.85" customHeight="1" x14ac:dyDescent="0.25">
      <c r="F201" s="19"/>
      <c r="G201" s="1"/>
    </row>
    <row r="202" spans="6:7" ht="35.85" customHeight="1" x14ac:dyDescent="0.25">
      <c r="F202" s="19"/>
      <c r="G202" s="1"/>
    </row>
    <row r="203" spans="6:7" ht="35.85" customHeight="1" x14ac:dyDescent="0.25">
      <c r="F203" s="19"/>
      <c r="G203" s="1"/>
    </row>
    <row r="204" spans="6:7" ht="35.85" customHeight="1" x14ac:dyDescent="0.25">
      <c r="F204" s="19"/>
      <c r="G204" s="1"/>
    </row>
    <row r="205" spans="6:7" ht="35.85" customHeight="1" x14ac:dyDescent="0.25">
      <c r="F205" s="19"/>
      <c r="G205" s="1"/>
    </row>
    <row r="206" spans="6:7" ht="35.85" customHeight="1" x14ac:dyDescent="0.25">
      <c r="F206" s="19"/>
      <c r="G206" s="1"/>
    </row>
    <row r="207" spans="6:7" ht="35.85" customHeight="1" x14ac:dyDescent="0.25">
      <c r="F207" s="19"/>
      <c r="G207" s="1"/>
    </row>
    <row r="208" spans="6:7" ht="35.85" customHeight="1" x14ac:dyDescent="0.25">
      <c r="F208" s="19"/>
      <c r="G208" s="1"/>
    </row>
    <row r="209" spans="6:7" ht="35.85" customHeight="1" x14ac:dyDescent="0.25">
      <c r="F209" s="19"/>
      <c r="G209" s="1"/>
    </row>
    <row r="210" spans="6:7" ht="35.85" customHeight="1" x14ac:dyDescent="0.25">
      <c r="F210" s="19"/>
      <c r="G210" s="1"/>
    </row>
    <row r="211" spans="6:7" ht="35.85" customHeight="1" x14ac:dyDescent="0.25">
      <c r="F211" s="19"/>
      <c r="G211" s="1"/>
    </row>
    <row r="212" spans="6:7" ht="35.85" customHeight="1" x14ac:dyDescent="0.25">
      <c r="F212" s="19"/>
      <c r="G212" s="1"/>
    </row>
    <row r="213" spans="6:7" ht="35.85" customHeight="1" x14ac:dyDescent="0.25">
      <c r="F213" s="19"/>
      <c r="G213" s="1"/>
    </row>
    <row r="214" spans="6:7" ht="35.85" customHeight="1" x14ac:dyDescent="0.25">
      <c r="F214" s="19"/>
      <c r="G214" s="1"/>
    </row>
    <row r="215" spans="6:7" ht="35.85" customHeight="1" x14ac:dyDescent="0.25">
      <c r="F215" s="19"/>
      <c r="G215" s="1"/>
    </row>
    <row r="216" spans="6:7" ht="35.85" customHeight="1" x14ac:dyDescent="0.25">
      <c r="F216" s="19"/>
      <c r="G216" s="1"/>
    </row>
    <row r="217" spans="6:7" ht="35.85" customHeight="1" x14ac:dyDescent="0.25">
      <c r="F217" s="19"/>
      <c r="G217" s="1"/>
    </row>
    <row r="218" spans="6:7" ht="35.85" customHeight="1" x14ac:dyDescent="0.25">
      <c r="F218" s="19"/>
      <c r="G218" s="1"/>
    </row>
    <row r="219" spans="6:7" ht="35.85" customHeight="1" x14ac:dyDescent="0.25">
      <c r="F219" s="19"/>
      <c r="G219" s="1"/>
    </row>
    <row r="220" spans="6:7" ht="35.85" customHeight="1" x14ac:dyDescent="0.25">
      <c r="F220" s="19"/>
      <c r="G220" s="1"/>
    </row>
    <row r="221" spans="6:7" ht="35.85" customHeight="1" x14ac:dyDescent="0.25">
      <c r="F221" s="19"/>
      <c r="G221" s="1"/>
    </row>
    <row r="222" spans="6:7" ht="35.85" customHeight="1" x14ac:dyDescent="0.25">
      <c r="F222" s="19"/>
      <c r="G222" s="1"/>
    </row>
    <row r="223" spans="6:7" ht="35.85" customHeight="1" x14ac:dyDescent="0.25">
      <c r="F223" s="19"/>
      <c r="G223" s="1"/>
    </row>
    <row r="224" spans="6:7" ht="35.85" customHeight="1" x14ac:dyDescent="0.25">
      <c r="F224" s="19"/>
      <c r="G224" s="1"/>
    </row>
    <row r="225" spans="6:7" ht="35.85" customHeight="1" x14ac:dyDescent="0.25">
      <c r="F225" s="19"/>
      <c r="G225" s="1"/>
    </row>
    <row r="226" spans="6:7" ht="35.85" customHeight="1" x14ac:dyDescent="0.25">
      <c r="F226" s="19"/>
      <c r="G226" s="1"/>
    </row>
    <row r="227" spans="6:7" ht="35.85" customHeight="1" x14ac:dyDescent="0.25">
      <c r="F227" s="19"/>
      <c r="G227" s="1"/>
    </row>
    <row r="228" spans="6:7" ht="35.85" customHeight="1" x14ac:dyDescent="0.25">
      <c r="F228" s="19"/>
      <c r="G228" s="1"/>
    </row>
    <row r="229" spans="6:7" ht="35.85" customHeight="1" x14ac:dyDescent="0.25">
      <c r="F229" s="19"/>
      <c r="G229" s="1"/>
    </row>
    <row r="230" spans="6:7" ht="35.85" customHeight="1" x14ac:dyDescent="0.25">
      <c r="F230" s="19"/>
      <c r="G230" s="1"/>
    </row>
    <row r="231" spans="6:7" ht="35.85" customHeight="1" x14ac:dyDescent="0.25">
      <c r="F231" s="19"/>
      <c r="G231" s="1"/>
    </row>
    <row r="232" spans="6:7" ht="35.85" customHeight="1" x14ac:dyDescent="0.25">
      <c r="F232" s="19"/>
      <c r="G232" s="1"/>
    </row>
    <row r="233" spans="6:7" ht="35.85" customHeight="1" x14ac:dyDescent="0.25">
      <c r="F233" s="19"/>
      <c r="G233" s="1"/>
    </row>
    <row r="234" spans="6:7" ht="35.85" customHeight="1" x14ac:dyDescent="0.25">
      <c r="F234" s="19"/>
      <c r="G234" s="1"/>
    </row>
    <row r="235" spans="6:7" ht="35.85" customHeight="1" x14ac:dyDescent="0.25">
      <c r="F235" s="19"/>
      <c r="G235" s="1"/>
    </row>
    <row r="236" spans="6:7" ht="35.85" customHeight="1" x14ac:dyDescent="0.25">
      <c r="F236" s="19"/>
      <c r="G236" s="1"/>
    </row>
    <row r="237" spans="6:7" ht="35.85" customHeight="1" x14ac:dyDescent="0.25">
      <c r="F237" s="19"/>
      <c r="G237" s="1"/>
    </row>
    <row r="238" spans="6:7" ht="35.85" customHeight="1" x14ac:dyDescent="0.25">
      <c r="F238" s="19"/>
      <c r="G238" s="1"/>
    </row>
    <row r="239" spans="6:7" ht="35.85" customHeight="1" x14ac:dyDescent="0.25">
      <c r="F239" s="19"/>
      <c r="G239" s="1"/>
    </row>
    <row r="240" spans="6:7" ht="35.85" customHeight="1" x14ac:dyDescent="0.25">
      <c r="F240" s="19"/>
      <c r="G240" s="1"/>
    </row>
    <row r="241" spans="6:7" ht="35.85" customHeight="1" x14ac:dyDescent="0.25">
      <c r="F241" s="19"/>
      <c r="G241" s="1"/>
    </row>
    <row r="242" spans="6:7" ht="35.85" customHeight="1" x14ac:dyDescent="0.25">
      <c r="F242" s="19"/>
      <c r="G242" s="1"/>
    </row>
    <row r="243" spans="6:7" ht="35.85" customHeight="1" x14ac:dyDescent="0.25">
      <c r="F243" s="19"/>
      <c r="G243" s="1"/>
    </row>
    <row r="244" spans="6:7" ht="35.85" customHeight="1" x14ac:dyDescent="0.25">
      <c r="F244" s="19"/>
      <c r="G244" s="1"/>
    </row>
    <row r="245" spans="6:7" ht="35.85" customHeight="1" x14ac:dyDescent="0.25">
      <c r="F245" s="19"/>
      <c r="G245" s="1"/>
    </row>
    <row r="246" spans="6:7" ht="35.85" customHeight="1" x14ac:dyDescent="0.25">
      <c r="F246" s="19"/>
      <c r="G246" s="1"/>
    </row>
    <row r="247" spans="6:7" ht="35.85" customHeight="1" x14ac:dyDescent="0.25">
      <c r="F247" s="19"/>
      <c r="G247" s="1"/>
    </row>
    <row r="248" spans="6:7" ht="35.85" customHeight="1" x14ac:dyDescent="0.25">
      <c r="F248" s="19"/>
      <c r="G248" s="1"/>
    </row>
    <row r="249" spans="6:7" ht="35.85" customHeight="1" x14ac:dyDescent="0.25">
      <c r="F249" s="19"/>
      <c r="G249" s="1"/>
    </row>
    <row r="250" spans="6:7" ht="35.85" customHeight="1" x14ac:dyDescent="0.25">
      <c r="F250" s="19"/>
      <c r="G250" s="1"/>
    </row>
    <row r="251" spans="6:7" ht="35.85" customHeight="1" x14ac:dyDescent="0.25">
      <c r="F251" s="19"/>
      <c r="G251" s="1"/>
    </row>
    <row r="252" spans="6:7" ht="35.85" customHeight="1" x14ac:dyDescent="0.25">
      <c r="F252" s="19"/>
      <c r="G252" s="1"/>
    </row>
    <row r="253" spans="6:7" ht="35.85" customHeight="1" x14ac:dyDescent="0.25">
      <c r="F253" s="19"/>
      <c r="G253" s="1"/>
    </row>
    <row r="254" spans="6:7" ht="35.85" customHeight="1" x14ac:dyDescent="0.25">
      <c r="F254" s="19"/>
      <c r="G254" s="1"/>
    </row>
    <row r="255" spans="6:7" ht="35.85" customHeight="1" x14ac:dyDescent="0.25">
      <c r="F255" s="19"/>
      <c r="G255" s="1"/>
    </row>
    <row r="256" spans="6:7" ht="35.85" customHeight="1" x14ac:dyDescent="0.25">
      <c r="F256" s="19"/>
      <c r="G256" s="1"/>
    </row>
    <row r="257" spans="6:7" ht="35.85" customHeight="1" x14ac:dyDescent="0.25">
      <c r="F257" s="19"/>
      <c r="G257" s="1"/>
    </row>
    <row r="258" spans="6:7" ht="35.85" customHeight="1" x14ac:dyDescent="0.25">
      <c r="F258" s="19"/>
      <c r="G258" s="1"/>
    </row>
    <row r="259" spans="6:7" ht="35.85" customHeight="1" x14ac:dyDescent="0.25">
      <c r="F259" s="19"/>
      <c r="G259" s="1"/>
    </row>
    <row r="260" spans="6:7" ht="35.85" customHeight="1" x14ac:dyDescent="0.25">
      <c r="F260" s="19"/>
      <c r="G260" s="1"/>
    </row>
    <row r="261" spans="6:7" ht="35.85" customHeight="1" x14ac:dyDescent="0.25">
      <c r="F261" s="19"/>
      <c r="G261" s="1"/>
    </row>
    <row r="262" spans="6:7" ht="35.85" customHeight="1" x14ac:dyDescent="0.25">
      <c r="F262" s="19"/>
      <c r="G262" s="1"/>
    </row>
    <row r="263" spans="6:7" ht="35.85" customHeight="1" x14ac:dyDescent="0.25">
      <c r="F263" s="19"/>
      <c r="G263" s="1"/>
    </row>
    <row r="264" spans="6:7" ht="35.85" customHeight="1" x14ac:dyDescent="0.25">
      <c r="F264" s="19"/>
      <c r="G264" s="1"/>
    </row>
    <row r="265" spans="6:7" ht="35.85" customHeight="1" x14ac:dyDescent="0.25">
      <c r="F265" s="19"/>
      <c r="G265" s="1"/>
    </row>
    <row r="266" spans="6:7" ht="35.85" customHeight="1" x14ac:dyDescent="0.25">
      <c r="F266" s="19"/>
      <c r="G266" s="1"/>
    </row>
    <row r="267" spans="6:7" ht="35.85" customHeight="1" x14ac:dyDescent="0.25">
      <c r="F267" s="19"/>
      <c r="G267" s="1"/>
    </row>
    <row r="268" spans="6:7" ht="35.85" customHeight="1" x14ac:dyDescent="0.25">
      <c r="F268" s="19"/>
      <c r="G268" s="1"/>
    </row>
    <row r="269" spans="6:7" ht="35.85" customHeight="1" x14ac:dyDescent="0.25">
      <c r="F269" s="19"/>
      <c r="G269" s="1"/>
    </row>
    <row r="270" spans="6:7" ht="35.85" customHeight="1" x14ac:dyDescent="0.25">
      <c r="F270" s="19"/>
      <c r="G270" s="1"/>
    </row>
    <row r="271" spans="6:7" ht="35.85" customHeight="1" x14ac:dyDescent="0.25">
      <c r="F271" s="19"/>
      <c r="G271" s="1"/>
    </row>
    <row r="272" spans="6:7" ht="35.85" customHeight="1" x14ac:dyDescent="0.25">
      <c r="F272" s="19"/>
      <c r="G272" s="1"/>
    </row>
    <row r="273" spans="6:7" ht="35.85" customHeight="1" x14ac:dyDescent="0.25">
      <c r="F273" s="19"/>
      <c r="G273" s="1"/>
    </row>
    <row r="274" spans="6:7" ht="35.85" customHeight="1" x14ac:dyDescent="0.25">
      <c r="F274" s="19"/>
      <c r="G274" s="1"/>
    </row>
    <row r="275" spans="6:7" ht="35.85" customHeight="1" x14ac:dyDescent="0.25">
      <c r="F275" s="19"/>
      <c r="G275" s="1"/>
    </row>
    <row r="276" spans="6:7" ht="35.85" customHeight="1" x14ac:dyDescent="0.25">
      <c r="F276" s="19"/>
      <c r="G276" s="1"/>
    </row>
    <row r="277" spans="6:7" ht="35.85" customHeight="1" x14ac:dyDescent="0.25">
      <c r="F277" s="19"/>
      <c r="G277" s="1"/>
    </row>
    <row r="278" spans="6:7" ht="35.85" customHeight="1" x14ac:dyDescent="0.25">
      <c r="F278" s="19"/>
      <c r="G278" s="1"/>
    </row>
    <row r="279" spans="6:7" ht="35.85" customHeight="1" x14ac:dyDescent="0.25">
      <c r="F279" s="19"/>
      <c r="G279" s="1"/>
    </row>
    <row r="280" spans="6:7" ht="35.85" customHeight="1" x14ac:dyDescent="0.25">
      <c r="F280" s="19"/>
      <c r="G280" s="1"/>
    </row>
    <row r="281" spans="6:7" ht="35.85" customHeight="1" x14ac:dyDescent="0.25">
      <c r="F281" s="19"/>
      <c r="G281" s="1"/>
    </row>
    <row r="282" spans="6:7" ht="35.85" customHeight="1" x14ac:dyDescent="0.25">
      <c r="F282" s="19"/>
      <c r="G282" s="1"/>
    </row>
    <row r="283" spans="6:7" ht="35.85" customHeight="1" x14ac:dyDescent="0.25">
      <c r="F283" s="19"/>
      <c r="G283" s="1"/>
    </row>
    <row r="284" spans="6:7" ht="35.85" customHeight="1" x14ac:dyDescent="0.25">
      <c r="F284" s="19"/>
      <c r="G284" s="1"/>
    </row>
    <row r="285" spans="6:7" ht="35.85" customHeight="1" x14ac:dyDescent="0.25">
      <c r="F285" s="19"/>
      <c r="G285" s="1"/>
    </row>
    <row r="286" spans="6:7" ht="35.85" customHeight="1" x14ac:dyDescent="0.25">
      <c r="F286" s="19"/>
      <c r="G286" s="1"/>
    </row>
    <row r="287" spans="6:7" ht="35.85" customHeight="1" x14ac:dyDescent="0.25">
      <c r="F287" s="19"/>
      <c r="G287" s="1"/>
    </row>
    <row r="288" spans="6:7" ht="35.85" customHeight="1" x14ac:dyDescent="0.25">
      <c r="F288" s="19"/>
      <c r="G288" s="1"/>
    </row>
    <row r="289" spans="6:7" ht="35.85" customHeight="1" x14ac:dyDescent="0.25">
      <c r="F289" s="19"/>
      <c r="G289" s="1"/>
    </row>
    <row r="290" spans="6:7" ht="35.85" customHeight="1" x14ac:dyDescent="0.25">
      <c r="F290" s="19"/>
      <c r="G290" s="1"/>
    </row>
    <row r="291" spans="6:7" ht="35.85" customHeight="1" x14ac:dyDescent="0.25">
      <c r="F291" s="19"/>
      <c r="G291" s="1"/>
    </row>
    <row r="292" spans="6:7" ht="35.85" customHeight="1" x14ac:dyDescent="0.25">
      <c r="F292" s="19"/>
      <c r="G292" s="1"/>
    </row>
    <row r="293" spans="6:7" ht="35.85" customHeight="1" x14ac:dyDescent="0.25">
      <c r="F293" s="19"/>
      <c r="G293" s="1"/>
    </row>
    <row r="294" spans="6:7" ht="35.85" customHeight="1" x14ac:dyDescent="0.25">
      <c r="F294" s="19"/>
      <c r="G294" s="1"/>
    </row>
    <row r="295" spans="6:7" ht="35.85" customHeight="1" x14ac:dyDescent="0.25">
      <c r="F295" s="19"/>
      <c r="G295" s="1"/>
    </row>
    <row r="296" spans="6:7" ht="35.85" customHeight="1" x14ac:dyDescent="0.25">
      <c r="F296" s="19"/>
      <c r="G296" s="1"/>
    </row>
    <row r="297" spans="6:7" ht="35.85" customHeight="1" x14ac:dyDescent="0.25">
      <c r="F297" s="19"/>
      <c r="G297" s="1"/>
    </row>
    <row r="298" spans="6:7" ht="35.85" customHeight="1" x14ac:dyDescent="0.25">
      <c r="F298" s="19"/>
      <c r="G298" s="1"/>
    </row>
    <row r="299" spans="6:7" ht="35.85" customHeight="1" x14ac:dyDescent="0.25">
      <c r="F299" s="19"/>
      <c r="G299" s="1"/>
    </row>
    <row r="300" spans="6:7" ht="35.85" customHeight="1" x14ac:dyDescent="0.25">
      <c r="F300" s="19"/>
      <c r="G300" s="1"/>
    </row>
    <row r="301" spans="6:7" ht="35.85" customHeight="1" x14ac:dyDescent="0.25">
      <c r="F301" s="19"/>
      <c r="G301" s="1"/>
    </row>
    <row r="302" spans="6:7" ht="35.85" customHeight="1" x14ac:dyDescent="0.25">
      <c r="F302" s="19"/>
      <c r="G302" s="1"/>
    </row>
    <row r="303" spans="6:7" ht="35.85" customHeight="1" x14ac:dyDescent="0.25">
      <c r="F303" s="19"/>
      <c r="G303" s="1"/>
    </row>
    <row r="304" spans="6:7" ht="35.85" customHeight="1" x14ac:dyDescent="0.25">
      <c r="F304" s="19"/>
      <c r="G304" s="1"/>
    </row>
    <row r="305" spans="6:7" ht="35.85" customHeight="1" x14ac:dyDescent="0.25">
      <c r="F305" s="19"/>
      <c r="G305" s="1"/>
    </row>
    <row r="306" spans="6:7" ht="35.85" customHeight="1" x14ac:dyDescent="0.25">
      <c r="F306" s="19"/>
      <c r="G306" s="1"/>
    </row>
    <row r="307" spans="6:7" ht="35.85" customHeight="1" x14ac:dyDescent="0.25">
      <c r="F307" s="19"/>
      <c r="G307" s="1"/>
    </row>
    <row r="308" spans="6:7" ht="35.85" customHeight="1" x14ac:dyDescent="0.25">
      <c r="F308" s="19"/>
      <c r="G308" s="1"/>
    </row>
    <row r="309" spans="6:7" ht="35.85" customHeight="1" x14ac:dyDescent="0.25">
      <c r="F309" s="19"/>
      <c r="G309" s="1"/>
    </row>
    <row r="310" spans="6:7" ht="35.85" customHeight="1" x14ac:dyDescent="0.25">
      <c r="F310" s="19"/>
      <c r="G310" s="1"/>
    </row>
    <row r="311" spans="6:7" ht="35.85" customHeight="1" x14ac:dyDescent="0.25">
      <c r="F311" s="19"/>
      <c r="G311" s="1"/>
    </row>
    <row r="312" spans="6:7" ht="35.85" customHeight="1" x14ac:dyDescent="0.25">
      <c r="F312" s="19"/>
      <c r="G312" s="1"/>
    </row>
    <row r="313" spans="6:7" ht="35.85" customHeight="1" x14ac:dyDescent="0.25">
      <c r="F313" s="19"/>
      <c r="G313" s="1"/>
    </row>
    <row r="314" spans="6:7" ht="35.85" customHeight="1" x14ac:dyDescent="0.25">
      <c r="F314" s="19"/>
      <c r="G314" s="1"/>
    </row>
    <row r="315" spans="6:7" ht="35.85" customHeight="1" x14ac:dyDescent="0.25">
      <c r="F315" s="19"/>
      <c r="G315" s="1"/>
    </row>
    <row r="316" spans="6:7" ht="35.85" customHeight="1" x14ac:dyDescent="0.25">
      <c r="F316" s="19"/>
      <c r="G316" s="1"/>
    </row>
    <row r="317" spans="6:7" ht="35.85" customHeight="1" x14ac:dyDescent="0.25">
      <c r="F317" s="19"/>
      <c r="G317" s="1"/>
    </row>
    <row r="318" spans="6:7" ht="35.85" customHeight="1" x14ac:dyDescent="0.25">
      <c r="F318" s="19"/>
      <c r="G318" s="1"/>
    </row>
    <row r="319" spans="6:7" ht="35.85" customHeight="1" x14ac:dyDescent="0.25">
      <c r="F319" s="19"/>
      <c r="G319" s="1"/>
    </row>
    <row r="320" spans="6:7" ht="35.85" customHeight="1" x14ac:dyDescent="0.25">
      <c r="F320" s="19"/>
      <c r="G320" s="1"/>
    </row>
    <row r="321" spans="6:7" ht="35.85" customHeight="1" x14ac:dyDescent="0.25">
      <c r="F321" s="19"/>
      <c r="G321" s="1"/>
    </row>
    <row r="322" spans="6:7" ht="35.85" customHeight="1" x14ac:dyDescent="0.25">
      <c r="F322" s="19"/>
      <c r="G322" s="1"/>
    </row>
    <row r="323" spans="6:7" ht="35.85" customHeight="1" x14ac:dyDescent="0.25">
      <c r="F323" s="19"/>
      <c r="G323" s="1"/>
    </row>
    <row r="324" spans="6:7" ht="35.85" customHeight="1" x14ac:dyDescent="0.25">
      <c r="F324" s="19"/>
      <c r="G324" s="1"/>
    </row>
    <row r="325" spans="6:7" ht="35.85" customHeight="1" x14ac:dyDescent="0.25">
      <c r="F325" s="19"/>
      <c r="G325" s="1"/>
    </row>
    <row r="326" spans="6:7" ht="35.85" customHeight="1" x14ac:dyDescent="0.25">
      <c r="F326" s="19"/>
      <c r="G326" s="1"/>
    </row>
    <row r="327" spans="6:7" ht="35.85" customHeight="1" x14ac:dyDescent="0.25">
      <c r="F327" s="19"/>
      <c r="G327" s="1"/>
    </row>
    <row r="328" spans="6:7" ht="35.85" customHeight="1" x14ac:dyDescent="0.25">
      <c r="F328" s="19"/>
      <c r="G328" s="1"/>
    </row>
    <row r="329" spans="6:7" ht="35.85" customHeight="1" x14ac:dyDescent="0.25">
      <c r="F329" s="19"/>
      <c r="G329" s="1"/>
    </row>
    <row r="330" spans="6:7" ht="35.85" customHeight="1" x14ac:dyDescent="0.25">
      <c r="F330" s="19"/>
      <c r="G330" s="1"/>
    </row>
    <row r="331" spans="6:7" ht="35.85" customHeight="1" x14ac:dyDescent="0.25">
      <c r="F331" s="19"/>
      <c r="G331" s="1"/>
    </row>
    <row r="332" spans="6:7" ht="35.85" customHeight="1" x14ac:dyDescent="0.25">
      <c r="F332" s="19"/>
      <c r="G332" s="1"/>
    </row>
    <row r="333" spans="6:7" ht="35.85" customHeight="1" x14ac:dyDescent="0.25">
      <c r="F333" s="19"/>
      <c r="G333" s="1"/>
    </row>
    <row r="334" spans="6:7" ht="35.85" customHeight="1" x14ac:dyDescent="0.25">
      <c r="F334" s="19"/>
      <c r="G334" s="1"/>
    </row>
    <row r="335" spans="6:7" ht="35.85" customHeight="1" x14ac:dyDescent="0.25">
      <c r="F335" s="19"/>
      <c r="G335" s="1"/>
    </row>
    <row r="336" spans="6:7" ht="35.85" customHeight="1" x14ac:dyDescent="0.25">
      <c r="F336" s="19"/>
      <c r="G336" s="1"/>
    </row>
    <row r="337" spans="6:7" ht="35.85" customHeight="1" x14ac:dyDescent="0.25">
      <c r="F337" s="19"/>
      <c r="G337" s="1"/>
    </row>
    <row r="338" spans="6:7" ht="35.85" customHeight="1" x14ac:dyDescent="0.25">
      <c r="F338" s="19"/>
      <c r="G338" s="1"/>
    </row>
    <row r="339" spans="6:7" ht="35.85" customHeight="1" x14ac:dyDescent="0.25">
      <c r="F339" s="19"/>
      <c r="G339" s="1"/>
    </row>
    <row r="340" spans="6:7" ht="35.85" customHeight="1" x14ac:dyDescent="0.25">
      <c r="F340" s="19"/>
      <c r="G340" s="1"/>
    </row>
    <row r="341" spans="6:7" ht="35.85" customHeight="1" x14ac:dyDescent="0.25">
      <c r="F341" s="19"/>
      <c r="G341" s="1"/>
    </row>
    <row r="342" spans="6:7" ht="35.85" customHeight="1" x14ac:dyDescent="0.25">
      <c r="F342" s="19"/>
      <c r="G342" s="1"/>
    </row>
    <row r="343" spans="6:7" ht="35.85" customHeight="1" x14ac:dyDescent="0.25">
      <c r="F343" s="19"/>
      <c r="G343" s="1"/>
    </row>
    <row r="344" spans="6:7" ht="35.85" customHeight="1" x14ac:dyDescent="0.25">
      <c r="F344" s="19"/>
      <c r="G344" s="1"/>
    </row>
    <row r="345" spans="6:7" ht="35.85" customHeight="1" x14ac:dyDescent="0.25">
      <c r="F345" s="19"/>
      <c r="G345" s="1"/>
    </row>
    <row r="346" spans="6:7" ht="35.85" customHeight="1" x14ac:dyDescent="0.25">
      <c r="F346" s="19"/>
      <c r="G346" s="1"/>
    </row>
    <row r="347" spans="6:7" ht="35.85" customHeight="1" x14ac:dyDescent="0.25">
      <c r="F347" s="19"/>
      <c r="G347" s="1"/>
    </row>
    <row r="348" spans="6:7" ht="35.85" customHeight="1" x14ac:dyDescent="0.25">
      <c r="F348" s="19"/>
      <c r="G348" s="1"/>
    </row>
    <row r="349" spans="6:7" ht="35.85" customHeight="1" x14ac:dyDescent="0.25">
      <c r="F349" s="19"/>
      <c r="G349" s="1"/>
    </row>
    <row r="350" spans="6:7" ht="35.85" customHeight="1" x14ac:dyDescent="0.25">
      <c r="F350" s="19"/>
      <c r="G350" s="1"/>
    </row>
    <row r="351" spans="6:7" ht="35.85" customHeight="1" x14ac:dyDescent="0.25">
      <c r="F351" s="19"/>
      <c r="G351" s="1"/>
    </row>
    <row r="352" spans="6:7" ht="35.85" customHeight="1" x14ac:dyDescent="0.25">
      <c r="F352" s="19"/>
      <c r="G352" s="1"/>
    </row>
    <row r="353" spans="6:7" ht="35.85" customHeight="1" x14ac:dyDescent="0.25">
      <c r="F353" s="19"/>
      <c r="G353" s="1"/>
    </row>
    <row r="354" spans="6:7" ht="35.85" customHeight="1" x14ac:dyDescent="0.25">
      <c r="F354" s="19"/>
      <c r="G354" s="1"/>
    </row>
    <row r="355" spans="6:7" ht="35.85" customHeight="1" x14ac:dyDescent="0.25">
      <c r="F355" s="19"/>
      <c r="G355" s="1"/>
    </row>
    <row r="356" spans="6:7" ht="35.85" customHeight="1" x14ac:dyDescent="0.25">
      <c r="F356" s="19"/>
      <c r="G356" s="1"/>
    </row>
    <row r="357" spans="6:7" ht="35.85" customHeight="1" x14ac:dyDescent="0.25">
      <c r="F357" s="19"/>
      <c r="G357" s="1"/>
    </row>
    <row r="358" spans="6:7" ht="35.85" customHeight="1" x14ac:dyDescent="0.25">
      <c r="F358" s="19"/>
      <c r="G358" s="1"/>
    </row>
    <row r="359" spans="6:7" ht="35.85" customHeight="1" x14ac:dyDescent="0.25">
      <c r="F359" s="19"/>
      <c r="G359" s="1"/>
    </row>
    <row r="360" spans="6:7" ht="35.85" customHeight="1" x14ac:dyDescent="0.25">
      <c r="F360" s="19"/>
      <c r="G360" s="1"/>
    </row>
    <row r="361" spans="6:7" ht="35.85" customHeight="1" x14ac:dyDescent="0.25">
      <c r="F361" s="19"/>
      <c r="G361" s="1"/>
    </row>
    <row r="362" spans="6:7" ht="35.85" customHeight="1" x14ac:dyDescent="0.25">
      <c r="F362" s="19"/>
      <c r="G362" s="1"/>
    </row>
    <row r="363" spans="6:7" ht="35.85" customHeight="1" x14ac:dyDescent="0.25">
      <c r="F363" s="19"/>
      <c r="G363" s="1"/>
    </row>
    <row r="364" spans="6:7" ht="35.85" customHeight="1" x14ac:dyDescent="0.25">
      <c r="F364" s="19"/>
      <c r="G364" s="1"/>
    </row>
    <row r="365" spans="6:7" ht="35.85" customHeight="1" x14ac:dyDescent="0.25">
      <c r="F365" s="19"/>
      <c r="G365" s="1"/>
    </row>
    <row r="366" spans="6:7" ht="35.85" customHeight="1" x14ac:dyDescent="0.25">
      <c r="F366" s="19"/>
      <c r="G366" s="1"/>
    </row>
    <row r="367" spans="6:7" ht="35.85" customHeight="1" x14ac:dyDescent="0.25">
      <c r="F367" s="19"/>
      <c r="G367" s="1"/>
    </row>
    <row r="368" spans="6:7" ht="35.85" customHeight="1" x14ac:dyDescent="0.25">
      <c r="F368" s="19"/>
      <c r="G368" s="1"/>
    </row>
    <row r="369" spans="6:7" ht="35.85" customHeight="1" x14ac:dyDescent="0.25">
      <c r="F369" s="19"/>
      <c r="G369" s="1"/>
    </row>
    <row r="370" spans="6:7" ht="35.85" customHeight="1" x14ac:dyDescent="0.25">
      <c r="F370" s="19"/>
      <c r="G370" s="1"/>
    </row>
    <row r="371" spans="6:7" ht="35.85" customHeight="1" x14ac:dyDescent="0.25">
      <c r="F371" s="19"/>
      <c r="G371" s="1"/>
    </row>
    <row r="372" spans="6:7" ht="35.85" customHeight="1" x14ac:dyDescent="0.25">
      <c r="F372" s="19"/>
      <c r="G372" s="1"/>
    </row>
    <row r="373" spans="6:7" ht="35.85" customHeight="1" x14ac:dyDescent="0.25">
      <c r="F373" s="19"/>
      <c r="G373" s="1"/>
    </row>
    <row r="374" spans="6:7" ht="35.85" customHeight="1" x14ac:dyDescent="0.25">
      <c r="F374" s="19"/>
      <c r="G374" s="1"/>
    </row>
    <row r="375" spans="6:7" ht="35.85" customHeight="1" x14ac:dyDescent="0.25">
      <c r="F375" s="19"/>
      <c r="G375" s="1"/>
    </row>
    <row r="376" spans="6:7" ht="35.85" customHeight="1" x14ac:dyDescent="0.25">
      <c r="F376" s="19"/>
      <c r="G376" s="1"/>
    </row>
    <row r="377" spans="6:7" ht="35.85" customHeight="1" x14ac:dyDescent="0.25">
      <c r="F377" s="19"/>
      <c r="G377" s="1"/>
    </row>
    <row r="378" spans="6:7" ht="35.85" customHeight="1" x14ac:dyDescent="0.25">
      <c r="F378" s="19"/>
      <c r="G378" s="1"/>
    </row>
    <row r="379" spans="6:7" ht="35.85" customHeight="1" x14ac:dyDescent="0.25">
      <c r="F379" s="19"/>
      <c r="G379" s="1"/>
    </row>
    <row r="380" spans="6:7" ht="35.85" customHeight="1" x14ac:dyDescent="0.25">
      <c r="F380" s="19"/>
      <c r="G380" s="1"/>
    </row>
    <row r="381" spans="6:7" ht="35.85" customHeight="1" x14ac:dyDescent="0.25">
      <c r="F381" s="19"/>
      <c r="G381" s="1"/>
    </row>
    <row r="382" spans="6:7" ht="35.85" customHeight="1" x14ac:dyDescent="0.25">
      <c r="F382" s="19"/>
      <c r="G382" s="1"/>
    </row>
    <row r="383" spans="6:7" ht="35.85" customHeight="1" x14ac:dyDescent="0.25">
      <c r="F383" s="19"/>
      <c r="G383" s="1"/>
    </row>
    <row r="384" spans="6:7" ht="35.85" customHeight="1" x14ac:dyDescent="0.25">
      <c r="F384" s="19"/>
      <c r="G384" s="1"/>
    </row>
    <row r="385" spans="6:7" ht="35.85" customHeight="1" x14ac:dyDescent="0.25">
      <c r="F385" s="19"/>
      <c r="G385" s="1"/>
    </row>
    <row r="386" spans="6:7" ht="35.85" customHeight="1" x14ac:dyDescent="0.25">
      <c r="F386" s="19"/>
      <c r="G386" s="1"/>
    </row>
    <row r="387" spans="6:7" ht="35.85" customHeight="1" x14ac:dyDescent="0.25">
      <c r="F387" s="19"/>
      <c r="G387" s="1"/>
    </row>
    <row r="388" spans="6:7" ht="35.85" customHeight="1" x14ac:dyDescent="0.25">
      <c r="F388" s="19"/>
      <c r="G388" s="1"/>
    </row>
    <row r="389" spans="6:7" ht="35.85" customHeight="1" x14ac:dyDescent="0.25">
      <c r="F389" s="19"/>
      <c r="G389" s="1"/>
    </row>
    <row r="390" spans="6:7" ht="35.85" customHeight="1" x14ac:dyDescent="0.25">
      <c r="F390" s="19"/>
      <c r="G390" s="1"/>
    </row>
    <row r="391" spans="6:7" ht="35.85" customHeight="1" x14ac:dyDescent="0.25">
      <c r="F391" s="19"/>
      <c r="G391" s="1"/>
    </row>
    <row r="392" spans="6:7" ht="35.85" customHeight="1" x14ac:dyDescent="0.25">
      <c r="F392" s="19"/>
      <c r="G392" s="1"/>
    </row>
    <row r="393" spans="6:7" ht="35.85" customHeight="1" x14ac:dyDescent="0.25">
      <c r="F393" s="19"/>
      <c r="G393" s="1"/>
    </row>
    <row r="394" spans="6:7" ht="35.85" customHeight="1" x14ac:dyDescent="0.25">
      <c r="F394" s="19"/>
      <c r="G394" s="1"/>
    </row>
    <row r="395" spans="6:7" ht="35.85" customHeight="1" x14ac:dyDescent="0.25">
      <c r="F395" s="19"/>
      <c r="G395" s="1"/>
    </row>
    <row r="396" spans="6:7" ht="35.85" customHeight="1" x14ac:dyDescent="0.25">
      <c r="F396" s="19"/>
      <c r="G396" s="1"/>
    </row>
    <row r="397" spans="6:7" ht="35.85" customHeight="1" x14ac:dyDescent="0.25">
      <c r="F397" s="19"/>
      <c r="G397" s="1"/>
    </row>
    <row r="398" spans="6:7" ht="35.85" customHeight="1" x14ac:dyDescent="0.25">
      <c r="F398" s="19"/>
      <c r="G398" s="1"/>
    </row>
    <row r="399" spans="6:7" ht="35.85" customHeight="1" x14ac:dyDescent="0.25">
      <c r="F399" s="19"/>
      <c r="G399" s="1"/>
    </row>
    <row r="400" spans="6:7" ht="35.85" customHeight="1" x14ac:dyDescent="0.25">
      <c r="F400" s="19"/>
      <c r="G400" s="1"/>
    </row>
    <row r="401" spans="6:7" ht="35.85" customHeight="1" x14ac:dyDescent="0.25">
      <c r="F401" s="19"/>
      <c r="G401" s="1"/>
    </row>
    <row r="402" spans="6:7" ht="35.85" customHeight="1" x14ac:dyDescent="0.25">
      <c r="F402" s="19"/>
      <c r="G402" s="1"/>
    </row>
    <row r="403" spans="6:7" ht="35.85" customHeight="1" x14ac:dyDescent="0.25">
      <c r="F403" s="19"/>
      <c r="G403" s="1"/>
    </row>
    <row r="404" spans="6:7" ht="35.85" customHeight="1" x14ac:dyDescent="0.25">
      <c r="F404" s="19"/>
      <c r="G404" s="1"/>
    </row>
    <row r="405" spans="6:7" ht="35.85" customHeight="1" x14ac:dyDescent="0.25">
      <c r="F405" s="19"/>
      <c r="G405" s="1"/>
    </row>
    <row r="406" spans="6:7" ht="35.85" customHeight="1" x14ac:dyDescent="0.25">
      <c r="F406" s="19"/>
      <c r="G406" s="1"/>
    </row>
    <row r="407" spans="6:7" ht="35.85" customHeight="1" x14ac:dyDescent="0.25">
      <c r="F407" s="19"/>
      <c r="G407" s="1"/>
    </row>
    <row r="408" spans="6:7" ht="35.85" customHeight="1" x14ac:dyDescent="0.25">
      <c r="F408" s="19"/>
      <c r="G408" s="1"/>
    </row>
    <row r="409" spans="6:7" ht="35.85" customHeight="1" x14ac:dyDescent="0.25">
      <c r="F409" s="19"/>
      <c r="G409" s="1"/>
    </row>
    <row r="410" spans="6:7" ht="35.85" customHeight="1" x14ac:dyDescent="0.25">
      <c r="F410" s="19"/>
      <c r="G410" s="1"/>
    </row>
    <row r="411" spans="6:7" ht="35.85" customHeight="1" x14ac:dyDescent="0.25">
      <c r="F411" s="19"/>
      <c r="G411" s="1"/>
    </row>
    <row r="412" spans="6:7" ht="35.85" customHeight="1" x14ac:dyDescent="0.25">
      <c r="F412" s="19"/>
      <c r="G412" s="1"/>
    </row>
    <row r="413" spans="6:7" ht="35.85" customHeight="1" x14ac:dyDescent="0.25">
      <c r="F413" s="19"/>
      <c r="G413" s="1"/>
    </row>
    <row r="414" spans="6:7" ht="35.85" customHeight="1" x14ac:dyDescent="0.25">
      <c r="F414" s="19"/>
      <c r="G414" s="1"/>
    </row>
    <row r="415" spans="6:7" ht="35.85" customHeight="1" x14ac:dyDescent="0.25">
      <c r="F415" s="19"/>
      <c r="G415" s="1"/>
    </row>
    <row r="416" spans="6:7" ht="35.85" customHeight="1" x14ac:dyDescent="0.25">
      <c r="F416" s="19"/>
      <c r="G416" s="1"/>
    </row>
    <row r="417" spans="6:7" ht="35.85" customHeight="1" x14ac:dyDescent="0.25">
      <c r="F417" s="19"/>
      <c r="G417" s="1"/>
    </row>
    <row r="418" spans="6:7" ht="35.85" customHeight="1" x14ac:dyDescent="0.25">
      <c r="F418" s="19"/>
      <c r="G418" s="1"/>
    </row>
    <row r="419" spans="6:7" ht="35.85" customHeight="1" x14ac:dyDescent="0.25">
      <c r="F419" s="19"/>
      <c r="G419" s="1"/>
    </row>
    <row r="420" spans="6:7" ht="35.85" customHeight="1" x14ac:dyDescent="0.25">
      <c r="F420" s="19"/>
      <c r="G420" s="1"/>
    </row>
    <row r="421" spans="6:7" ht="35.85" customHeight="1" x14ac:dyDescent="0.25">
      <c r="F421" s="19"/>
      <c r="G421" s="1"/>
    </row>
    <row r="422" spans="6:7" ht="35.85" customHeight="1" x14ac:dyDescent="0.25">
      <c r="F422" s="19"/>
      <c r="G422" s="1"/>
    </row>
    <row r="423" spans="6:7" ht="35.85" customHeight="1" x14ac:dyDescent="0.25">
      <c r="F423" s="19"/>
      <c r="G423" s="1"/>
    </row>
    <row r="424" spans="6:7" ht="35.85" customHeight="1" x14ac:dyDescent="0.25">
      <c r="F424" s="19"/>
      <c r="G424" s="1"/>
    </row>
    <row r="425" spans="6:7" ht="35.85" customHeight="1" x14ac:dyDescent="0.25">
      <c r="F425" s="19"/>
      <c r="G425" s="1"/>
    </row>
    <row r="426" spans="6:7" ht="35.85" customHeight="1" x14ac:dyDescent="0.25">
      <c r="F426" s="19"/>
      <c r="G426" s="1"/>
    </row>
    <row r="427" spans="6:7" ht="35.85" customHeight="1" x14ac:dyDescent="0.25">
      <c r="F427" s="19"/>
      <c r="G427" s="1"/>
    </row>
    <row r="428" spans="6:7" ht="35.85" customHeight="1" x14ac:dyDescent="0.25">
      <c r="F428" s="19"/>
      <c r="G428" s="1"/>
    </row>
    <row r="429" spans="6:7" ht="35.85" customHeight="1" x14ac:dyDescent="0.25">
      <c r="F429" s="19"/>
      <c r="G429" s="1"/>
    </row>
    <row r="430" spans="6:7" ht="35.85" customHeight="1" x14ac:dyDescent="0.25">
      <c r="F430" s="19"/>
      <c r="G430" s="1"/>
    </row>
    <row r="431" spans="6:7" ht="35.85" customHeight="1" x14ac:dyDescent="0.25">
      <c r="F431" s="19"/>
      <c r="G431" s="1"/>
    </row>
    <row r="432" spans="6:7" ht="35.85" customHeight="1" x14ac:dyDescent="0.25">
      <c r="F432" s="19"/>
      <c r="G432" s="1"/>
    </row>
    <row r="433" spans="6:7" ht="35.85" customHeight="1" x14ac:dyDescent="0.25">
      <c r="F433" s="19"/>
      <c r="G433" s="1"/>
    </row>
    <row r="434" spans="6:7" ht="35.85" customHeight="1" x14ac:dyDescent="0.25">
      <c r="F434" s="19"/>
      <c r="G434" s="1"/>
    </row>
    <row r="435" spans="6:7" ht="35.85" customHeight="1" x14ac:dyDescent="0.25">
      <c r="F435" s="19"/>
      <c r="G435" s="1"/>
    </row>
    <row r="436" spans="6:7" ht="35.85" customHeight="1" x14ac:dyDescent="0.25">
      <c r="F436" s="19"/>
      <c r="G436" s="1"/>
    </row>
    <row r="437" spans="6:7" ht="35.85" customHeight="1" x14ac:dyDescent="0.25">
      <c r="F437" s="19"/>
      <c r="G437" s="1"/>
    </row>
    <row r="438" spans="6:7" ht="35.85" customHeight="1" x14ac:dyDescent="0.25">
      <c r="F438" s="19"/>
      <c r="G438" s="1"/>
    </row>
    <row r="439" spans="6:7" ht="35.85" customHeight="1" x14ac:dyDescent="0.25">
      <c r="F439" s="19"/>
      <c r="G439" s="1"/>
    </row>
    <row r="440" spans="6:7" ht="35.85" customHeight="1" x14ac:dyDescent="0.25">
      <c r="F440" s="19"/>
      <c r="G440" s="1"/>
    </row>
    <row r="441" spans="6:7" ht="35.85" customHeight="1" x14ac:dyDescent="0.25">
      <c r="F441" s="19"/>
      <c r="G441" s="1"/>
    </row>
    <row r="442" spans="6:7" ht="35.85" customHeight="1" x14ac:dyDescent="0.25">
      <c r="F442" s="19"/>
      <c r="G442" s="1"/>
    </row>
    <row r="443" spans="6:7" ht="35.85" customHeight="1" x14ac:dyDescent="0.25">
      <c r="F443" s="19"/>
      <c r="G443" s="1"/>
    </row>
    <row r="444" spans="6:7" ht="35.85" customHeight="1" x14ac:dyDescent="0.25">
      <c r="F444" s="19"/>
      <c r="G444" s="1"/>
    </row>
    <row r="445" spans="6:7" ht="35.85" customHeight="1" x14ac:dyDescent="0.25">
      <c r="F445" s="19"/>
      <c r="G445" s="1"/>
    </row>
    <row r="446" spans="6:7" ht="35.85" customHeight="1" x14ac:dyDescent="0.25">
      <c r="F446" s="19"/>
      <c r="G446" s="1"/>
    </row>
    <row r="447" spans="6:7" ht="35.85" customHeight="1" x14ac:dyDescent="0.25">
      <c r="F447" s="19"/>
      <c r="G447" s="1"/>
    </row>
    <row r="448" spans="6:7" ht="35.85" customHeight="1" x14ac:dyDescent="0.25">
      <c r="F448" s="19"/>
      <c r="G448" s="1"/>
    </row>
    <row r="449" spans="6:7" ht="35.85" customHeight="1" x14ac:dyDescent="0.25">
      <c r="F449" s="19"/>
      <c r="G449" s="1"/>
    </row>
    <row r="450" spans="6:7" ht="35.85" customHeight="1" x14ac:dyDescent="0.25">
      <c r="F450" s="19"/>
      <c r="G450" s="1"/>
    </row>
    <row r="451" spans="6:7" ht="35.85" customHeight="1" x14ac:dyDescent="0.25">
      <c r="F451" s="19"/>
      <c r="G451" s="1"/>
    </row>
    <row r="452" spans="6:7" ht="35.85" customHeight="1" x14ac:dyDescent="0.25">
      <c r="F452" s="19"/>
      <c r="G452" s="1"/>
    </row>
    <row r="453" spans="6:7" ht="35.85" customHeight="1" x14ac:dyDescent="0.25">
      <c r="F453" s="19"/>
      <c r="G453" s="1"/>
    </row>
    <row r="454" spans="6:7" ht="35.85" customHeight="1" x14ac:dyDescent="0.25">
      <c r="F454" s="19"/>
      <c r="G454" s="1"/>
    </row>
    <row r="455" spans="6:7" ht="35.85" customHeight="1" x14ac:dyDescent="0.25">
      <c r="F455" s="19"/>
      <c r="G455" s="1"/>
    </row>
    <row r="456" spans="6:7" ht="35.85" customHeight="1" x14ac:dyDescent="0.25">
      <c r="F456" s="19"/>
      <c r="G456" s="1"/>
    </row>
    <row r="457" spans="6:7" ht="35.85" customHeight="1" x14ac:dyDescent="0.25">
      <c r="F457" s="19"/>
      <c r="G457" s="1"/>
    </row>
    <row r="458" spans="6:7" ht="35.85" customHeight="1" x14ac:dyDescent="0.25">
      <c r="F458" s="19"/>
      <c r="G458" s="1"/>
    </row>
    <row r="459" spans="6:7" ht="35.85" customHeight="1" x14ac:dyDescent="0.25">
      <c r="F459" s="19"/>
      <c r="G459" s="1"/>
    </row>
    <row r="460" spans="6:7" ht="35.85" customHeight="1" x14ac:dyDescent="0.25">
      <c r="F460" s="19"/>
      <c r="G460" s="1"/>
    </row>
    <row r="461" spans="6:7" ht="35.85" customHeight="1" x14ac:dyDescent="0.25">
      <c r="F461" s="19"/>
      <c r="G461" s="1"/>
    </row>
    <row r="462" spans="6:7" ht="35.85" customHeight="1" x14ac:dyDescent="0.25">
      <c r="F462" s="19"/>
      <c r="G462" s="1"/>
    </row>
    <row r="463" spans="6:7" ht="35.85" customHeight="1" x14ac:dyDescent="0.25">
      <c r="F463" s="19"/>
      <c r="G463" s="1"/>
    </row>
    <row r="464" spans="6:7" ht="35.85" customHeight="1" x14ac:dyDescent="0.25">
      <c r="F464" s="19"/>
      <c r="G464" s="1"/>
    </row>
    <row r="465" spans="6:7" ht="35.85" customHeight="1" x14ac:dyDescent="0.25">
      <c r="F465" s="19"/>
      <c r="G465" s="1"/>
    </row>
    <row r="466" spans="6:7" ht="35.85" customHeight="1" x14ac:dyDescent="0.25">
      <c r="F466" s="19"/>
      <c r="G466" s="1"/>
    </row>
    <row r="467" spans="6:7" ht="35.85" customHeight="1" x14ac:dyDescent="0.25">
      <c r="F467" s="19"/>
      <c r="G467" s="1"/>
    </row>
    <row r="468" spans="6:7" ht="35.85" customHeight="1" x14ac:dyDescent="0.25">
      <c r="F468" s="19"/>
      <c r="G468" s="1"/>
    </row>
    <row r="469" spans="6:7" ht="35.85" customHeight="1" x14ac:dyDescent="0.25">
      <c r="F469" s="19"/>
      <c r="G469" s="1"/>
    </row>
    <row r="470" spans="6:7" ht="35.85" customHeight="1" x14ac:dyDescent="0.25">
      <c r="F470" s="19"/>
      <c r="G470" s="1"/>
    </row>
    <row r="471" spans="6:7" ht="35.85" customHeight="1" x14ac:dyDescent="0.25">
      <c r="F471" s="19"/>
      <c r="G471" s="1"/>
    </row>
    <row r="472" spans="6:7" ht="35.85" customHeight="1" x14ac:dyDescent="0.25">
      <c r="F472" s="19"/>
      <c r="G472" s="1"/>
    </row>
    <row r="473" spans="6:7" ht="35.85" customHeight="1" x14ac:dyDescent="0.25">
      <c r="F473" s="19"/>
      <c r="G473" s="1"/>
    </row>
    <row r="474" spans="6:7" ht="35.85" customHeight="1" x14ac:dyDescent="0.25">
      <c r="F474" s="19"/>
      <c r="G474" s="1"/>
    </row>
    <row r="475" spans="6:7" ht="35.85" customHeight="1" x14ac:dyDescent="0.25">
      <c r="F475" s="19"/>
      <c r="G475" s="1"/>
    </row>
    <row r="476" spans="6:7" ht="35.85" customHeight="1" x14ac:dyDescent="0.25">
      <c r="F476" s="19"/>
      <c r="G476" s="1"/>
    </row>
    <row r="477" spans="6:7" ht="35.85" customHeight="1" x14ac:dyDescent="0.25">
      <c r="F477" s="19"/>
      <c r="G477" s="1"/>
    </row>
    <row r="478" spans="6:7" ht="35.85" customHeight="1" x14ac:dyDescent="0.25">
      <c r="F478" s="19"/>
      <c r="G478" s="1"/>
    </row>
    <row r="479" spans="6:7" ht="35.85" customHeight="1" x14ac:dyDescent="0.25">
      <c r="F479" s="19"/>
      <c r="G479" s="1"/>
    </row>
    <row r="480" spans="6:7" ht="35.85" customHeight="1" x14ac:dyDescent="0.25">
      <c r="F480" s="19"/>
      <c r="G480" s="1"/>
    </row>
    <row r="481" spans="6:7" ht="35.85" customHeight="1" x14ac:dyDescent="0.25">
      <c r="F481" s="19"/>
      <c r="G481" s="1"/>
    </row>
    <row r="482" spans="6:7" ht="35.85" customHeight="1" x14ac:dyDescent="0.25">
      <c r="F482" s="19"/>
      <c r="G482" s="1"/>
    </row>
    <row r="483" spans="6:7" ht="35.85" customHeight="1" x14ac:dyDescent="0.25">
      <c r="F483" s="19"/>
      <c r="G483" s="1"/>
    </row>
    <row r="484" spans="6:7" ht="35.85" customHeight="1" x14ac:dyDescent="0.25">
      <c r="F484" s="19"/>
      <c r="G484" s="1"/>
    </row>
    <row r="485" spans="6:7" ht="35.85" customHeight="1" x14ac:dyDescent="0.25">
      <c r="F485" s="19"/>
      <c r="G485" s="1"/>
    </row>
    <row r="486" spans="6:7" ht="35.85" customHeight="1" x14ac:dyDescent="0.25">
      <c r="F486" s="19"/>
      <c r="G486" s="1"/>
    </row>
    <row r="487" spans="6:7" ht="35.85" customHeight="1" x14ac:dyDescent="0.25">
      <c r="F487" s="19"/>
      <c r="G487" s="1"/>
    </row>
    <row r="488" spans="6:7" ht="35.85" customHeight="1" x14ac:dyDescent="0.25">
      <c r="F488" s="19"/>
      <c r="G488" s="1"/>
    </row>
    <row r="489" spans="6:7" ht="35.85" customHeight="1" x14ac:dyDescent="0.25">
      <c r="F489" s="19"/>
      <c r="G489" s="1"/>
    </row>
    <row r="490" spans="6:7" ht="35.85" customHeight="1" x14ac:dyDescent="0.25">
      <c r="F490" s="19"/>
      <c r="G490" s="1"/>
    </row>
    <row r="491" spans="6:7" ht="35.85" customHeight="1" x14ac:dyDescent="0.25">
      <c r="F491" s="19"/>
      <c r="G491" s="1"/>
    </row>
    <row r="492" spans="6:7" ht="35.85" customHeight="1" x14ac:dyDescent="0.25">
      <c r="F492" s="19"/>
      <c r="G492" s="1"/>
    </row>
    <row r="493" spans="6:7" ht="35.85" customHeight="1" x14ac:dyDescent="0.25">
      <c r="F493" s="19"/>
      <c r="G493" s="1"/>
    </row>
    <row r="494" spans="6:7" ht="35.85" customHeight="1" x14ac:dyDescent="0.25">
      <c r="F494" s="19"/>
      <c r="G494" s="1"/>
    </row>
    <row r="495" spans="6:7" ht="35.85" customHeight="1" x14ac:dyDescent="0.25">
      <c r="F495" s="19"/>
      <c r="G495" s="1"/>
    </row>
    <row r="496" spans="6:7" ht="35.85" customHeight="1" x14ac:dyDescent="0.25">
      <c r="F496" s="19"/>
      <c r="G496" s="1"/>
    </row>
    <row r="497" spans="6:7" ht="35.85" customHeight="1" x14ac:dyDescent="0.25">
      <c r="F497" s="19"/>
      <c r="G497" s="1"/>
    </row>
    <row r="498" spans="6:7" ht="35.85" customHeight="1" x14ac:dyDescent="0.25">
      <c r="F498" s="19"/>
      <c r="G498" s="1"/>
    </row>
    <row r="499" spans="6:7" ht="35.85" customHeight="1" x14ac:dyDescent="0.25">
      <c r="F499" s="19"/>
      <c r="G499" s="1"/>
    </row>
    <row r="500" spans="6:7" ht="35.85" customHeight="1" x14ac:dyDescent="0.25">
      <c r="F500" s="19"/>
      <c r="G500" s="1"/>
    </row>
    <row r="501" spans="6:7" ht="35.85" customHeight="1" x14ac:dyDescent="0.25">
      <c r="F501" s="19"/>
      <c r="G501" s="1"/>
    </row>
    <row r="502" spans="6:7" ht="35.85" customHeight="1" x14ac:dyDescent="0.25">
      <c r="F502" s="19"/>
      <c r="G502" s="1"/>
    </row>
    <row r="503" spans="6:7" ht="35.85" customHeight="1" x14ac:dyDescent="0.25">
      <c r="F503" s="19"/>
      <c r="G503" s="1"/>
    </row>
    <row r="504" spans="6:7" ht="35.85" customHeight="1" x14ac:dyDescent="0.25">
      <c r="F504" s="19"/>
      <c r="G504" s="1"/>
    </row>
    <row r="505" spans="6:7" ht="35.85" customHeight="1" x14ac:dyDescent="0.25">
      <c r="F505" s="19"/>
      <c r="G505" s="1"/>
    </row>
    <row r="506" spans="6:7" ht="35.85" customHeight="1" x14ac:dyDescent="0.25">
      <c r="F506" s="19"/>
      <c r="G506" s="1"/>
    </row>
    <row r="507" spans="6:7" ht="35.85" customHeight="1" x14ac:dyDescent="0.25">
      <c r="F507" s="19"/>
      <c r="G507" s="1"/>
    </row>
    <row r="508" spans="6:7" ht="35.85" customHeight="1" x14ac:dyDescent="0.25">
      <c r="F508" s="19"/>
      <c r="G508" s="1"/>
    </row>
    <row r="509" spans="6:7" ht="35.85" customHeight="1" x14ac:dyDescent="0.25">
      <c r="F509" s="19"/>
      <c r="G509" s="1"/>
    </row>
    <row r="510" spans="6:7" ht="35.85" customHeight="1" x14ac:dyDescent="0.25">
      <c r="F510" s="19"/>
      <c r="G510" s="1"/>
    </row>
    <row r="511" spans="6:7" ht="35.85" customHeight="1" x14ac:dyDescent="0.25">
      <c r="F511" s="19"/>
      <c r="G511" s="1"/>
    </row>
    <row r="512" spans="6:7" ht="35.85" customHeight="1" x14ac:dyDescent="0.25">
      <c r="F512" s="19"/>
      <c r="G512" s="1"/>
    </row>
    <row r="513" spans="6:7" ht="35.85" customHeight="1" x14ac:dyDescent="0.25">
      <c r="F513" s="19"/>
      <c r="G513" s="1"/>
    </row>
    <row r="514" spans="6:7" ht="35.85" customHeight="1" x14ac:dyDescent="0.25">
      <c r="F514" s="19"/>
      <c r="G514" s="1"/>
    </row>
    <row r="515" spans="6:7" ht="35.85" customHeight="1" x14ac:dyDescent="0.25">
      <c r="F515" s="19"/>
      <c r="G515" s="1"/>
    </row>
    <row r="516" spans="6:7" ht="35.85" customHeight="1" x14ac:dyDescent="0.25">
      <c r="F516" s="19"/>
      <c r="G516" s="1"/>
    </row>
    <row r="517" spans="6:7" ht="35.85" customHeight="1" x14ac:dyDescent="0.25">
      <c r="F517" s="19"/>
      <c r="G517" s="1"/>
    </row>
    <row r="518" spans="6:7" ht="35.85" customHeight="1" x14ac:dyDescent="0.25">
      <c r="F518" s="19"/>
      <c r="G518" s="1"/>
    </row>
    <row r="519" spans="6:7" ht="35.85" customHeight="1" x14ac:dyDescent="0.25">
      <c r="F519" s="19"/>
      <c r="G519" s="1"/>
    </row>
    <row r="520" spans="6:7" ht="35.85" customHeight="1" x14ac:dyDescent="0.25">
      <c r="F520" s="19"/>
      <c r="G520" s="1"/>
    </row>
    <row r="521" spans="6:7" ht="35.85" customHeight="1" x14ac:dyDescent="0.25">
      <c r="F521" s="19"/>
      <c r="G521" s="1"/>
    </row>
    <row r="522" spans="6:7" ht="35.85" customHeight="1" x14ac:dyDescent="0.25">
      <c r="F522" s="19"/>
      <c r="G522" s="1"/>
    </row>
    <row r="523" spans="6:7" ht="35.85" customHeight="1" x14ac:dyDescent="0.25">
      <c r="F523" s="19"/>
      <c r="G523" s="1"/>
    </row>
    <row r="524" spans="6:7" ht="35.85" customHeight="1" x14ac:dyDescent="0.25">
      <c r="F524" s="19"/>
      <c r="G524" s="1"/>
    </row>
    <row r="525" spans="6:7" ht="35.85" customHeight="1" x14ac:dyDescent="0.25">
      <c r="F525" s="19"/>
      <c r="G525" s="1"/>
    </row>
    <row r="526" spans="6:7" ht="35.85" customHeight="1" x14ac:dyDescent="0.25">
      <c r="F526" s="19"/>
      <c r="G526" s="1"/>
    </row>
    <row r="527" spans="6:7" ht="35.85" customHeight="1" x14ac:dyDescent="0.25">
      <c r="F527" s="19"/>
      <c r="G527" s="1"/>
    </row>
    <row r="528" spans="6:7" ht="35.85" customHeight="1" x14ac:dyDescent="0.25">
      <c r="F528" s="19"/>
      <c r="G528" s="1"/>
    </row>
    <row r="529" spans="6:7" ht="35.85" customHeight="1" x14ac:dyDescent="0.25">
      <c r="F529" s="19"/>
      <c r="G529" s="1"/>
    </row>
    <row r="530" spans="6:7" ht="35.85" customHeight="1" x14ac:dyDescent="0.25">
      <c r="F530" s="19"/>
      <c r="G530" s="1"/>
    </row>
    <row r="531" spans="6:7" ht="35.85" customHeight="1" x14ac:dyDescent="0.25">
      <c r="F531" s="19"/>
      <c r="G531" s="1"/>
    </row>
    <row r="532" spans="6:7" ht="35.85" customHeight="1" x14ac:dyDescent="0.25">
      <c r="F532" s="19"/>
      <c r="G532" s="1"/>
    </row>
    <row r="533" spans="6:7" ht="35.85" customHeight="1" x14ac:dyDescent="0.25">
      <c r="F533" s="19"/>
      <c r="G533" s="1"/>
    </row>
    <row r="534" spans="6:7" ht="35.85" customHeight="1" x14ac:dyDescent="0.25">
      <c r="F534" s="19"/>
      <c r="G534" s="1"/>
    </row>
    <row r="535" spans="6:7" ht="35.85" customHeight="1" x14ac:dyDescent="0.25">
      <c r="F535" s="19"/>
      <c r="G535" s="1"/>
    </row>
    <row r="536" spans="6:7" ht="35.85" customHeight="1" x14ac:dyDescent="0.25">
      <c r="F536" s="19"/>
      <c r="G536" s="1"/>
    </row>
    <row r="537" spans="6:7" ht="35.85" customHeight="1" x14ac:dyDescent="0.25">
      <c r="F537" s="19"/>
      <c r="G537" s="1"/>
    </row>
    <row r="538" spans="6:7" ht="35.85" customHeight="1" x14ac:dyDescent="0.25">
      <c r="F538" s="19"/>
      <c r="G538" s="1"/>
    </row>
    <row r="539" spans="6:7" ht="35.85" customHeight="1" x14ac:dyDescent="0.25">
      <c r="F539" s="19"/>
      <c r="G539" s="1"/>
    </row>
    <row r="540" spans="6:7" ht="35.85" customHeight="1" x14ac:dyDescent="0.25">
      <c r="F540" s="19"/>
      <c r="G540" s="1"/>
    </row>
    <row r="541" spans="6:7" ht="35.85" customHeight="1" x14ac:dyDescent="0.25">
      <c r="F541" s="19"/>
      <c r="G541" s="1"/>
    </row>
    <row r="542" spans="6:7" ht="35.85" customHeight="1" x14ac:dyDescent="0.25">
      <c r="F542" s="19"/>
      <c r="G542" s="1"/>
    </row>
    <row r="543" spans="6:7" ht="35.85" customHeight="1" x14ac:dyDescent="0.25">
      <c r="F543" s="19"/>
      <c r="G543" s="1"/>
    </row>
    <row r="544" spans="6:7" ht="35.85" customHeight="1" x14ac:dyDescent="0.25">
      <c r="F544" s="19"/>
      <c r="G544" s="1"/>
    </row>
    <row r="545" spans="6:7" ht="35.85" customHeight="1" x14ac:dyDescent="0.25">
      <c r="F545" s="19"/>
      <c r="G545" s="1"/>
    </row>
    <row r="546" spans="6:7" ht="35.85" customHeight="1" x14ac:dyDescent="0.25">
      <c r="F546" s="19"/>
      <c r="G546" s="1"/>
    </row>
    <row r="547" spans="6:7" ht="35.85" customHeight="1" x14ac:dyDescent="0.25">
      <c r="F547" s="19"/>
      <c r="G547" s="1"/>
    </row>
    <row r="548" spans="6:7" ht="35.85" customHeight="1" x14ac:dyDescent="0.25">
      <c r="F548" s="19"/>
      <c r="G548" s="1"/>
    </row>
    <row r="549" spans="6:7" ht="35.85" customHeight="1" x14ac:dyDescent="0.25">
      <c r="F549" s="19"/>
      <c r="G549" s="1"/>
    </row>
    <row r="550" spans="6:7" ht="35.85" customHeight="1" x14ac:dyDescent="0.25">
      <c r="F550" s="19"/>
      <c r="G550" s="1"/>
    </row>
    <row r="551" spans="6:7" ht="35.85" customHeight="1" x14ac:dyDescent="0.25">
      <c r="F551" s="19"/>
      <c r="G551" s="1"/>
    </row>
    <row r="552" spans="6:7" ht="35.85" customHeight="1" x14ac:dyDescent="0.25">
      <c r="F552" s="19"/>
      <c r="G552" s="1"/>
    </row>
    <row r="553" spans="6:7" ht="35.85" customHeight="1" x14ac:dyDescent="0.25">
      <c r="F553" s="19"/>
      <c r="G553" s="1"/>
    </row>
    <row r="554" spans="6:7" ht="35.85" customHeight="1" x14ac:dyDescent="0.25">
      <c r="F554" s="19"/>
      <c r="G554" s="1"/>
    </row>
    <row r="555" spans="6:7" ht="35.85" customHeight="1" x14ac:dyDescent="0.25">
      <c r="F555" s="19"/>
      <c r="G555" s="1"/>
    </row>
    <row r="556" spans="6:7" ht="35.85" customHeight="1" x14ac:dyDescent="0.25">
      <c r="F556" s="19"/>
      <c r="G556" s="1"/>
    </row>
    <row r="557" spans="6:7" ht="35.85" customHeight="1" x14ac:dyDescent="0.25">
      <c r="F557" s="19"/>
      <c r="G557" s="1"/>
    </row>
    <row r="558" spans="6:7" ht="35.85" customHeight="1" x14ac:dyDescent="0.25">
      <c r="F558" s="19"/>
      <c r="G558" s="1"/>
    </row>
    <row r="559" spans="6:7" ht="35.85" customHeight="1" x14ac:dyDescent="0.25">
      <c r="F559" s="19"/>
      <c r="G559" s="1"/>
    </row>
    <row r="560" spans="6:7" ht="35.85" customHeight="1" x14ac:dyDescent="0.25">
      <c r="F560" s="19"/>
      <c r="G560" s="1"/>
    </row>
    <row r="561" spans="6:7" ht="35.85" customHeight="1" x14ac:dyDescent="0.25">
      <c r="F561" s="19"/>
      <c r="G561" s="1"/>
    </row>
    <row r="562" spans="6:7" ht="35.85" customHeight="1" x14ac:dyDescent="0.25">
      <c r="F562" s="19"/>
      <c r="G562" s="1"/>
    </row>
    <row r="563" spans="6:7" ht="35.85" customHeight="1" x14ac:dyDescent="0.25">
      <c r="F563" s="19"/>
      <c r="G563" s="1"/>
    </row>
    <row r="564" spans="6:7" ht="35.85" customHeight="1" x14ac:dyDescent="0.25">
      <c r="F564" s="19"/>
      <c r="G564" s="1"/>
    </row>
    <row r="565" spans="6:7" ht="35.85" customHeight="1" x14ac:dyDescent="0.25">
      <c r="F565" s="19"/>
      <c r="G565" s="1"/>
    </row>
    <row r="566" spans="6:7" ht="35.85" customHeight="1" x14ac:dyDescent="0.25">
      <c r="F566" s="19"/>
      <c r="G566" s="1"/>
    </row>
    <row r="567" spans="6:7" ht="35.85" customHeight="1" x14ac:dyDescent="0.25">
      <c r="F567" s="19"/>
      <c r="G567" s="1"/>
    </row>
    <row r="568" spans="6:7" ht="35.85" customHeight="1" x14ac:dyDescent="0.25">
      <c r="F568" s="19"/>
      <c r="G568" s="1"/>
    </row>
    <row r="569" spans="6:7" ht="35.85" customHeight="1" x14ac:dyDescent="0.25">
      <c r="F569" s="19"/>
      <c r="G569" s="1"/>
    </row>
    <row r="570" spans="6:7" ht="35.85" customHeight="1" x14ac:dyDescent="0.25">
      <c r="F570" s="19"/>
      <c r="G570" s="1"/>
    </row>
    <row r="571" spans="6:7" ht="35.85" customHeight="1" x14ac:dyDescent="0.25">
      <c r="F571" s="19"/>
      <c r="G571" s="1"/>
    </row>
    <row r="572" spans="6:7" ht="35.85" customHeight="1" x14ac:dyDescent="0.25">
      <c r="F572" s="19"/>
      <c r="G572" s="1"/>
    </row>
    <row r="573" spans="6:7" ht="35.85" customHeight="1" x14ac:dyDescent="0.25">
      <c r="F573" s="19"/>
      <c r="G573" s="1"/>
    </row>
    <row r="574" spans="6:7" ht="35.85" customHeight="1" x14ac:dyDescent="0.25">
      <c r="F574" s="19"/>
      <c r="G574" s="1"/>
    </row>
    <row r="575" spans="6:7" ht="35.85" customHeight="1" x14ac:dyDescent="0.25">
      <c r="F575" s="19"/>
      <c r="G575" s="1"/>
    </row>
    <row r="576" spans="6:7" ht="35.85" customHeight="1" x14ac:dyDescent="0.25">
      <c r="F576" s="19"/>
      <c r="G576" s="1"/>
    </row>
    <row r="577" spans="6:7" ht="35.85" customHeight="1" x14ac:dyDescent="0.25">
      <c r="F577" s="19"/>
      <c r="G577" s="1"/>
    </row>
    <row r="578" spans="6:7" ht="35.85" customHeight="1" x14ac:dyDescent="0.25">
      <c r="F578" s="19"/>
      <c r="G578" s="1"/>
    </row>
    <row r="579" spans="6:7" ht="35.85" customHeight="1" x14ac:dyDescent="0.25">
      <c r="F579" s="19"/>
      <c r="G579" s="1"/>
    </row>
    <row r="580" spans="6:7" ht="35.85" customHeight="1" x14ac:dyDescent="0.25">
      <c r="F580" s="19"/>
      <c r="G580" s="1"/>
    </row>
    <row r="581" spans="6:7" ht="35.85" customHeight="1" x14ac:dyDescent="0.25">
      <c r="F581" s="19"/>
      <c r="G581" s="1"/>
    </row>
    <row r="582" spans="6:7" ht="35.85" customHeight="1" x14ac:dyDescent="0.25">
      <c r="F582" s="19"/>
      <c r="G582" s="1"/>
    </row>
    <row r="583" spans="6:7" ht="35.85" customHeight="1" x14ac:dyDescent="0.25">
      <c r="F583" s="19"/>
      <c r="G583" s="1"/>
    </row>
    <row r="584" spans="6:7" ht="35.85" customHeight="1" x14ac:dyDescent="0.25">
      <c r="F584" s="19"/>
      <c r="G584" s="1"/>
    </row>
    <row r="585" spans="6:7" ht="35.85" customHeight="1" x14ac:dyDescent="0.25">
      <c r="F585" s="19"/>
      <c r="G585" s="1"/>
    </row>
    <row r="586" spans="6:7" ht="35.85" customHeight="1" x14ac:dyDescent="0.25">
      <c r="F586" s="19"/>
      <c r="G586" s="1"/>
    </row>
    <row r="587" spans="6:7" ht="35.85" customHeight="1" x14ac:dyDescent="0.25">
      <c r="F587" s="19"/>
      <c r="G587" s="1"/>
    </row>
    <row r="588" spans="6:7" ht="35.85" customHeight="1" x14ac:dyDescent="0.25">
      <c r="F588" s="19"/>
      <c r="G588" s="1"/>
    </row>
    <row r="589" spans="6:7" ht="35.85" customHeight="1" x14ac:dyDescent="0.25">
      <c r="F589" s="19"/>
      <c r="G589" s="1"/>
    </row>
    <row r="590" spans="6:7" ht="35.85" customHeight="1" x14ac:dyDescent="0.25">
      <c r="F590" s="19"/>
      <c r="G590" s="1"/>
    </row>
    <row r="591" spans="6:7" ht="35.85" customHeight="1" x14ac:dyDescent="0.25">
      <c r="F591" s="19"/>
      <c r="G591" s="1"/>
    </row>
    <row r="592" spans="6:7" ht="35.85" customHeight="1" x14ac:dyDescent="0.25">
      <c r="F592" s="19"/>
      <c r="G592" s="1"/>
    </row>
    <row r="593" spans="6:7" ht="35.85" customHeight="1" x14ac:dyDescent="0.25">
      <c r="F593" s="19"/>
      <c r="G593" s="1"/>
    </row>
    <row r="594" spans="6:7" ht="35.85" customHeight="1" x14ac:dyDescent="0.25">
      <c r="F594" s="19"/>
      <c r="G594" s="1"/>
    </row>
    <row r="595" spans="6:7" ht="35.85" customHeight="1" x14ac:dyDescent="0.25">
      <c r="F595" s="19"/>
      <c r="G595" s="1"/>
    </row>
    <row r="596" spans="6:7" ht="35.85" customHeight="1" x14ac:dyDescent="0.25">
      <c r="F596" s="19"/>
      <c r="G596" s="1"/>
    </row>
    <row r="597" spans="6:7" ht="35.85" customHeight="1" x14ac:dyDescent="0.25">
      <c r="F597" s="19"/>
      <c r="G597" s="1"/>
    </row>
    <row r="598" spans="6:7" ht="35.85" customHeight="1" x14ac:dyDescent="0.25">
      <c r="F598" s="19"/>
      <c r="G598" s="1"/>
    </row>
    <row r="599" spans="6:7" ht="35.85" customHeight="1" x14ac:dyDescent="0.25">
      <c r="F599" s="19"/>
      <c r="G599" s="1"/>
    </row>
    <row r="600" spans="6:7" ht="35.85" customHeight="1" x14ac:dyDescent="0.25">
      <c r="F600" s="19"/>
      <c r="G600" s="1"/>
    </row>
    <row r="601" spans="6:7" x14ac:dyDescent="0.25">
      <c r="F601" s="19"/>
      <c r="G601" s="1"/>
    </row>
    <row r="602" spans="6:7" x14ac:dyDescent="0.25">
      <c r="F602" s="19"/>
      <c r="G602" s="1"/>
    </row>
    <row r="603" spans="6:7" x14ac:dyDescent="0.25">
      <c r="F603" s="19"/>
      <c r="G603" s="1"/>
    </row>
    <row r="604" spans="6:7" x14ac:dyDescent="0.25">
      <c r="F604" s="19"/>
      <c r="G604" s="1"/>
    </row>
    <row r="605" spans="6:7" x14ac:dyDescent="0.25">
      <c r="F605" s="19"/>
      <c r="G605" s="1"/>
    </row>
    <row r="606" spans="6:7" x14ac:dyDescent="0.25">
      <c r="F606" s="19"/>
      <c r="G606" s="1"/>
    </row>
    <row r="607" spans="6:7" x14ac:dyDescent="0.25">
      <c r="F607" s="19"/>
      <c r="G607" s="1"/>
    </row>
    <row r="608" spans="6:7" x14ac:dyDescent="0.25">
      <c r="F608" s="19"/>
      <c r="G608" s="1"/>
    </row>
    <row r="609" spans="6:7" x14ac:dyDescent="0.25">
      <c r="F609" s="19"/>
      <c r="G609" s="1"/>
    </row>
    <row r="610" spans="6:7" x14ac:dyDescent="0.25">
      <c r="F610" s="19"/>
      <c r="G610" s="1"/>
    </row>
    <row r="611" spans="6:7" x14ac:dyDescent="0.25">
      <c r="F611" s="19"/>
      <c r="G611" s="1"/>
    </row>
    <row r="612" spans="6:7" x14ac:dyDescent="0.25">
      <c r="F612" s="19"/>
      <c r="G612" s="1"/>
    </row>
    <row r="613" spans="6:7" x14ac:dyDescent="0.25">
      <c r="F613" s="19"/>
      <c r="G613" s="1"/>
    </row>
    <row r="614" spans="6:7" x14ac:dyDescent="0.25">
      <c r="F614" s="19"/>
      <c r="G614" s="1"/>
    </row>
    <row r="615" spans="6:7" x14ac:dyDescent="0.25">
      <c r="F615" s="19"/>
      <c r="G615" s="1"/>
    </row>
    <row r="616" spans="6:7" x14ac:dyDescent="0.25">
      <c r="F616" s="19"/>
      <c r="G616" s="1"/>
    </row>
    <row r="617" spans="6:7" x14ac:dyDescent="0.25">
      <c r="F617" s="19"/>
      <c r="G617" s="1"/>
    </row>
    <row r="618" spans="6:7" x14ac:dyDescent="0.25">
      <c r="F618" s="19"/>
      <c r="G618" s="1"/>
    </row>
    <row r="619" spans="6:7" x14ac:dyDescent="0.25">
      <c r="F619" s="19"/>
      <c r="G619" s="1"/>
    </row>
    <row r="620" spans="6:7" x14ac:dyDescent="0.25">
      <c r="F620" s="19"/>
      <c r="G620" s="1"/>
    </row>
    <row r="621" spans="6:7" x14ac:dyDescent="0.25">
      <c r="F621" s="19"/>
      <c r="G621" s="1"/>
    </row>
    <row r="622" spans="6:7" x14ac:dyDescent="0.25">
      <c r="F622" s="19"/>
      <c r="G622" s="1"/>
    </row>
    <row r="623" spans="6:7" x14ac:dyDescent="0.25">
      <c r="F623" s="19"/>
      <c r="G623" s="1"/>
    </row>
    <row r="624" spans="6:7" x14ac:dyDescent="0.25">
      <c r="F624" s="19"/>
      <c r="G624" s="1"/>
    </row>
    <row r="625" spans="6:7" x14ac:dyDescent="0.25">
      <c r="F625" s="19"/>
      <c r="G625" s="1"/>
    </row>
    <row r="626" spans="6:7" x14ac:dyDescent="0.25">
      <c r="F626" s="19"/>
      <c r="G626" s="1"/>
    </row>
    <row r="627" spans="6:7" x14ac:dyDescent="0.25">
      <c r="F627" s="19"/>
      <c r="G627" s="1"/>
    </row>
    <row r="628" spans="6:7" x14ac:dyDescent="0.25">
      <c r="F628" s="19"/>
      <c r="G628" s="1"/>
    </row>
    <row r="629" spans="6:7" x14ac:dyDescent="0.25">
      <c r="F629" s="19"/>
      <c r="G629" s="1"/>
    </row>
    <row r="630" spans="6:7" x14ac:dyDescent="0.25">
      <c r="F630" s="19"/>
      <c r="G630" s="1"/>
    </row>
    <row r="631" spans="6:7" x14ac:dyDescent="0.25">
      <c r="F631" s="19"/>
      <c r="G631" s="1"/>
    </row>
    <row r="632" spans="6:7" x14ac:dyDescent="0.25">
      <c r="F632" s="19"/>
      <c r="G632" s="1"/>
    </row>
    <row r="633" spans="6:7" x14ac:dyDescent="0.25">
      <c r="F633" s="19"/>
      <c r="G633" s="1"/>
    </row>
    <row r="634" spans="6:7" x14ac:dyDescent="0.25">
      <c r="F634" s="19"/>
      <c r="G634" s="1"/>
    </row>
    <row r="635" spans="6:7" x14ac:dyDescent="0.25">
      <c r="F635" s="19"/>
      <c r="G635" s="1"/>
    </row>
    <row r="636" spans="6:7" x14ac:dyDescent="0.25">
      <c r="F636" s="19"/>
      <c r="G636" s="1"/>
    </row>
    <row r="637" spans="6:7" x14ac:dyDescent="0.25">
      <c r="F637" s="19"/>
      <c r="G637" s="1"/>
    </row>
    <row r="638" spans="6:7" x14ac:dyDescent="0.25">
      <c r="F638" s="19"/>
      <c r="G638" s="1"/>
    </row>
    <row r="639" spans="6:7" x14ac:dyDescent="0.25">
      <c r="F639" s="19"/>
      <c r="G639" s="1"/>
    </row>
    <row r="640" spans="6:7" x14ac:dyDescent="0.25">
      <c r="F640" s="19"/>
      <c r="G640" s="1"/>
    </row>
    <row r="641" spans="6:7" x14ac:dyDescent="0.25">
      <c r="F641" s="19"/>
      <c r="G641" s="1"/>
    </row>
    <row r="642" spans="6:7" x14ac:dyDescent="0.25">
      <c r="F642" s="19"/>
      <c r="G642" s="1"/>
    </row>
    <row r="643" spans="6:7" x14ac:dyDescent="0.25">
      <c r="F643" s="19"/>
      <c r="G643" s="1"/>
    </row>
    <row r="644" spans="6:7" x14ac:dyDescent="0.25">
      <c r="F644" s="19"/>
      <c r="G644" s="1"/>
    </row>
    <row r="645" spans="6:7" x14ac:dyDescent="0.25">
      <c r="F645" s="19"/>
      <c r="G645" s="1"/>
    </row>
    <row r="646" spans="6:7" x14ac:dyDescent="0.25">
      <c r="F646" s="19"/>
      <c r="G646" s="1"/>
    </row>
    <row r="647" spans="6:7" x14ac:dyDescent="0.25">
      <c r="F647" s="19"/>
      <c r="G647" s="1"/>
    </row>
    <row r="648" spans="6:7" x14ac:dyDescent="0.25">
      <c r="F648" s="19"/>
      <c r="G648" s="1"/>
    </row>
    <row r="649" spans="6:7" x14ac:dyDescent="0.25">
      <c r="F649" s="19"/>
      <c r="G649" s="1"/>
    </row>
    <row r="650" spans="6:7" x14ac:dyDescent="0.25">
      <c r="F650" s="19"/>
      <c r="G650" s="1"/>
    </row>
    <row r="651" spans="6:7" x14ac:dyDescent="0.25">
      <c r="F651" s="19"/>
      <c r="G651" s="1"/>
    </row>
    <row r="652" spans="6:7" x14ac:dyDescent="0.25">
      <c r="F652" s="19"/>
      <c r="G652" s="1"/>
    </row>
    <row r="653" spans="6:7" x14ac:dyDescent="0.25">
      <c r="F653" s="19"/>
      <c r="G653" s="1"/>
    </row>
    <row r="654" spans="6:7" x14ac:dyDescent="0.25">
      <c r="F654" s="19"/>
      <c r="G654" s="1"/>
    </row>
    <row r="655" spans="6:7" x14ac:dyDescent="0.25">
      <c r="F655" s="19"/>
      <c r="G655" s="1"/>
    </row>
    <row r="656" spans="6:7" x14ac:dyDescent="0.25">
      <c r="F656" s="19"/>
      <c r="G656" s="1"/>
    </row>
    <row r="657" spans="6:7" x14ac:dyDescent="0.25">
      <c r="F657" s="19"/>
      <c r="G657" s="1"/>
    </row>
    <row r="658" spans="6:7" x14ac:dyDescent="0.25">
      <c r="F658" s="19"/>
      <c r="G658" s="1"/>
    </row>
    <row r="659" spans="6:7" x14ac:dyDescent="0.25">
      <c r="F659" s="19"/>
      <c r="G659" s="1"/>
    </row>
    <row r="660" spans="6:7" x14ac:dyDescent="0.25">
      <c r="F660" s="19"/>
      <c r="G660" s="1"/>
    </row>
    <row r="661" spans="6:7" x14ac:dyDescent="0.25">
      <c r="F661" s="19"/>
      <c r="G661" s="1"/>
    </row>
    <row r="662" spans="6:7" x14ac:dyDescent="0.25">
      <c r="F662" s="19"/>
      <c r="G662" s="1"/>
    </row>
    <row r="663" spans="6:7" x14ac:dyDescent="0.25">
      <c r="F663" s="19"/>
      <c r="G663" s="1"/>
    </row>
    <row r="664" spans="6:7" x14ac:dyDescent="0.25">
      <c r="F664" s="19"/>
      <c r="G664" s="1"/>
    </row>
    <row r="665" spans="6:7" x14ac:dyDescent="0.25">
      <c r="F665" s="19"/>
      <c r="G665" s="1"/>
    </row>
    <row r="666" spans="6:7" x14ac:dyDescent="0.25">
      <c r="F666" s="19"/>
      <c r="G666" s="1"/>
    </row>
    <row r="667" spans="6:7" x14ac:dyDescent="0.25">
      <c r="F667" s="19"/>
      <c r="G667" s="1"/>
    </row>
    <row r="668" spans="6:7" x14ac:dyDescent="0.25">
      <c r="F668" s="19"/>
      <c r="G668" s="1"/>
    </row>
    <row r="669" spans="6:7" x14ac:dyDescent="0.25">
      <c r="F669" s="19"/>
      <c r="G669" s="1"/>
    </row>
    <row r="670" spans="6:7" x14ac:dyDescent="0.25">
      <c r="F670" s="19"/>
      <c r="G670" s="1"/>
    </row>
    <row r="671" spans="6:7" x14ac:dyDescent="0.25">
      <c r="F671" s="19"/>
      <c r="G671" s="1"/>
    </row>
    <row r="672" spans="6:7" x14ac:dyDescent="0.25">
      <c r="F672" s="19"/>
      <c r="G672" s="1"/>
    </row>
    <row r="673" spans="6:7" x14ac:dyDescent="0.25">
      <c r="F673" s="19"/>
      <c r="G673" s="1"/>
    </row>
    <row r="674" spans="6:7" x14ac:dyDescent="0.25">
      <c r="F674" s="19"/>
      <c r="G674" s="1"/>
    </row>
    <row r="675" spans="6:7" x14ac:dyDescent="0.25">
      <c r="F675" s="19"/>
      <c r="G675" s="1"/>
    </row>
    <row r="676" spans="6:7" x14ac:dyDescent="0.25">
      <c r="F676" s="19"/>
      <c r="G676" s="1"/>
    </row>
    <row r="677" spans="6:7" x14ac:dyDescent="0.25">
      <c r="F677" s="19"/>
      <c r="G677" s="1"/>
    </row>
    <row r="678" spans="6:7" x14ac:dyDescent="0.25">
      <c r="F678" s="19"/>
      <c r="G678" s="1"/>
    </row>
    <row r="679" spans="6:7" x14ac:dyDescent="0.25">
      <c r="F679" s="19"/>
      <c r="G679" s="1"/>
    </row>
    <row r="680" spans="6:7" x14ac:dyDescent="0.25">
      <c r="F680" s="19"/>
      <c r="G680" s="1"/>
    </row>
    <row r="681" spans="6:7" x14ac:dyDescent="0.25">
      <c r="F681" s="19"/>
      <c r="G681" s="1"/>
    </row>
    <row r="682" spans="6:7" x14ac:dyDescent="0.25">
      <c r="F682" s="19"/>
      <c r="G682" s="1"/>
    </row>
    <row r="683" spans="6:7" x14ac:dyDescent="0.25">
      <c r="F683" s="19"/>
      <c r="G683" s="1"/>
    </row>
    <row r="684" spans="6:7" x14ac:dyDescent="0.25">
      <c r="F684" s="19"/>
      <c r="G684" s="1"/>
    </row>
    <row r="685" spans="6:7" x14ac:dyDescent="0.25">
      <c r="F685" s="19"/>
      <c r="G685" s="1"/>
    </row>
    <row r="686" spans="6:7" x14ac:dyDescent="0.25">
      <c r="F686" s="19"/>
      <c r="G686" s="1"/>
    </row>
    <row r="687" spans="6:7" x14ac:dyDescent="0.25">
      <c r="F687" s="19"/>
      <c r="G687" s="1"/>
    </row>
    <row r="688" spans="6:7" x14ac:dyDescent="0.25">
      <c r="F688" s="19"/>
      <c r="G688" s="1"/>
    </row>
    <row r="689" spans="6:7" x14ac:dyDescent="0.25">
      <c r="F689" s="19"/>
      <c r="G689" s="1"/>
    </row>
    <row r="690" spans="6:7" x14ac:dyDescent="0.25">
      <c r="F690" s="19"/>
      <c r="G690" s="1"/>
    </row>
    <row r="691" spans="6:7" x14ac:dyDescent="0.25">
      <c r="F691" s="19"/>
      <c r="G691" s="1"/>
    </row>
    <row r="692" spans="6:7" x14ac:dyDescent="0.25">
      <c r="F692" s="19"/>
      <c r="G692" s="1"/>
    </row>
    <row r="693" spans="6:7" x14ac:dyDescent="0.25">
      <c r="F693" s="19"/>
      <c r="G693" s="1"/>
    </row>
    <row r="694" spans="6:7" x14ac:dyDescent="0.25">
      <c r="F694" s="19"/>
      <c r="G694" s="1"/>
    </row>
    <row r="695" spans="6:7" x14ac:dyDescent="0.25">
      <c r="F695" s="19"/>
      <c r="G695" s="1"/>
    </row>
    <row r="696" spans="6:7" x14ac:dyDescent="0.25">
      <c r="F696" s="19"/>
      <c r="G696" s="1"/>
    </row>
    <row r="697" spans="6:7" x14ac:dyDescent="0.25">
      <c r="F697" s="19"/>
      <c r="G697" s="1"/>
    </row>
    <row r="698" spans="6:7" x14ac:dyDescent="0.25">
      <c r="F698" s="19"/>
      <c r="G698" s="1"/>
    </row>
    <row r="699" spans="6:7" x14ac:dyDescent="0.25">
      <c r="F699" s="19"/>
      <c r="G699" s="1"/>
    </row>
    <row r="700" spans="6:7" x14ac:dyDescent="0.25">
      <c r="F700" s="19"/>
      <c r="G700" s="1"/>
    </row>
    <row r="701" spans="6:7" x14ac:dyDescent="0.25">
      <c r="F701" s="19"/>
      <c r="G701" s="1"/>
    </row>
    <row r="702" spans="6:7" x14ac:dyDescent="0.25">
      <c r="F702" s="19"/>
      <c r="G702" s="1"/>
    </row>
    <row r="703" spans="6:7" x14ac:dyDescent="0.25">
      <c r="F703" s="19"/>
      <c r="G703" s="1"/>
    </row>
    <row r="704" spans="6:7" x14ac:dyDescent="0.25">
      <c r="F704" s="19"/>
      <c r="G704" s="1"/>
    </row>
    <row r="705" spans="6:7" x14ac:dyDescent="0.25">
      <c r="F705" s="19"/>
      <c r="G705" s="1"/>
    </row>
    <row r="706" spans="6:7" x14ac:dyDescent="0.25">
      <c r="F706" s="19"/>
      <c r="G706" s="1"/>
    </row>
    <row r="707" spans="6:7" x14ac:dyDescent="0.25">
      <c r="F707" s="19"/>
      <c r="G707" s="1"/>
    </row>
    <row r="708" spans="6:7" x14ac:dyDescent="0.25">
      <c r="F708" s="19"/>
      <c r="G708" s="1"/>
    </row>
    <row r="709" spans="6:7" x14ac:dyDescent="0.25">
      <c r="F709" s="19"/>
      <c r="G709" s="1"/>
    </row>
    <row r="710" spans="6:7" x14ac:dyDescent="0.25">
      <c r="F710" s="19"/>
      <c r="G710" s="1"/>
    </row>
    <row r="711" spans="6:7" x14ac:dyDescent="0.25">
      <c r="F711" s="19"/>
      <c r="G711" s="1"/>
    </row>
    <row r="712" spans="6:7" x14ac:dyDescent="0.25">
      <c r="F712" s="19"/>
      <c r="G712" s="1"/>
    </row>
    <row r="713" spans="6:7" x14ac:dyDescent="0.25">
      <c r="F713" s="19"/>
      <c r="G713" s="1"/>
    </row>
    <row r="714" spans="6:7" x14ac:dyDescent="0.25">
      <c r="F714" s="19"/>
      <c r="G714" s="1"/>
    </row>
    <row r="715" spans="6:7" x14ac:dyDescent="0.25">
      <c r="F715" s="19"/>
      <c r="G715" s="1"/>
    </row>
    <row r="716" spans="6:7" x14ac:dyDescent="0.25">
      <c r="F716" s="19"/>
      <c r="G716" s="1"/>
    </row>
    <row r="717" spans="6:7" x14ac:dyDescent="0.25">
      <c r="F717" s="19"/>
      <c r="G717" s="1"/>
    </row>
    <row r="718" spans="6:7" x14ac:dyDescent="0.25">
      <c r="F718" s="19"/>
      <c r="G718" s="1"/>
    </row>
    <row r="719" spans="6:7" x14ac:dyDescent="0.25">
      <c r="F719" s="19"/>
      <c r="G719" s="1"/>
    </row>
    <row r="720" spans="6:7" x14ac:dyDescent="0.25">
      <c r="F720" s="19"/>
      <c r="G720" s="1"/>
    </row>
    <row r="721" spans="6:7" x14ac:dyDescent="0.25">
      <c r="F721" s="19"/>
      <c r="G721" s="1"/>
    </row>
    <row r="722" spans="6:7" x14ac:dyDescent="0.25">
      <c r="F722" s="19"/>
      <c r="G722" s="1"/>
    </row>
    <row r="723" spans="6:7" x14ac:dyDescent="0.25">
      <c r="F723" s="19"/>
      <c r="G723" s="1"/>
    </row>
    <row r="724" spans="6:7" x14ac:dyDescent="0.25">
      <c r="F724" s="19"/>
      <c r="G724" s="1"/>
    </row>
    <row r="725" spans="6:7" x14ac:dyDescent="0.25">
      <c r="F725" s="19"/>
      <c r="G725" s="1"/>
    </row>
    <row r="726" spans="6:7" x14ac:dyDescent="0.25">
      <c r="F726" s="19"/>
      <c r="G726" s="1"/>
    </row>
    <row r="727" spans="6:7" x14ac:dyDescent="0.25">
      <c r="F727" s="19"/>
      <c r="G727" s="1"/>
    </row>
    <row r="728" spans="6:7" x14ac:dyDescent="0.25">
      <c r="F728" s="19"/>
      <c r="G728" s="1"/>
    </row>
    <row r="729" spans="6:7" x14ac:dyDescent="0.25">
      <c r="F729" s="19"/>
      <c r="G729" s="1"/>
    </row>
    <row r="730" spans="6:7" x14ac:dyDescent="0.25">
      <c r="F730" s="19"/>
      <c r="G730" s="1"/>
    </row>
    <row r="731" spans="6:7" x14ac:dyDescent="0.25">
      <c r="F731" s="19"/>
      <c r="G731" s="1"/>
    </row>
    <row r="732" spans="6:7" x14ac:dyDescent="0.25">
      <c r="F732" s="19"/>
      <c r="G732" s="1"/>
    </row>
    <row r="733" spans="6:7" x14ac:dyDescent="0.25">
      <c r="F733" s="19"/>
      <c r="G733" s="1"/>
    </row>
    <row r="734" spans="6:7" x14ac:dyDescent="0.25">
      <c r="F734" s="19"/>
      <c r="G734" s="1"/>
    </row>
    <row r="735" spans="6:7" x14ac:dyDescent="0.25">
      <c r="F735" s="19"/>
      <c r="G735" s="1"/>
    </row>
    <row r="736" spans="6:7" x14ac:dyDescent="0.25">
      <c r="F736" s="19"/>
      <c r="G736" s="1"/>
    </row>
    <row r="737" spans="6:7" x14ac:dyDescent="0.25">
      <c r="F737" s="19"/>
      <c r="G737" s="1"/>
    </row>
    <row r="738" spans="6:7" x14ac:dyDescent="0.25">
      <c r="F738" s="19"/>
      <c r="G738" s="1"/>
    </row>
    <row r="739" spans="6:7" x14ac:dyDescent="0.25">
      <c r="F739" s="19"/>
      <c r="G739" s="1"/>
    </row>
    <row r="740" spans="6:7" x14ac:dyDescent="0.25">
      <c r="F740" s="19"/>
      <c r="G740" s="1"/>
    </row>
    <row r="741" spans="6:7" x14ac:dyDescent="0.25">
      <c r="F741" s="19"/>
      <c r="G741" s="1"/>
    </row>
    <row r="742" spans="6:7" x14ac:dyDescent="0.25">
      <c r="F742" s="19"/>
      <c r="G742" s="1"/>
    </row>
    <row r="743" spans="6:7" x14ac:dyDescent="0.25">
      <c r="F743" s="19"/>
      <c r="G743" s="1"/>
    </row>
    <row r="744" spans="6:7" x14ac:dyDescent="0.25">
      <c r="F744" s="19"/>
      <c r="G744" s="1"/>
    </row>
    <row r="745" spans="6:7" x14ac:dyDescent="0.25">
      <c r="F745" s="19"/>
      <c r="G745" s="1"/>
    </row>
    <row r="746" spans="6:7" x14ac:dyDescent="0.25">
      <c r="F746" s="19"/>
      <c r="G746" s="1"/>
    </row>
    <row r="747" spans="6:7" x14ac:dyDescent="0.25">
      <c r="F747" s="19"/>
      <c r="G747" s="1"/>
    </row>
    <row r="748" spans="6:7" x14ac:dyDescent="0.25">
      <c r="F748" s="19"/>
      <c r="G748" s="1"/>
    </row>
    <row r="749" spans="6:7" x14ac:dyDescent="0.25">
      <c r="F749" s="19"/>
      <c r="G749" s="1"/>
    </row>
    <row r="750" spans="6:7" x14ac:dyDescent="0.25">
      <c r="F750" s="19"/>
      <c r="G750" s="1"/>
    </row>
    <row r="751" spans="6:7" x14ac:dyDescent="0.25">
      <c r="F751" s="19"/>
      <c r="G751" s="1"/>
    </row>
    <row r="752" spans="6:7" x14ac:dyDescent="0.25">
      <c r="F752" s="19"/>
      <c r="G752" s="1"/>
    </row>
    <row r="753" spans="6:7" x14ac:dyDescent="0.25">
      <c r="F753" s="19"/>
      <c r="G753" s="1"/>
    </row>
    <row r="754" spans="6:7" x14ac:dyDescent="0.25">
      <c r="F754" s="19"/>
      <c r="G754" s="1"/>
    </row>
    <row r="755" spans="6:7" x14ac:dyDescent="0.25">
      <c r="F755" s="19"/>
      <c r="G755" s="1"/>
    </row>
    <row r="756" spans="6:7" x14ac:dyDescent="0.25">
      <c r="F756" s="19"/>
      <c r="G756" s="1"/>
    </row>
    <row r="757" spans="6:7" x14ac:dyDescent="0.25">
      <c r="F757" s="19"/>
      <c r="G757" s="1"/>
    </row>
    <row r="758" spans="6:7" x14ac:dyDescent="0.25">
      <c r="F758" s="19"/>
      <c r="G758" s="1"/>
    </row>
    <row r="759" spans="6:7" x14ac:dyDescent="0.25">
      <c r="F759" s="19"/>
      <c r="G759" s="1"/>
    </row>
    <row r="760" spans="6:7" x14ac:dyDescent="0.25">
      <c r="F760" s="19"/>
      <c r="G760" s="1"/>
    </row>
    <row r="761" spans="6:7" x14ac:dyDescent="0.25">
      <c r="F761" s="19"/>
      <c r="G761" s="1"/>
    </row>
    <row r="762" spans="6:7" x14ac:dyDescent="0.25">
      <c r="F762" s="19"/>
      <c r="G762" s="1"/>
    </row>
    <row r="763" spans="6:7" x14ac:dyDescent="0.25">
      <c r="F763" s="19"/>
      <c r="G763" s="1"/>
    </row>
    <row r="764" spans="6:7" x14ac:dyDescent="0.25">
      <c r="F764" s="19"/>
      <c r="G764" s="1"/>
    </row>
    <row r="765" spans="6:7" x14ac:dyDescent="0.25">
      <c r="F765" s="19"/>
      <c r="G765" s="1"/>
    </row>
    <row r="766" spans="6:7" x14ac:dyDescent="0.25">
      <c r="F766" s="19"/>
      <c r="G766" s="1"/>
    </row>
    <row r="767" spans="6:7" x14ac:dyDescent="0.25">
      <c r="F767" s="19"/>
      <c r="G767" s="1"/>
    </row>
    <row r="768" spans="6:7" x14ac:dyDescent="0.25">
      <c r="F768" s="19"/>
      <c r="G768" s="1"/>
    </row>
    <row r="769" spans="6:7" x14ac:dyDescent="0.25">
      <c r="F769" s="19"/>
      <c r="G769" s="1"/>
    </row>
    <row r="770" spans="6:7" x14ac:dyDescent="0.25">
      <c r="F770" s="19"/>
      <c r="G770" s="1"/>
    </row>
    <row r="771" spans="6:7" x14ac:dyDescent="0.25">
      <c r="F771" s="19"/>
      <c r="G771" s="1"/>
    </row>
    <row r="772" spans="6:7" x14ac:dyDescent="0.25">
      <c r="F772" s="19"/>
      <c r="G772" s="1"/>
    </row>
    <row r="773" spans="6:7" x14ac:dyDescent="0.25">
      <c r="F773" s="19"/>
      <c r="G773" s="1"/>
    </row>
    <row r="774" spans="6:7" x14ac:dyDescent="0.25">
      <c r="F774" s="19"/>
      <c r="G774" s="1"/>
    </row>
    <row r="775" spans="6:7" x14ac:dyDescent="0.25">
      <c r="F775" s="19"/>
      <c r="G775" s="1"/>
    </row>
    <row r="776" spans="6:7" x14ac:dyDescent="0.25">
      <c r="F776" s="19"/>
      <c r="G776" s="1"/>
    </row>
    <row r="777" spans="6:7" x14ac:dyDescent="0.25">
      <c r="F777" s="19"/>
      <c r="G777" s="1"/>
    </row>
    <row r="778" spans="6:7" x14ac:dyDescent="0.25">
      <c r="F778" s="19"/>
      <c r="G778" s="1"/>
    </row>
    <row r="779" spans="6:7" x14ac:dyDescent="0.25">
      <c r="F779" s="19"/>
      <c r="G779" s="1"/>
    </row>
    <row r="780" spans="6:7" x14ac:dyDescent="0.25">
      <c r="F780" s="19"/>
      <c r="G780" s="1"/>
    </row>
    <row r="781" spans="6:7" x14ac:dyDescent="0.25">
      <c r="F781" s="19"/>
      <c r="G781" s="1"/>
    </row>
    <row r="782" spans="6:7" x14ac:dyDescent="0.25">
      <c r="F782" s="19"/>
      <c r="G782" s="1"/>
    </row>
    <row r="783" spans="6:7" x14ac:dyDescent="0.25">
      <c r="F783" s="19"/>
      <c r="G783" s="1"/>
    </row>
    <row r="784" spans="6:7" x14ac:dyDescent="0.25">
      <c r="F784" s="19"/>
      <c r="G784" s="1"/>
    </row>
    <row r="785" spans="6:7" x14ac:dyDescent="0.25">
      <c r="F785" s="19"/>
      <c r="G785" s="1"/>
    </row>
    <row r="786" spans="6:7" x14ac:dyDescent="0.25">
      <c r="F786" s="19"/>
      <c r="G786" s="1"/>
    </row>
    <row r="787" spans="6:7" x14ac:dyDescent="0.25">
      <c r="F787" s="19"/>
      <c r="G787" s="1"/>
    </row>
    <row r="788" spans="6:7" x14ac:dyDescent="0.25">
      <c r="F788" s="19"/>
      <c r="G788" s="1"/>
    </row>
    <row r="789" spans="6:7" x14ac:dyDescent="0.25">
      <c r="F789" s="19"/>
      <c r="G789" s="1"/>
    </row>
    <row r="790" spans="6:7" x14ac:dyDescent="0.25">
      <c r="F790" s="19"/>
      <c r="G790" s="1"/>
    </row>
    <row r="791" spans="6:7" x14ac:dyDescent="0.25">
      <c r="F791" s="19"/>
      <c r="G791" s="1"/>
    </row>
    <row r="792" spans="6:7" x14ac:dyDescent="0.25">
      <c r="F792" s="19"/>
      <c r="G792" s="1"/>
    </row>
    <row r="793" spans="6:7" x14ac:dyDescent="0.25">
      <c r="F793" s="19"/>
      <c r="G793" s="1"/>
    </row>
    <row r="794" spans="6:7" x14ac:dyDescent="0.25">
      <c r="F794" s="19"/>
      <c r="G794" s="1"/>
    </row>
    <row r="795" spans="6:7" x14ac:dyDescent="0.25">
      <c r="F795" s="19"/>
      <c r="G795" s="1"/>
    </row>
    <row r="796" spans="6:7" x14ac:dyDescent="0.25">
      <c r="F796" s="19"/>
      <c r="G796" s="1"/>
    </row>
    <row r="797" spans="6:7" x14ac:dyDescent="0.25">
      <c r="F797" s="19"/>
      <c r="G797" s="1"/>
    </row>
    <row r="798" spans="6:7" x14ac:dyDescent="0.25">
      <c r="F798" s="19"/>
      <c r="G798" s="1"/>
    </row>
    <row r="799" spans="6:7" x14ac:dyDescent="0.25">
      <c r="F799" s="19"/>
      <c r="G799" s="1"/>
    </row>
    <row r="800" spans="6:7" x14ac:dyDescent="0.25">
      <c r="F800" s="19"/>
      <c r="G800" s="1"/>
    </row>
    <row r="801" spans="6:7" x14ac:dyDescent="0.25">
      <c r="F801" s="19"/>
      <c r="G801" s="1"/>
    </row>
    <row r="802" spans="6:7" x14ac:dyDescent="0.25">
      <c r="F802" s="19"/>
      <c r="G802" s="1"/>
    </row>
    <row r="803" spans="6:7" x14ac:dyDescent="0.25">
      <c r="F803" s="19"/>
      <c r="G803" s="1"/>
    </row>
    <row r="804" spans="6:7" x14ac:dyDescent="0.25">
      <c r="F804" s="19"/>
      <c r="G804" s="1"/>
    </row>
    <row r="805" spans="6:7" x14ac:dyDescent="0.25">
      <c r="F805" s="19"/>
      <c r="G805" s="1"/>
    </row>
    <row r="806" spans="6:7" x14ac:dyDescent="0.25">
      <c r="F806" s="19"/>
      <c r="G806" s="1"/>
    </row>
    <row r="807" spans="6:7" x14ac:dyDescent="0.25">
      <c r="F807" s="19"/>
      <c r="G807" s="1"/>
    </row>
    <row r="808" spans="6:7" x14ac:dyDescent="0.25">
      <c r="F808" s="19"/>
      <c r="G808" s="1"/>
    </row>
    <row r="809" spans="6:7" x14ac:dyDescent="0.25">
      <c r="F809" s="19"/>
      <c r="G809" s="1"/>
    </row>
    <row r="810" spans="6:7" x14ac:dyDescent="0.25">
      <c r="F810" s="19"/>
      <c r="G810" s="1"/>
    </row>
    <row r="811" spans="6:7" x14ac:dyDescent="0.25">
      <c r="F811" s="19"/>
      <c r="G811" s="1"/>
    </row>
    <row r="812" spans="6:7" x14ac:dyDescent="0.25">
      <c r="F812" s="19"/>
      <c r="G812" s="1"/>
    </row>
    <row r="813" spans="6:7" x14ac:dyDescent="0.25">
      <c r="F813" s="19"/>
      <c r="G813" s="1"/>
    </row>
    <row r="814" spans="6:7" x14ac:dyDescent="0.25">
      <c r="F814" s="19"/>
      <c r="G814" s="1"/>
    </row>
    <row r="815" spans="6:7" x14ac:dyDescent="0.25">
      <c r="F815" s="19"/>
      <c r="G815" s="1"/>
    </row>
    <row r="816" spans="6:7" x14ac:dyDescent="0.25">
      <c r="F816" s="19"/>
      <c r="G816" s="1"/>
    </row>
    <row r="817" spans="6:7" x14ac:dyDescent="0.25">
      <c r="F817" s="19"/>
      <c r="G817" s="1"/>
    </row>
    <row r="818" spans="6:7" x14ac:dyDescent="0.25">
      <c r="F818" s="19"/>
      <c r="G818" s="1"/>
    </row>
    <row r="819" spans="6:7" x14ac:dyDescent="0.25">
      <c r="F819" s="19"/>
      <c r="G819" s="1"/>
    </row>
    <row r="820" spans="6:7" x14ac:dyDescent="0.25">
      <c r="F820" s="19"/>
      <c r="G820" s="1"/>
    </row>
    <row r="821" spans="6:7" x14ac:dyDescent="0.25">
      <c r="F821" s="19"/>
      <c r="G821" s="1"/>
    </row>
    <row r="822" spans="6:7" x14ac:dyDescent="0.25">
      <c r="F822" s="19"/>
      <c r="G822" s="1"/>
    </row>
    <row r="823" spans="6:7" x14ac:dyDescent="0.25">
      <c r="F823" s="19"/>
      <c r="G823" s="1"/>
    </row>
    <row r="824" spans="6:7" x14ac:dyDescent="0.25">
      <c r="F824" s="19"/>
      <c r="G824" s="1"/>
    </row>
  </sheetData>
  <mergeCells count="1">
    <mergeCell ref="A1:M1"/>
  </mergeCells>
  <phoneticPr fontId="7" type="noConversion"/>
  <pageMargins left="0.7" right="0.7" top="0.75" bottom="0.75" header="0.3" footer="0.3"/>
  <pageSetup paperSize="9" orientation="portrait" r:id="rId1"/>
  <ignoredErrors>
    <ignoredError sqref="L16 L75 L66 L32 L36 I38 L3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Conchi Morales Fernandez</dc:creator>
  <cp:lastModifiedBy>Conchi Morales Fernandez</cp:lastModifiedBy>
  <dcterms:created xsi:type="dcterms:W3CDTF">2024-03-10T09:26:31Z</dcterms:created>
  <dcterms:modified xsi:type="dcterms:W3CDTF">2024-03-12T08:37:41Z</dcterms:modified>
</cp:coreProperties>
</file>