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A\Organización\Transparència\SAC\2025\"/>
    </mc:Choice>
  </mc:AlternateContent>
  <xr:revisionPtr revIDLastSave="0" documentId="8_{FC12AF27-8DDA-4632-904F-983B17EF6739}" xr6:coauthVersionLast="47" xr6:coauthVersionMax="47" xr10:uidLastSave="{00000000-0000-0000-0000-000000000000}"/>
  <bookViews>
    <workbookView xWindow="-120" yWindow="-120" windowWidth="29040" windowHeight="15720" activeTab="1" xr2:uid="{41AB48E8-A580-402F-A7E6-64646D94A43F}"/>
  </bookViews>
  <sheets>
    <sheet name="TAULES APA-OHL-TRV" sheetId="1" r:id="rId1"/>
    <sheet name="TAULES SAC NETEJA 2025" sheetId="2" r:id="rId2"/>
  </sheets>
  <definedNames>
    <definedName name="_xlnm._FilterDatabase" localSheetId="0" hidden="1">'TAULES APA-OHL-TRV'!$B$6:$N$26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R11" i="2"/>
  <c r="Q11" i="2"/>
  <c r="N11" i="2"/>
  <c r="R10" i="2"/>
  <c r="Q10" i="2"/>
  <c r="N10" i="2"/>
  <c r="D35" i="1"/>
  <c r="D32" i="1"/>
  <c r="D31" i="1"/>
  <c r="D30" i="1"/>
  <c r="D29" i="1"/>
  <c r="J26" i="1"/>
  <c r="I26" i="1"/>
  <c r="H26" i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O11" i="2" l="1"/>
  <c r="P11" i="2"/>
  <c r="P10" i="2"/>
  <c r="O10" i="2"/>
  <c r="Q21" i="2"/>
  <c r="R21" i="2"/>
  <c r="N21" i="2"/>
  <c r="N20" i="2"/>
  <c r="Q20" i="2"/>
  <c r="R20" i="2"/>
  <c r="N19" i="2"/>
  <c r="Q19" i="2"/>
  <c r="R19" i="2"/>
  <c r="N18" i="2"/>
  <c r="Q18" i="2"/>
  <c r="R18" i="2"/>
  <c r="N17" i="2"/>
  <c r="Q17" i="2"/>
  <c r="R17" i="2"/>
  <c r="N16" i="2"/>
  <c r="R16" i="2"/>
  <c r="Q16" i="2"/>
  <c r="R15" i="2"/>
  <c r="Q15" i="2"/>
  <c r="N15" i="2"/>
  <c r="R14" i="2"/>
  <c r="Q14" i="2"/>
  <c r="N14" i="2"/>
  <c r="N13" i="2"/>
  <c r="Q13" i="2"/>
  <c r="R13" i="2"/>
  <c r="R12" i="2"/>
  <c r="Q12" i="2"/>
  <c r="N12" i="2"/>
  <c r="N9" i="2"/>
  <c r="Q9" i="2"/>
  <c r="R9" i="2"/>
  <c r="Q8" i="2"/>
  <c r="N8" i="2"/>
  <c r="R8" i="2"/>
  <c r="Q7" i="2"/>
  <c r="R7" i="2"/>
  <c r="P21" i="2" l="1"/>
  <c r="O21" i="2"/>
  <c r="P20" i="2"/>
  <c r="O20" i="2"/>
  <c r="P19" i="2"/>
  <c r="O19" i="2"/>
  <c r="P18" i="2"/>
  <c r="O18" i="2"/>
  <c r="P17" i="2"/>
  <c r="O17" i="2"/>
  <c r="O16" i="2"/>
  <c r="P16" i="2"/>
  <c r="P15" i="2"/>
  <c r="O15" i="2"/>
  <c r="P14" i="2"/>
  <c r="O14" i="2"/>
  <c r="O13" i="2"/>
  <c r="P13" i="2"/>
  <c r="O12" i="2"/>
  <c r="P12" i="2"/>
  <c r="P9" i="2"/>
  <c r="O9" i="2"/>
  <c r="P8" i="2"/>
  <c r="O8" i="2"/>
  <c r="O7" i="2"/>
  <c r="P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ANAM</author>
  </authors>
  <commentList>
    <comment ref="D29" authorId="0" shapeId="0" xr:uid="{A7C2E15D-7A3D-4CED-85A2-323F936D13F1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= 226€/mes x 11 meses= 2.486€ anuales y dividido por 225 días laborables</t>
        </r>
      </text>
    </comment>
    <comment ref="D30" authorId="0" shapeId="0" xr:uid="{5DBC420E-37B9-4A40-AFCB-8610CD7AA875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170€ mensuals * 11 pagues= 1,865€ anuals, dividits per 225 dies laborables</t>
        </r>
      </text>
    </comment>
    <comment ref="D31" authorId="0" shapeId="0" xr:uid="{9D3854C7-3B42-4C8B-B004-4EDA38E28E98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113€ mensuals x 11 pagues= 1,243€ dividits per 225d laborables
</t>
        </r>
      </text>
    </comment>
    <comment ref="D32" authorId="0" shapeId="0" xr:uid="{BDF1C931-6E20-4399-A7E8-3963E768BFF3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115€ mensuals x 11 pagues= 1,265€ dividits per 225d laborables</t>
        </r>
      </text>
    </comment>
    <comment ref="D35" authorId="0" shapeId="0" xr:uid="{09EF6157-FED6-43E6-AE56-A354CA7E46F8}">
      <text>
        <r>
          <rPr>
            <b/>
            <sz val="9"/>
            <color indexed="81"/>
            <rFont val="Tahoma"/>
            <family val="2"/>
          </rPr>
          <t>ANAM:</t>
        </r>
        <r>
          <rPr>
            <sz val="9"/>
            <color indexed="81"/>
            <rFont val="Tahoma"/>
            <family val="2"/>
          </rPr>
          <t xml:space="preserve">
128€ mensuales dividido por 30 días naturales. Total año= 1,569€</t>
        </r>
      </text>
    </comment>
  </commentList>
</comments>
</file>

<file path=xl/sharedStrings.xml><?xml version="1.0" encoding="utf-8"?>
<sst xmlns="http://schemas.openxmlformats.org/spreadsheetml/2006/main" count="173" uniqueCount="141">
  <si>
    <t>SALARIS 2025</t>
  </si>
  <si>
    <t>Classificació</t>
  </si>
  <si>
    <t>Nivell</t>
  </si>
  <si>
    <t>Lloc de treball</t>
  </si>
  <si>
    <t>Salari Base mensual</t>
  </si>
  <si>
    <t>Complement Lloc mens.</t>
  </si>
  <si>
    <t>Paga Extra Juny</t>
  </si>
  <si>
    <t>Paga Extra Desembre</t>
  </si>
  <si>
    <t>TOTAL BRUT ANUAL</t>
  </si>
  <si>
    <t>H.Nocturna</t>
  </si>
  <si>
    <t>H/ext. Ordinaria</t>
  </si>
  <si>
    <t>H/ext. Festiva</t>
  </si>
  <si>
    <t>H/ext. Fest-nocturna</t>
  </si>
  <si>
    <t>Grup 1</t>
  </si>
  <si>
    <t>Tèc-Advos</t>
  </si>
  <si>
    <t>Direcció  d'Àrea</t>
  </si>
  <si>
    <t>Coordinador/a tècnic/a</t>
  </si>
  <si>
    <t>Tècnic/a Superior</t>
  </si>
  <si>
    <t>Grup 2</t>
  </si>
  <si>
    <t>Operacions</t>
  </si>
  <si>
    <t>Encargarregat/da general d'Área</t>
  </si>
  <si>
    <t>Tècnic/a mig</t>
  </si>
  <si>
    <t>Cap de servei d'operacions</t>
  </si>
  <si>
    <t>Responsable de servei</t>
  </si>
  <si>
    <t>Grup 3</t>
  </si>
  <si>
    <t>Cap d'equip d'Operaciones</t>
  </si>
  <si>
    <t>Cap d'equip Tèc.-Advos</t>
  </si>
  <si>
    <t>Inspector d'agents de control</t>
  </si>
  <si>
    <t>Oficial senyalització/manteniment</t>
  </si>
  <si>
    <t>Conductor de grua</t>
  </si>
  <si>
    <t>Agent energètic</t>
  </si>
  <si>
    <t xml:space="preserve">Oficial administratiu/va </t>
  </si>
  <si>
    <t>Grup 4</t>
  </si>
  <si>
    <t>Agent de control</t>
  </si>
  <si>
    <t>Agent de manteniment Aparcaments</t>
  </si>
  <si>
    <t>Ajundant de Gruista</t>
  </si>
  <si>
    <t>Peó especialista senyalització/manteniment</t>
  </si>
  <si>
    <t>Grup 5</t>
  </si>
  <si>
    <t>Auxiliar administratiu/va</t>
  </si>
  <si>
    <t>Peó ordinari</t>
  </si>
  <si>
    <t>Plusos/dia  segons lloc de treball</t>
  </si>
  <si>
    <t>Per a tots els grups</t>
  </si>
  <si>
    <r>
      <t xml:space="preserve">Antiguitat </t>
    </r>
    <r>
      <rPr>
        <sz val="9"/>
        <rFont val="Calibri Light"/>
        <family val="2"/>
      </rPr>
      <t>(% sobre salari base)</t>
    </r>
  </si>
  <si>
    <t>Plus tòxic-penòs-perillòs (*)</t>
  </si>
  <si>
    <t>Festivitat nacional/autonòmica o local  (**)</t>
  </si>
  <si>
    <t>Als 3 anys</t>
  </si>
  <si>
    <t>Plus Conducció (*)</t>
  </si>
  <si>
    <r>
      <t xml:space="preserve">Festiu especial: </t>
    </r>
    <r>
      <rPr>
        <sz val="9"/>
        <color theme="1"/>
        <rFont val="Calibri Light"/>
        <family val="2"/>
      </rPr>
      <t>1 i 6 gener, 24 juny, 25 desem. (**)</t>
    </r>
  </si>
  <si>
    <t>Als 5 anys</t>
  </si>
  <si>
    <t>Plus Atenció Públic (*)</t>
  </si>
  <si>
    <r>
      <t xml:space="preserve">Ajuda escolar </t>
    </r>
    <r>
      <rPr>
        <sz val="9"/>
        <color theme="1"/>
        <rFont val="Calibri Light"/>
        <family val="2"/>
      </rPr>
      <t>(per fill-a entre 2-18 anys)</t>
    </r>
  </si>
  <si>
    <t>anuals</t>
  </si>
  <si>
    <t>Als 10 anys</t>
  </si>
  <si>
    <t>Plus Tornicitat (*)</t>
  </si>
  <si>
    <t>Ajuda familiar fills-es discapacitats &gt;65%</t>
  </si>
  <si>
    <t>mensual (12p)</t>
  </si>
  <si>
    <t>Als 15 anys</t>
  </si>
  <si>
    <t>Plus diumenge (*)</t>
  </si>
  <si>
    <t>Prima productivitat</t>
  </si>
  <si>
    <t>màxim anual</t>
  </si>
  <si>
    <t>Als 20 anys</t>
  </si>
  <si>
    <t>Plus moto (*)</t>
  </si>
  <si>
    <t>Prima absentisme</t>
  </si>
  <si>
    <t>Als 25 anys</t>
  </si>
  <si>
    <t>Plus Disponibilitat (*)</t>
  </si>
  <si>
    <t>(*) per a dia efectivament treballat</t>
  </si>
  <si>
    <t>(**) Per jornada complerta</t>
  </si>
  <si>
    <t>Taules salarials Conveni SAC Aparcaments, Habitatge i Serveis Transversals</t>
  </si>
  <si>
    <t>SALARIOS 2025</t>
  </si>
  <si>
    <t>Niveles</t>
  </si>
  <si>
    <t>Puesto de trabajo</t>
  </si>
  <si>
    <t>Salario Base mensual</t>
  </si>
  <si>
    <t>Plus Convenio</t>
  </si>
  <si>
    <t>Plus Tóxico-Penoso</t>
  </si>
  <si>
    <t>Paga extra Junio</t>
  </si>
  <si>
    <t>Paga Extra Diciembre</t>
  </si>
  <si>
    <t>Paga beneficios</t>
  </si>
  <si>
    <t xml:space="preserve">Complemento puesto </t>
  </si>
  <si>
    <t>Plus Disponibilidad</t>
  </si>
  <si>
    <t>TOTAL BRUTO ANUAL</t>
  </si>
  <si>
    <t>H Extras Nocturna</t>
  </si>
  <si>
    <t>H Extras Ordinaria</t>
  </si>
  <si>
    <t>Plus nocturnidad por horas</t>
  </si>
  <si>
    <t>Plus nocturnidad Mensual</t>
  </si>
  <si>
    <t>Grupo I Mandos</t>
  </si>
  <si>
    <t>Nivel 1</t>
  </si>
  <si>
    <t>Jefe/a de Servicio</t>
  </si>
  <si>
    <t>Nivel 2</t>
  </si>
  <si>
    <t>Encargado/a</t>
  </si>
  <si>
    <t>Jefe/a de taller</t>
  </si>
  <si>
    <t>Nivel 3</t>
  </si>
  <si>
    <t>Jefe/a de equipo taller</t>
  </si>
  <si>
    <t>Supervisor/a Servicio</t>
  </si>
  <si>
    <t>Grupo II Operarios</t>
  </si>
  <si>
    <t>Mecánico/a</t>
  </si>
  <si>
    <t>Conductor/a 1ª</t>
  </si>
  <si>
    <t>Conductor/a 2ª</t>
  </si>
  <si>
    <t xml:space="preserve">Peón/a </t>
  </si>
  <si>
    <t>Auxiliar Mecánico/a</t>
  </si>
  <si>
    <t>Grupo III  Técnicos- Administrativos</t>
  </si>
  <si>
    <t>Tècnico/a titulado</t>
  </si>
  <si>
    <t>Técnico-a medio/no titulado-a</t>
  </si>
  <si>
    <t>Oficial Administrativo/a</t>
  </si>
  <si>
    <t>Nivel 4</t>
  </si>
  <si>
    <t>Auxiliar Administrativo/a</t>
  </si>
  <si>
    <t>Agente ambiental</t>
  </si>
  <si>
    <t>Pluses/día  según puesto de trabajo (*)</t>
  </si>
  <si>
    <t>Para todos los grupos</t>
  </si>
  <si>
    <r>
      <t xml:space="preserve">Día descanso semanal trabajado </t>
    </r>
    <r>
      <rPr>
        <sz val="11"/>
        <rFont val="Calibri Light"/>
        <family val="2"/>
      </rPr>
      <t>(**)</t>
    </r>
  </si>
  <si>
    <r>
      <t xml:space="preserve">Antigüedad </t>
    </r>
    <r>
      <rPr>
        <sz val="9"/>
        <rFont val="Calibri Light"/>
        <family val="2"/>
      </rPr>
      <t>(% sobre salario base)</t>
    </r>
  </si>
  <si>
    <t>Plus puesto peón</t>
  </si>
  <si>
    <t>Festividad nacional/autonómica o local  (**)</t>
  </si>
  <si>
    <t>Peón</t>
  </si>
  <si>
    <t>A los 2 años</t>
  </si>
  <si>
    <t xml:space="preserve">Plus puesto Conductor 2ª </t>
  </si>
  <si>
    <r>
      <t xml:space="preserve">Festivo especial: </t>
    </r>
    <r>
      <rPr>
        <sz val="9"/>
        <color theme="1"/>
        <rFont val="Calibri Light"/>
        <family val="2"/>
      </rPr>
      <t xml:space="preserve">1 y 6 enero, 24 junio, 25 dic. </t>
    </r>
    <r>
      <rPr>
        <sz val="11"/>
        <color theme="1"/>
        <rFont val="Calibri Light"/>
        <family val="2"/>
      </rPr>
      <t>(**)</t>
    </r>
  </si>
  <si>
    <t>Conductor 2ª</t>
  </si>
  <si>
    <t>A los 4 años</t>
  </si>
  <si>
    <t>Plus puesto Conductor 1ª</t>
  </si>
  <si>
    <t>anuales por hijo/a</t>
  </si>
  <si>
    <t>Conductor 1ª</t>
  </si>
  <si>
    <t>A los 6 años</t>
  </si>
  <si>
    <t xml:space="preserve">Plus puesto oficinas </t>
  </si>
  <si>
    <t>Ayuda familiar hijos-as discapacidad &gt;65%</t>
  </si>
  <si>
    <t>Mecánicos</t>
  </si>
  <si>
    <t>A los 11 años</t>
  </si>
  <si>
    <t>Plus categoría PB</t>
  </si>
  <si>
    <t>máximo anual</t>
  </si>
  <si>
    <t>Supervisores</t>
  </si>
  <si>
    <t>A los 16 años</t>
  </si>
  <si>
    <t>Plus categoría PC</t>
  </si>
  <si>
    <t>Encargados</t>
  </si>
  <si>
    <t>A los 21 años</t>
  </si>
  <si>
    <t>Plus categoría BC</t>
  </si>
  <si>
    <t>A partir 26 años</t>
  </si>
  <si>
    <t>(*) por día efectivamente trabajado</t>
  </si>
  <si>
    <t>(**) a este importe se debe añadir los pluses diarios por categoría/equipos si correspondiera</t>
  </si>
  <si>
    <r>
      <t>Ayuda escolar</t>
    </r>
    <r>
      <rPr>
        <sz val="11"/>
        <rFont val="Calibri Light"/>
        <family val="2"/>
      </rPr>
      <t xml:space="preserve"> </t>
    </r>
    <r>
      <rPr>
        <sz val="9"/>
        <rFont val="Calibri Light"/>
        <family val="2"/>
      </rPr>
      <t>(hijos-as 2a18 años)</t>
    </r>
  </si>
  <si>
    <t>Prima productividad</t>
  </si>
  <si>
    <t>Prima absentismo</t>
  </si>
  <si>
    <t>Taules salarials Conveni SAC Neteja Viària i 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</si>
</sst>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"/>
      <family val="2"/>
    </font>
    <font>
      <b/>
      <sz val="11"/>
      <color theme="1"/>
      <name val="Calibri Light"/>
      <family val="2"/>
      <scheme val="major"/>
    </font>
    <font>
      <b/>
      <sz val="11"/>
      <color theme="3" tint="0.249977111117893"/>
      <name val="Calibri"/>
      <family val="2"/>
    </font>
    <font>
      <b/>
      <sz val="11"/>
      <color theme="3" tint="0.249977111117893"/>
      <name val="Calibri Light"/>
      <family val="2"/>
    </font>
    <font>
      <b/>
      <sz val="11"/>
      <color theme="1"/>
      <name val="Calibri"/>
      <family val="2"/>
    </font>
    <font>
      <sz val="11"/>
      <name val="Calibri Light"/>
      <family val="2"/>
    </font>
    <font>
      <b/>
      <sz val="11"/>
      <name val="Calibri"/>
      <family val="2"/>
    </font>
    <font>
      <sz val="9"/>
      <name val="Calibri Light"/>
      <family val="2"/>
    </font>
    <font>
      <sz val="9"/>
      <color theme="1"/>
      <name val="Calibri Light"/>
      <family val="2"/>
    </font>
    <font>
      <i/>
      <sz val="9"/>
      <color theme="1"/>
      <name val="Calibri Light"/>
      <family val="2"/>
    </font>
    <font>
      <sz val="9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3" tint="0.249977111117893"/>
      <name val="Calibri"/>
      <family val="2"/>
    </font>
    <font>
      <b/>
      <sz val="11"/>
      <color rgb="FF00B050"/>
      <name val="Calibri"/>
      <family val="2"/>
    </font>
    <font>
      <sz val="8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4" fontId="3" fillId="0" borderId="0" xfId="0" applyNumberFormat="1" applyFont="1"/>
    <xf numFmtId="10" fontId="4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5" fillId="3" borderId="3" xfId="2" applyNumberFormat="1" applyFont="1" applyFill="1" applyBorder="1" applyAlignment="1">
      <alignment horizontal="center" vertical="center" wrapText="1"/>
    </xf>
    <xf numFmtId="164" fontId="5" fillId="3" borderId="4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/>
    <xf numFmtId="44" fontId="8" fillId="0" borderId="7" xfId="0" applyNumberFormat="1" applyFont="1" applyBorder="1"/>
    <xf numFmtId="44" fontId="8" fillId="0" borderId="8" xfId="0" applyNumberFormat="1" applyFont="1" applyBorder="1"/>
    <xf numFmtId="44" fontId="2" fillId="0" borderId="6" xfId="2" applyFont="1" applyFill="1" applyBorder="1" applyAlignment="1">
      <alignment horizontal="center"/>
    </xf>
    <xf numFmtId="44" fontId="2" fillId="0" borderId="7" xfId="2" applyFont="1" applyFill="1" applyBorder="1" applyAlignment="1">
      <alignment horizontal="center"/>
    </xf>
    <xf numFmtId="44" fontId="2" fillId="0" borderId="8" xfId="2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1" xfId="0" applyFont="1" applyBorder="1"/>
    <xf numFmtId="44" fontId="8" fillId="0" borderId="11" xfId="0" applyNumberFormat="1" applyFont="1" applyBorder="1"/>
    <xf numFmtId="44" fontId="8" fillId="0" borderId="12" xfId="0" applyNumberFormat="1" applyFont="1" applyBorder="1"/>
    <xf numFmtId="44" fontId="2" fillId="0" borderId="10" xfId="2" applyFont="1" applyFill="1" applyBorder="1" applyAlignment="1">
      <alignment horizontal="center"/>
    </xf>
    <xf numFmtId="44" fontId="2" fillId="0" borderId="11" xfId="2" applyFont="1" applyFill="1" applyBorder="1" applyAlignment="1">
      <alignment horizontal="center"/>
    </xf>
    <xf numFmtId="44" fontId="2" fillId="0" borderId="12" xfId="2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5" xfId="0" applyFont="1" applyBorder="1"/>
    <xf numFmtId="44" fontId="8" fillId="0" borderId="15" xfId="0" applyNumberFormat="1" applyFont="1" applyBorder="1"/>
    <xf numFmtId="44" fontId="8" fillId="0" borderId="16" xfId="0" applyNumberFormat="1" applyFont="1" applyBorder="1"/>
    <xf numFmtId="44" fontId="2" fillId="0" borderId="14" xfId="2" applyFont="1" applyFill="1" applyBorder="1" applyAlignment="1">
      <alignment horizontal="center"/>
    </xf>
    <xf numFmtId="44" fontId="2" fillId="0" borderId="15" xfId="2" applyFont="1" applyFill="1" applyBorder="1" applyAlignment="1">
      <alignment horizontal="center"/>
    </xf>
    <xf numFmtId="44" fontId="2" fillId="0" borderId="16" xfId="2" applyFont="1" applyFill="1" applyBorder="1" applyAlignment="1">
      <alignment horizontal="center"/>
    </xf>
    <xf numFmtId="44" fontId="2" fillId="0" borderId="0" xfId="0" applyNumberFormat="1" applyFont="1"/>
    <xf numFmtId="43" fontId="2" fillId="0" borderId="0" xfId="1" applyFont="1"/>
    <xf numFmtId="0" fontId="7" fillId="0" borderId="0" xfId="0" applyFont="1"/>
    <xf numFmtId="0" fontId="9" fillId="0" borderId="0" xfId="0" applyFont="1"/>
    <xf numFmtId="44" fontId="2" fillId="0" borderId="0" xfId="0" applyNumberFormat="1" applyFont="1" applyAlignment="1">
      <alignment horizontal="center"/>
    </xf>
    <xf numFmtId="164" fontId="2" fillId="0" borderId="0" xfId="2" applyNumberFormat="1" applyFont="1" applyBorder="1"/>
    <xf numFmtId="0" fontId="11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left"/>
    </xf>
    <xf numFmtId="44" fontId="2" fillId="0" borderId="0" xfId="2" applyFont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0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4" fontId="0" fillId="0" borderId="0" xfId="0" applyNumberFormat="1"/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164" fontId="5" fillId="3" borderId="21" xfId="2" applyNumberFormat="1" applyFont="1" applyFill="1" applyBorder="1" applyAlignment="1">
      <alignment horizontal="center" vertical="center" wrapText="1"/>
    </xf>
    <xf numFmtId="164" fontId="5" fillId="3" borderId="19" xfId="2" applyNumberFormat="1" applyFont="1" applyFill="1" applyBorder="1" applyAlignment="1">
      <alignment horizontal="center" vertical="center" wrapText="1"/>
    </xf>
    <xf numFmtId="164" fontId="5" fillId="3" borderId="22" xfId="2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44" fontId="9" fillId="0" borderId="24" xfId="0" applyNumberFormat="1" applyFont="1" applyBorder="1"/>
    <xf numFmtId="44" fontId="0" fillId="0" borderId="7" xfId="0" applyNumberFormat="1" applyBorder="1"/>
    <xf numFmtId="44" fontId="0" fillId="0" borderId="8" xfId="0" applyNumberFormat="1" applyBorder="1"/>
    <xf numFmtId="0" fontId="7" fillId="0" borderId="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44" fontId="9" fillId="0" borderId="27" xfId="0" applyNumberFormat="1" applyFont="1" applyBorder="1"/>
    <xf numFmtId="44" fontId="0" fillId="0" borderId="11" xfId="0" applyNumberFormat="1" applyBorder="1"/>
    <xf numFmtId="44" fontId="0" fillId="0" borderId="12" xfId="0" applyNumberFormat="1" applyBorder="1"/>
    <xf numFmtId="0" fontId="8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44" fontId="9" fillId="0" borderId="30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44" fontId="9" fillId="0" borderId="32" xfId="0" applyNumberFormat="1" applyFont="1" applyBorder="1"/>
    <xf numFmtId="44" fontId="0" fillId="0" borderId="15" xfId="0" applyNumberFormat="1" applyBorder="1"/>
    <xf numFmtId="44" fontId="0" fillId="0" borderId="16" xfId="0" applyNumberFormat="1" applyBorder="1"/>
    <xf numFmtId="0" fontId="8" fillId="0" borderId="33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8" fillId="0" borderId="34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44" fontId="8" fillId="0" borderId="38" xfId="0" applyNumberFormat="1" applyFont="1" applyBorder="1"/>
    <xf numFmtId="44" fontId="8" fillId="0" borderId="39" xfId="0" applyNumberFormat="1" applyFont="1" applyBorder="1"/>
    <xf numFmtId="44" fontId="9" fillId="0" borderId="37" xfId="0" applyNumberFormat="1" applyFont="1" applyBorder="1"/>
    <xf numFmtId="44" fontId="2" fillId="0" borderId="25" xfId="2" applyFont="1" applyFill="1" applyBorder="1" applyAlignment="1">
      <alignment horizontal="center"/>
    </xf>
    <xf numFmtId="44" fontId="2" fillId="0" borderId="38" xfId="2" applyFont="1" applyFill="1" applyBorder="1" applyAlignment="1">
      <alignment horizontal="center"/>
    </xf>
    <xf numFmtId="44" fontId="0" fillId="0" borderId="38" xfId="0" applyNumberFormat="1" applyBorder="1"/>
    <xf numFmtId="44" fontId="0" fillId="0" borderId="39" xfId="0" applyNumberFormat="1" applyBorder="1"/>
    <xf numFmtId="44" fontId="8" fillId="0" borderId="0" xfId="0" applyNumberFormat="1" applyFont="1"/>
    <xf numFmtId="164" fontId="2" fillId="0" borderId="0" xfId="0" applyNumberFormat="1" applyFont="1" applyAlignment="1">
      <alignment horizontal="center"/>
    </xf>
    <xf numFmtId="44" fontId="2" fillId="0" borderId="0" xfId="2" applyFont="1"/>
    <xf numFmtId="164" fontId="2" fillId="0" borderId="0" xfId="2" applyNumberFormat="1" applyFont="1"/>
    <xf numFmtId="44" fontId="2" fillId="0" borderId="0" xfId="2" applyFont="1" applyFill="1"/>
    <xf numFmtId="44" fontId="2" fillId="0" borderId="0" xfId="2" applyFont="1" applyAlignment="1">
      <alignment horizontal="center"/>
    </xf>
    <xf numFmtId="165" fontId="2" fillId="0" borderId="0" xfId="2" applyNumberFormat="1" applyFont="1" applyAlignment="1">
      <alignment horizontal="center"/>
    </xf>
    <xf numFmtId="0" fontId="19" fillId="0" borderId="0" xfId="0" applyFont="1"/>
    <xf numFmtId="44" fontId="2" fillId="0" borderId="0" xfId="2" applyFont="1" applyFill="1" applyAlignment="1">
      <alignment horizontal="center"/>
    </xf>
    <xf numFmtId="0" fontId="20" fillId="0" borderId="0" xfId="0" applyFont="1" applyAlignment="1">
      <alignment horizontal="center"/>
    </xf>
    <xf numFmtId="0" fontId="8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44" fontId="8" fillId="0" borderId="6" xfId="0" applyNumberFormat="1" applyFont="1" applyBorder="1" applyAlignment="1">
      <alignment horizontal="center"/>
    </xf>
    <xf numFmtId="44" fontId="8" fillId="0" borderId="10" xfId="0" applyNumberFormat="1" applyFont="1" applyBorder="1" applyAlignment="1">
      <alignment horizontal="center"/>
    </xf>
    <xf numFmtId="44" fontId="8" fillId="0" borderId="14" xfId="0" applyNumberFormat="1" applyFont="1" applyBorder="1" applyAlignment="1">
      <alignment horizontal="center"/>
    </xf>
    <xf numFmtId="44" fontId="8" fillId="0" borderId="25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82EC-A957-4130-8434-F8F198FFCCB1}">
  <sheetPr>
    <tabColor rgb="FF00B0CA"/>
    <pageSetUpPr fitToPage="1"/>
  </sheetPr>
  <dimension ref="B2:Q37"/>
  <sheetViews>
    <sheetView showGridLines="0" zoomScale="90" zoomScaleNormal="90" workbookViewId="0">
      <selection activeCell="B2" sqref="B2:B3"/>
    </sheetView>
  </sheetViews>
  <sheetFormatPr baseColWidth="10" defaultColWidth="11.5703125" defaultRowHeight="15" x14ac:dyDescent="0.25"/>
  <cols>
    <col min="1" max="1" width="12.7109375" style="3" customWidth="1"/>
    <col min="2" max="2" width="16.85546875" style="3" customWidth="1"/>
    <col min="3" max="3" width="13.7109375" style="1" customWidth="1"/>
    <col min="4" max="4" width="10.7109375" style="1" customWidth="1"/>
    <col min="5" max="5" width="40" style="2" customWidth="1"/>
    <col min="6" max="10" width="13.5703125" style="2" customWidth="1"/>
    <col min="11" max="14" width="13.5703125" style="3" customWidth="1"/>
    <col min="15" max="15" width="12" style="3" bestFit="1" customWidth="1"/>
    <col min="16" max="16" width="13.140625" style="3" bestFit="1" customWidth="1"/>
    <col min="17" max="17" width="12" style="3" bestFit="1" customWidth="1"/>
    <col min="18" max="16384" width="11.5703125" style="3"/>
  </cols>
  <sheetData>
    <row r="2" spans="2:17" ht="18.75" x14ac:dyDescent="0.25">
      <c r="B2" s="58" t="s">
        <v>67</v>
      </c>
    </row>
    <row r="3" spans="2:17" ht="21" x14ac:dyDescent="0.25">
      <c r="B3" s="57">
        <v>2025</v>
      </c>
      <c r="G3" s="4"/>
    </row>
    <row r="4" spans="2:17" x14ac:dyDescent="0.25">
      <c r="B4" s="5"/>
    </row>
    <row r="5" spans="2:17" ht="15.75" thickBot="1" x14ac:dyDescent="0.3"/>
    <row r="6" spans="2:17" s="15" customFormat="1" ht="30.75" thickBot="1" x14ac:dyDescent="0.3">
      <c r="B6" s="6" t="s">
        <v>0</v>
      </c>
      <c r="C6" s="7" t="s">
        <v>1</v>
      </c>
      <c r="D6" s="8" t="s">
        <v>2</v>
      </c>
      <c r="E6" s="9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1" t="s">
        <v>8</v>
      </c>
      <c r="K6" s="12" t="s">
        <v>9</v>
      </c>
      <c r="L6" s="13" t="s">
        <v>10</v>
      </c>
      <c r="M6" s="13" t="s">
        <v>11</v>
      </c>
      <c r="N6" s="14" t="s">
        <v>12</v>
      </c>
    </row>
    <row r="7" spans="2:17" x14ac:dyDescent="0.25">
      <c r="B7" s="54" t="s">
        <v>13</v>
      </c>
      <c r="C7" s="16" t="s">
        <v>14</v>
      </c>
      <c r="D7" s="17">
        <v>1</v>
      </c>
      <c r="E7" s="18" t="s">
        <v>15</v>
      </c>
      <c r="F7" s="19">
        <v>2228.5714285714284</v>
      </c>
      <c r="G7" s="19">
        <v>2342.8571428571427</v>
      </c>
      <c r="H7" s="19">
        <f>F7+G7</f>
        <v>4571.4285714285706</v>
      </c>
      <c r="I7" s="19">
        <f>F7+G7</f>
        <v>4571.4285714285706</v>
      </c>
      <c r="J7" s="20">
        <f>(F7+G7)*12+H7+I7</f>
        <v>63999.999999999993</v>
      </c>
      <c r="K7" s="21">
        <v>49.751243781094523</v>
      </c>
      <c r="L7" s="22">
        <v>43.78109452736318</v>
      </c>
      <c r="M7" s="22">
        <v>59.701492537313428</v>
      </c>
      <c r="N7" s="23">
        <v>69.651741293532325</v>
      </c>
    </row>
    <row r="8" spans="2:17" x14ac:dyDescent="0.25">
      <c r="B8" s="55"/>
      <c r="C8" s="24" t="s">
        <v>14</v>
      </c>
      <c r="D8" s="25">
        <v>2</v>
      </c>
      <c r="E8" s="26" t="s">
        <v>16</v>
      </c>
      <c r="F8" s="27">
        <v>2228.5714285714284</v>
      </c>
      <c r="G8" s="27">
        <v>1342.8571428571429</v>
      </c>
      <c r="H8" s="27">
        <f t="shared" ref="H8:H26" si="0">F8+G8</f>
        <v>3571.4285714285716</v>
      </c>
      <c r="I8" s="27">
        <f t="shared" ref="I8:I26" si="1">F8+G8</f>
        <v>3571.4285714285716</v>
      </c>
      <c r="J8" s="28">
        <f t="shared" ref="J8:J26" si="2">(F8+G8)*12+H8+I8</f>
        <v>50000</v>
      </c>
      <c r="K8" s="29">
        <v>38.868159203980099</v>
      </c>
      <c r="L8" s="30">
        <v>34.203980099502495</v>
      </c>
      <c r="M8" s="30">
        <v>46.64179104477612</v>
      </c>
      <c r="N8" s="31">
        <v>54.415422885572141</v>
      </c>
    </row>
    <row r="9" spans="2:17" ht="15.75" thickBot="1" x14ac:dyDescent="0.3">
      <c r="B9" s="56"/>
      <c r="C9" s="32" t="s">
        <v>14</v>
      </c>
      <c r="D9" s="33">
        <v>3</v>
      </c>
      <c r="E9" s="34" t="s">
        <v>17</v>
      </c>
      <c r="F9" s="35">
        <v>2228.5714285714284</v>
      </c>
      <c r="G9" s="35">
        <v>628.57142857142856</v>
      </c>
      <c r="H9" s="35">
        <f t="shared" si="0"/>
        <v>2857.1428571428569</v>
      </c>
      <c r="I9" s="35">
        <f t="shared" si="1"/>
        <v>2857.1428571428569</v>
      </c>
      <c r="J9" s="36">
        <f t="shared" si="2"/>
        <v>39999.999999999993</v>
      </c>
      <c r="K9" s="37">
        <v>31.094527363184081</v>
      </c>
      <c r="L9" s="38">
        <v>27.363184079601993</v>
      </c>
      <c r="M9" s="38">
        <v>37.313432835820898</v>
      </c>
      <c r="N9" s="39">
        <v>43.53233830845771</v>
      </c>
    </row>
    <row r="10" spans="2:17" x14ac:dyDescent="0.25">
      <c r="B10" s="54" t="s">
        <v>18</v>
      </c>
      <c r="C10" s="16" t="s">
        <v>19</v>
      </c>
      <c r="D10" s="17">
        <v>1</v>
      </c>
      <c r="E10" s="18" t="s">
        <v>20</v>
      </c>
      <c r="F10" s="19">
        <v>2071.4285714285716</v>
      </c>
      <c r="G10" s="19">
        <v>607.14285714285711</v>
      </c>
      <c r="H10" s="19">
        <f t="shared" si="0"/>
        <v>2678.5714285714284</v>
      </c>
      <c r="I10" s="19">
        <f t="shared" si="1"/>
        <v>2678.5714285714284</v>
      </c>
      <c r="J10" s="20">
        <f t="shared" si="2"/>
        <v>37500</v>
      </c>
      <c r="K10" s="21">
        <v>29.151119402985074</v>
      </c>
      <c r="L10" s="22">
        <v>25.652985074626869</v>
      </c>
      <c r="M10" s="22">
        <v>34.981343283582092</v>
      </c>
      <c r="N10" s="23">
        <v>40.811567164179102</v>
      </c>
    </row>
    <row r="11" spans="2:17" x14ac:dyDescent="0.25">
      <c r="B11" s="55"/>
      <c r="C11" s="24" t="s">
        <v>14</v>
      </c>
      <c r="D11" s="25">
        <v>2</v>
      </c>
      <c r="E11" s="26" t="s">
        <v>21</v>
      </c>
      <c r="F11" s="27">
        <v>2071.4285714285716</v>
      </c>
      <c r="G11" s="27">
        <v>407.14285714285717</v>
      </c>
      <c r="H11" s="27">
        <f t="shared" si="0"/>
        <v>2478.5714285714289</v>
      </c>
      <c r="I11" s="27">
        <f t="shared" si="1"/>
        <v>2478.5714285714289</v>
      </c>
      <c r="J11" s="28">
        <f t="shared" si="2"/>
        <v>34700</v>
      </c>
      <c r="K11" s="29">
        <v>27.156405472636816</v>
      </c>
      <c r="L11" s="30">
        <v>23.8976368159204</v>
      </c>
      <c r="M11" s="30">
        <v>32.587686567164177</v>
      </c>
      <c r="N11" s="31">
        <v>38.018967661691541</v>
      </c>
      <c r="P11" s="40"/>
    </row>
    <row r="12" spans="2:17" x14ac:dyDescent="0.25">
      <c r="B12" s="55"/>
      <c r="C12" s="24" t="s">
        <v>19</v>
      </c>
      <c r="D12" s="25">
        <v>2</v>
      </c>
      <c r="E12" s="26" t="s">
        <v>22</v>
      </c>
      <c r="F12" s="27">
        <v>2071.4285714285716</v>
      </c>
      <c r="G12" s="27">
        <v>407.14285714285717</v>
      </c>
      <c r="H12" s="27">
        <f t="shared" si="0"/>
        <v>2478.5714285714289</v>
      </c>
      <c r="I12" s="27">
        <f t="shared" si="1"/>
        <v>2478.5714285714289</v>
      </c>
      <c r="J12" s="28">
        <f t="shared" si="2"/>
        <v>34700</v>
      </c>
      <c r="K12" s="29">
        <v>26.974502487562191</v>
      </c>
      <c r="L12" s="30">
        <v>23.737562189054731</v>
      </c>
      <c r="M12" s="30">
        <v>32.369402985074629</v>
      </c>
      <c r="N12" s="31">
        <v>37.764303482587067</v>
      </c>
    </row>
    <row r="13" spans="2:17" ht="15.75" thickBot="1" x14ac:dyDescent="0.3">
      <c r="B13" s="56"/>
      <c r="C13" s="32" t="s">
        <v>14</v>
      </c>
      <c r="D13" s="33">
        <v>3</v>
      </c>
      <c r="E13" s="34" t="s">
        <v>23</v>
      </c>
      <c r="F13" s="35">
        <v>2071.4285714285716</v>
      </c>
      <c r="G13" s="35">
        <v>157.14285714285714</v>
      </c>
      <c r="H13" s="35">
        <f t="shared" si="0"/>
        <v>2228.5714285714289</v>
      </c>
      <c r="I13" s="35">
        <f t="shared" si="1"/>
        <v>2228.5714285714289</v>
      </c>
      <c r="J13" s="36">
        <f t="shared" si="2"/>
        <v>31200</v>
      </c>
      <c r="K13" s="37">
        <v>24.253731343283583</v>
      </c>
      <c r="L13" s="38">
        <v>21.343283582089555</v>
      </c>
      <c r="M13" s="38">
        <v>29.104477611940297</v>
      </c>
      <c r="N13" s="39">
        <v>33.955223880597018</v>
      </c>
    </row>
    <row r="14" spans="2:17" x14ac:dyDescent="0.25">
      <c r="B14" s="54" t="s">
        <v>24</v>
      </c>
      <c r="C14" s="16" t="s">
        <v>19</v>
      </c>
      <c r="D14" s="17">
        <v>1</v>
      </c>
      <c r="E14" s="18" t="s">
        <v>25</v>
      </c>
      <c r="F14" s="19">
        <v>1714.2857142857142</v>
      </c>
      <c r="G14" s="19">
        <v>257.14285714285717</v>
      </c>
      <c r="H14" s="19">
        <f t="shared" si="0"/>
        <v>1971.4285714285713</v>
      </c>
      <c r="I14" s="19">
        <f t="shared" si="1"/>
        <v>1971.4285714285713</v>
      </c>
      <c r="J14" s="20">
        <f t="shared" si="2"/>
        <v>27600</v>
      </c>
      <c r="K14" s="21">
        <v>21.455223880597014</v>
      </c>
      <c r="L14" s="22">
        <v>18.880597014925375</v>
      </c>
      <c r="M14" s="22">
        <v>25.746268656716417</v>
      </c>
      <c r="N14" s="23">
        <v>30.03731343283582</v>
      </c>
      <c r="Q14" s="41"/>
    </row>
    <row r="15" spans="2:17" x14ac:dyDescent="0.25">
      <c r="B15" s="55"/>
      <c r="C15" s="24" t="s">
        <v>14</v>
      </c>
      <c r="D15" s="25">
        <v>1</v>
      </c>
      <c r="E15" s="26" t="s">
        <v>26</v>
      </c>
      <c r="F15" s="27">
        <v>1714.2857142857142</v>
      </c>
      <c r="G15" s="27">
        <v>257.14285714285717</v>
      </c>
      <c r="H15" s="27">
        <f t="shared" si="0"/>
        <v>1971.4285714285713</v>
      </c>
      <c r="I15" s="27">
        <f t="shared" si="1"/>
        <v>1971.4285714285713</v>
      </c>
      <c r="J15" s="28">
        <f t="shared" si="2"/>
        <v>27600</v>
      </c>
      <c r="K15" s="29">
        <v>21.455223880597014</v>
      </c>
      <c r="L15" s="30">
        <v>18.880597014925375</v>
      </c>
      <c r="M15" s="30">
        <v>25.746268656716417</v>
      </c>
      <c r="N15" s="31">
        <v>30.03731343283582</v>
      </c>
      <c r="O15" s="40"/>
    </row>
    <row r="16" spans="2:17" x14ac:dyDescent="0.25">
      <c r="B16" s="55"/>
      <c r="C16" s="24" t="s">
        <v>19</v>
      </c>
      <c r="D16" s="25">
        <v>2</v>
      </c>
      <c r="E16" s="26" t="s">
        <v>27</v>
      </c>
      <c r="F16" s="27">
        <v>1714.2857142857142</v>
      </c>
      <c r="G16" s="27">
        <v>114.28571428571429</v>
      </c>
      <c r="H16" s="27">
        <f t="shared" si="0"/>
        <v>1828.5714285714284</v>
      </c>
      <c r="I16" s="27">
        <f t="shared" si="1"/>
        <v>1828.5714285714284</v>
      </c>
      <c r="J16" s="28">
        <f t="shared" si="2"/>
        <v>25599.999999999996</v>
      </c>
      <c r="K16" s="29">
        <v>19.900497512437813</v>
      </c>
      <c r="L16" s="30">
        <v>17.512437810945276</v>
      </c>
      <c r="M16" s="30">
        <v>23.880597014925375</v>
      </c>
      <c r="N16" s="31">
        <v>27.860696517412936</v>
      </c>
    </row>
    <row r="17" spans="2:17" x14ac:dyDescent="0.25">
      <c r="B17" s="55"/>
      <c r="C17" s="24" t="s">
        <v>19</v>
      </c>
      <c r="D17" s="25">
        <v>3</v>
      </c>
      <c r="E17" s="26" t="s">
        <v>28</v>
      </c>
      <c r="F17" s="27">
        <v>1714.2857142857142</v>
      </c>
      <c r="G17" s="27">
        <v>78.571428571428569</v>
      </c>
      <c r="H17" s="27">
        <f t="shared" si="0"/>
        <v>1792.8571428571429</v>
      </c>
      <c r="I17" s="27">
        <f t="shared" si="1"/>
        <v>1792.8571428571429</v>
      </c>
      <c r="J17" s="28">
        <f t="shared" si="2"/>
        <v>25099.999999999996</v>
      </c>
      <c r="K17" s="29">
        <v>19.511815920398011</v>
      </c>
      <c r="L17" s="30">
        <v>17.170398009950251</v>
      </c>
      <c r="M17" s="30">
        <v>23.414179104477611</v>
      </c>
      <c r="N17" s="31">
        <v>27.316542288557216</v>
      </c>
      <c r="O17" s="40"/>
      <c r="P17" s="40"/>
    </row>
    <row r="18" spans="2:17" x14ac:dyDescent="0.25">
      <c r="B18" s="55"/>
      <c r="C18" s="24" t="s">
        <v>19</v>
      </c>
      <c r="D18" s="25">
        <v>3</v>
      </c>
      <c r="E18" s="26" t="s">
        <v>29</v>
      </c>
      <c r="F18" s="27">
        <v>1714.2857142857142</v>
      </c>
      <c r="G18" s="27">
        <v>78.571428571428569</v>
      </c>
      <c r="H18" s="27">
        <f t="shared" si="0"/>
        <v>1792.8571428571429</v>
      </c>
      <c r="I18" s="27">
        <f t="shared" si="1"/>
        <v>1792.8571428571429</v>
      </c>
      <c r="J18" s="28">
        <f t="shared" si="2"/>
        <v>25099.999999999996</v>
      </c>
      <c r="K18" s="29">
        <v>19.511815920398011</v>
      </c>
      <c r="L18" s="30">
        <v>17.170398009950251</v>
      </c>
      <c r="M18" s="30">
        <v>23.414179104477611</v>
      </c>
      <c r="N18" s="31">
        <v>27.316542288557216</v>
      </c>
      <c r="P18" s="40"/>
    </row>
    <row r="19" spans="2:17" x14ac:dyDescent="0.25">
      <c r="B19" s="55"/>
      <c r="C19" s="24" t="s">
        <v>14</v>
      </c>
      <c r="D19" s="25">
        <v>3</v>
      </c>
      <c r="E19" s="26" t="s">
        <v>30</v>
      </c>
      <c r="F19" s="27">
        <v>1714.2857142857142</v>
      </c>
      <c r="G19" s="27">
        <v>78.571428571428569</v>
      </c>
      <c r="H19" s="27">
        <f t="shared" si="0"/>
        <v>1792.8571428571429</v>
      </c>
      <c r="I19" s="27">
        <f t="shared" si="1"/>
        <v>1792.8571428571429</v>
      </c>
      <c r="J19" s="28">
        <f t="shared" si="2"/>
        <v>25099.999999999996</v>
      </c>
      <c r="K19" s="29">
        <v>19.511815920398011</v>
      </c>
      <c r="L19" s="30">
        <v>17.170398009950251</v>
      </c>
      <c r="M19" s="30">
        <v>23.414179104477611</v>
      </c>
      <c r="N19" s="31">
        <v>27.316542288557216</v>
      </c>
      <c r="P19" s="40"/>
    </row>
    <row r="20" spans="2:17" ht="15.75" thickBot="1" x14ac:dyDescent="0.3">
      <c r="B20" s="56"/>
      <c r="C20" s="32" t="s">
        <v>14</v>
      </c>
      <c r="D20" s="33">
        <v>3</v>
      </c>
      <c r="E20" s="34" t="s">
        <v>31</v>
      </c>
      <c r="F20" s="35">
        <v>1714.2857142857142</v>
      </c>
      <c r="G20" s="35">
        <v>78.571428571428569</v>
      </c>
      <c r="H20" s="35">
        <f t="shared" si="0"/>
        <v>1792.8571428571429</v>
      </c>
      <c r="I20" s="35">
        <f t="shared" si="1"/>
        <v>1792.8571428571429</v>
      </c>
      <c r="J20" s="36">
        <f t="shared" si="2"/>
        <v>25099.999999999996</v>
      </c>
      <c r="K20" s="37">
        <v>19.511815920398011</v>
      </c>
      <c r="L20" s="38">
        <v>17.170398009950251</v>
      </c>
      <c r="M20" s="38">
        <v>23.414179104477611</v>
      </c>
      <c r="N20" s="39">
        <v>27.316542288557216</v>
      </c>
    </row>
    <row r="21" spans="2:17" x14ac:dyDescent="0.25">
      <c r="B21" s="54" t="s">
        <v>32</v>
      </c>
      <c r="C21" s="16" t="s">
        <v>19</v>
      </c>
      <c r="D21" s="17">
        <v>1</v>
      </c>
      <c r="E21" s="18" t="s">
        <v>33</v>
      </c>
      <c r="F21" s="19">
        <v>1685.7142857142858</v>
      </c>
      <c r="G21" s="19">
        <v>57.142857142857146</v>
      </c>
      <c r="H21" s="19">
        <f t="shared" si="0"/>
        <v>1742.8571428571429</v>
      </c>
      <c r="I21" s="19">
        <f t="shared" si="1"/>
        <v>1742.8571428571429</v>
      </c>
      <c r="J21" s="20">
        <f t="shared" si="2"/>
        <v>24399.999999999996</v>
      </c>
      <c r="K21" s="21">
        <v>18.96766169154229</v>
      </c>
      <c r="L21" s="22">
        <v>16.691542288557216</v>
      </c>
      <c r="M21" s="22">
        <v>22.761194029850746</v>
      </c>
      <c r="N21" s="23">
        <v>26.554726368159201</v>
      </c>
      <c r="O21" s="40"/>
      <c r="P21" s="40"/>
      <c r="Q21" s="40"/>
    </row>
    <row r="22" spans="2:17" x14ac:dyDescent="0.25">
      <c r="B22" s="55"/>
      <c r="C22" s="24" t="s">
        <v>19</v>
      </c>
      <c r="D22" s="25">
        <v>1</v>
      </c>
      <c r="E22" s="26" t="s">
        <v>34</v>
      </c>
      <c r="F22" s="27">
        <v>1685.7142857142858</v>
      </c>
      <c r="G22" s="27">
        <v>57.142857142857146</v>
      </c>
      <c r="H22" s="27">
        <f t="shared" si="0"/>
        <v>1742.8571428571429</v>
      </c>
      <c r="I22" s="27">
        <f t="shared" si="1"/>
        <v>1742.8571428571429</v>
      </c>
      <c r="J22" s="28">
        <f t="shared" si="2"/>
        <v>24399.999999999996</v>
      </c>
      <c r="K22" s="29">
        <v>18.96766169154229</v>
      </c>
      <c r="L22" s="30">
        <v>16.691542288557216</v>
      </c>
      <c r="M22" s="30">
        <v>22.761194029850746</v>
      </c>
      <c r="N22" s="31">
        <v>26.554726368159201</v>
      </c>
      <c r="O22" s="40"/>
      <c r="P22" s="40"/>
    </row>
    <row r="23" spans="2:17" x14ac:dyDescent="0.25">
      <c r="B23" s="55"/>
      <c r="C23" s="24" t="s">
        <v>19</v>
      </c>
      <c r="D23" s="25">
        <v>1</v>
      </c>
      <c r="E23" s="26" t="s">
        <v>35</v>
      </c>
      <c r="F23" s="27">
        <v>1685.7142857142858</v>
      </c>
      <c r="G23" s="27">
        <v>57.142857142857146</v>
      </c>
      <c r="H23" s="27">
        <f t="shared" si="0"/>
        <v>1742.8571428571429</v>
      </c>
      <c r="I23" s="27">
        <f t="shared" si="1"/>
        <v>1742.8571428571429</v>
      </c>
      <c r="J23" s="28">
        <f t="shared" si="2"/>
        <v>24399.999999999996</v>
      </c>
      <c r="K23" s="29">
        <v>18.96766169154229</v>
      </c>
      <c r="L23" s="30">
        <v>16.691542288557216</v>
      </c>
      <c r="M23" s="30">
        <v>22.761194029850746</v>
      </c>
      <c r="N23" s="31">
        <v>26.554726368159201</v>
      </c>
    </row>
    <row r="24" spans="2:17" ht="15.75" thickBot="1" x14ac:dyDescent="0.3">
      <c r="B24" s="56"/>
      <c r="C24" s="32" t="s">
        <v>19</v>
      </c>
      <c r="D24" s="33">
        <v>2</v>
      </c>
      <c r="E24" s="34" t="s">
        <v>36</v>
      </c>
      <c r="F24" s="35">
        <v>1685.7142857142858</v>
      </c>
      <c r="G24" s="35">
        <v>0</v>
      </c>
      <c r="H24" s="35">
        <f t="shared" si="0"/>
        <v>1685.7142857142858</v>
      </c>
      <c r="I24" s="35">
        <f t="shared" si="1"/>
        <v>1685.7142857142858</v>
      </c>
      <c r="J24" s="36">
        <f t="shared" si="2"/>
        <v>23600</v>
      </c>
      <c r="K24" s="37">
        <v>18.345771144278608</v>
      </c>
      <c r="L24" s="38">
        <v>16.144278606965177</v>
      </c>
      <c r="M24" s="38">
        <v>22.014925373134329</v>
      </c>
      <c r="N24" s="39">
        <v>25.684079601990049</v>
      </c>
      <c r="O24" s="40"/>
      <c r="P24" s="40"/>
      <c r="Q24" s="40"/>
    </row>
    <row r="25" spans="2:17" x14ac:dyDescent="0.25">
      <c r="B25" s="54" t="s">
        <v>37</v>
      </c>
      <c r="C25" s="16" t="s">
        <v>14</v>
      </c>
      <c r="D25" s="17">
        <v>1</v>
      </c>
      <c r="E25" s="18" t="s">
        <v>38</v>
      </c>
      <c r="F25" s="19">
        <v>1428.5714285714287</v>
      </c>
      <c r="G25" s="19">
        <v>221.42857142857142</v>
      </c>
      <c r="H25" s="19">
        <f t="shared" si="0"/>
        <v>1650</v>
      </c>
      <c r="I25" s="19">
        <f t="shared" si="1"/>
        <v>1650</v>
      </c>
      <c r="J25" s="20">
        <f t="shared" si="2"/>
        <v>23100</v>
      </c>
      <c r="K25" s="21">
        <v>17.957089552238806</v>
      </c>
      <c r="L25" s="22">
        <v>15.80223880597015</v>
      </c>
      <c r="M25" s="22">
        <v>21.548507462686565</v>
      </c>
      <c r="N25" s="23">
        <v>25.139925373134329</v>
      </c>
      <c r="Q25" s="40"/>
    </row>
    <row r="26" spans="2:17" ht="15.75" thickBot="1" x14ac:dyDescent="0.3">
      <c r="B26" s="56"/>
      <c r="C26" s="32" t="s">
        <v>19</v>
      </c>
      <c r="D26" s="33">
        <v>2</v>
      </c>
      <c r="E26" s="34" t="s">
        <v>39</v>
      </c>
      <c r="F26" s="35">
        <v>1428.5714285714287</v>
      </c>
      <c r="G26" s="35">
        <v>0</v>
      </c>
      <c r="H26" s="35">
        <f t="shared" si="0"/>
        <v>1428.5714285714287</v>
      </c>
      <c r="I26" s="35">
        <f t="shared" si="1"/>
        <v>1428.5714285714287</v>
      </c>
      <c r="J26" s="36">
        <f t="shared" si="2"/>
        <v>20000</v>
      </c>
      <c r="K26" s="37">
        <v>15.547263681592041</v>
      </c>
      <c r="L26" s="38">
        <v>13.681592039800996</v>
      </c>
      <c r="M26" s="38">
        <v>18.656716417910449</v>
      </c>
      <c r="N26" s="39">
        <v>21.766169154228855</v>
      </c>
    </row>
    <row r="28" spans="2:17" x14ac:dyDescent="0.25">
      <c r="B28" s="42" t="s">
        <v>40</v>
      </c>
      <c r="F28" s="43" t="s">
        <v>41</v>
      </c>
      <c r="L28" s="43" t="s">
        <v>42</v>
      </c>
    </row>
    <row r="29" spans="2:17" x14ac:dyDescent="0.25">
      <c r="B29" s="3" t="s">
        <v>43</v>
      </c>
      <c r="D29" s="44">
        <f>2486/225</f>
        <v>11.048888888888889</v>
      </c>
      <c r="E29" s="4"/>
      <c r="F29" s="3" t="s">
        <v>44</v>
      </c>
      <c r="I29" s="45">
        <v>125</v>
      </c>
      <c r="J29" s="46"/>
      <c r="L29" s="3" t="s">
        <v>45</v>
      </c>
      <c r="M29" s="47">
        <v>0.05</v>
      </c>
    </row>
    <row r="30" spans="2:17" x14ac:dyDescent="0.25">
      <c r="B30" s="3" t="s">
        <v>46</v>
      </c>
      <c r="D30" s="44">
        <f>1865/225</f>
        <v>8.2888888888888896</v>
      </c>
      <c r="F30" s="48" t="s">
        <v>47</v>
      </c>
      <c r="I30" s="45">
        <v>150</v>
      </c>
      <c r="J30" s="46"/>
      <c r="L30" s="3" t="s">
        <v>48</v>
      </c>
      <c r="M30" s="47">
        <v>7.0000000000000007E-2</v>
      </c>
    </row>
    <row r="31" spans="2:17" x14ac:dyDescent="0.25">
      <c r="B31" s="3" t="s">
        <v>49</v>
      </c>
      <c r="D31" s="49">
        <f>1243/225</f>
        <v>5.5244444444444447</v>
      </c>
      <c r="F31" s="3" t="s">
        <v>50</v>
      </c>
      <c r="I31" s="45">
        <v>110</v>
      </c>
      <c r="J31" s="46" t="s">
        <v>51</v>
      </c>
      <c r="L31" s="3" t="s">
        <v>52</v>
      </c>
      <c r="M31" s="47">
        <v>0.12</v>
      </c>
    </row>
    <row r="32" spans="2:17" x14ac:dyDescent="0.25">
      <c r="B32" s="3" t="s">
        <v>53</v>
      </c>
      <c r="D32" s="49">
        <f>1265/225</f>
        <v>5.6222222222222218</v>
      </c>
      <c r="F32" s="3" t="s">
        <v>54</v>
      </c>
      <c r="I32" s="45">
        <v>40</v>
      </c>
      <c r="J32" s="46" t="s">
        <v>55</v>
      </c>
      <c r="L32" s="3" t="s">
        <v>56</v>
      </c>
      <c r="M32" s="47">
        <v>0.17</v>
      </c>
    </row>
    <row r="33" spans="2:13" x14ac:dyDescent="0.25">
      <c r="B33" s="3" t="s">
        <v>57</v>
      </c>
      <c r="D33" s="49">
        <v>10</v>
      </c>
      <c r="F33" s="3" t="s">
        <v>58</v>
      </c>
      <c r="I33" s="45">
        <v>600</v>
      </c>
      <c r="J33" s="46" t="s">
        <v>59</v>
      </c>
      <c r="L33" s="3" t="s">
        <v>60</v>
      </c>
      <c r="M33" s="47">
        <v>0.22</v>
      </c>
    </row>
    <row r="34" spans="2:13" x14ac:dyDescent="0.25">
      <c r="B34" s="3" t="s">
        <v>61</v>
      </c>
      <c r="D34" s="50">
        <v>2</v>
      </c>
      <c r="F34" s="3" t="s">
        <v>62</v>
      </c>
      <c r="I34" s="45">
        <v>530</v>
      </c>
      <c r="J34" s="46" t="s">
        <v>59</v>
      </c>
      <c r="L34" s="3" t="s">
        <v>63</v>
      </c>
      <c r="M34" s="47">
        <v>0.27</v>
      </c>
    </row>
    <row r="35" spans="2:13" x14ac:dyDescent="0.25">
      <c r="B35" s="3" t="s">
        <v>64</v>
      </c>
      <c r="D35" s="49">
        <f>128/30</f>
        <v>4.2666666666666666</v>
      </c>
    </row>
    <row r="37" spans="2:13" s="46" customFormat="1" ht="12" x14ac:dyDescent="0.2">
      <c r="B37" s="51" t="s">
        <v>65</v>
      </c>
      <c r="C37" s="52"/>
      <c r="D37" s="52"/>
      <c r="E37" s="53"/>
      <c r="F37" s="51" t="s">
        <v>66</v>
      </c>
      <c r="G37" s="53"/>
      <c r="H37" s="53"/>
      <c r="I37" s="53"/>
      <c r="J37" s="53"/>
    </row>
  </sheetData>
  <mergeCells count="5">
    <mergeCell ref="B7:B9"/>
    <mergeCell ref="B10:B13"/>
    <mergeCell ref="B14:B20"/>
    <mergeCell ref="B21:B24"/>
    <mergeCell ref="B25:B26"/>
  </mergeCells>
  <pageMargins left="0.25" right="0.25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6C1E-16E2-435F-8F6B-3DC281415477}">
  <dimension ref="B1:R32"/>
  <sheetViews>
    <sheetView tabSelected="1" workbookViewId="0">
      <selection activeCell="M6" sqref="M6"/>
    </sheetView>
  </sheetViews>
  <sheetFormatPr baseColWidth="10" defaultRowHeight="15" x14ac:dyDescent="0.25"/>
  <cols>
    <col min="2" max="2" width="23.140625" customWidth="1"/>
    <col min="3" max="3" width="15" customWidth="1"/>
    <col min="5" max="5" width="16.5703125" customWidth="1"/>
    <col min="6" max="6" width="21.28515625" customWidth="1"/>
    <col min="7" max="7" width="12" bestFit="1" customWidth="1"/>
    <col min="9" max="11" width="12" bestFit="1" customWidth="1"/>
    <col min="12" max="12" width="12.42578125" customWidth="1"/>
    <col min="13" max="13" width="12.28515625" customWidth="1"/>
    <col min="14" max="14" width="13.85546875" customWidth="1"/>
    <col min="17" max="17" width="13.42578125" customWidth="1"/>
  </cols>
  <sheetData>
    <row r="1" spans="2:18" x14ac:dyDescent="0.25">
      <c r="G1" s="59"/>
    </row>
    <row r="2" spans="2:18" ht="18.75" x14ac:dyDescent="0.25">
      <c r="B2" s="58" t="s">
        <v>140</v>
      </c>
      <c r="G2" s="59"/>
      <c r="L2" s="60"/>
      <c r="O2" s="61"/>
    </row>
    <row r="3" spans="2:18" ht="21" x14ac:dyDescent="0.25">
      <c r="B3" s="57">
        <v>2025</v>
      </c>
      <c r="C3" s="59"/>
      <c r="F3" s="62"/>
      <c r="G3" s="62"/>
      <c r="H3" s="62"/>
      <c r="I3" s="62"/>
      <c r="J3" s="62"/>
      <c r="K3" s="62"/>
      <c r="L3" s="62"/>
      <c r="M3" s="62"/>
      <c r="N3" s="62"/>
    </row>
    <row r="4" spans="2:18" x14ac:dyDescent="0.25">
      <c r="C4" s="59"/>
    </row>
    <row r="5" spans="2:18" ht="15.75" thickBot="1" x14ac:dyDescent="0.3">
      <c r="F5" s="119"/>
      <c r="G5" s="119"/>
      <c r="H5" s="119"/>
      <c r="I5" s="119"/>
      <c r="J5" s="119"/>
      <c r="K5" s="119"/>
      <c r="L5" s="119"/>
      <c r="M5" s="119"/>
      <c r="N5" s="119"/>
      <c r="O5" s="119">
        <v>1608</v>
      </c>
    </row>
    <row r="6" spans="2:18" ht="45.75" thickBot="1" x14ac:dyDescent="0.3">
      <c r="B6" s="6" t="s">
        <v>68</v>
      </c>
      <c r="C6" s="7" t="s">
        <v>69</v>
      </c>
      <c r="D6" s="63" t="s">
        <v>70</v>
      </c>
      <c r="E6" s="64"/>
      <c r="F6" s="65" t="s">
        <v>71</v>
      </c>
      <c r="G6" s="65" t="s">
        <v>72</v>
      </c>
      <c r="H6" s="65" t="s">
        <v>73</v>
      </c>
      <c r="I6" s="65" t="s">
        <v>74</v>
      </c>
      <c r="J6" s="65" t="s">
        <v>75</v>
      </c>
      <c r="K6" s="66" t="s">
        <v>76</v>
      </c>
      <c r="L6" s="67" t="s">
        <v>77</v>
      </c>
      <c r="M6" s="67" t="s">
        <v>78</v>
      </c>
      <c r="N6" s="66" t="s">
        <v>79</v>
      </c>
      <c r="O6" s="68" t="s">
        <v>80</v>
      </c>
      <c r="P6" s="69" t="s">
        <v>81</v>
      </c>
      <c r="Q6" s="69" t="s">
        <v>82</v>
      </c>
      <c r="R6" s="70" t="s">
        <v>83</v>
      </c>
    </row>
    <row r="7" spans="2:18" x14ac:dyDescent="0.25">
      <c r="B7" s="71" t="s">
        <v>84</v>
      </c>
      <c r="C7" s="16" t="s">
        <v>85</v>
      </c>
      <c r="D7" s="72" t="s">
        <v>86</v>
      </c>
      <c r="E7" s="73"/>
      <c r="F7" s="123">
        <v>1165.4395580749999</v>
      </c>
      <c r="G7" s="19">
        <v>981.03462989999991</v>
      </c>
      <c r="H7" s="19">
        <v>0</v>
      </c>
      <c r="I7" s="19">
        <v>2379.568023415673</v>
      </c>
      <c r="J7" s="19">
        <v>2379.568023415673</v>
      </c>
      <c r="K7" s="19">
        <v>1165.4371196545248</v>
      </c>
      <c r="L7" s="19">
        <v>998.98792207499991</v>
      </c>
      <c r="M7" s="20">
        <v>128</v>
      </c>
      <c r="N7" s="74">
        <f>(F7+G7+H7+L7)*14+K7+(M7*12)</f>
        <v>46737.906660354522</v>
      </c>
      <c r="O7" s="21">
        <f>(N7/$O$5)*1.25</f>
        <v>36.332327938708431</v>
      </c>
      <c r="P7" s="22">
        <f>(N7/$O$5)*1.05</f>
        <v>30.519155468515081</v>
      </c>
      <c r="Q7" s="75">
        <f>((F7*12)*25%)/1628</f>
        <v>2.1476158932585996</v>
      </c>
      <c r="R7" s="76">
        <f>F7*25%</f>
        <v>291.35988951874998</v>
      </c>
    </row>
    <row r="8" spans="2:18" x14ac:dyDescent="0.25">
      <c r="B8" s="77"/>
      <c r="C8" s="78" t="s">
        <v>87</v>
      </c>
      <c r="D8" s="79" t="s">
        <v>88</v>
      </c>
      <c r="E8" s="80"/>
      <c r="F8" s="124">
        <v>1165.4371196545248</v>
      </c>
      <c r="G8" s="27">
        <v>981.02985283842202</v>
      </c>
      <c r="H8" s="27">
        <v>233.11240674924326</v>
      </c>
      <c r="I8" s="27">
        <v>2379.568023415673</v>
      </c>
      <c r="J8" s="27">
        <v>2379.568023415673</v>
      </c>
      <c r="K8" s="27">
        <v>1165.4371196545248</v>
      </c>
      <c r="L8" s="27">
        <v>572.58549999999991</v>
      </c>
      <c r="M8" s="28">
        <v>128</v>
      </c>
      <c r="N8" s="81">
        <f t="shared" ref="N8:N21" si="0">(F8+G8+H8+L8)*14+K8+(M8*12)</f>
        <v>44031.745429045186</v>
      </c>
      <c r="O8" s="29">
        <f t="shared" ref="O8:O20" si="1">(N8/$O$5)*1.25</f>
        <v>34.228657827305028</v>
      </c>
      <c r="P8" s="30">
        <f t="shared" ref="P8:P21" si="2">(N8/$O$5)*1.05</f>
        <v>28.752072574936221</v>
      </c>
      <c r="Q8" s="82">
        <f t="shared" ref="Q8:Q15" si="3">((F8*12)*25%)/1628</f>
        <v>2.1476113998547754</v>
      </c>
      <c r="R8" s="83">
        <f t="shared" ref="R8:R15" si="4">F8*25%</f>
        <v>291.35927991363121</v>
      </c>
    </row>
    <row r="9" spans="2:18" x14ac:dyDescent="0.25">
      <c r="B9" s="77"/>
      <c r="C9" s="24" t="s">
        <v>87</v>
      </c>
      <c r="D9" s="79" t="s">
        <v>89</v>
      </c>
      <c r="E9" s="80"/>
      <c r="F9" s="124">
        <v>1165.4371196545248</v>
      </c>
      <c r="G9" s="27">
        <v>817.04036210060917</v>
      </c>
      <c r="H9" s="27">
        <v>233.11469219999995</v>
      </c>
      <c r="I9" s="27">
        <v>2215.5898885043771</v>
      </c>
      <c r="J9" s="27">
        <v>2215.5898885043771</v>
      </c>
      <c r="K9" s="27">
        <v>1165.4371196545248</v>
      </c>
      <c r="L9" s="27">
        <v>533.29414937499996</v>
      </c>
      <c r="M9" s="28">
        <v>0</v>
      </c>
      <c r="N9" s="81">
        <f t="shared" si="0"/>
        <v>39649.845646276401</v>
      </c>
      <c r="O9" s="29">
        <f t="shared" si="1"/>
        <v>30.822330259854169</v>
      </c>
      <c r="P9" s="30">
        <f t="shared" si="2"/>
        <v>25.890757418277502</v>
      </c>
      <c r="Q9" s="82">
        <f t="shared" si="3"/>
        <v>2.1476113998547754</v>
      </c>
      <c r="R9" s="83">
        <f t="shared" si="4"/>
        <v>291.35927991363121</v>
      </c>
    </row>
    <row r="10" spans="2:18" x14ac:dyDescent="0.25">
      <c r="B10" s="77"/>
      <c r="C10" s="84" t="s">
        <v>90</v>
      </c>
      <c r="D10" s="85" t="s">
        <v>91</v>
      </c>
      <c r="E10" s="86"/>
      <c r="F10" s="124">
        <v>1165.4371196545248</v>
      </c>
      <c r="G10" s="27">
        <v>817.04036210060917</v>
      </c>
      <c r="H10" s="27">
        <v>233.11240674924326</v>
      </c>
      <c r="I10" s="27">
        <v>2215.5898885043775</v>
      </c>
      <c r="J10" s="27">
        <v>2215.5898885043771</v>
      </c>
      <c r="K10" s="27">
        <v>1165.4371196545248</v>
      </c>
      <c r="L10" s="27">
        <v>163.98988222499997</v>
      </c>
      <c r="M10" s="28">
        <v>0</v>
      </c>
      <c r="N10" s="87">
        <f t="shared" si="0"/>
        <v>34479.553909865805</v>
      </c>
      <c r="O10" s="29">
        <f t="shared" si="1"/>
        <v>26.803135813017573</v>
      </c>
      <c r="P10" s="30">
        <f t="shared" si="2"/>
        <v>22.514634082934762</v>
      </c>
      <c r="Q10" s="82">
        <f t="shared" si="3"/>
        <v>2.1476113998547754</v>
      </c>
      <c r="R10" s="83">
        <f t="shared" si="4"/>
        <v>291.35927991363121</v>
      </c>
    </row>
    <row r="11" spans="2:18" ht="15.75" thickBot="1" x14ac:dyDescent="0.3">
      <c r="B11" s="88"/>
      <c r="C11" s="84" t="s">
        <v>90</v>
      </c>
      <c r="D11" s="89" t="s">
        <v>92</v>
      </c>
      <c r="E11" s="90"/>
      <c r="F11" s="125">
        <v>1165.4371196545248</v>
      </c>
      <c r="G11" s="35">
        <v>981.02985283842202</v>
      </c>
      <c r="H11" s="35">
        <v>233.11240674924326</v>
      </c>
      <c r="I11" s="35">
        <v>2379.568023415673</v>
      </c>
      <c r="J11" s="35">
        <v>2379.568023415673</v>
      </c>
      <c r="K11" s="35">
        <v>1165.4371196545248</v>
      </c>
      <c r="L11" s="35">
        <v>0</v>
      </c>
      <c r="M11" s="36">
        <v>0</v>
      </c>
      <c r="N11" s="91">
        <f t="shared" si="0"/>
        <v>34479.548429045186</v>
      </c>
      <c r="O11" s="37">
        <f t="shared" si="1"/>
        <v>26.803131552429402</v>
      </c>
      <c r="P11" s="38">
        <f t="shared" si="2"/>
        <v>22.514630504040699</v>
      </c>
      <c r="Q11" s="92">
        <f t="shared" si="3"/>
        <v>2.1476113998547754</v>
      </c>
      <c r="R11" s="93">
        <f t="shared" si="4"/>
        <v>291.35927991363121</v>
      </c>
    </row>
    <row r="12" spans="2:18" x14ac:dyDescent="0.25">
      <c r="B12" s="71" t="s">
        <v>93</v>
      </c>
      <c r="C12" s="94" t="s">
        <v>85</v>
      </c>
      <c r="D12" s="95" t="s">
        <v>94</v>
      </c>
      <c r="E12" s="96"/>
      <c r="F12" s="123">
        <v>1165.4371196545248</v>
      </c>
      <c r="G12" s="19">
        <v>817.04036210060917</v>
      </c>
      <c r="H12" s="19">
        <v>233.11240674924326</v>
      </c>
      <c r="I12" s="19">
        <v>2215.5898885043771</v>
      </c>
      <c r="J12" s="19">
        <v>2215.5898885043771</v>
      </c>
      <c r="K12" s="19">
        <v>1165.4371196545248</v>
      </c>
      <c r="L12" s="19">
        <v>0</v>
      </c>
      <c r="M12" s="20">
        <v>0</v>
      </c>
      <c r="N12" s="74">
        <f t="shared" si="0"/>
        <v>32183.695558715805</v>
      </c>
      <c r="O12" s="21">
        <f t="shared" si="1"/>
        <v>25.018420054971862</v>
      </c>
      <c r="P12" s="22">
        <f t="shared" si="2"/>
        <v>21.015472846176365</v>
      </c>
      <c r="Q12" s="75">
        <f t="shared" si="3"/>
        <v>2.1476113998547754</v>
      </c>
      <c r="R12" s="76">
        <f t="shared" si="4"/>
        <v>291.35927991363121</v>
      </c>
    </row>
    <row r="13" spans="2:18" x14ac:dyDescent="0.25">
      <c r="B13" s="77"/>
      <c r="C13" s="97" t="s">
        <v>85</v>
      </c>
      <c r="D13" s="98" t="s">
        <v>95</v>
      </c>
      <c r="E13" s="99"/>
      <c r="F13" s="124">
        <v>1165.4371196545248</v>
      </c>
      <c r="G13" s="27">
        <v>817.04036210060917</v>
      </c>
      <c r="H13" s="27">
        <v>233.11240674924326</v>
      </c>
      <c r="I13" s="27">
        <v>2215.5898885043775</v>
      </c>
      <c r="J13" s="27">
        <v>2215.5898885043771</v>
      </c>
      <c r="K13" s="27">
        <v>1165.4371196545248</v>
      </c>
      <c r="L13" s="27">
        <v>0</v>
      </c>
      <c r="M13" s="28">
        <v>0</v>
      </c>
      <c r="N13" s="81">
        <f t="shared" si="0"/>
        <v>32183.695558715805</v>
      </c>
      <c r="O13" s="29">
        <f t="shared" si="1"/>
        <v>25.018420054971862</v>
      </c>
      <c r="P13" s="30">
        <f t="shared" si="2"/>
        <v>21.015472846176365</v>
      </c>
      <c r="Q13" s="82">
        <f t="shared" si="3"/>
        <v>2.1476113998547754</v>
      </c>
      <c r="R13" s="83">
        <f t="shared" si="4"/>
        <v>291.35927991363121</v>
      </c>
    </row>
    <row r="14" spans="2:18" x14ac:dyDescent="0.25">
      <c r="B14" s="77"/>
      <c r="C14" s="97" t="s">
        <v>87</v>
      </c>
      <c r="D14" s="98" t="s">
        <v>96</v>
      </c>
      <c r="E14" s="99"/>
      <c r="F14" s="124">
        <v>1095.3716700421505</v>
      </c>
      <c r="G14" s="27">
        <v>619.24457582048842</v>
      </c>
      <c r="H14" s="27">
        <v>219.06524934721617</v>
      </c>
      <c r="I14" s="27">
        <v>1933.6928510363718</v>
      </c>
      <c r="J14" s="27">
        <v>1933.6928510363718</v>
      </c>
      <c r="K14" s="27">
        <v>1095.3716700421505</v>
      </c>
      <c r="L14" s="27">
        <v>0</v>
      </c>
      <c r="M14" s="28">
        <v>0</v>
      </c>
      <c r="N14" s="81">
        <f t="shared" si="0"/>
        <v>28166.912602980123</v>
      </c>
      <c r="O14" s="29">
        <f t="shared" si="1"/>
        <v>21.8959208667445</v>
      </c>
      <c r="P14" s="30">
        <f t="shared" si="2"/>
        <v>18.39257352806538</v>
      </c>
      <c r="Q14" s="82">
        <f t="shared" si="3"/>
        <v>2.0184981634683363</v>
      </c>
      <c r="R14" s="83">
        <f t="shared" si="4"/>
        <v>273.84291751053763</v>
      </c>
    </row>
    <row r="15" spans="2:18" x14ac:dyDescent="0.25">
      <c r="B15" s="77"/>
      <c r="C15" s="100" t="s">
        <v>90</v>
      </c>
      <c r="D15" s="98" t="s">
        <v>97</v>
      </c>
      <c r="E15" s="99"/>
      <c r="F15" s="124">
        <v>1095.3716700421505</v>
      </c>
      <c r="G15" s="27">
        <v>527.34187181514812</v>
      </c>
      <c r="H15" s="27">
        <v>219.06524934721617</v>
      </c>
      <c r="I15" s="27">
        <v>1841.7787912045144</v>
      </c>
      <c r="J15" s="27">
        <v>1841.7787912045144</v>
      </c>
      <c r="K15" s="27">
        <v>1095.3716700421505</v>
      </c>
      <c r="L15" s="27">
        <v>0</v>
      </c>
      <c r="M15" s="28">
        <v>0</v>
      </c>
      <c r="N15" s="81">
        <f t="shared" si="0"/>
        <v>26880.274746905357</v>
      </c>
      <c r="O15" s="29">
        <f t="shared" si="1"/>
        <v>20.895735966188866</v>
      </c>
      <c r="P15" s="30">
        <f t="shared" si="2"/>
        <v>17.552418211598646</v>
      </c>
      <c r="Q15" s="82">
        <f t="shared" si="3"/>
        <v>2.0184981634683363</v>
      </c>
      <c r="R15" s="83">
        <f t="shared" si="4"/>
        <v>273.84291751053763</v>
      </c>
    </row>
    <row r="16" spans="2:18" ht="15.75" thickBot="1" x14ac:dyDescent="0.3">
      <c r="B16" s="88"/>
      <c r="C16" s="120" t="s">
        <v>90</v>
      </c>
      <c r="D16" s="121" t="s">
        <v>98</v>
      </c>
      <c r="E16" s="122"/>
      <c r="F16" s="125">
        <v>1095.3716700421505</v>
      </c>
      <c r="G16" s="35">
        <v>527.34187181514812</v>
      </c>
      <c r="H16" s="35">
        <v>219.06524934721617</v>
      </c>
      <c r="I16" s="35">
        <v>1841.7787912045144</v>
      </c>
      <c r="J16" s="35">
        <v>1841.7787912045144</v>
      </c>
      <c r="K16" s="35">
        <v>1095.3716700421505</v>
      </c>
      <c r="L16" s="35">
        <v>0</v>
      </c>
      <c r="M16" s="36">
        <v>0</v>
      </c>
      <c r="N16" s="91">
        <f t="shared" si="0"/>
        <v>26880.274746905357</v>
      </c>
      <c r="O16" s="37">
        <f t="shared" si="1"/>
        <v>20.895735966188866</v>
      </c>
      <c r="P16" s="38">
        <f t="shared" si="2"/>
        <v>17.552418211598646</v>
      </c>
      <c r="Q16" s="92">
        <f>((F16*12)*25%)/1628</f>
        <v>2.0184981634683363</v>
      </c>
      <c r="R16" s="93">
        <f>F16*25%</f>
        <v>273.84291751053763</v>
      </c>
    </row>
    <row r="17" spans="2:18" x14ac:dyDescent="0.25">
      <c r="B17" s="77" t="s">
        <v>99</v>
      </c>
      <c r="C17" s="78" t="s">
        <v>85</v>
      </c>
      <c r="D17" s="101" t="s">
        <v>100</v>
      </c>
      <c r="E17" s="102"/>
      <c r="F17" s="126">
        <v>1151.446741385085</v>
      </c>
      <c r="G17" s="103">
        <v>581.80441579261174</v>
      </c>
      <c r="H17" s="103">
        <v>0</v>
      </c>
      <c r="I17" s="103">
        <v>1733.2398013511793</v>
      </c>
      <c r="J17" s="103">
        <v>1733.2398013511793</v>
      </c>
      <c r="K17" s="103">
        <v>1151.446741385085</v>
      </c>
      <c r="L17" s="103">
        <v>729.25592999999981</v>
      </c>
      <c r="M17" s="104">
        <v>0</v>
      </c>
      <c r="N17" s="105">
        <f t="shared" si="0"/>
        <v>35626.545961872842</v>
      </c>
      <c r="O17" s="106">
        <f t="shared" si="1"/>
        <v>27.694765206679758</v>
      </c>
      <c r="P17" s="107">
        <f t="shared" si="2"/>
        <v>23.263602773610998</v>
      </c>
      <c r="Q17" s="108">
        <f>((F17*12)*25%)/1628</f>
        <v>2.12183060451797</v>
      </c>
      <c r="R17" s="109">
        <f>F17*25%</f>
        <v>287.86168534627126</v>
      </c>
    </row>
    <row r="18" spans="2:18" x14ac:dyDescent="0.25">
      <c r="B18" s="77"/>
      <c r="C18" s="24" t="s">
        <v>87</v>
      </c>
      <c r="D18" s="98" t="s">
        <v>101</v>
      </c>
      <c r="E18" s="99"/>
      <c r="F18" s="124">
        <v>1151.446741385085</v>
      </c>
      <c r="G18" s="27">
        <v>581.80441579261174</v>
      </c>
      <c r="H18" s="27">
        <v>0</v>
      </c>
      <c r="I18" s="27">
        <v>1733.2398013511793</v>
      </c>
      <c r="J18" s="27">
        <v>1733.2398013511793</v>
      </c>
      <c r="K18" s="27">
        <v>1151.446741385085</v>
      </c>
      <c r="L18" s="27">
        <v>598.80358037499991</v>
      </c>
      <c r="M18" s="28">
        <v>0</v>
      </c>
      <c r="N18" s="81">
        <f t="shared" si="0"/>
        <v>33800.213067122837</v>
      </c>
      <c r="O18" s="29">
        <f t="shared" si="1"/>
        <v>26.275041252427581</v>
      </c>
      <c r="P18" s="30">
        <f t="shared" si="2"/>
        <v>22.071034652039167</v>
      </c>
      <c r="Q18" s="82">
        <f>((F18*12)*25%)/1628</f>
        <v>2.12183060451797</v>
      </c>
      <c r="R18" s="83">
        <f>F18*25%</f>
        <v>287.86168534627126</v>
      </c>
    </row>
    <row r="19" spans="2:18" x14ac:dyDescent="0.25">
      <c r="B19" s="77"/>
      <c r="C19" s="24" t="s">
        <v>90</v>
      </c>
      <c r="D19" s="98" t="s">
        <v>102</v>
      </c>
      <c r="E19" s="99"/>
      <c r="F19" s="124">
        <v>1151.446741385085</v>
      </c>
      <c r="G19" s="27">
        <v>581.80441579261174</v>
      </c>
      <c r="H19" s="27">
        <v>0</v>
      </c>
      <c r="I19" s="27">
        <v>1733.2398013511793</v>
      </c>
      <c r="J19" s="27">
        <v>1733.2398013511793</v>
      </c>
      <c r="K19" s="27">
        <v>1151.446741385085</v>
      </c>
      <c r="L19" s="27">
        <v>0</v>
      </c>
      <c r="M19" s="28">
        <v>0</v>
      </c>
      <c r="N19" s="81">
        <f t="shared" si="0"/>
        <v>25416.96294187284</v>
      </c>
      <c r="O19" s="29">
        <f t="shared" si="1"/>
        <v>19.758211242127519</v>
      </c>
      <c r="P19" s="30">
        <f t="shared" si="2"/>
        <v>16.596897443387117</v>
      </c>
      <c r="Q19" s="82">
        <f>((F19*12)*25%)/1628</f>
        <v>2.12183060451797</v>
      </c>
      <c r="R19" s="83">
        <f>F19*25%</f>
        <v>287.86168534627126</v>
      </c>
    </row>
    <row r="20" spans="2:18" x14ac:dyDescent="0.25">
      <c r="B20" s="77"/>
      <c r="C20" s="84" t="s">
        <v>103</v>
      </c>
      <c r="D20" s="98" t="s">
        <v>104</v>
      </c>
      <c r="E20" s="99"/>
      <c r="F20" s="124">
        <v>1151.446741385085</v>
      </c>
      <c r="G20" s="27">
        <v>464.66906526560246</v>
      </c>
      <c r="H20" s="27">
        <v>0</v>
      </c>
      <c r="I20" s="27">
        <v>1616.1271624772048</v>
      </c>
      <c r="J20" s="27">
        <v>1616.1271624772048</v>
      </c>
      <c r="K20" s="27">
        <v>1151.446741385085</v>
      </c>
      <c r="L20" s="27">
        <v>0</v>
      </c>
      <c r="M20" s="28">
        <v>0</v>
      </c>
      <c r="N20" s="81">
        <f t="shared" si="0"/>
        <v>23777.06803449471</v>
      </c>
      <c r="O20" s="29">
        <f t="shared" si="1"/>
        <v>18.483417315372133</v>
      </c>
      <c r="P20" s="30">
        <f t="shared" si="2"/>
        <v>15.526070544912592</v>
      </c>
      <c r="Q20" s="82">
        <f>((F20*12)*25%)/1628</f>
        <v>2.12183060451797</v>
      </c>
      <c r="R20" s="83">
        <f>F20*25%</f>
        <v>287.86168534627126</v>
      </c>
    </row>
    <row r="21" spans="2:18" ht="15.75" thickBot="1" x14ac:dyDescent="0.3">
      <c r="B21" s="88"/>
      <c r="C21" s="32" t="s">
        <v>103</v>
      </c>
      <c r="D21" s="89" t="s">
        <v>105</v>
      </c>
      <c r="E21" s="90"/>
      <c r="F21" s="125">
        <v>1151.446741385085</v>
      </c>
      <c r="G21" s="35">
        <v>464.66906526560246</v>
      </c>
      <c r="H21" s="35">
        <v>0</v>
      </c>
      <c r="I21" s="35">
        <v>1616.1271624772048</v>
      </c>
      <c r="J21" s="35">
        <v>1616.1271624772048</v>
      </c>
      <c r="K21" s="35">
        <v>1151.446741385085</v>
      </c>
      <c r="L21" s="35">
        <v>45.919999999999995</v>
      </c>
      <c r="M21" s="36">
        <v>0</v>
      </c>
      <c r="N21" s="91">
        <f t="shared" si="0"/>
        <v>24419.948034494711</v>
      </c>
      <c r="O21" s="37">
        <f>(N21/$O$5)*1.25</f>
        <v>18.983168559153228</v>
      </c>
      <c r="P21" s="38">
        <f t="shared" si="2"/>
        <v>15.945861589688711</v>
      </c>
      <c r="Q21" s="92">
        <f>((F21*12)*25%)/1628</f>
        <v>2.12183060451797</v>
      </c>
      <c r="R21" s="93">
        <f>F21*25%</f>
        <v>287.86168534627126</v>
      </c>
    </row>
    <row r="22" spans="2:18" x14ac:dyDescent="0.25">
      <c r="B22" s="3"/>
      <c r="C22" s="1"/>
      <c r="D22" s="1"/>
      <c r="E22" s="2"/>
      <c r="F22" s="110"/>
      <c r="G22" s="2"/>
      <c r="H22" s="2"/>
      <c r="I22" s="2"/>
      <c r="J22" s="2"/>
      <c r="K22" s="2"/>
      <c r="L22" s="2"/>
      <c r="M22" s="2"/>
      <c r="N22" s="2"/>
      <c r="O22" s="3"/>
      <c r="P22" s="3"/>
    </row>
    <row r="23" spans="2:18" x14ac:dyDescent="0.25">
      <c r="B23" s="42" t="s">
        <v>106</v>
      </c>
      <c r="C23" s="1"/>
      <c r="D23" s="1"/>
      <c r="E23" s="43" t="s">
        <v>107</v>
      </c>
      <c r="F23" s="2"/>
      <c r="G23" s="2"/>
      <c r="H23" s="2"/>
      <c r="I23" s="2"/>
      <c r="J23" s="43" t="s">
        <v>108</v>
      </c>
      <c r="K23" s="43"/>
      <c r="L23" s="2"/>
      <c r="M23" s="3"/>
      <c r="N23" s="43" t="s">
        <v>109</v>
      </c>
      <c r="O23" s="3"/>
      <c r="P23" s="3"/>
    </row>
    <row r="24" spans="2:18" x14ac:dyDescent="0.25">
      <c r="B24" s="3" t="s">
        <v>110</v>
      </c>
      <c r="C24" s="44">
        <v>3</v>
      </c>
      <c r="D24" s="111"/>
      <c r="E24" s="3" t="s">
        <v>111</v>
      </c>
      <c r="F24" s="2"/>
      <c r="G24" s="112">
        <v>125</v>
      </c>
      <c r="H24" s="113"/>
      <c r="I24" s="2"/>
      <c r="J24" s="113" t="s">
        <v>112</v>
      </c>
      <c r="K24" s="113"/>
      <c r="L24" s="114">
        <v>82</v>
      </c>
      <c r="M24" s="3"/>
      <c r="N24" s="3" t="s">
        <v>113</v>
      </c>
      <c r="O24" s="47">
        <v>0.05</v>
      </c>
      <c r="P24" s="40">
        <v>54.768583502107532</v>
      </c>
    </row>
    <row r="25" spans="2:18" x14ac:dyDescent="0.25">
      <c r="B25" s="3" t="s">
        <v>114</v>
      </c>
      <c r="C25" s="44">
        <v>4</v>
      </c>
      <c r="D25" s="111"/>
      <c r="E25" s="48" t="s">
        <v>115</v>
      </c>
      <c r="F25" s="2"/>
      <c r="G25" s="112">
        <v>150</v>
      </c>
      <c r="H25" s="113"/>
      <c r="I25" s="2"/>
      <c r="J25" s="113" t="s">
        <v>116</v>
      </c>
      <c r="K25" s="113"/>
      <c r="L25" s="114">
        <v>88</v>
      </c>
      <c r="M25" s="3"/>
      <c r="N25" s="3" t="s">
        <v>117</v>
      </c>
      <c r="O25" s="47">
        <v>0.1</v>
      </c>
      <c r="P25" s="40">
        <v>109.53716700421506</v>
      </c>
      <c r="Q25" s="62"/>
    </row>
    <row r="26" spans="2:18" x14ac:dyDescent="0.25">
      <c r="B26" s="3" t="s">
        <v>118</v>
      </c>
      <c r="C26" s="115">
        <v>11</v>
      </c>
      <c r="D26" s="116"/>
      <c r="E26" s="48" t="s">
        <v>137</v>
      </c>
      <c r="F26" s="43"/>
      <c r="G26" s="112">
        <v>115.82603012499999</v>
      </c>
      <c r="H26" s="46" t="s">
        <v>119</v>
      </c>
      <c r="I26" s="2"/>
      <c r="J26" s="113" t="s">
        <v>120</v>
      </c>
      <c r="K26" s="113"/>
      <c r="L26" s="114">
        <v>97</v>
      </c>
      <c r="M26" s="3"/>
      <c r="N26" s="3" t="s">
        <v>121</v>
      </c>
      <c r="O26" s="47">
        <v>0.15</v>
      </c>
      <c r="P26" s="40">
        <v>164.30575050632257</v>
      </c>
    </row>
    <row r="27" spans="2:18" x14ac:dyDescent="0.25">
      <c r="B27" s="3" t="s">
        <v>122</v>
      </c>
      <c r="C27" s="115">
        <v>3</v>
      </c>
      <c r="D27" s="116"/>
      <c r="E27" s="3" t="s">
        <v>123</v>
      </c>
      <c r="F27" s="2"/>
      <c r="G27" s="112">
        <v>30</v>
      </c>
      <c r="H27" s="46" t="s">
        <v>55</v>
      </c>
      <c r="I27" s="2"/>
      <c r="J27" s="113" t="s">
        <v>124</v>
      </c>
      <c r="K27" s="113"/>
      <c r="L27" s="114">
        <v>97</v>
      </c>
      <c r="M27" s="3"/>
      <c r="N27" s="3" t="s">
        <v>125</v>
      </c>
      <c r="O27" s="47">
        <v>0.25</v>
      </c>
      <c r="P27" s="40">
        <v>273.84291751053763</v>
      </c>
    </row>
    <row r="28" spans="2:18" x14ac:dyDescent="0.25">
      <c r="B28" s="3" t="s">
        <v>126</v>
      </c>
      <c r="C28" s="44">
        <v>3.5739715981059508</v>
      </c>
      <c r="D28" s="118"/>
      <c r="E28" s="3" t="s">
        <v>138</v>
      </c>
      <c r="F28" s="2"/>
      <c r="G28" s="112">
        <v>600</v>
      </c>
      <c r="H28" s="46" t="s">
        <v>127</v>
      </c>
      <c r="I28" s="2"/>
      <c r="J28" s="113" t="s">
        <v>128</v>
      </c>
      <c r="K28" s="113"/>
      <c r="L28" s="114">
        <v>97</v>
      </c>
      <c r="M28" s="3"/>
      <c r="N28" s="3" t="s">
        <v>129</v>
      </c>
      <c r="O28" s="47">
        <v>0.35</v>
      </c>
      <c r="P28" s="40">
        <v>383.38008451475264</v>
      </c>
    </row>
    <row r="29" spans="2:18" x14ac:dyDescent="0.25">
      <c r="B29" s="3" t="s">
        <v>130</v>
      </c>
      <c r="C29" s="44">
        <v>14.731499449062563</v>
      </c>
      <c r="D29" s="118"/>
      <c r="E29" s="3" t="s">
        <v>139</v>
      </c>
      <c r="F29" s="117"/>
      <c r="G29" s="112">
        <v>546.35483467499989</v>
      </c>
      <c r="H29" s="46" t="s">
        <v>127</v>
      </c>
      <c r="I29" s="2"/>
      <c r="J29" s="113" t="s">
        <v>131</v>
      </c>
      <c r="K29" s="113"/>
      <c r="L29" s="114">
        <v>100</v>
      </c>
      <c r="M29" s="3"/>
      <c r="N29" s="3" t="s">
        <v>132</v>
      </c>
      <c r="O29" s="47">
        <v>0.45</v>
      </c>
      <c r="P29" s="40">
        <v>492.91725151896776</v>
      </c>
    </row>
    <row r="30" spans="2:18" x14ac:dyDescent="0.25">
      <c r="B30" s="3" t="s">
        <v>133</v>
      </c>
      <c r="C30" s="44">
        <v>11.157527850956612</v>
      </c>
      <c r="D30" s="118"/>
      <c r="E30" s="2"/>
      <c r="F30" s="2"/>
      <c r="G30" s="2"/>
      <c r="H30" s="2"/>
      <c r="I30" s="2"/>
      <c r="J30" s="2"/>
      <c r="K30" s="2"/>
      <c r="L30" s="2"/>
      <c r="M30" s="3"/>
      <c r="N30" s="3" t="s">
        <v>134</v>
      </c>
      <c r="O30" s="47">
        <v>0.55000000000000004</v>
      </c>
      <c r="P30" s="40">
        <v>602.45441852318288</v>
      </c>
    </row>
    <row r="31" spans="2:18" x14ac:dyDescent="0.25">
      <c r="B31" s="3"/>
      <c r="C31" s="118"/>
      <c r="D31" s="118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  <c r="P31" s="3"/>
    </row>
    <row r="32" spans="2:18" x14ac:dyDescent="0.25">
      <c r="B32" s="51" t="s">
        <v>135</v>
      </c>
      <c r="C32" s="52"/>
      <c r="D32" s="52"/>
      <c r="E32" s="51" t="s">
        <v>136</v>
      </c>
      <c r="F32" s="53"/>
      <c r="G32" s="53"/>
      <c r="H32" s="53"/>
      <c r="I32" s="53"/>
      <c r="J32" s="53"/>
      <c r="K32" s="53"/>
      <c r="L32" s="53"/>
      <c r="M32" s="53"/>
      <c r="N32" s="46"/>
      <c r="O32" s="46"/>
      <c r="P32" s="46"/>
    </row>
  </sheetData>
  <mergeCells count="8">
    <mergeCell ref="B12:B16"/>
    <mergeCell ref="B17:B21"/>
    <mergeCell ref="D6:E6"/>
    <mergeCell ref="B7:B11"/>
    <mergeCell ref="D7:E7"/>
    <mergeCell ref="D8:E8"/>
    <mergeCell ref="D9:E9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TAULES APA-OHL-TRV</vt:lpstr>
      <vt:lpstr>TAULES SAC NETEJA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Mitjana</dc:creator>
  <cp:lastModifiedBy>Ana Mitjana</cp:lastModifiedBy>
  <dcterms:created xsi:type="dcterms:W3CDTF">2026-02-16T06:07:30Z</dcterms:created>
  <dcterms:modified xsi:type="dcterms:W3CDTF">2026-02-16T06:59:59Z</dcterms:modified>
</cp:coreProperties>
</file>