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rte\Dades\AC\G\G05\G05.19 RP\2022-3 RETRIBUCIONS 2022\QUADRES RETRIB\publicar a la Seu Elect\"/>
    </mc:Choice>
  </mc:AlternateContent>
  <bookViews>
    <workbookView xWindow="240" yWindow="135" windowWidth="20115" windowHeight="7245" tabRatio="891" firstSheet="6" activeTab="6"/>
  </bookViews>
  <sheets>
    <sheet name="SET20 ANUAL" sheetId="11" state="hidden" r:id="rId1"/>
    <sheet name="SET20 MES" sheetId="10" state="hidden" r:id="rId2"/>
    <sheet name="SET20 LAB" sheetId="12" state="hidden" r:id="rId3"/>
    <sheet name="LGPE" sheetId="14" state="hidden" r:id="rId4"/>
    <sheet name="GEN21 ANY" sheetId="2" state="hidden" r:id="rId5"/>
    <sheet name="GEN21 MES" sheetId="16" state="hidden" r:id="rId6"/>
    <sheet name="DIREC-GERENT" sheetId="18" r:id="rId7"/>
  </sheets>
  <externalReferences>
    <externalReference r:id="rId8"/>
  </externalReferences>
  <definedNames>
    <definedName name="Print_Area" localSheetId="4">'GEN21 ANY'!$A$1:$W$76</definedName>
    <definedName name="Print_Area" localSheetId="0">'SET20 ANUAL'!$A$1:$X$69</definedName>
    <definedName name="Print_Area" localSheetId="2">'SET20 LAB'!$A$1:$M$85</definedName>
    <definedName name="Print_Area" localSheetId="1">'SET20 MES'!$A$1:$X$67</definedName>
  </definedNames>
  <calcPr calcId="152511"/>
</workbook>
</file>

<file path=xl/calcChain.xml><?xml version="1.0" encoding="utf-8"?>
<calcChain xmlns="http://schemas.openxmlformats.org/spreadsheetml/2006/main">
  <c r="F6" i="18" l="1"/>
  <c r="K6" i="18" s="1"/>
  <c r="P23" i="16" l="1"/>
  <c r="S63" i="16" l="1"/>
  <c r="T63" i="16"/>
  <c r="U63" i="16"/>
  <c r="V63" i="16"/>
  <c r="R63" i="16"/>
  <c r="R62" i="16"/>
  <c r="S62" i="16"/>
  <c r="T62" i="16"/>
  <c r="U62" i="16"/>
  <c r="V62" i="16"/>
  <c r="E23" i="16"/>
  <c r="F23" i="16"/>
  <c r="G23" i="16"/>
  <c r="H23" i="16"/>
  <c r="I23" i="16"/>
  <c r="J23" i="16"/>
  <c r="K23" i="16"/>
  <c r="L23" i="16"/>
  <c r="M23" i="16"/>
  <c r="N23" i="16"/>
  <c r="O23" i="16"/>
  <c r="Q23" i="16"/>
  <c r="T35" i="16"/>
  <c r="S35" i="16"/>
  <c r="R35" i="16"/>
  <c r="Q35" i="16"/>
  <c r="P35" i="16"/>
  <c r="O35" i="16"/>
  <c r="N35" i="16"/>
  <c r="M35" i="16"/>
  <c r="L35" i="16"/>
  <c r="K35" i="16"/>
  <c r="V61" i="16" l="1"/>
  <c r="V67" i="16" s="1"/>
  <c r="U61" i="16"/>
  <c r="U67" i="16" s="1"/>
  <c r="T61" i="16"/>
  <c r="T67" i="16" s="1"/>
  <c r="S61" i="16"/>
  <c r="S67" i="16" s="1"/>
  <c r="R61" i="16"/>
  <c r="R67" i="16" s="1"/>
  <c r="W49" i="16"/>
  <c r="V49" i="16"/>
  <c r="U49" i="16"/>
  <c r="T49" i="16"/>
  <c r="S49" i="16"/>
  <c r="R49" i="16"/>
  <c r="Q49" i="16"/>
  <c r="P49" i="16"/>
  <c r="O49" i="16"/>
  <c r="N49" i="16"/>
  <c r="B9" i="2" l="1"/>
  <c r="T66" i="2"/>
  <c r="S67" i="2"/>
  <c r="G26" i="2"/>
  <c r="G25" i="16" s="1"/>
  <c r="H26" i="2"/>
  <c r="H27" i="2" s="1"/>
  <c r="H26" i="16" s="1"/>
  <c r="H25" i="2"/>
  <c r="H24" i="16" s="1"/>
  <c r="H23" i="2"/>
  <c r="U66" i="2"/>
  <c r="N52" i="2"/>
  <c r="O52" i="2"/>
  <c r="P52" i="2"/>
  <c r="P51" i="16" s="1"/>
  <c r="Q52" i="2"/>
  <c r="Q51" i="16" s="1"/>
  <c r="R52" i="2"/>
  <c r="R51" i="16" s="1"/>
  <c r="S52" i="2"/>
  <c r="T52" i="2"/>
  <c r="U52" i="2"/>
  <c r="U51" i="16" s="1"/>
  <c r="V52" i="2"/>
  <c r="W52" i="2"/>
  <c r="O51" i="2"/>
  <c r="O50" i="16" s="1"/>
  <c r="P51" i="2"/>
  <c r="P50" i="16" s="1"/>
  <c r="Q51" i="2"/>
  <c r="Q50" i="16" s="1"/>
  <c r="R51" i="2"/>
  <c r="R50" i="16" s="1"/>
  <c r="S51" i="2"/>
  <c r="S50" i="16" s="1"/>
  <c r="T51" i="2"/>
  <c r="T50" i="16" s="1"/>
  <c r="U51" i="2"/>
  <c r="U50" i="16" s="1"/>
  <c r="V51" i="2"/>
  <c r="V50" i="16" s="1"/>
  <c r="W51" i="2"/>
  <c r="W50" i="16" s="1"/>
  <c r="N51" i="2"/>
  <c r="N50" i="16" s="1"/>
  <c r="K38" i="2"/>
  <c r="L38" i="2"/>
  <c r="M38" i="2"/>
  <c r="N38" i="2"/>
  <c r="N37" i="16" s="1"/>
  <c r="O38" i="2"/>
  <c r="O37" i="16" s="1"/>
  <c r="P38" i="2"/>
  <c r="Q38" i="2"/>
  <c r="Q37" i="16" s="1"/>
  <c r="R38" i="2"/>
  <c r="R37" i="16" s="1"/>
  <c r="S38" i="2"/>
  <c r="T38" i="2"/>
  <c r="L37" i="2"/>
  <c r="L36" i="16" s="1"/>
  <c r="M37" i="2"/>
  <c r="M36" i="16" s="1"/>
  <c r="N37" i="2"/>
  <c r="N36" i="16" s="1"/>
  <c r="O37" i="2"/>
  <c r="O36" i="16" s="1"/>
  <c r="P37" i="2"/>
  <c r="P36" i="16" s="1"/>
  <c r="Q37" i="2"/>
  <c r="Q36" i="16" s="1"/>
  <c r="R37" i="2"/>
  <c r="R36" i="16" s="1"/>
  <c r="S37" i="2"/>
  <c r="S36" i="16" s="1"/>
  <c r="T37" i="2"/>
  <c r="T36" i="16" s="1"/>
  <c r="K37" i="2"/>
  <c r="K36" i="16" s="1"/>
  <c r="E26" i="2"/>
  <c r="F26" i="2"/>
  <c r="I26" i="2"/>
  <c r="I29" i="2" s="1"/>
  <c r="I28" i="16" s="1"/>
  <c r="J26" i="2"/>
  <c r="K26" i="2"/>
  <c r="L26" i="2"/>
  <c r="L25" i="16" s="1"/>
  <c r="M26" i="2"/>
  <c r="N26" i="2"/>
  <c r="O26" i="2"/>
  <c r="O25" i="16" s="1"/>
  <c r="P26" i="2"/>
  <c r="P25" i="16" s="1"/>
  <c r="Q26" i="2"/>
  <c r="F25" i="2"/>
  <c r="F24" i="16" s="1"/>
  <c r="G25" i="2"/>
  <c r="G24" i="16" s="1"/>
  <c r="I25" i="2"/>
  <c r="I24" i="16" s="1"/>
  <c r="J25" i="2"/>
  <c r="J24" i="16" s="1"/>
  <c r="K25" i="2"/>
  <c r="K24" i="16" s="1"/>
  <c r="L25" i="2"/>
  <c r="L24" i="16" s="1"/>
  <c r="M25" i="2"/>
  <c r="M24" i="16" s="1"/>
  <c r="N25" i="2"/>
  <c r="N24" i="16" s="1"/>
  <c r="O25" i="2"/>
  <c r="O24" i="16" s="1"/>
  <c r="P25" i="2"/>
  <c r="P24" i="16" s="1"/>
  <c r="Q25" i="2"/>
  <c r="Q24" i="16" s="1"/>
  <c r="E25" i="2"/>
  <c r="E24" i="16" s="1"/>
  <c r="O12" i="2"/>
  <c r="O12" i="16" s="1"/>
  <c r="N12" i="2"/>
  <c r="M12" i="2"/>
  <c r="L12" i="2"/>
  <c r="K12" i="2"/>
  <c r="K12" i="16" s="1"/>
  <c r="J12" i="2"/>
  <c r="J12" i="16" s="1"/>
  <c r="I12" i="2"/>
  <c r="H12" i="2"/>
  <c r="G12" i="2"/>
  <c r="G12" i="16" s="1"/>
  <c r="F12" i="2"/>
  <c r="E12" i="2"/>
  <c r="D12" i="2"/>
  <c r="D12" i="16" s="1"/>
  <c r="C12" i="2"/>
  <c r="C12" i="16" s="1"/>
  <c r="B12" i="2"/>
  <c r="B12" i="16" s="1"/>
  <c r="C11" i="2"/>
  <c r="C11" i="16" s="1"/>
  <c r="D11" i="2"/>
  <c r="D11" i="16" s="1"/>
  <c r="E11" i="2"/>
  <c r="E11" i="16" s="1"/>
  <c r="F11" i="2"/>
  <c r="F11" i="16" s="1"/>
  <c r="G11" i="2"/>
  <c r="G11" i="16" s="1"/>
  <c r="H11" i="2"/>
  <c r="H11" i="16" s="1"/>
  <c r="I11" i="2"/>
  <c r="I11" i="16" s="1"/>
  <c r="J11" i="2"/>
  <c r="J11" i="16" s="1"/>
  <c r="K11" i="2"/>
  <c r="K11" i="16" s="1"/>
  <c r="L11" i="2"/>
  <c r="L11" i="16" s="1"/>
  <c r="M11" i="2"/>
  <c r="M11" i="16" s="1"/>
  <c r="N11" i="2"/>
  <c r="N11" i="16" s="1"/>
  <c r="O11" i="2"/>
  <c r="O11" i="16" s="1"/>
  <c r="B11" i="2"/>
  <c r="B11" i="16" s="1"/>
  <c r="R61" i="2"/>
  <c r="V61" i="2"/>
  <c r="V68" i="2" s="1"/>
  <c r="U61" i="2"/>
  <c r="T61" i="2"/>
  <c r="S61" i="2"/>
  <c r="V67" i="2"/>
  <c r="E25" i="14"/>
  <c r="C10" i="2" s="1"/>
  <c r="C10" i="16" s="1"/>
  <c r="E26" i="14"/>
  <c r="D10" i="2" s="1"/>
  <c r="D10" i="16" s="1"/>
  <c r="D16" i="16" s="1"/>
  <c r="E27" i="14"/>
  <c r="E10" i="2" s="1"/>
  <c r="E10" i="16" s="1"/>
  <c r="E28" i="14"/>
  <c r="F10" i="2" s="1"/>
  <c r="F10" i="16" s="1"/>
  <c r="E29" i="14"/>
  <c r="G10" i="2" s="1"/>
  <c r="G10" i="16" s="1"/>
  <c r="E30" i="14"/>
  <c r="H10" i="2" s="1"/>
  <c r="H10" i="16" s="1"/>
  <c r="E31" i="14"/>
  <c r="I10" i="2" s="1"/>
  <c r="I10" i="16" s="1"/>
  <c r="E32" i="14"/>
  <c r="J10" i="2" s="1"/>
  <c r="J10" i="16" s="1"/>
  <c r="E33" i="14"/>
  <c r="K10" i="2" s="1"/>
  <c r="K10" i="16" s="1"/>
  <c r="E34" i="14"/>
  <c r="M10" i="2" s="1"/>
  <c r="M10" i="16" s="1"/>
  <c r="E35" i="14"/>
  <c r="E36" i="14"/>
  <c r="E37" i="14"/>
  <c r="E38" i="14"/>
  <c r="E39" i="14"/>
  <c r="E40" i="14"/>
  <c r="E41" i="14"/>
  <c r="E42" i="14"/>
  <c r="E43" i="14"/>
  <c r="E44" i="14"/>
  <c r="E45" i="14"/>
  <c r="E46" i="14"/>
  <c r="E47" i="14"/>
  <c r="E48" i="14"/>
  <c r="E49" i="14"/>
  <c r="E50" i="14"/>
  <c r="E51" i="14"/>
  <c r="E52" i="14"/>
  <c r="E53" i="14"/>
  <c r="E24" i="14"/>
  <c r="B10" i="2" s="1"/>
  <c r="B10" i="16" s="1"/>
  <c r="O49" i="2"/>
  <c r="P49" i="2"/>
  <c r="Q49" i="2"/>
  <c r="R49" i="2"/>
  <c r="S49" i="2"/>
  <c r="T49" i="2"/>
  <c r="U49" i="2"/>
  <c r="V49" i="2"/>
  <c r="W49" i="2"/>
  <c r="N49" i="2"/>
  <c r="K35" i="2"/>
  <c r="L35" i="2"/>
  <c r="M35" i="2"/>
  <c r="M42" i="2" s="1"/>
  <c r="N35" i="2"/>
  <c r="O35" i="2"/>
  <c r="P35" i="2"/>
  <c r="Q35" i="2"/>
  <c r="R35" i="2"/>
  <c r="S35" i="2"/>
  <c r="T35" i="2"/>
  <c r="F23" i="2"/>
  <c r="G23" i="2"/>
  <c r="I23" i="2"/>
  <c r="J23" i="2"/>
  <c r="K23" i="2"/>
  <c r="L23" i="2"/>
  <c r="M23" i="2"/>
  <c r="N23" i="2"/>
  <c r="O23" i="2"/>
  <c r="P23" i="2"/>
  <c r="Q23" i="2"/>
  <c r="E23" i="2"/>
  <c r="C9" i="2"/>
  <c r="D9" i="2"/>
  <c r="E9" i="2"/>
  <c r="F9" i="2"/>
  <c r="G9" i="2"/>
  <c r="H9" i="2"/>
  <c r="I9" i="2"/>
  <c r="J9" i="2"/>
  <c r="K9" i="2"/>
  <c r="L9" i="2"/>
  <c r="M9" i="2"/>
  <c r="N9" i="2"/>
  <c r="O9" i="2"/>
  <c r="P54" i="2"/>
  <c r="P53" i="16" s="1"/>
  <c r="K15" i="2"/>
  <c r="K15" i="16" s="1"/>
  <c r="G15" i="2"/>
  <c r="G15" i="16" s="1"/>
  <c r="Q41" i="16" l="1"/>
  <c r="P55" i="16"/>
  <c r="B14" i="2"/>
  <c r="B14" i="16" s="1"/>
  <c r="H28" i="2"/>
  <c r="H27" i="16" s="1"/>
  <c r="J16" i="16"/>
  <c r="Q42" i="2"/>
  <c r="J14" i="2"/>
  <c r="J14" i="16" s="1"/>
  <c r="Q40" i="2"/>
  <c r="Q39" i="16" s="1"/>
  <c r="I30" i="2"/>
  <c r="O29" i="16"/>
  <c r="G29" i="16"/>
  <c r="B16" i="16"/>
  <c r="O41" i="16"/>
  <c r="R55" i="16"/>
  <c r="K16" i="16"/>
  <c r="G16" i="16"/>
  <c r="C16" i="16"/>
  <c r="R41" i="16"/>
  <c r="N41" i="16"/>
  <c r="N29" i="2"/>
  <c r="N28" i="16" s="1"/>
  <c r="N25" i="16"/>
  <c r="N29" i="16" s="1"/>
  <c r="C15" i="2"/>
  <c r="C15" i="16" s="1"/>
  <c r="O15" i="2"/>
  <c r="O15" i="16" s="1"/>
  <c r="J30" i="2"/>
  <c r="H14" i="2"/>
  <c r="H14" i="16" s="1"/>
  <c r="H12" i="16"/>
  <c r="H16" i="16" s="1"/>
  <c r="L14" i="2"/>
  <c r="L14" i="16" s="1"/>
  <c r="L12" i="16"/>
  <c r="Q27" i="2"/>
  <c r="Q26" i="16" s="1"/>
  <c r="Q25" i="16"/>
  <c r="Q29" i="16" s="1"/>
  <c r="M27" i="2"/>
  <c r="M26" i="16" s="1"/>
  <c r="M25" i="16"/>
  <c r="M29" i="16" s="1"/>
  <c r="I28" i="2"/>
  <c r="I27" i="16" s="1"/>
  <c r="I25" i="16"/>
  <c r="I29" i="16" s="1"/>
  <c r="M40" i="2"/>
  <c r="M39" i="16" s="1"/>
  <c r="M37" i="16"/>
  <c r="M41" i="16" s="1"/>
  <c r="T54" i="2"/>
  <c r="T53" i="16" s="1"/>
  <c r="T51" i="16"/>
  <c r="T55" i="16" s="1"/>
  <c r="H30" i="2"/>
  <c r="I27" i="2"/>
  <c r="I26" i="16" s="1"/>
  <c r="G28" i="2"/>
  <c r="G27" i="16" s="1"/>
  <c r="E15" i="2"/>
  <c r="E15" i="16" s="1"/>
  <c r="E12" i="16"/>
  <c r="E16" i="16" s="1"/>
  <c r="I13" i="2"/>
  <c r="I13" i="16" s="1"/>
  <c r="I12" i="16"/>
  <c r="I16" i="16" s="1"/>
  <c r="M14" i="2"/>
  <c r="M14" i="16" s="1"/>
  <c r="M12" i="16"/>
  <c r="F29" i="2"/>
  <c r="F28" i="16" s="1"/>
  <c r="F25" i="16"/>
  <c r="F29" i="16" s="1"/>
  <c r="T40" i="2"/>
  <c r="T39" i="16" s="1"/>
  <c r="T37" i="16"/>
  <c r="T41" i="16" s="1"/>
  <c r="P40" i="2"/>
  <c r="P39" i="16" s="1"/>
  <c r="P37" i="16"/>
  <c r="P41" i="16" s="1"/>
  <c r="L40" i="2"/>
  <c r="L39" i="16" s="1"/>
  <c r="L37" i="16"/>
  <c r="L41" i="16" s="1"/>
  <c r="W54" i="2"/>
  <c r="W53" i="16" s="1"/>
  <c r="W51" i="16"/>
  <c r="W55" i="16" s="1"/>
  <c r="S54" i="2"/>
  <c r="S53" i="16" s="1"/>
  <c r="S51" i="16"/>
  <c r="S55" i="16" s="1"/>
  <c r="O54" i="2"/>
  <c r="O53" i="16" s="1"/>
  <c r="O51" i="16"/>
  <c r="O55" i="16" s="1"/>
  <c r="R42" i="2"/>
  <c r="N42" i="2"/>
  <c r="F14" i="2"/>
  <c r="F14" i="16" s="1"/>
  <c r="F12" i="16"/>
  <c r="F16" i="16" s="1"/>
  <c r="N14" i="2"/>
  <c r="N14" i="16" s="1"/>
  <c r="N12" i="16"/>
  <c r="K27" i="2"/>
  <c r="K26" i="16" s="1"/>
  <c r="K25" i="16"/>
  <c r="K29" i="16" s="1"/>
  <c r="E27" i="2"/>
  <c r="E26" i="16" s="1"/>
  <c r="E25" i="16"/>
  <c r="E29" i="16" s="1"/>
  <c r="S40" i="2"/>
  <c r="S39" i="16" s="1"/>
  <c r="S37" i="16"/>
  <c r="S41" i="16" s="1"/>
  <c r="K40" i="2"/>
  <c r="K39" i="16" s="1"/>
  <c r="K37" i="16"/>
  <c r="K41" i="16" s="1"/>
  <c r="U55" i="16"/>
  <c r="Q55" i="16"/>
  <c r="V54" i="2"/>
  <c r="V53" i="16" s="1"/>
  <c r="V51" i="16"/>
  <c r="V55" i="16" s="1"/>
  <c r="N54" i="2"/>
  <c r="N53" i="16" s="1"/>
  <c r="N51" i="16"/>
  <c r="N55" i="16" s="1"/>
  <c r="H29" i="2"/>
  <c r="H28" i="16" s="1"/>
  <c r="H25" i="16"/>
  <c r="H29" i="16" s="1"/>
  <c r="G27" i="2"/>
  <c r="G26" i="16" s="1"/>
  <c r="G29" i="2"/>
  <c r="G28" i="16" s="1"/>
  <c r="J28" i="2"/>
  <c r="J27" i="16" s="1"/>
  <c r="J25" i="16"/>
  <c r="J29" i="16" s="1"/>
  <c r="M16" i="16"/>
  <c r="P29" i="16"/>
  <c r="L29" i="16"/>
  <c r="S68" i="2"/>
  <c r="S42" i="2"/>
  <c r="O42" i="2"/>
  <c r="K42" i="2"/>
  <c r="T42" i="2"/>
  <c r="P42" i="2"/>
  <c r="L42" i="2"/>
  <c r="T68" i="2"/>
  <c r="U67" i="2"/>
  <c r="U68" i="2"/>
  <c r="U65" i="2"/>
  <c r="T65" i="2"/>
  <c r="T67" i="2"/>
  <c r="V66" i="2"/>
  <c r="V65" i="2"/>
  <c r="S66" i="2"/>
  <c r="S65" i="2"/>
  <c r="Q29" i="2"/>
  <c r="Q28" i="16" s="1"/>
  <c r="W53" i="2"/>
  <c r="W52" i="16" s="1"/>
  <c r="O56" i="2"/>
  <c r="W56" i="2"/>
  <c r="M28" i="2"/>
  <c r="M27" i="16" s="1"/>
  <c r="S56" i="2"/>
  <c r="M13" i="2"/>
  <c r="M13" i="16" s="1"/>
  <c r="S53" i="2"/>
  <c r="S52" i="16" s="1"/>
  <c r="P41" i="2"/>
  <c r="P40" i="16" s="1"/>
  <c r="P39" i="2"/>
  <c r="P38" i="16" s="1"/>
  <c r="Q41" i="2"/>
  <c r="Q40" i="16" s="1"/>
  <c r="O13" i="2"/>
  <c r="O13" i="16" s="1"/>
  <c r="O30" i="2"/>
  <c r="E28" i="2"/>
  <c r="E27" i="16" s="1"/>
  <c r="Q39" i="2"/>
  <c r="Q38" i="16" s="1"/>
  <c r="R56" i="2"/>
  <c r="O53" i="2"/>
  <c r="O52" i="16" s="1"/>
  <c r="S55" i="2"/>
  <c r="S54" i="16" s="1"/>
  <c r="M39" i="2"/>
  <c r="M38" i="16" s="1"/>
  <c r="Q28" i="2"/>
  <c r="Q27" i="16" s="1"/>
  <c r="N10" i="2"/>
  <c r="O10" i="2"/>
  <c r="L10" i="2"/>
  <c r="H17" i="2"/>
  <c r="J13" i="2"/>
  <c r="J13" i="16" s="1"/>
  <c r="G14" i="2"/>
  <c r="G14" i="16" s="1"/>
  <c r="N15" i="2"/>
  <c r="N15" i="16" s="1"/>
  <c r="J27" i="2"/>
  <c r="J26" i="16" s="1"/>
  <c r="F28" i="2"/>
  <c r="F27" i="16" s="1"/>
  <c r="N28" i="2"/>
  <c r="N27" i="16" s="1"/>
  <c r="P53" i="2"/>
  <c r="P52" i="16" s="1"/>
  <c r="F17" i="2"/>
  <c r="J17" i="2"/>
  <c r="B13" i="2"/>
  <c r="B13" i="16" s="1"/>
  <c r="F15" i="2"/>
  <c r="F15" i="16" s="1"/>
  <c r="M30" i="2"/>
  <c r="Q30" i="2"/>
  <c r="J29" i="2"/>
  <c r="J28" i="16" s="1"/>
  <c r="L41" i="2"/>
  <c r="L40" i="16" s="1"/>
  <c r="T41" i="2"/>
  <c r="T40" i="16" s="1"/>
  <c r="T55" i="2"/>
  <c r="T54" i="16" s="1"/>
  <c r="E13" i="2"/>
  <c r="E13" i="16" s="1"/>
  <c r="N13" i="2"/>
  <c r="N13" i="16" s="1"/>
  <c r="I14" i="2"/>
  <c r="I14" i="16" s="1"/>
  <c r="I15" i="2"/>
  <c r="I15" i="16" s="1"/>
  <c r="F30" i="2"/>
  <c r="N30" i="2"/>
  <c r="N27" i="2"/>
  <c r="N26" i="16" s="1"/>
  <c r="E29" i="2"/>
  <c r="E28" i="16" s="1"/>
  <c r="M29" i="2"/>
  <c r="M28" i="16" s="1"/>
  <c r="L39" i="2"/>
  <c r="L38" i="16" s="1"/>
  <c r="T39" i="2"/>
  <c r="T38" i="16" s="1"/>
  <c r="M41" i="2"/>
  <c r="M40" i="16" s="1"/>
  <c r="T53" i="2"/>
  <c r="T52" i="16" s="1"/>
  <c r="O55" i="2"/>
  <c r="O54" i="16" s="1"/>
  <c r="W55" i="2"/>
  <c r="W54" i="16" s="1"/>
  <c r="G30" i="2"/>
  <c r="F13" i="2"/>
  <c r="F13" i="16" s="1"/>
  <c r="F27" i="2"/>
  <c r="F26" i="16" s="1"/>
  <c r="P55" i="2"/>
  <c r="P54" i="16" s="1"/>
  <c r="J15" i="2"/>
  <c r="J15" i="16" s="1"/>
  <c r="B15" i="2"/>
  <c r="B15" i="16" s="1"/>
  <c r="P56" i="2"/>
  <c r="T56" i="2"/>
  <c r="E30" i="2"/>
  <c r="B17" i="2"/>
  <c r="E17" i="2"/>
  <c r="I17" i="2"/>
  <c r="M17" i="2"/>
  <c r="G17" i="2"/>
  <c r="P28" i="2"/>
  <c r="P27" i="16" s="1"/>
  <c r="P27" i="2"/>
  <c r="P26" i="16" s="1"/>
  <c r="R41" i="2"/>
  <c r="R40" i="16" s="1"/>
  <c r="R39" i="2"/>
  <c r="R38" i="16" s="1"/>
  <c r="Q55" i="2"/>
  <c r="Q54" i="16" s="1"/>
  <c r="Q53" i="2"/>
  <c r="Q52" i="16" s="1"/>
  <c r="U55" i="2"/>
  <c r="U54" i="16" s="1"/>
  <c r="U53" i="2"/>
  <c r="U52" i="16" s="1"/>
  <c r="K13" i="2"/>
  <c r="K13" i="16" s="1"/>
  <c r="C14" i="2"/>
  <c r="C14" i="16" s="1"/>
  <c r="O14" i="2"/>
  <c r="O14" i="16" s="1"/>
  <c r="C17" i="2"/>
  <c r="K17" i="2"/>
  <c r="K41" i="2"/>
  <c r="K40" i="16" s="1"/>
  <c r="K39" i="2"/>
  <c r="K38" i="16" s="1"/>
  <c r="O41" i="2"/>
  <c r="O40" i="16" s="1"/>
  <c r="O39" i="2"/>
  <c r="O38" i="16" s="1"/>
  <c r="S41" i="2"/>
  <c r="S40" i="16" s="1"/>
  <c r="S39" i="2"/>
  <c r="S38" i="16" s="1"/>
  <c r="N40" i="2"/>
  <c r="N39" i="16" s="1"/>
  <c r="N55" i="2"/>
  <c r="N54" i="16" s="1"/>
  <c r="N53" i="2"/>
  <c r="N52" i="16" s="1"/>
  <c r="R55" i="2"/>
  <c r="R54" i="16" s="1"/>
  <c r="R53" i="2"/>
  <c r="R52" i="16" s="1"/>
  <c r="V55" i="2"/>
  <c r="V54" i="16" s="1"/>
  <c r="V53" i="2"/>
  <c r="V52" i="16" s="1"/>
  <c r="Q54" i="2"/>
  <c r="Q53" i="16" s="1"/>
  <c r="U56" i="2"/>
  <c r="D15" i="2"/>
  <c r="D15" i="16" s="1"/>
  <c r="D13" i="2"/>
  <c r="D13" i="16" s="1"/>
  <c r="H15" i="2"/>
  <c r="H15" i="16" s="1"/>
  <c r="H13" i="2"/>
  <c r="H13" i="16" s="1"/>
  <c r="L15" i="2"/>
  <c r="L15" i="16" s="1"/>
  <c r="L13" i="2"/>
  <c r="L13" i="16" s="1"/>
  <c r="G13" i="2"/>
  <c r="G13" i="16" s="1"/>
  <c r="D14" i="2"/>
  <c r="D14" i="16" s="1"/>
  <c r="D17" i="2"/>
  <c r="P30" i="2"/>
  <c r="O40" i="2"/>
  <c r="O39" i="16" s="1"/>
  <c r="R54" i="2"/>
  <c r="R53" i="16" s="1"/>
  <c r="N56" i="2"/>
  <c r="V56" i="2"/>
  <c r="C13" i="2"/>
  <c r="C13" i="16" s="1"/>
  <c r="E14" i="2"/>
  <c r="E14" i="16" s="1"/>
  <c r="K14" i="2"/>
  <c r="K14" i="16" s="1"/>
  <c r="M15" i="2"/>
  <c r="M15" i="16" s="1"/>
  <c r="K29" i="2"/>
  <c r="K28" i="16" s="1"/>
  <c r="K28" i="2"/>
  <c r="K27" i="16" s="1"/>
  <c r="O29" i="2"/>
  <c r="O28" i="16" s="1"/>
  <c r="O28" i="2"/>
  <c r="O27" i="16" s="1"/>
  <c r="O27" i="2"/>
  <c r="O26" i="16" s="1"/>
  <c r="P29" i="2"/>
  <c r="P28" i="16" s="1"/>
  <c r="K30" i="2"/>
  <c r="R40" i="2"/>
  <c r="R39" i="16" s="1"/>
  <c r="U54" i="2"/>
  <c r="U53" i="16" s="1"/>
  <c r="Q56" i="2"/>
  <c r="L28" i="2"/>
  <c r="L27" i="16" s="1"/>
  <c r="L27" i="2"/>
  <c r="L26" i="16" s="1"/>
  <c r="L29" i="2"/>
  <c r="L28" i="16" s="1"/>
  <c r="L30" i="2"/>
  <c r="N41" i="2"/>
  <c r="N40" i="16" s="1"/>
  <c r="N39" i="2"/>
  <c r="N38" i="16" s="1"/>
  <c r="M74" i="12"/>
  <c r="L74" i="12"/>
  <c r="K74" i="12"/>
  <c r="H74" i="12"/>
  <c r="F74" i="12"/>
  <c r="E74" i="12"/>
  <c r="D74" i="12"/>
  <c r="L73" i="12"/>
  <c r="K73" i="12"/>
  <c r="H73" i="12"/>
  <c r="M73" i="12" s="1"/>
  <c r="F73" i="12"/>
  <c r="E73" i="12"/>
  <c r="D73" i="12"/>
  <c r="K72" i="12"/>
  <c r="L72" i="12" s="1"/>
  <c r="M72" i="12" s="1"/>
  <c r="H72" i="12"/>
  <c r="F72" i="12"/>
  <c r="E72" i="12"/>
  <c r="D72" i="12"/>
  <c r="L71" i="12"/>
  <c r="K71" i="12"/>
  <c r="H71" i="12"/>
  <c r="M71" i="12" s="1"/>
  <c r="F71" i="12"/>
  <c r="E71" i="12"/>
  <c r="D71" i="12"/>
  <c r="K70" i="12"/>
  <c r="L70" i="12" s="1"/>
  <c r="M70" i="12" s="1"/>
  <c r="H70" i="12"/>
  <c r="F70" i="12"/>
  <c r="E70" i="12"/>
  <c r="D70" i="12"/>
  <c r="G65" i="12"/>
  <c r="K65" i="12" s="1"/>
  <c r="L65" i="12" s="1"/>
  <c r="F65" i="12"/>
  <c r="G64" i="12"/>
  <c r="K64" i="12" s="1"/>
  <c r="L64" i="12" s="1"/>
  <c r="F64" i="12"/>
  <c r="G63" i="12"/>
  <c r="K63" i="12" s="1"/>
  <c r="L63" i="12" s="1"/>
  <c r="F63" i="12"/>
  <c r="G62" i="12"/>
  <c r="K62" i="12" s="1"/>
  <c r="L62" i="12" s="1"/>
  <c r="F62" i="12"/>
  <c r="G61" i="12"/>
  <c r="K61" i="12" s="1"/>
  <c r="L61" i="12" s="1"/>
  <c r="F61" i="12"/>
  <c r="G60" i="12"/>
  <c r="K60" i="12" s="1"/>
  <c r="L60" i="12" s="1"/>
  <c r="F60" i="12"/>
  <c r="G59" i="12"/>
  <c r="K59" i="12" s="1"/>
  <c r="L59" i="12" s="1"/>
  <c r="F59" i="12"/>
  <c r="G58" i="12"/>
  <c r="K58" i="12" s="1"/>
  <c r="L58" i="12" s="1"/>
  <c r="F58" i="12"/>
  <c r="G57" i="12"/>
  <c r="K57" i="12" s="1"/>
  <c r="L57" i="12" s="1"/>
  <c r="F57" i="12"/>
  <c r="G51" i="12"/>
  <c r="K51" i="12" s="1"/>
  <c r="L51" i="12" s="1"/>
  <c r="F51" i="12"/>
  <c r="G50" i="12"/>
  <c r="K50" i="12" s="1"/>
  <c r="L50" i="12" s="1"/>
  <c r="F50" i="12"/>
  <c r="G49" i="12"/>
  <c r="K49" i="12" s="1"/>
  <c r="L49" i="12" s="1"/>
  <c r="F49" i="12"/>
  <c r="G48" i="12"/>
  <c r="K48" i="12" s="1"/>
  <c r="L48" i="12" s="1"/>
  <c r="F48" i="12"/>
  <c r="G47" i="12"/>
  <c r="K47" i="12" s="1"/>
  <c r="L47" i="12" s="1"/>
  <c r="F47" i="12"/>
  <c r="G46" i="12"/>
  <c r="K46" i="12" s="1"/>
  <c r="L46" i="12" s="1"/>
  <c r="F46" i="12"/>
  <c r="G45" i="12"/>
  <c r="K45" i="12" s="1"/>
  <c r="L45" i="12" s="1"/>
  <c r="F45" i="12"/>
  <c r="G44" i="12"/>
  <c r="K44" i="12" s="1"/>
  <c r="L44" i="12" s="1"/>
  <c r="F44" i="12"/>
  <c r="G43" i="12"/>
  <c r="K43" i="12" s="1"/>
  <c r="L43" i="12" s="1"/>
  <c r="F43" i="12"/>
  <c r="G37" i="12"/>
  <c r="K37" i="12" s="1"/>
  <c r="L37" i="12" s="1"/>
  <c r="F37" i="12"/>
  <c r="G36" i="12"/>
  <c r="K36" i="12" s="1"/>
  <c r="L36" i="12" s="1"/>
  <c r="F36" i="12"/>
  <c r="G35" i="12"/>
  <c r="K35" i="12" s="1"/>
  <c r="L35" i="12" s="1"/>
  <c r="F35" i="12"/>
  <c r="G34" i="12"/>
  <c r="K34" i="12" s="1"/>
  <c r="L34" i="12" s="1"/>
  <c r="F34" i="12"/>
  <c r="G33" i="12"/>
  <c r="K33" i="12" s="1"/>
  <c r="L33" i="12" s="1"/>
  <c r="F33" i="12"/>
  <c r="G32" i="12"/>
  <c r="K32" i="12" s="1"/>
  <c r="L32" i="12" s="1"/>
  <c r="F32" i="12"/>
  <c r="G31" i="12"/>
  <c r="K31" i="12" s="1"/>
  <c r="L31" i="12" s="1"/>
  <c r="F31" i="12"/>
  <c r="G30" i="12"/>
  <c r="K30" i="12" s="1"/>
  <c r="L30" i="12" s="1"/>
  <c r="F30" i="12"/>
  <c r="G29" i="12"/>
  <c r="K29" i="12" s="1"/>
  <c r="L29" i="12" s="1"/>
  <c r="F29" i="12"/>
  <c r="G28" i="12"/>
  <c r="K28" i="12" s="1"/>
  <c r="L28" i="12" s="1"/>
  <c r="F28" i="12"/>
  <c r="G27" i="12"/>
  <c r="K27" i="12" s="1"/>
  <c r="L27" i="12" s="1"/>
  <c r="M27" i="12" s="1"/>
  <c r="L20" i="12"/>
  <c r="G20" i="12"/>
  <c r="E20" i="12" s="1"/>
  <c r="F20" i="12"/>
  <c r="L19" i="12"/>
  <c r="G19" i="12"/>
  <c r="H19" i="12" s="1"/>
  <c r="F19" i="12"/>
  <c r="L18" i="12"/>
  <c r="G18" i="12"/>
  <c r="E18" i="12" s="1"/>
  <c r="F18" i="12"/>
  <c r="L17" i="12"/>
  <c r="G17" i="12"/>
  <c r="E17" i="12" s="1"/>
  <c r="F17" i="12"/>
  <c r="L16" i="12"/>
  <c r="G16" i="12"/>
  <c r="E16" i="12" s="1"/>
  <c r="F16" i="12"/>
  <c r="L15" i="12"/>
  <c r="G15" i="12"/>
  <c r="H15" i="12" s="1"/>
  <c r="F15" i="12"/>
  <c r="L14" i="12"/>
  <c r="G14" i="12"/>
  <c r="E14" i="12" s="1"/>
  <c r="F14" i="12"/>
  <c r="L13" i="12"/>
  <c r="H13" i="12"/>
  <c r="M13" i="12" s="1"/>
  <c r="F13" i="12"/>
  <c r="E13" i="12"/>
  <c r="D13" i="12"/>
  <c r="L12" i="12"/>
  <c r="H12" i="12"/>
  <c r="F12" i="12"/>
  <c r="E12" i="12"/>
  <c r="D12" i="12"/>
  <c r="M6" i="12"/>
  <c r="J6" i="12"/>
  <c r="O70" i="12" l="1"/>
  <c r="P70" i="12"/>
  <c r="O72" i="12"/>
  <c r="P72" i="12"/>
  <c r="O71" i="12"/>
  <c r="P71" i="12" s="1"/>
  <c r="O73" i="12"/>
  <c r="P73" i="12" s="1"/>
  <c r="M15" i="12"/>
  <c r="O74" i="12"/>
  <c r="P74" i="12" s="1"/>
  <c r="M19" i="12"/>
  <c r="M12" i="12"/>
  <c r="L17" i="2"/>
  <c r="L10" i="16"/>
  <c r="L16" i="16" s="1"/>
  <c r="N17" i="2"/>
  <c r="N10" i="16"/>
  <c r="N16" i="16" s="1"/>
  <c r="O17" i="2"/>
  <c r="O10" i="16"/>
  <c r="O16" i="16" s="1"/>
  <c r="H18" i="12"/>
  <c r="M18" i="12" s="1"/>
  <c r="E19" i="12"/>
  <c r="H14" i="12"/>
  <c r="M14" i="12" s="1"/>
  <c r="D18" i="12"/>
  <c r="D14" i="12"/>
  <c r="E15" i="12"/>
  <c r="D17" i="12"/>
  <c r="H17" i="12"/>
  <c r="M17" i="12" s="1"/>
  <c r="D28" i="12"/>
  <c r="H28" i="12"/>
  <c r="M28" i="12" s="1"/>
  <c r="D29" i="12"/>
  <c r="H29" i="12"/>
  <c r="M29" i="12" s="1"/>
  <c r="D30" i="12"/>
  <c r="H30" i="12"/>
  <c r="M30" i="12" s="1"/>
  <c r="D31" i="12"/>
  <c r="H31" i="12"/>
  <c r="M31" i="12" s="1"/>
  <c r="D32" i="12"/>
  <c r="H32" i="12"/>
  <c r="M32" i="12" s="1"/>
  <c r="D33" i="12"/>
  <c r="H33" i="12"/>
  <c r="M33" i="12" s="1"/>
  <c r="D34" i="12"/>
  <c r="H34" i="12"/>
  <c r="M34" i="12" s="1"/>
  <c r="D35" i="12"/>
  <c r="H35" i="12"/>
  <c r="M35" i="12" s="1"/>
  <c r="D36" i="12"/>
  <c r="H36" i="12"/>
  <c r="M36" i="12" s="1"/>
  <c r="D37" i="12"/>
  <c r="H37" i="12"/>
  <c r="M37" i="12" s="1"/>
  <c r="D43" i="12"/>
  <c r="H43" i="12"/>
  <c r="M43" i="12" s="1"/>
  <c r="D44" i="12"/>
  <c r="H44" i="12"/>
  <c r="M44" i="12" s="1"/>
  <c r="D45" i="12"/>
  <c r="H45" i="12"/>
  <c r="M45" i="12" s="1"/>
  <c r="D46" i="12"/>
  <c r="H46" i="12"/>
  <c r="M46" i="12" s="1"/>
  <c r="D47" i="12"/>
  <c r="H47" i="12"/>
  <c r="M47" i="12" s="1"/>
  <c r="D48" i="12"/>
  <c r="H48" i="12"/>
  <c r="M48" i="12" s="1"/>
  <c r="D49" i="12"/>
  <c r="H49" i="12"/>
  <c r="M49" i="12" s="1"/>
  <c r="D50" i="12"/>
  <c r="H50" i="12"/>
  <c r="M50" i="12" s="1"/>
  <c r="D51" i="12"/>
  <c r="H51" i="12"/>
  <c r="M51" i="12" s="1"/>
  <c r="D57" i="12"/>
  <c r="H57" i="12"/>
  <c r="M57" i="12" s="1"/>
  <c r="D58" i="12"/>
  <c r="H58" i="12"/>
  <c r="M58" i="12" s="1"/>
  <c r="D59" i="12"/>
  <c r="H59" i="12"/>
  <c r="M59" i="12" s="1"/>
  <c r="D60" i="12"/>
  <c r="H60" i="12"/>
  <c r="M60" i="12" s="1"/>
  <c r="D61" i="12"/>
  <c r="H61" i="12"/>
  <c r="M61" i="12" s="1"/>
  <c r="D62" i="12"/>
  <c r="H62" i="12"/>
  <c r="M62" i="12" s="1"/>
  <c r="D63" i="12"/>
  <c r="H63" i="12"/>
  <c r="M63" i="12" s="1"/>
  <c r="D64" i="12"/>
  <c r="H64" i="12"/>
  <c r="M64" i="12" s="1"/>
  <c r="D65" i="12"/>
  <c r="H65" i="12"/>
  <c r="M65" i="12" s="1"/>
  <c r="D16" i="12"/>
  <c r="H16" i="12"/>
  <c r="M16" i="12" s="1"/>
  <c r="D20" i="12"/>
  <c r="H20" i="12"/>
  <c r="M20" i="12" s="1"/>
  <c r="E28" i="12"/>
  <c r="E29" i="12"/>
  <c r="E30" i="12"/>
  <c r="E31" i="12"/>
  <c r="E32" i="12"/>
  <c r="E33" i="12"/>
  <c r="E34" i="12"/>
  <c r="E35" i="12"/>
  <c r="E36" i="12"/>
  <c r="E37" i="12"/>
  <c r="E43" i="12"/>
  <c r="E44" i="12"/>
  <c r="E45" i="12"/>
  <c r="E46" i="12"/>
  <c r="E47" i="12"/>
  <c r="E48" i="12"/>
  <c r="E49" i="12"/>
  <c r="E50" i="12"/>
  <c r="E51" i="12"/>
  <c r="E57" i="12"/>
  <c r="E58" i="12"/>
  <c r="E59" i="12"/>
  <c r="E60" i="12"/>
  <c r="E61" i="12"/>
  <c r="E62" i="12"/>
  <c r="E63" i="12"/>
  <c r="E64" i="12"/>
  <c r="E65" i="12"/>
  <c r="D15" i="12"/>
  <c r="D19" i="12"/>
  <c r="R67" i="2" l="1"/>
  <c r="R66" i="2"/>
  <c r="R65" i="2"/>
  <c r="R68" i="2"/>
</calcChain>
</file>

<file path=xl/comments1.xml><?xml version="1.0" encoding="utf-8"?>
<comments xmlns="http://schemas.openxmlformats.org/spreadsheetml/2006/main">
  <authors>
    <author>Nuria Ibañez Perez</author>
  </authors>
  <commentList>
    <comment ref="F20" authorId="0" shapeId="0">
      <text>
        <r>
          <rPr>
            <b/>
            <sz val="9"/>
            <color rgb="FF000000"/>
            <rFont val="Tahoma"/>
            <family val="2"/>
          </rPr>
          <t>Nuria Ibañez Perez:</t>
        </r>
        <r>
          <rPr>
            <sz val="9"/>
            <color rgb="FF000000"/>
            <rFont val="Tahoma"/>
            <family val="2"/>
          </rPr>
          <t xml:space="preserve">
efectiu 20 de maig (J.Vilamú)</t>
        </r>
      </text>
    </comment>
  </commentList>
</comments>
</file>

<file path=xl/comments2.xml><?xml version="1.0" encoding="utf-8"?>
<comments xmlns="http://schemas.openxmlformats.org/spreadsheetml/2006/main">
  <authors>
    <author>Nuria Ibañez Perez</author>
  </authors>
  <commentList>
    <comment ref="F20" authorId="0" shapeId="0">
      <text>
        <r>
          <rPr>
            <b/>
            <sz val="9"/>
            <color rgb="FF000000"/>
            <rFont val="Tahoma"/>
            <family val="2"/>
          </rPr>
          <t>Nuria Ibañez Perez:</t>
        </r>
        <r>
          <rPr>
            <sz val="9"/>
            <color rgb="FF000000"/>
            <rFont val="Tahoma"/>
            <family val="2"/>
          </rPr>
          <t xml:space="preserve">
efectiu 20 de maig (J.Vilamú)</t>
        </r>
      </text>
    </comment>
  </commentList>
</comments>
</file>

<file path=xl/comments3.xml><?xml version="1.0" encoding="utf-8"?>
<comments xmlns="http://schemas.openxmlformats.org/spreadsheetml/2006/main">
  <authors>
    <author>Nuria Ibañez Perez</author>
  </authors>
  <commentList>
    <comment ref="E21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comments4.xml><?xml version="1.0" encoding="utf-8"?>
<comments xmlns="http://schemas.openxmlformats.org/spreadsheetml/2006/main">
  <authors>
    <author>Nuria Ibañez Perez</author>
  </authors>
  <commentList>
    <comment ref="E20" authorId="0" shapeId="0">
      <text>
        <r>
          <rPr>
            <b/>
            <sz val="9"/>
            <color indexed="81"/>
            <rFont val="Tahoma"/>
            <family val="2"/>
          </rPr>
          <t>Nuria Ibañez Perez:</t>
        </r>
        <r>
          <rPr>
            <sz val="9"/>
            <color indexed="81"/>
            <rFont val="Tahoma"/>
            <family val="2"/>
          </rPr>
          <t xml:space="preserve">
efectiu 20 de maig (J.Vilamú)</t>
        </r>
      </text>
    </comment>
  </commentList>
</comments>
</file>

<file path=xl/sharedStrings.xml><?xml version="1.0" encoding="utf-8"?>
<sst xmlns="http://schemas.openxmlformats.org/spreadsheetml/2006/main" count="482" uniqueCount="123">
  <si>
    <t>Ajut per menjar</t>
  </si>
  <si>
    <t>Import desplaçament</t>
  </si>
  <si>
    <t>subjecte</t>
  </si>
  <si>
    <t>exempte</t>
  </si>
  <si>
    <t>ALTRES PERCEPCIONS (import per unitat/km)</t>
  </si>
  <si>
    <t>C2</t>
  </si>
  <si>
    <t>C1</t>
  </si>
  <si>
    <t>Ajut social per fill/a disminuït/ida</t>
  </si>
  <si>
    <t>A2</t>
  </si>
  <si>
    <t>Ajut social per fill/a</t>
  </si>
  <si>
    <t>A1</t>
  </si>
  <si>
    <t>PVV= 319,07,-€</t>
  </si>
  <si>
    <t>Trienni</t>
  </si>
  <si>
    <t>Sou base</t>
  </si>
  <si>
    <t>GRUP</t>
  </si>
  <si>
    <t>ALTRES PERCEPCIONS (imports mensuals)</t>
  </si>
  <si>
    <t>SGC=  343,16,-€</t>
  </si>
  <si>
    <t>(només pel que fa a sou base i triennis)</t>
  </si>
  <si>
    <t>(imports mensuals)</t>
  </si>
  <si>
    <t>IMPORT A PERCEBRE A LA PAGA EXTRA DESEMBRE 2019</t>
  </si>
  <si>
    <t>COMPLEMENTS PERSONALS</t>
  </si>
  <si>
    <t>Assistència i Puntualitat</t>
  </si>
  <si>
    <t>Carrera Horitzontal</t>
  </si>
  <si>
    <t>Productivitat</t>
  </si>
  <si>
    <t>C.Productivitat</t>
  </si>
  <si>
    <t>(a cada mensualitat ordinària)</t>
  </si>
  <si>
    <t>C.Especific</t>
  </si>
  <si>
    <t>C.Desti</t>
  </si>
  <si>
    <t>Sou Base</t>
  </si>
  <si>
    <t>GRUP  "C2"</t>
  </si>
  <si>
    <t>GRUP  "C1"</t>
  </si>
  <si>
    <t>16a</t>
  </si>
  <si>
    <t>26b</t>
  </si>
  <si>
    <t>26a</t>
  </si>
  <si>
    <t>GRUP  "A2"</t>
  </si>
  <si>
    <t>20c</t>
  </si>
  <si>
    <t>20b</t>
  </si>
  <si>
    <t>20a</t>
  </si>
  <si>
    <t>GRUP  "A1"</t>
  </si>
  <si>
    <t>Febrer: incorporació complement específic 0,3% +2% increment</t>
  </si>
  <si>
    <t>AG: Modificació: CE i C.P.</t>
  </si>
  <si>
    <t>ESCALES I NIVELLS RETRIBUTIUS C.P.N.S.C.  PERSONAL FUNCIONARI: SETEMBRE 2020</t>
  </si>
  <si>
    <t>RETRIBUCIONS MENSUALS</t>
  </si>
  <si>
    <t>RETRIBUCIONS A LES PAGUES EXTRES (JUNY I DESEMBRE DE 2020)</t>
  </si>
  <si>
    <t>TOTAL ANUAL</t>
  </si>
  <si>
    <t>0,3%+2%</t>
  </si>
  <si>
    <t xml:space="preserve">TOTAL </t>
  </si>
  <si>
    <t>TOTAL ANY (*)</t>
  </si>
  <si>
    <t>Director Gerent</t>
  </si>
  <si>
    <t>Retribució</t>
  </si>
  <si>
    <t>MES</t>
  </si>
  <si>
    <t>SUBGRUP A1</t>
  </si>
  <si>
    <t>Sou</t>
  </si>
  <si>
    <t>Complement Lloc i</t>
  </si>
  <si>
    <t>TOTAL</t>
  </si>
  <si>
    <t>Tècnic Superior</t>
  </si>
  <si>
    <t>Nivells</t>
  </si>
  <si>
    <t>Base</t>
  </si>
  <si>
    <t>Desen.Professional</t>
  </si>
  <si>
    <t>ANUAL</t>
  </si>
  <si>
    <t>TOTAL ANY</t>
  </si>
  <si>
    <t>Productivitat 50%</t>
  </si>
  <si>
    <t>Carrera Horitzontal 30%</t>
  </si>
  <si>
    <t xml:space="preserve">Assistència i puntualitat </t>
  </si>
  <si>
    <t>SUBGRUP A2</t>
  </si>
  <si>
    <t>Tècnic Mitjà</t>
  </si>
  <si>
    <t>SUBGRUP C1</t>
  </si>
  <si>
    <t>Tècnic Auxiliar</t>
  </si>
  <si>
    <t>SUBGRUP C2</t>
  </si>
  <si>
    <t>Auxiliar administratiu</t>
  </si>
  <si>
    <t>Guarda forestal</t>
  </si>
  <si>
    <t>Oficial conservació treballs</t>
  </si>
  <si>
    <t>forestals i agrícoles</t>
  </si>
  <si>
    <t>Operari de camp</t>
  </si>
  <si>
    <t>i prevenció d'incendis</t>
  </si>
  <si>
    <t>Subaltern</t>
  </si>
  <si>
    <t>SUBGRUP AP</t>
  </si>
  <si>
    <t>TOTAL  MES</t>
  </si>
  <si>
    <t>productivitat</t>
  </si>
  <si>
    <t>TRIENNIS</t>
  </si>
  <si>
    <t>Antiguitat mes</t>
  </si>
  <si>
    <t>Antiguitat a la</t>
  </si>
  <si>
    <t>ordinari</t>
  </si>
  <si>
    <t>paga extra</t>
  </si>
  <si>
    <t>AP</t>
  </si>
  <si>
    <r>
      <t xml:space="preserve">ESCALES I NIVELLS RETRIBUTIUS C.P.N.S.C.  PERSONAL LABORAL   </t>
    </r>
    <r>
      <rPr>
        <sz val="12"/>
        <color theme="1"/>
        <rFont val="Calibri"/>
        <family val="2"/>
        <scheme val="minor"/>
      </rPr>
      <t xml:space="preserve">  (febrer  2020 )</t>
    </r>
  </si>
  <si>
    <t>ASSEMBLEA GENERAL 09/07/2020  PUNT 9.2 ANNEX II</t>
  </si>
  <si>
    <t xml:space="preserve">ASSEMBLEA GENERAL 09/07/2020   PUNT 9.2   ANNEX I </t>
  </si>
  <si>
    <t>ASSEMBLEA GENERAL 09/07/2020  PUNT 9.2 ANNEX III</t>
  </si>
  <si>
    <t>Grupo/Subgrupo EBEP</t>
  </si>
  <si>
    <t>Sueldo</t>
  </si>
  <si>
    <t>(Euros)</t>
  </si>
  <si>
    <t>Trienios</t>
  </si>
  <si>
    <t>B</t>
  </si>
  <si>
    <t>Ley 11/2020, de 30 de diciembre, de Presupuestos Generales del Estado para el año 2021.</t>
  </si>
  <si>
    <t>C.Destí</t>
  </si>
  <si>
    <t>Nivel</t>
  </si>
  <si>
    <t>Importe
–
Euros</t>
  </si>
  <si>
    <t>sou mes</t>
  </si>
  <si>
    <t>triennis mes</t>
  </si>
  <si>
    <r>
      <t>E (</t>
    </r>
    <r>
      <rPr>
        <sz val="12"/>
        <color rgb="FF4C6F99"/>
        <rFont val="Open_sans_regular"/>
      </rPr>
      <t>Ley 30/1984</t>
    </r>
    <r>
      <rPr>
        <sz val="12"/>
        <color rgb="FF222222"/>
        <rFont val="Open_sans_regular"/>
      </rPr>
      <t>) y Agrupaciones Profesionales (</t>
    </r>
    <r>
      <rPr>
        <sz val="12"/>
        <color rgb="FF4C6F99"/>
        <rFont val="Open_sans_regular"/>
      </rPr>
      <t>EBEP</t>
    </r>
    <r>
      <rPr>
        <sz val="12"/>
        <color rgb="FF222222"/>
        <rFont val="Open_sans_regular"/>
      </rPr>
      <t>)</t>
    </r>
  </si>
  <si>
    <r>
      <t>E (</t>
    </r>
    <r>
      <rPr>
        <sz val="12"/>
        <color rgb="FF4C6F99"/>
        <rFont val="Open_sans_regular"/>
      </rPr>
      <t>Ley 30/1984</t>
    </r>
    <r>
      <rPr>
        <sz val="12"/>
        <color rgb="FF222222"/>
        <rFont val="Open_sans_regular"/>
      </rPr>
      <t>) y Agrupaciones Profesionales (</t>
    </r>
    <r>
      <rPr>
        <sz val="12"/>
        <color rgb="FF4C6F99"/>
        <rFont val="Open_sans_regular"/>
      </rPr>
      <t>EBEP</t>
    </r>
    <r>
      <rPr>
        <sz val="12"/>
        <color rgb="FF222222"/>
        <rFont val="Open_sans_regular"/>
      </rPr>
      <t>)</t>
    </r>
  </si>
  <si>
    <t>ESCALES I NIVELLS RETRIBUTIUS C.P.N.S.C.  PERSONAL FUNCIONARI: GENER 2021</t>
  </si>
  <si>
    <t>Gener: +0,9% Sobre gener 2020</t>
  </si>
  <si>
    <t>Anual</t>
  </si>
  <si>
    <t>Pagues ordinàries</t>
  </si>
  <si>
    <t>P.extraordinàries</t>
  </si>
  <si>
    <t>IMPORT A PERCEBRE PAGUES  EXTRES</t>
  </si>
  <si>
    <t>AGRUPACIÓ PROFESSIONAL "AP"</t>
  </si>
  <si>
    <t>IMPORT A PERCEBRE PAGUES  ORDINÀRIES</t>
  </si>
  <si>
    <t>import mes</t>
  </si>
  <si>
    <t>PROVISIONAL</t>
  </si>
  <si>
    <t>imports anuals</t>
  </si>
  <si>
    <t>imports mensuals</t>
  </si>
  <si>
    <t>+ 0,9%</t>
  </si>
  <si>
    <t>Retribució 2020</t>
  </si>
  <si>
    <t>Retribució 2021</t>
  </si>
  <si>
    <t>RETRIBUCIONS A LES PAGUES EXTRES (JUNY I DESEMBRE DE 2021)</t>
  </si>
  <si>
    <t xml:space="preserve">ANNEX 1: ESCALES I NIVELLS RETRIBUTIUS C.P.N.S.C.  </t>
  </si>
  <si>
    <t>DIRECTOR GERENT- GENER 2021</t>
  </si>
  <si>
    <t>TDPRL=  346,25-€</t>
  </si>
  <si>
    <t>TDPRL=  346,25,-€</t>
  </si>
  <si>
    <t>ESCALES I NIVELLS RETRIBUTIUS C.P.N.S.C.  PERSONAL FUNCIONARI i LABORAL : GENER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</si>
</sst>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4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1"/>
      <color rgb="FF000000"/>
      <name val="Calibri"/>
      <family val="2"/>
    </font>
    <font>
      <sz val="11"/>
      <color theme="1"/>
      <name val="Calibri"/>
      <family val="2"/>
    </font>
    <font>
      <i/>
      <sz val="8"/>
      <color rgb="FF000000"/>
      <name val="Calibri"/>
      <family val="2"/>
    </font>
    <font>
      <i/>
      <sz val="11"/>
      <color rgb="FF000000"/>
      <name val="Calibri"/>
      <family val="2"/>
    </font>
    <font>
      <sz val="11"/>
      <color rgb="FFFF0000"/>
      <name val="Calibri"/>
      <family val="2"/>
    </font>
    <font>
      <b/>
      <u/>
      <sz val="11"/>
      <color rgb="FFFF0000"/>
      <name val="Calibri"/>
      <family val="2"/>
    </font>
    <font>
      <i/>
      <sz val="11"/>
      <color rgb="FFFF0000"/>
      <name val="Calibri"/>
      <family val="2"/>
    </font>
    <font>
      <i/>
      <u/>
      <sz val="11"/>
      <color rgb="FFFF0000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8"/>
      <color theme="1"/>
      <name val="Arial Narrow"/>
      <family val="2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222222"/>
      <name val="Open_sans_regular"/>
    </font>
    <font>
      <sz val="12"/>
      <color indexed="8"/>
      <name val="Arial"/>
      <family val="1"/>
      <charset val="204"/>
    </font>
    <font>
      <sz val="12"/>
      <color indexed="8"/>
      <name val="Arial"/>
      <family val="2"/>
    </font>
    <font>
      <sz val="12"/>
      <color rgb="FF222222"/>
      <name val="Open_sans_regular"/>
    </font>
    <font>
      <sz val="12"/>
      <color rgb="FF4C6F99"/>
      <name val="Open_sans_regula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u/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 style="thin">
        <color indexed="64"/>
      </left>
      <right/>
      <top style="medium">
        <color rgb="FFCFCFCF"/>
      </top>
      <bottom/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 style="medium">
        <color rgb="FFCFCFC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9" fillId="0" borderId="0" applyNumberFormat="0" applyFill="0" applyBorder="0" applyAlignment="0" applyProtection="0"/>
  </cellStyleXfs>
  <cellXfs count="27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2" fontId="4" fillId="0" borderId="2" xfId="1" applyNumberFormat="1" applyFont="1" applyFill="1" applyBorder="1" applyAlignment="1">
      <alignment horizontal="center" vertical="top" shrinkToFit="1"/>
    </xf>
    <xf numFmtId="4" fontId="6" fillId="0" borderId="0" xfId="0" applyNumberFormat="1" applyFont="1"/>
    <xf numFmtId="4" fontId="0" fillId="0" borderId="0" xfId="0" applyNumberFormat="1" applyFill="1"/>
    <xf numFmtId="0" fontId="0" fillId="0" borderId="0" xfId="0" applyBorder="1"/>
    <xf numFmtId="4" fontId="0" fillId="0" borderId="0" xfId="0" applyNumberFormat="1" applyBorder="1"/>
    <xf numFmtId="0" fontId="0" fillId="0" borderId="0" xfId="0" applyFill="1" applyBorder="1"/>
    <xf numFmtId="4" fontId="2" fillId="2" borderId="3" xfId="0" applyNumberFormat="1" applyFont="1" applyFill="1" applyBorder="1"/>
    <xf numFmtId="4" fontId="0" fillId="0" borderId="3" xfId="0" applyNumberFormat="1" applyBorder="1"/>
    <xf numFmtId="4" fontId="0" fillId="2" borderId="3" xfId="0" applyNumberFormat="1" applyFill="1" applyBorder="1"/>
    <xf numFmtId="4" fontId="0" fillId="0" borderId="3" xfId="0" applyNumberFormat="1" applyFill="1" applyBorder="1"/>
    <xf numFmtId="4" fontId="0" fillId="2" borderId="0" xfId="0" applyNumberFormat="1" applyFill="1"/>
    <xf numFmtId="0" fontId="0" fillId="0" borderId="3" xfId="0" applyFill="1" applyBorder="1"/>
    <xf numFmtId="0" fontId="0" fillId="0" borderId="0" xfId="0" applyFill="1"/>
    <xf numFmtId="0" fontId="5" fillId="0" borderId="0" xfId="0" applyFont="1"/>
    <xf numFmtId="4" fontId="0" fillId="0" borderId="0" xfId="0" applyNumberFormat="1" applyFill="1" applyBorder="1"/>
    <xf numFmtId="0" fontId="0" fillId="0" borderId="6" xfId="0" applyBorder="1"/>
    <xf numFmtId="4" fontId="7" fillId="0" borderId="3" xfId="0" applyNumberFormat="1" applyFont="1" applyBorder="1"/>
    <xf numFmtId="4" fontId="7" fillId="0" borderId="0" xfId="0" applyNumberFormat="1" applyFont="1"/>
    <xf numFmtId="4" fontId="0" fillId="3" borderId="0" xfId="0" applyNumberFormat="1" applyFill="1"/>
    <xf numFmtId="4" fontId="0" fillId="3" borderId="3" xfId="0" applyNumberFormat="1" applyFill="1" applyBorder="1"/>
    <xf numFmtId="0" fontId="2" fillId="0" borderId="0" xfId="0" applyFont="1" applyBorder="1" applyAlignment="1">
      <alignment horizontal="center"/>
    </xf>
    <xf numFmtId="4" fontId="2" fillId="0" borderId="0" xfId="0" applyNumberFormat="1" applyFont="1" applyFill="1" applyBorder="1"/>
    <xf numFmtId="4" fontId="2" fillId="0" borderId="3" xfId="0" applyNumberFormat="1" applyFont="1" applyFill="1" applyBorder="1"/>
    <xf numFmtId="0" fontId="0" fillId="0" borderId="11" xfId="0" applyBorder="1"/>
    <xf numFmtId="4" fontId="0" fillId="0" borderId="7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4" fontId="7" fillId="2" borderId="3" xfId="0" applyNumberFormat="1" applyFont="1" applyFill="1" applyBorder="1"/>
    <xf numFmtId="4" fontId="2" fillId="0" borderId="5" xfId="0" applyNumberFormat="1" applyFont="1" applyBorder="1"/>
    <xf numFmtId="4" fontId="7" fillId="0" borderId="3" xfId="0" applyNumberFormat="1" applyFont="1" applyFill="1" applyBorder="1"/>
    <xf numFmtId="4" fontId="7" fillId="0" borderId="0" xfId="0" applyNumberFormat="1" applyFont="1" applyFill="1" applyBorder="1"/>
    <xf numFmtId="0" fontId="11" fillId="0" borderId="0" xfId="0" applyFont="1" applyFill="1" applyBorder="1"/>
    <xf numFmtId="0" fontId="12" fillId="0" borderId="0" xfId="0" applyFont="1" applyFill="1" applyBorder="1"/>
    <xf numFmtId="0" fontId="12" fillId="6" borderId="0" xfId="0" applyFont="1" applyFill="1" applyBorder="1"/>
    <xf numFmtId="0" fontId="12" fillId="0" borderId="0" xfId="0" applyFont="1" applyFill="1" applyBorder="1" applyAlignment="1">
      <alignment horizontal="right"/>
    </xf>
    <xf numFmtId="0" fontId="12" fillId="7" borderId="0" xfId="0" applyFont="1" applyFill="1" applyBorder="1" applyAlignment="1">
      <alignment horizontal="right"/>
    </xf>
    <xf numFmtId="4" fontId="12" fillId="0" borderId="0" xfId="0" applyNumberFormat="1" applyFont="1" applyFill="1" applyBorder="1"/>
    <xf numFmtId="4" fontId="12" fillId="0" borderId="3" xfId="0" applyNumberFormat="1" applyFont="1" applyFill="1" applyBorder="1"/>
    <xf numFmtId="4" fontId="12" fillId="6" borderId="3" xfId="0" applyNumberFormat="1" applyFont="1" applyFill="1" applyBorder="1"/>
    <xf numFmtId="4" fontId="12" fillId="7" borderId="3" xfId="0" applyNumberFormat="1" applyFont="1" applyFill="1" applyBorder="1"/>
    <xf numFmtId="4" fontId="12" fillId="6" borderId="0" xfId="0" applyNumberFormat="1" applyFont="1" applyFill="1" applyBorder="1"/>
    <xf numFmtId="4" fontId="12" fillId="7" borderId="0" xfId="0" applyNumberFormat="1" applyFont="1" applyFill="1" applyBorder="1"/>
    <xf numFmtId="4" fontId="12" fillId="0" borderId="5" xfId="0" applyNumberFormat="1" applyFont="1" applyFill="1" applyBorder="1"/>
    <xf numFmtId="4" fontId="13" fillId="0" borderId="0" xfId="0" applyNumberFormat="1" applyFont="1" applyFill="1" applyBorder="1"/>
    <xf numFmtId="4" fontId="13" fillId="0" borderId="3" xfId="0" applyNumberFormat="1" applyFont="1" applyFill="1" applyBorder="1"/>
    <xf numFmtId="4" fontId="14" fillId="0" borderId="0" xfId="0" applyNumberFormat="1" applyFont="1" applyFill="1" applyBorder="1"/>
    <xf numFmtId="0" fontId="12" fillId="6" borderId="0" xfId="0" applyFont="1" applyFill="1" applyBorder="1" applyAlignment="1">
      <alignment horizontal="right"/>
    </xf>
    <xf numFmtId="0" fontId="12" fillId="6" borderId="3" xfId="0" applyFont="1" applyFill="1" applyBorder="1"/>
    <xf numFmtId="0" fontId="12" fillId="0" borderId="6" xfId="0" applyFont="1" applyFill="1" applyBorder="1"/>
    <xf numFmtId="0" fontId="12" fillId="0" borderId="3" xfId="0" applyFont="1" applyFill="1" applyBorder="1"/>
    <xf numFmtId="0" fontId="12" fillId="0" borderId="5" xfId="0" applyFont="1" applyFill="1" applyBorder="1"/>
    <xf numFmtId="0" fontId="12" fillId="0" borderId="7" xfId="0" applyFont="1" applyFill="1" applyBorder="1"/>
    <xf numFmtId="4" fontId="13" fillId="0" borderId="0" xfId="0" applyNumberFormat="1" applyFont="1" applyFill="1" applyBorder="1" applyAlignment="1">
      <alignment horizontal="right"/>
    </xf>
    <xf numFmtId="4" fontId="13" fillId="0" borderId="4" xfId="0" applyNumberFormat="1" applyFont="1" applyFill="1" applyBorder="1" applyAlignment="1">
      <alignment horizontal="right"/>
    </xf>
    <xf numFmtId="4" fontId="13" fillId="0" borderId="5" xfId="0" applyNumberFormat="1" applyFont="1" applyFill="1" applyBorder="1" applyAlignment="1">
      <alignment horizontal="left"/>
    </xf>
    <xf numFmtId="4" fontId="13" fillId="0" borderId="3" xfId="0" applyNumberFormat="1" applyFont="1" applyFill="1" applyBorder="1" applyAlignment="1">
      <alignment horizontal="left"/>
    </xf>
    <xf numFmtId="4" fontId="12" fillId="0" borderId="7" xfId="0" applyNumberFormat="1" applyFont="1" applyFill="1" applyBorder="1"/>
    <xf numFmtId="4" fontId="12" fillId="6" borderId="7" xfId="0" applyNumberFormat="1" applyFont="1" applyFill="1" applyBorder="1"/>
    <xf numFmtId="4" fontId="12" fillId="6" borderId="6" xfId="0" applyNumberFormat="1" applyFont="1" applyFill="1" applyBorder="1"/>
    <xf numFmtId="4" fontId="11" fillId="0" borderId="0" xfId="0" applyNumberFormat="1" applyFont="1" applyFill="1" applyBorder="1"/>
    <xf numFmtId="4" fontId="11" fillId="0" borderId="0" xfId="0" applyNumberFormat="1" applyFont="1" applyFill="1" applyBorder="1" applyAlignment="1">
      <alignment horizontal="right"/>
    </xf>
    <xf numFmtId="4" fontId="15" fillId="0" borderId="0" xfId="0" applyNumberFormat="1" applyFont="1" applyFill="1" applyBorder="1"/>
    <xf numFmtId="4" fontId="16" fillId="0" borderId="1" xfId="0" applyNumberFormat="1" applyFont="1" applyFill="1" applyBorder="1"/>
    <xf numFmtId="4" fontId="17" fillId="0" borderId="1" xfId="0" applyNumberFormat="1" applyFont="1" applyFill="1" applyBorder="1"/>
    <xf numFmtId="0" fontId="15" fillId="0" borderId="1" xfId="0" applyFont="1" applyFill="1" applyBorder="1" applyAlignment="1">
      <alignment vertical="center"/>
    </xf>
    <xf numFmtId="4" fontId="16" fillId="0" borderId="0" xfId="0" applyNumberFormat="1" applyFont="1" applyFill="1" applyBorder="1"/>
    <xf numFmtId="4" fontId="15" fillId="0" borderId="1" xfId="0" applyNumberFormat="1" applyFont="1" applyFill="1" applyBorder="1"/>
    <xf numFmtId="4" fontId="18" fillId="0" borderId="0" xfId="0" applyNumberFormat="1" applyFont="1" applyFill="1" applyBorder="1" applyAlignment="1">
      <alignment horizontal="right"/>
    </xf>
    <xf numFmtId="164" fontId="15" fillId="0" borderId="0" xfId="0" applyNumberFormat="1" applyFont="1" applyFill="1" applyBorder="1"/>
    <xf numFmtId="4" fontId="12" fillId="2" borderId="3" xfId="0" applyNumberFormat="1" applyFont="1" applyFill="1" applyBorder="1"/>
    <xf numFmtId="0" fontId="2" fillId="0" borderId="0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49" fontId="8" fillId="0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2" fillId="0" borderId="5" xfId="0" applyFont="1" applyBorder="1"/>
    <xf numFmtId="0" fontId="0" fillId="0" borderId="7" xfId="0" applyNumberFormat="1" applyBorder="1"/>
    <xf numFmtId="0" fontId="6" fillId="0" borderId="11" xfId="0" applyFont="1" applyBorder="1" applyAlignment="1">
      <alignment horizontal="center"/>
    </xf>
    <xf numFmtId="0" fontId="21" fillId="0" borderId="0" xfId="0" applyFont="1"/>
    <xf numFmtId="0" fontId="2" fillId="0" borderId="0" xfId="0" applyFont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14" xfId="0" applyFont="1" applyBorder="1" applyAlignment="1">
      <alignment horizontal="center"/>
    </xf>
    <xf numFmtId="0" fontId="0" fillId="0" borderId="0" xfId="0" applyNumberFormat="1"/>
    <xf numFmtId="0" fontId="0" fillId="0" borderId="7" xfId="0" applyFill="1" applyBorder="1"/>
    <xf numFmtId="4" fontId="2" fillId="0" borderId="6" xfId="0" applyNumberFormat="1" applyFont="1" applyBorder="1"/>
    <xf numFmtId="0" fontId="2" fillId="0" borderId="3" xfId="0" applyFont="1" applyBorder="1"/>
    <xf numFmtId="0" fontId="6" fillId="0" borderId="11" xfId="0" applyNumberFormat="1" applyFont="1" applyBorder="1" applyAlignment="1"/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 applyAlignment="1"/>
    <xf numFmtId="0" fontId="6" fillId="0" borderId="11" xfId="0" applyFont="1" applyBorder="1" applyAlignment="1"/>
    <xf numFmtId="0" fontId="22" fillId="0" borderId="11" xfId="0" applyFont="1" applyFill="1" applyBorder="1" applyAlignment="1"/>
    <xf numFmtId="0" fontId="0" fillId="0" borderId="11" xfId="0" applyBorder="1" applyAlignment="1"/>
    <xf numFmtId="4" fontId="2" fillId="0" borderId="9" xfId="0" applyNumberFormat="1" applyFont="1" applyBorder="1"/>
    <xf numFmtId="0" fontId="6" fillId="0" borderId="9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0" xfId="0" applyNumberFormat="1" applyFont="1" applyAlignment="1"/>
    <xf numFmtId="4" fontId="6" fillId="0" borderId="9" xfId="0" applyNumberFormat="1" applyFont="1" applyBorder="1" applyAlignment="1"/>
    <xf numFmtId="4" fontId="2" fillId="0" borderId="9" xfId="0" applyNumberFormat="1" applyFont="1" applyBorder="1" applyAlignment="1"/>
    <xf numFmtId="4" fontId="6" fillId="0" borderId="9" xfId="0" applyNumberFormat="1" applyFont="1" applyBorder="1" applyAlignment="1">
      <alignment horizontal="center" wrapText="1"/>
    </xf>
    <xf numFmtId="0" fontId="0" fillId="0" borderId="3" xfId="0" applyNumberFormat="1" applyBorder="1"/>
    <xf numFmtId="4" fontId="23" fillId="0" borderId="3" xfId="0" applyNumberFormat="1" applyFont="1" applyBorder="1"/>
    <xf numFmtId="4" fontId="2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0" xfId="0" applyFont="1"/>
    <xf numFmtId="0" fontId="0" fillId="0" borderId="11" xfId="0" applyBorder="1" applyAlignment="1">
      <alignment horizontal="center"/>
    </xf>
    <xf numFmtId="0" fontId="2" fillId="0" borderId="9" xfId="0" applyFont="1" applyBorder="1"/>
    <xf numFmtId="0" fontId="6" fillId="0" borderId="9" xfId="0" applyFont="1" applyBorder="1" applyAlignment="1">
      <alignment horizontal="center"/>
    </xf>
    <xf numFmtId="0" fontId="0" fillId="0" borderId="3" xfId="0" applyNumberFormat="1" applyFill="1" applyBorder="1"/>
    <xf numFmtId="0" fontId="0" fillId="2" borderId="3" xfId="0" applyNumberFormat="1" applyFill="1" applyBorder="1"/>
    <xf numFmtId="4" fontId="23" fillId="2" borderId="3" xfId="0" applyNumberFormat="1" applyFont="1" applyFill="1" applyBorder="1"/>
    <xf numFmtId="4" fontId="6" fillId="0" borderId="3" xfId="0" applyNumberFormat="1" applyFont="1" applyBorder="1" applyAlignment="1">
      <alignment horizontal="center" wrapText="1"/>
    </xf>
    <xf numFmtId="0" fontId="2" fillId="0" borderId="11" xfId="0" applyFont="1" applyBorder="1"/>
    <xf numFmtId="4" fontId="2" fillId="0" borderId="8" xfId="0" applyNumberFormat="1" applyFont="1" applyBorder="1"/>
    <xf numFmtId="4" fontId="2" fillId="0" borderId="15" xfId="0" applyNumberFormat="1" applyFont="1" applyBorder="1"/>
    <xf numFmtId="0" fontId="0" fillId="0" borderId="15" xfId="0" applyNumberFormat="1" applyBorder="1"/>
    <xf numFmtId="0" fontId="0" fillId="0" borderId="16" xfId="0" applyBorder="1"/>
    <xf numFmtId="0" fontId="6" fillId="0" borderId="11" xfId="0" applyFont="1" applyBorder="1" applyAlignment="1">
      <alignment horizontal="center" shrinkToFit="1"/>
    </xf>
    <xf numFmtId="0" fontId="0" fillId="0" borderId="9" xfId="0" applyBorder="1" applyAlignment="1">
      <alignment horizontal="center"/>
    </xf>
    <xf numFmtId="0" fontId="0" fillId="3" borderId="3" xfId="0" applyNumberFormat="1" applyFill="1" applyBorder="1"/>
    <xf numFmtId="4" fontId="23" fillId="3" borderId="3" xfId="0" applyNumberFormat="1" applyFont="1" applyFill="1" applyBorder="1"/>
    <xf numFmtId="4" fontId="2" fillId="3" borderId="3" xfId="0" applyNumberFormat="1" applyFont="1" applyFill="1" applyBorder="1"/>
    <xf numFmtId="0" fontId="5" fillId="0" borderId="0" xfId="0" applyFont="1" applyAlignment="1">
      <alignment horizontal="center"/>
    </xf>
    <xf numFmtId="4" fontId="24" fillId="0" borderId="1" xfId="0" applyNumberFormat="1" applyFont="1" applyBorder="1"/>
    <xf numFmtId="4" fontId="25" fillId="0" borderId="0" xfId="0" applyNumberFormat="1" applyFont="1"/>
    <xf numFmtId="0" fontId="5" fillId="0" borderId="0" xfId="0" applyFont="1" applyAlignment="1">
      <alignment horizontal="right"/>
    </xf>
    <xf numFmtId="4" fontId="26" fillId="0" borderId="1" xfId="0" applyNumberFormat="1" applyFont="1" applyBorder="1"/>
    <xf numFmtId="0" fontId="5" fillId="0" borderId="0" xfId="0" applyNumberFormat="1" applyFont="1"/>
    <xf numFmtId="4" fontId="25" fillId="0" borderId="1" xfId="0" applyNumberFormat="1" applyFont="1" applyBorder="1"/>
    <xf numFmtId="4" fontId="24" fillId="0" borderId="0" xfId="0" applyNumberFormat="1" applyFont="1"/>
    <xf numFmtId="2" fontId="0" fillId="0" borderId="0" xfId="0" applyNumberFormat="1"/>
    <xf numFmtId="4" fontId="27" fillId="0" borderId="0" xfId="0" applyNumberFormat="1" applyFont="1" applyAlignment="1">
      <alignment horizontal="right"/>
    </xf>
    <xf numFmtId="164" fontId="25" fillId="0" borderId="0" xfId="0" applyNumberFormat="1" applyFont="1"/>
    <xf numFmtId="0" fontId="26" fillId="0" borderId="0" xfId="0" applyFont="1"/>
    <xf numFmtId="0" fontId="0" fillId="0" borderId="0" xfId="0"/>
    <xf numFmtId="0" fontId="28" fillId="2" borderId="0" xfId="0" applyFont="1" applyFill="1"/>
    <xf numFmtId="0" fontId="28" fillId="0" borderId="0" xfId="0" applyFont="1"/>
    <xf numFmtId="0" fontId="28" fillId="0" borderId="0" xfId="0" applyFont="1" applyBorder="1"/>
    <xf numFmtId="0" fontId="31" fillId="9" borderId="19" xfId="0" applyFont="1" applyFill="1" applyBorder="1" applyAlignment="1">
      <alignment horizontal="center" vertical="center" wrapText="1"/>
    </xf>
    <xf numFmtId="0" fontId="32" fillId="0" borderId="0" xfId="0" applyFont="1" applyBorder="1" applyAlignment="1">
      <alignment horizontal="left" vertical="top" wrapText="1"/>
    </xf>
    <xf numFmtId="0" fontId="31" fillId="9" borderId="17" xfId="0" applyFont="1" applyFill="1" applyBorder="1" applyAlignment="1">
      <alignment horizontal="center" vertical="center" wrapText="1"/>
    </xf>
    <xf numFmtId="0" fontId="31" fillId="9" borderId="25" xfId="0" applyFont="1" applyFill="1" applyBorder="1" applyAlignment="1">
      <alignment horizontal="center" vertical="center" wrapText="1"/>
    </xf>
    <xf numFmtId="4" fontId="33" fillId="0" borderId="0" xfId="0" applyNumberFormat="1" applyFont="1" applyBorder="1" applyAlignment="1">
      <alignment horizontal="left" vertical="top" wrapText="1"/>
    </xf>
    <xf numFmtId="0" fontId="34" fillId="8" borderId="20" xfId="0" applyFont="1" applyFill="1" applyBorder="1" applyAlignment="1">
      <alignment horizontal="center" vertical="center" wrapText="1"/>
    </xf>
    <xf numFmtId="4" fontId="34" fillId="8" borderId="0" xfId="0" applyNumberFormat="1" applyFont="1" applyFill="1" applyAlignment="1">
      <alignment horizontal="center" vertical="center" wrapText="1"/>
    </xf>
    <xf numFmtId="0" fontId="34" fillId="8" borderId="21" xfId="0" applyFont="1" applyFill="1" applyBorder="1" applyAlignment="1">
      <alignment horizontal="center" vertical="center" wrapText="1"/>
    </xf>
    <xf numFmtId="4" fontId="34" fillId="8" borderId="21" xfId="0" applyNumberFormat="1" applyFont="1" applyFill="1" applyBorder="1" applyAlignment="1">
      <alignment horizontal="center" vertical="center" wrapText="1"/>
    </xf>
    <xf numFmtId="4" fontId="34" fillId="8" borderId="0" xfId="0" applyNumberFormat="1" applyFont="1" applyFill="1" applyBorder="1" applyAlignment="1">
      <alignment horizontal="center" vertical="center" wrapText="1"/>
    </xf>
    <xf numFmtId="2" fontId="34" fillId="8" borderId="21" xfId="0" applyNumberFormat="1" applyFont="1" applyFill="1" applyBorder="1" applyAlignment="1">
      <alignment horizontal="center" vertical="center" wrapText="1"/>
    </xf>
    <xf numFmtId="4" fontId="34" fillId="8" borderId="23" xfId="0" applyNumberFormat="1" applyFont="1" applyFill="1" applyBorder="1" applyAlignment="1">
      <alignment horizontal="center" vertical="center" wrapText="1"/>
    </xf>
    <xf numFmtId="0" fontId="34" fillId="8" borderId="24" xfId="0" applyFont="1" applyFill="1" applyBorder="1" applyAlignment="1">
      <alignment horizontal="center" vertical="center" wrapText="1"/>
    </xf>
    <xf numFmtId="0" fontId="34" fillId="8" borderId="0" xfId="0" applyFont="1" applyFill="1" applyBorder="1" applyAlignment="1">
      <alignment horizontal="center" vertical="center" wrapText="1"/>
    </xf>
    <xf numFmtId="0" fontId="34" fillId="8" borderId="0" xfId="0" applyFont="1" applyFill="1" applyAlignment="1">
      <alignment horizontal="center" vertical="center" wrapText="1"/>
    </xf>
    <xf numFmtId="0" fontId="34" fillId="8" borderId="22" xfId="0" applyFont="1" applyFill="1" applyBorder="1" applyAlignment="1">
      <alignment horizontal="center" vertical="center" wrapText="1"/>
    </xf>
    <xf numFmtId="0" fontId="34" fillId="8" borderId="23" xfId="0" applyFont="1" applyFill="1" applyBorder="1" applyAlignment="1">
      <alignment horizontal="center" vertical="center" wrapText="1"/>
    </xf>
    <xf numFmtId="0" fontId="28" fillId="4" borderId="0" xfId="0" applyFont="1" applyFill="1"/>
    <xf numFmtId="0" fontId="28" fillId="0" borderId="0" xfId="0" applyFont="1" applyFill="1"/>
    <xf numFmtId="4" fontId="28" fillId="0" borderId="0" xfId="0" applyNumberFormat="1" applyFont="1"/>
    <xf numFmtId="4" fontId="0" fillId="0" borderId="6" xfId="0" applyNumberFormat="1" applyFill="1" applyBorder="1"/>
    <xf numFmtId="3" fontId="12" fillId="0" borderId="3" xfId="0" applyNumberFormat="1" applyFont="1" applyFill="1" applyBorder="1"/>
    <xf numFmtId="0" fontId="36" fillId="0" borderId="0" xfId="0" applyFont="1"/>
    <xf numFmtId="0" fontId="37" fillId="0" borderId="0" xfId="0" applyFont="1"/>
    <xf numFmtId="4" fontId="37" fillId="0" borderId="0" xfId="0" applyNumberFormat="1" applyFont="1"/>
    <xf numFmtId="0" fontId="38" fillId="0" borderId="0" xfId="0" applyFont="1" applyBorder="1" applyAlignment="1">
      <alignment horizontal="left"/>
    </xf>
    <xf numFmtId="0" fontId="37" fillId="0" borderId="0" xfId="0" applyFont="1" applyBorder="1"/>
    <xf numFmtId="0" fontId="37" fillId="2" borderId="0" xfId="0" applyFont="1" applyFill="1"/>
    <xf numFmtId="0" fontId="37" fillId="0" borderId="0" xfId="0" applyFont="1" applyAlignment="1">
      <alignment horizontal="right"/>
    </xf>
    <xf numFmtId="0" fontId="37" fillId="3" borderId="0" xfId="0" applyFont="1" applyFill="1" applyAlignment="1">
      <alignment horizontal="right"/>
    </xf>
    <xf numFmtId="4" fontId="37" fillId="0" borderId="3" xfId="0" applyNumberFormat="1" applyFont="1" applyBorder="1"/>
    <xf numFmtId="4" fontId="37" fillId="2" borderId="3" xfId="0" applyNumberFormat="1" applyFont="1" applyFill="1" applyBorder="1"/>
    <xf numFmtId="4" fontId="37" fillId="3" borderId="3" xfId="0" applyNumberFormat="1" applyFont="1" applyFill="1" applyBorder="1"/>
    <xf numFmtId="4" fontId="37" fillId="2" borderId="0" xfId="0" applyNumberFormat="1" applyFont="1" applyFill="1"/>
    <xf numFmtId="4" fontId="37" fillId="3" borderId="0" xfId="0" applyNumberFormat="1" applyFont="1" applyFill="1"/>
    <xf numFmtId="4" fontId="37" fillId="0" borderId="5" xfId="0" applyNumberFormat="1" applyFont="1" applyBorder="1"/>
    <xf numFmtId="4" fontId="39" fillId="0" borderId="0" xfId="0" applyNumberFormat="1" applyFont="1"/>
    <xf numFmtId="4" fontId="39" fillId="0" borderId="3" xfId="0" applyNumberFormat="1" applyFont="1" applyBorder="1"/>
    <xf numFmtId="4" fontId="39" fillId="2" borderId="3" xfId="0" applyNumberFormat="1" applyFont="1" applyFill="1" applyBorder="1"/>
    <xf numFmtId="4" fontId="38" fillId="2" borderId="3" xfId="0" applyNumberFormat="1" applyFont="1" applyFill="1" applyBorder="1"/>
    <xf numFmtId="4" fontId="37" fillId="0" borderId="0" xfId="0" applyNumberFormat="1" applyFont="1" applyFill="1" applyBorder="1"/>
    <xf numFmtId="4" fontId="38" fillId="0" borderId="0" xfId="0" applyNumberFormat="1" applyFont="1" applyFill="1" applyBorder="1"/>
    <xf numFmtId="4" fontId="37" fillId="0" borderId="0" xfId="0" applyNumberFormat="1" applyFont="1" applyFill="1"/>
    <xf numFmtId="0" fontId="37" fillId="2" borderId="0" xfId="0" applyFont="1" applyFill="1" applyAlignment="1">
      <alignment horizontal="right"/>
    </xf>
    <xf numFmtId="0" fontId="37" fillId="2" borderId="3" xfId="0" applyFont="1" applyFill="1" applyBorder="1"/>
    <xf numFmtId="0" fontId="37" fillId="0" borderId="6" xfId="0" applyFont="1" applyBorder="1"/>
    <xf numFmtId="0" fontId="37" fillId="0" borderId="3" xfId="0" applyFont="1" applyBorder="1"/>
    <xf numFmtId="0" fontId="37" fillId="0" borderId="5" xfId="0" applyFont="1" applyBorder="1"/>
    <xf numFmtId="0" fontId="37" fillId="0" borderId="7" xfId="0" applyFont="1" applyBorder="1"/>
    <xf numFmtId="4" fontId="37" fillId="0" borderId="3" xfId="0" applyNumberFormat="1" applyFont="1" applyFill="1" applyBorder="1"/>
    <xf numFmtId="4" fontId="37" fillId="0" borderId="0" xfId="0" applyNumberFormat="1" applyFont="1" applyBorder="1"/>
    <xf numFmtId="4" fontId="39" fillId="0" borderId="0" xfId="0" applyNumberFormat="1" applyFont="1" applyBorder="1" applyAlignment="1">
      <alignment horizontal="right"/>
    </xf>
    <xf numFmtId="4" fontId="39" fillId="0" borderId="4" xfId="0" applyNumberFormat="1" applyFont="1" applyBorder="1" applyAlignment="1">
      <alignment horizontal="right"/>
    </xf>
    <xf numFmtId="4" fontId="39" fillId="0" borderId="3" xfId="0" applyNumberFormat="1" applyFont="1" applyFill="1" applyBorder="1"/>
    <xf numFmtId="4" fontId="39" fillId="0" borderId="0" xfId="0" applyNumberFormat="1" applyFont="1" applyBorder="1"/>
    <xf numFmtId="4" fontId="39" fillId="0" borderId="5" xfId="0" applyNumberFormat="1" applyFont="1" applyBorder="1" applyAlignment="1">
      <alignment horizontal="left"/>
    </xf>
    <xf numFmtId="4" fontId="39" fillId="0" borderId="3" xfId="0" applyNumberFormat="1" applyFont="1" applyBorder="1" applyAlignment="1">
      <alignment horizontal="right"/>
    </xf>
    <xf numFmtId="4" fontId="39" fillId="0" borderId="0" xfId="0" applyNumberFormat="1" applyFont="1" applyFill="1" applyBorder="1"/>
    <xf numFmtId="4" fontId="39" fillId="0" borderId="3" xfId="0" applyNumberFormat="1" applyFont="1" applyBorder="1" applyAlignment="1">
      <alignment horizontal="left"/>
    </xf>
    <xf numFmtId="0" fontId="37" fillId="0" borderId="0" xfId="0" applyFont="1" applyFill="1"/>
    <xf numFmtId="0" fontId="37" fillId="0" borderId="3" xfId="0" applyFont="1" applyFill="1" applyBorder="1"/>
    <xf numFmtId="4" fontId="37" fillId="0" borderId="7" xfId="0" applyNumberFormat="1" applyFont="1" applyFill="1" applyBorder="1"/>
    <xf numFmtId="4" fontId="37" fillId="2" borderId="7" xfId="0" applyNumberFormat="1" applyFont="1" applyFill="1" applyBorder="1"/>
    <xf numFmtId="4" fontId="39" fillId="0" borderId="13" xfId="0" applyNumberFormat="1" applyFont="1" applyBorder="1"/>
    <xf numFmtId="4" fontId="39" fillId="0" borderId="6" xfId="0" applyNumberFormat="1" applyFont="1" applyBorder="1"/>
    <xf numFmtId="4" fontId="39" fillId="0" borderId="29" xfId="0" applyNumberFormat="1" applyFont="1" applyBorder="1"/>
    <xf numFmtId="4" fontId="38" fillId="0" borderId="3" xfId="0" applyNumberFormat="1" applyFont="1" applyFill="1" applyBorder="1"/>
    <xf numFmtId="4" fontId="37" fillId="0" borderId="30" xfId="0" applyNumberFormat="1" applyFont="1" applyBorder="1"/>
    <xf numFmtId="4" fontId="36" fillId="0" borderId="0" xfId="0" applyNumberFormat="1" applyFont="1" applyBorder="1"/>
    <xf numFmtId="4" fontId="36" fillId="0" borderId="1" xfId="0" applyNumberFormat="1" applyFont="1" applyBorder="1"/>
    <xf numFmtId="4" fontId="36" fillId="0" borderId="4" xfId="0" applyNumberFormat="1" applyFont="1" applyBorder="1" applyAlignment="1">
      <alignment horizontal="right"/>
    </xf>
    <xf numFmtId="4" fontId="37" fillId="0" borderId="1" xfId="0" applyNumberFormat="1" applyFont="1" applyBorder="1"/>
    <xf numFmtId="4" fontId="37" fillId="0" borderId="4" xfId="0" applyNumberFormat="1" applyFont="1" applyBorder="1"/>
    <xf numFmtId="4" fontId="40" fillId="0" borderId="0" xfId="0" applyNumberFormat="1" applyFont="1"/>
    <xf numFmtId="4" fontId="41" fillId="0" borderId="1" xfId="0" applyNumberFormat="1" applyFont="1" applyBorder="1"/>
    <xf numFmtId="0" fontId="37" fillId="0" borderId="1" xfId="0" applyFont="1" applyBorder="1"/>
    <xf numFmtId="4" fontId="42" fillId="0" borderId="1" xfId="0" applyNumberFormat="1" applyFont="1" applyBorder="1"/>
    <xf numFmtId="0" fontId="40" fillId="0" borderId="1" xfId="0" applyFont="1" applyBorder="1" applyAlignment="1">
      <alignment vertical="center"/>
    </xf>
    <xf numFmtId="4" fontId="41" fillId="0" borderId="0" xfId="0" applyNumberFormat="1" applyFont="1"/>
    <xf numFmtId="4" fontId="36" fillId="0" borderId="4" xfId="0" applyNumberFormat="1" applyFont="1" applyBorder="1"/>
    <xf numFmtId="4" fontId="39" fillId="0" borderId="1" xfId="0" applyNumberFormat="1" applyFont="1" applyBorder="1"/>
    <xf numFmtId="4" fontId="36" fillId="0" borderId="0" xfId="0" applyNumberFormat="1" applyFont="1" applyBorder="1" applyAlignment="1">
      <alignment horizontal="right"/>
    </xf>
    <xf numFmtId="4" fontId="41" fillId="5" borderId="0" xfId="0" applyNumberFormat="1" applyFont="1" applyFill="1"/>
    <xf numFmtId="4" fontId="40" fillId="5" borderId="0" xfId="0" applyNumberFormat="1" applyFont="1" applyFill="1"/>
    <xf numFmtId="4" fontId="43" fillId="5" borderId="0" xfId="0" applyNumberFormat="1" applyFont="1" applyFill="1" applyAlignment="1">
      <alignment horizontal="right"/>
    </xf>
    <xf numFmtId="164" fontId="40" fillId="5" borderId="0" xfId="0" applyNumberFormat="1" applyFont="1" applyFill="1"/>
    <xf numFmtId="4" fontId="37" fillId="5" borderId="0" xfId="0" applyNumberFormat="1" applyFont="1" applyFill="1"/>
    <xf numFmtId="4" fontId="37" fillId="0" borderId="8" xfId="0" applyNumberFormat="1" applyFont="1" applyBorder="1"/>
    <xf numFmtId="4" fontId="37" fillId="0" borderId="10" xfId="0" applyNumberFormat="1" applyFont="1" applyBorder="1"/>
    <xf numFmtId="4" fontId="37" fillId="0" borderId="29" xfId="0" applyNumberFormat="1" applyFont="1" applyBorder="1"/>
    <xf numFmtId="4" fontId="40" fillId="0" borderId="0" xfId="0" applyNumberFormat="1" applyFont="1" applyBorder="1"/>
    <xf numFmtId="4" fontId="37" fillId="0" borderId="3" xfId="0" applyNumberFormat="1" applyFont="1" applyBorder="1" applyAlignment="1">
      <alignment horizontal="center"/>
    </xf>
    <xf numFmtId="0" fontId="37" fillId="0" borderId="8" xfId="0" applyFont="1" applyBorder="1"/>
    <xf numFmtId="0" fontId="37" fillId="0" borderId="10" xfId="0" applyFont="1" applyBorder="1"/>
    <xf numFmtId="4" fontId="39" fillId="0" borderId="8" xfId="0" applyNumberFormat="1" applyFont="1" applyBorder="1"/>
    <xf numFmtId="4" fontId="39" fillId="0" borderId="5" xfId="0" applyNumberFormat="1" applyFont="1" applyBorder="1"/>
    <xf numFmtId="4" fontId="37" fillId="0" borderId="5" xfId="0" applyNumberFormat="1" applyFont="1" applyBorder="1" applyAlignment="1">
      <alignment horizontal="center"/>
    </xf>
    <xf numFmtId="4" fontId="37" fillId="0" borderId="6" xfId="0" applyNumberFormat="1" applyFont="1" applyBorder="1" applyAlignment="1">
      <alignment horizontal="center"/>
    </xf>
    <xf numFmtId="4" fontId="39" fillId="0" borderId="3" xfId="0" applyNumberFormat="1" applyFont="1" applyBorder="1" applyAlignment="1">
      <alignment horizontal="center"/>
    </xf>
    <xf numFmtId="4" fontId="37" fillId="0" borderId="5" xfId="0" applyNumberFormat="1" applyFont="1" applyFill="1" applyBorder="1" applyAlignment="1">
      <alignment horizontal="center"/>
    </xf>
    <xf numFmtId="4" fontId="37" fillId="0" borderId="6" xfId="0" applyNumberFormat="1" applyFont="1" applyFill="1" applyBorder="1" applyAlignment="1">
      <alignment horizontal="center"/>
    </xf>
    <xf numFmtId="0" fontId="37" fillId="0" borderId="0" xfId="0" applyFont="1" applyFill="1" applyAlignment="1">
      <alignment horizontal="right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0" fillId="0" borderId="3" xfId="0" applyNumberFormat="1" applyBorder="1" applyAlignment="1">
      <alignment horizontal="right"/>
    </xf>
    <xf numFmtId="0" fontId="6" fillId="0" borderId="11" xfId="0" applyFont="1" applyBorder="1" applyAlignment="1">
      <alignment wrapText="1"/>
    </xf>
    <xf numFmtId="4" fontId="0" fillId="0" borderId="5" xfId="0" applyNumberFormat="1" applyBorder="1"/>
    <xf numFmtId="49" fontId="8" fillId="2" borderId="0" xfId="0" applyNumberFormat="1" applyFont="1" applyFill="1" applyAlignment="1">
      <alignment horizontal="center"/>
    </xf>
    <xf numFmtId="49" fontId="8" fillId="2" borderId="10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49" fontId="8" fillId="2" borderId="7" xfId="0" applyNumberFormat="1" applyFont="1" applyFill="1" applyBorder="1" applyAlignment="1">
      <alignment horizontal="center"/>
    </xf>
    <xf numFmtId="0" fontId="30" fillId="9" borderId="19" xfId="2" applyFont="1" applyFill="1" applyBorder="1" applyAlignment="1">
      <alignment horizontal="center" vertical="center" wrapText="1"/>
    </xf>
    <xf numFmtId="0" fontId="30" fillId="9" borderId="17" xfId="2" applyFont="1" applyFill="1" applyBorder="1" applyAlignment="1">
      <alignment horizontal="center" vertical="center" wrapText="1"/>
    </xf>
    <xf numFmtId="0" fontId="30" fillId="9" borderId="18" xfId="2" applyFont="1" applyFill="1" applyBorder="1" applyAlignment="1">
      <alignment horizontal="center" vertical="center" wrapText="1"/>
    </xf>
    <xf numFmtId="0" fontId="34" fillId="4" borderId="26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0" xfId="0" applyFont="1" applyFill="1" applyBorder="1" applyAlignment="1">
      <alignment horizontal="center" vertical="center" wrapText="1"/>
    </xf>
    <xf numFmtId="0" fontId="34" fillId="4" borderId="21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center" vertical="center" wrapText="1"/>
    </xf>
    <xf numFmtId="0" fontId="34" fillId="4" borderId="23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center"/>
    </xf>
    <xf numFmtId="4" fontId="39" fillId="0" borderId="3" xfId="0" applyNumberFormat="1" applyFont="1" applyBorder="1" applyAlignment="1">
      <alignment horizontal="center"/>
    </xf>
    <xf numFmtId="4" fontId="37" fillId="0" borderId="5" xfId="0" applyNumberFormat="1" applyFont="1" applyFill="1" applyBorder="1" applyAlignment="1">
      <alignment horizontal="center"/>
    </xf>
    <xf numFmtId="4" fontId="37" fillId="0" borderId="6" xfId="0" applyNumberFormat="1" applyFont="1" applyFill="1" applyBorder="1" applyAlignment="1">
      <alignment horizontal="center"/>
    </xf>
    <xf numFmtId="4" fontId="37" fillId="0" borderId="5" xfId="0" applyNumberFormat="1" applyFont="1" applyBorder="1" applyAlignment="1">
      <alignment horizontal="center"/>
    </xf>
    <xf numFmtId="4" fontId="37" fillId="0" borderId="6" xfId="0" applyNumberFormat="1" applyFont="1" applyBorder="1" applyAlignment="1">
      <alignment horizontal="center"/>
    </xf>
    <xf numFmtId="4" fontId="37" fillId="0" borderId="3" xfId="0" applyNumberFormat="1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/G/G05/G05.19%20RP/2020-238-AC%20RETRIBUCIONS%202021/QUADRES%20RETRIBUTIUS/2-%20FEBR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,3+2% ESBOR"/>
      <sheetName val="0,3+2% ESBORR ANY"/>
      <sheetName val="abril anual funcionaris"/>
      <sheetName val="abril mensual funcionaris"/>
      <sheetName val="abril laborals"/>
      <sheetName val="jul mensual func"/>
      <sheetName val="jul anual fun"/>
      <sheetName val="jul lab"/>
      <sheetName val="Oct mes fun"/>
      <sheetName val="Octubre anual fun"/>
      <sheetName val="octubre lab"/>
      <sheetName val="2020"/>
      <sheetName val="CE mes"/>
      <sheetName val="CE any"/>
      <sheetName val="0,3 Fun mes"/>
      <sheetName val="Fun Fun any"/>
      <sheetName val="RDL 2-2020 2%"/>
      <sheetName val="0,3+2% ANY FUN"/>
      <sheetName val="0,3+2% MES FUN"/>
      <sheetName val="0,3+2% LAB"/>
      <sheetName val="ENDERRERIMENTS FEBR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7">
          <cell r="E17">
            <v>196.01599999999999</v>
          </cell>
          <cell r="F17">
            <v>164.54400000000001</v>
          </cell>
          <cell r="G17">
            <v>146.23400000000001</v>
          </cell>
          <cell r="H17">
            <v>146.28400000000002</v>
          </cell>
          <cell r="I17">
            <v>143.1</v>
          </cell>
          <cell r="J17">
            <v>140.52200000000002</v>
          </cell>
          <cell r="K17">
            <v>138.572</v>
          </cell>
          <cell r="L17">
            <v>129.03399999999999</v>
          </cell>
          <cell r="M17">
            <v>120.37400000000001</v>
          </cell>
        </row>
        <row r="29">
          <cell r="H29">
            <v>160.37</v>
          </cell>
          <cell r="I29">
            <v>132.21800000000002</v>
          </cell>
          <cell r="J29">
            <v>120.21599999999999</v>
          </cell>
          <cell r="K29">
            <v>117.91200000000002</v>
          </cell>
          <cell r="L29">
            <v>115.822</v>
          </cell>
          <cell r="M29">
            <v>114.02800000000002</v>
          </cell>
          <cell r="N29">
            <v>112.58800000000002</v>
          </cell>
          <cell r="O29">
            <v>105.128</v>
          </cell>
          <cell r="P29">
            <v>101.79</v>
          </cell>
          <cell r="Q29">
            <v>97.01600000000002</v>
          </cell>
        </row>
        <row r="43">
          <cell r="L43">
            <v>168.26000000000002</v>
          </cell>
          <cell r="M43">
            <v>163.822</v>
          </cell>
          <cell r="N43">
            <v>149.66799999999998</v>
          </cell>
          <cell r="O43">
            <v>116.24200000000002</v>
          </cell>
          <cell r="P43">
            <v>115.21400000000001</v>
          </cell>
          <cell r="Q43">
            <v>98.105999999999995</v>
          </cell>
          <cell r="R43">
            <v>97.848000000000013</v>
          </cell>
          <cell r="S43">
            <v>97.73</v>
          </cell>
          <cell r="T43">
            <v>92.496000000000009</v>
          </cell>
        </row>
        <row r="57">
          <cell r="O57">
            <v>109.06799999999998</v>
          </cell>
          <cell r="P57">
            <v>93.210000000000008</v>
          </cell>
          <cell r="Q57">
            <v>94.472000000000008</v>
          </cell>
          <cell r="R57">
            <v>99.50200000000001</v>
          </cell>
          <cell r="S57">
            <v>95.254000000000019</v>
          </cell>
          <cell r="T57">
            <v>100.34</v>
          </cell>
          <cell r="U57">
            <v>83.51600000000002</v>
          </cell>
          <cell r="V57">
            <v>86.506000000000014</v>
          </cell>
          <cell r="W57">
            <v>73.096000000000004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G9">
            <v>757.71720000000005</v>
          </cell>
          <cell r="H9">
            <v>672.2514000000001</v>
          </cell>
          <cell r="I9">
            <v>632.5938000000001</v>
          </cell>
          <cell r="J9">
            <v>592.98720000000003</v>
          </cell>
          <cell r="K9">
            <v>553.29900000000009</v>
          </cell>
          <cell r="L9">
            <v>513.70259999999996</v>
          </cell>
          <cell r="M9">
            <v>477.1866</v>
          </cell>
        </row>
        <row r="10">
          <cell r="G10">
            <v>1559.4837579</v>
          </cell>
          <cell r="H10">
            <v>1554.6960971999999</v>
          </cell>
          <cell r="I10">
            <v>1515.541704</v>
          </cell>
          <cell r="J10">
            <v>1488.7977681</v>
          </cell>
          <cell r="K10">
            <v>1462.0852583999999</v>
          </cell>
          <cell r="L10">
            <v>1350.0780638999997</v>
          </cell>
          <cell r="M10">
            <v>1235.8245896999999</v>
          </cell>
        </row>
        <row r="11">
          <cell r="G11">
            <v>870.09230000000014</v>
          </cell>
          <cell r="H11">
            <v>870.38980000000004</v>
          </cell>
          <cell r="I11">
            <v>851.44500000000005</v>
          </cell>
          <cell r="J11">
            <v>836.10590000000002</v>
          </cell>
          <cell r="K11">
            <v>824.50340000000006</v>
          </cell>
          <cell r="L11">
            <v>767.75229999999988</v>
          </cell>
          <cell r="M11">
            <v>716.22530000000006</v>
          </cell>
        </row>
        <row r="21">
          <cell r="H21">
            <v>672.2514000000001</v>
          </cell>
          <cell r="I21">
            <v>632.5938000000001</v>
          </cell>
          <cell r="J21">
            <v>592.98720000000003</v>
          </cell>
          <cell r="K21">
            <v>553.29900000000009</v>
          </cell>
          <cell r="L21">
            <v>513.70259999999996</v>
          </cell>
          <cell r="M21">
            <v>477.1866</v>
          </cell>
          <cell r="N21">
            <v>452.82900000000001</v>
          </cell>
          <cell r="O21">
            <v>428.45100000000002</v>
          </cell>
          <cell r="P21">
            <v>404.07299999999998</v>
          </cell>
          <cell r="Q21">
            <v>379.76639999999998</v>
          </cell>
        </row>
        <row r="22">
          <cell r="H22">
            <v>1264.8203949000001</v>
          </cell>
          <cell r="I22">
            <v>1252.6383309</v>
          </cell>
          <cell r="J22">
            <v>1232.2839911999997</v>
          </cell>
          <cell r="K22">
            <v>1212.2252832000001</v>
          </cell>
          <cell r="L22">
            <v>1185.3980132999998</v>
          </cell>
          <cell r="M22">
            <v>1156.2629220000001</v>
          </cell>
          <cell r="N22">
            <v>1139.1608880000001</v>
          </cell>
          <cell r="O22">
            <v>1051.2169673999999</v>
          </cell>
          <cell r="P22">
            <v>998.69334749999985</v>
          </cell>
          <cell r="Q22">
            <v>946.10338679999995</v>
          </cell>
        </row>
        <row r="23">
          <cell r="H23">
            <v>954.20150000000001</v>
          </cell>
          <cell r="I23">
            <v>786.69709999999998</v>
          </cell>
          <cell r="J23">
            <v>715.28519999999992</v>
          </cell>
          <cell r="K23">
            <v>701.57640000000004</v>
          </cell>
          <cell r="L23">
            <v>689.14089999999999</v>
          </cell>
          <cell r="M23">
            <v>678.46660000000008</v>
          </cell>
          <cell r="N23">
            <v>669.8986000000001</v>
          </cell>
          <cell r="O23">
            <v>625.51160000000004</v>
          </cell>
          <cell r="P23">
            <v>605.65049999999997</v>
          </cell>
          <cell r="Q23">
            <v>577.24520000000007</v>
          </cell>
        </row>
        <row r="35">
          <cell r="L35">
            <v>513.70259999999996</v>
          </cell>
          <cell r="M35">
            <v>477.1866</v>
          </cell>
          <cell r="N35">
            <v>452.82900000000001</v>
          </cell>
          <cell r="O35">
            <v>428.45100000000002</v>
          </cell>
          <cell r="P35">
            <v>404.07299999999998</v>
          </cell>
          <cell r="Q35">
            <v>379.76639999999998</v>
          </cell>
          <cell r="R35">
            <v>355.3578</v>
          </cell>
          <cell r="S35">
            <v>331.0308</v>
          </cell>
          <cell r="T35">
            <v>306.63240000000002</v>
          </cell>
        </row>
        <row r="36">
          <cell r="L36">
            <v>1329.9303456</v>
          </cell>
          <cell r="M36">
            <v>1310.2829781</v>
          </cell>
          <cell r="N36">
            <v>1251.0085391999999</v>
          </cell>
          <cell r="O36">
            <v>1206.7461645000001</v>
          </cell>
          <cell r="P36">
            <v>1085.8312946999999</v>
          </cell>
          <cell r="Q36">
            <v>1000.9175492999999</v>
          </cell>
          <cell r="R36">
            <v>879.95494860000008</v>
          </cell>
          <cell r="S36">
            <v>810.11739990000001</v>
          </cell>
          <cell r="T36">
            <v>760.81320600000004</v>
          </cell>
        </row>
        <row r="37">
          <cell r="L37">
            <v>1001.147</v>
          </cell>
          <cell r="M37">
            <v>974.74090000000012</v>
          </cell>
          <cell r="N37">
            <v>890.52459999999985</v>
          </cell>
          <cell r="O37">
            <v>691.63990000000001</v>
          </cell>
          <cell r="P37">
            <v>685.52330000000006</v>
          </cell>
          <cell r="Q37">
            <v>583.73069999999996</v>
          </cell>
          <cell r="R37">
            <v>582.19560000000013</v>
          </cell>
          <cell r="S37">
            <v>581.49349999999993</v>
          </cell>
          <cell r="T37">
            <v>550.35120000000006</v>
          </cell>
        </row>
        <row r="49">
          <cell r="O49">
            <v>428.45100000000002</v>
          </cell>
          <cell r="P49">
            <v>404.07299999999998</v>
          </cell>
          <cell r="Q49">
            <v>379.76639999999998</v>
          </cell>
          <cell r="R49">
            <v>355.3578</v>
          </cell>
          <cell r="S49">
            <v>331.0308</v>
          </cell>
          <cell r="U49">
            <v>282.25440000000003</v>
          </cell>
          <cell r="V49">
            <v>257.87639999999999</v>
          </cell>
          <cell r="W49">
            <v>233.54939999999999</v>
          </cell>
        </row>
        <row r="50">
          <cell r="O50">
            <v>1036.4174304000001</v>
          </cell>
          <cell r="P50">
            <v>993.26663129999997</v>
          </cell>
          <cell r="Q50">
            <v>957.45006060000003</v>
          </cell>
          <cell r="R50">
            <v>855.2015427</v>
          </cell>
          <cell r="S50">
            <v>800.18602710000005</v>
          </cell>
          <cell r="U50">
            <v>724.38973020000003</v>
          </cell>
          <cell r="V50">
            <v>727.77675750000014</v>
          </cell>
          <cell r="W50">
            <v>606.54894660000002</v>
          </cell>
        </row>
        <row r="51">
          <cell r="O51">
            <v>648.95459999999991</v>
          </cell>
          <cell r="P51">
            <v>554.59950000000003</v>
          </cell>
          <cell r="Q51">
            <v>562.10840000000007</v>
          </cell>
          <cell r="R51">
            <v>592.03689999999995</v>
          </cell>
          <cell r="S51">
            <v>566.76130000000012</v>
          </cell>
          <cell r="T51">
            <v>597.02300000000002</v>
          </cell>
          <cell r="U51">
            <v>496.92020000000008</v>
          </cell>
          <cell r="V51">
            <v>514.71069999999997</v>
          </cell>
          <cell r="W51">
            <v>434.92120000000006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noticias.juridicas.com/base_datos/Admin/561506-rdleg-5-2015-de-30-oct-aprueba-el-texto-refundido-de-la-ley-del-estatuto.html" TargetMode="External"/><Relationship Id="rId1" Type="http://schemas.openxmlformats.org/officeDocument/2006/relationships/hyperlink" Target="https://noticias.juridicas.com/base_datos/Admin/561506-rdleg-5-2015-de-30-oct-aprueba-el-texto-refundido-de-la-ley-del-estatuto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69"/>
  <sheetViews>
    <sheetView topLeftCell="A49" zoomScaleNormal="100" workbookViewId="0">
      <selection activeCell="F29" sqref="F29"/>
    </sheetView>
  </sheetViews>
  <sheetFormatPr baseColWidth="10" defaultRowHeight="15"/>
  <cols>
    <col min="1" max="1" width="13" style="39" customWidth="1"/>
    <col min="2" max="2" width="16.140625" style="39" customWidth="1"/>
    <col min="3" max="10" width="11" style="39" customWidth="1"/>
    <col min="11" max="11" width="11.7109375" style="39" customWidth="1"/>
    <col min="12" max="18" width="11" style="39" customWidth="1"/>
    <col min="19" max="16384" width="11.42578125" style="39"/>
  </cols>
  <sheetData>
    <row r="1" spans="1:20" ht="21">
      <c r="A1" s="255" t="s">
        <v>41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</row>
    <row r="2" spans="1:20">
      <c r="F2" s="39" t="s">
        <v>87</v>
      </c>
    </row>
    <row r="3" spans="1:20">
      <c r="A3" s="39" t="s">
        <v>39</v>
      </c>
    </row>
    <row r="4" spans="1:20">
      <c r="A4" s="39" t="s">
        <v>40</v>
      </c>
    </row>
    <row r="5" spans="1:20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20">
      <c r="A6" s="40"/>
      <c r="B6" s="40"/>
      <c r="C6" s="169">
        <v>30</v>
      </c>
      <c r="D6" s="169">
        <v>29</v>
      </c>
      <c r="E6" s="169">
        <v>28</v>
      </c>
      <c r="F6" s="169">
        <v>27</v>
      </c>
      <c r="G6" s="169">
        <v>26</v>
      </c>
      <c r="H6" s="169">
        <v>25</v>
      </c>
      <c r="I6" s="169">
        <v>24</v>
      </c>
      <c r="J6" s="169">
        <v>23</v>
      </c>
      <c r="K6" s="169">
        <v>22</v>
      </c>
      <c r="L6" s="169">
        <v>21</v>
      </c>
      <c r="M6" s="169">
        <v>20</v>
      </c>
      <c r="N6" s="169" t="s">
        <v>37</v>
      </c>
      <c r="O6" s="169" t="s">
        <v>36</v>
      </c>
      <c r="P6" s="169" t="s">
        <v>35</v>
      </c>
    </row>
    <row r="7" spans="1:20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20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20">
      <c r="A9" s="40" t="s">
        <v>28</v>
      </c>
      <c r="B9" s="40"/>
      <c r="C9" s="40">
        <v>15928.119999999999</v>
      </c>
      <c r="D9" s="40">
        <v>15928.119999999999</v>
      </c>
      <c r="E9" s="40">
        <v>15928.119999999999</v>
      </c>
      <c r="F9" s="40">
        <v>15928.119999999999</v>
      </c>
      <c r="G9" s="40">
        <v>15928.119999999999</v>
      </c>
      <c r="H9" s="40">
        <v>15928.119999999999</v>
      </c>
      <c r="I9" s="40">
        <v>15928.119999999999</v>
      </c>
      <c r="J9" s="40">
        <v>15928.119999999999</v>
      </c>
      <c r="K9" s="40">
        <v>15928.119999999999</v>
      </c>
      <c r="L9" s="40">
        <v>15928.119999999999</v>
      </c>
      <c r="M9" s="40">
        <v>15928.119999999999</v>
      </c>
      <c r="N9" s="40">
        <v>15928.119999999999</v>
      </c>
      <c r="O9" s="40">
        <v>15928.119999999999</v>
      </c>
      <c r="P9" s="40">
        <v>15928.119999999999</v>
      </c>
    </row>
    <row r="10" spans="1:20">
      <c r="A10" s="40" t="s">
        <v>27</v>
      </c>
      <c r="B10" s="40"/>
      <c r="C10" s="40">
        <v>14718.34</v>
      </c>
      <c r="D10" s="40">
        <v>13201.58</v>
      </c>
      <c r="E10" s="40">
        <v>12646.9</v>
      </c>
      <c r="F10" s="40">
        <v>12091.24</v>
      </c>
      <c r="G10" s="40">
        <v>10608.08</v>
      </c>
      <c r="H10" s="40">
        <v>9411.64</v>
      </c>
      <c r="I10" s="40">
        <v>8856.4</v>
      </c>
      <c r="J10" s="40">
        <v>8301.86</v>
      </c>
      <c r="K10" s="40">
        <v>7746.1999999999989</v>
      </c>
      <c r="L10" s="40">
        <v>7191.9400000000005</v>
      </c>
      <c r="M10" s="40">
        <v>6680.66</v>
      </c>
      <c r="N10" s="40">
        <v>6680.66</v>
      </c>
      <c r="O10" s="40">
        <v>6680.66</v>
      </c>
      <c r="P10" s="40">
        <v>6680.66</v>
      </c>
    </row>
    <row r="11" spans="1:20">
      <c r="A11" s="40" t="s">
        <v>26</v>
      </c>
      <c r="B11" s="40"/>
      <c r="C11" s="40">
        <v>40797.440922000002</v>
      </c>
      <c r="D11" s="40">
        <v>38674.833947400002</v>
      </c>
      <c r="E11" s="40">
        <v>35191.924026000008</v>
      </c>
      <c r="F11" s="40">
        <v>28899.492434400003</v>
      </c>
      <c r="G11" s="40">
        <v>25452.824010600001</v>
      </c>
      <c r="H11" s="40">
        <v>25345.741360799999</v>
      </c>
      <c r="I11" s="40">
        <v>24728.678856000002</v>
      </c>
      <c r="J11" s="40">
        <v>24285.576953399999</v>
      </c>
      <c r="K11" s="40">
        <v>23865.120417599999</v>
      </c>
      <c r="L11" s="40">
        <v>22128.372894599994</v>
      </c>
      <c r="M11" s="40">
        <v>20397.162655799999</v>
      </c>
      <c r="N11" s="40">
        <v>17765.913862200003</v>
      </c>
      <c r="O11" s="40">
        <v>14517.2146476</v>
      </c>
      <c r="P11" s="40">
        <v>10943.172479399998</v>
      </c>
    </row>
    <row r="12" spans="1:20">
      <c r="A12" s="40" t="s">
        <v>24</v>
      </c>
      <c r="B12" s="40"/>
      <c r="C12" s="40">
        <v>11546.950800000001</v>
      </c>
      <c r="D12" s="40">
        <v>11037.012000000001</v>
      </c>
      <c r="E12" s="40">
        <v>9632.0741999999991</v>
      </c>
      <c r="F12" s="40">
        <v>7800.3786</v>
      </c>
      <c r="G12" s="40">
        <v>6821.0562</v>
      </c>
      <c r="H12" s="40">
        <v>6864.6815999999999</v>
      </c>
      <c r="I12" s="40">
        <v>6706.2449999999999</v>
      </c>
      <c r="J12" s="40">
        <v>6590.8626000000004</v>
      </c>
      <c r="K12" s="40">
        <v>6498.1140000000005</v>
      </c>
      <c r="L12" s="40">
        <v>5985.747599999997</v>
      </c>
      <c r="M12" s="40">
        <v>5499.0851999999995</v>
      </c>
      <c r="N12" s="40">
        <v>4998.9281999999994</v>
      </c>
      <c r="O12" s="40">
        <v>4011.8946000000001</v>
      </c>
      <c r="P12" s="40">
        <v>2926.0434</v>
      </c>
    </row>
    <row r="13" spans="1:20">
      <c r="A13" s="40">
        <v>0.5</v>
      </c>
      <c r="B13" s="40" t="s">
        <v>23</v>
      </c>
      <c r="C13" s="40">
        <v>5773.4754000000003</v>
      </c>
      <c r="D13" s="40">
        <v>5518.5060000000003</v>
      </c>
      <c r="E13" s="40">
        <v>4816.0370999999996</v>
      </c>
      <c r="F13" s="40">
        <v>3900.1893</v>
      </c>
      <c r="G13" s="40">
        <v>3410.5281</v>
      </c>
      <c r="H13" s="40">
        <v>3432.3407999999999</v>
      </c>
      <c r="I13" s="40">
        <v>3353.1224999999999</v>
      </c>
      <c r="J13" s="40">
        <v>3295.4313000000002</v>
      </c>
      <c r="K13" s="40">
        <v>3249.0570000000002</v>
      </c>
      <c r="L13" s="40">
        <v>2992.8737999999985</v>
      </c>
      <c r="M13" s="40">
        <v>2749.5425999999998</v>
      </c>
      <c r="N13" s="40">
        <v>2499.4640999999997</v>
      </c>
      <c r="O13" s="40">
        <v>2005.9473</v>
      </c>
      <c r="P13" s="40">
        <v>1463.0217</v>
      </c>
    </row>
    <row r="14" spans="1:20">
      <c r="A14" s="40">
        <v>0.3</v>
      </c>
      <c r="B14" s="40" t="s">
        <v>22</v>
      </c>
      <c r="C14" s="40">
        <v>3464.0852399999999</v>
      </c>
      <c r="D14" s="40">
        <v>3311.1035999999999</v>
      </c>
      <c r="E14" s="40">
        <v>2889.6222599999996</v>
      </c>
      <c r="F14" s="40">
        <v>2340.1135799999997</v>
      </c>
      <c r="G14" s="40">
        <v>2046.3168599999999</v>
      </c>
      <c r="H14" s="40">
        <v>2059.4044799999997</v>
      </c>
      <c r="I14" s="40">
        <v>2011.8734999999999</v>
      </c>
      <c r="J14" s="40">
        <v>1977.2587800000001</v>
      </c>
      <c r="K14" s="40">
        <v>1949.4342000000001</v>
      </c>
      <c r="L14" s="40">
        <v>1795.724279999999</v>
      </c>
      <c r="M14" s="40">
        <v>1649.7255599999999</v>
      </c>
      <c r="N14" s="40">
        <v>1499.6784599999999</v>
      </c>
      <c r="O14" s="40">
        <v>1203.5683799999999</v>
      </c>
      <c r="P14" s="40">
        <v>877.81301999999994</v>
      </c>
    </row>
    <row r="15" spans="1:20">
      <c r="A15" s="40">
        <v>0.2</v>
      </c>
      <c r="B15" s="40" t="s">
        <v>21</v>
      </c>
      <c r="C15" s="40">
        <v>2309.3901600000004</v>
      </c>
      <c r="D15" s="40">
        <v>2207.4024000000004</v>
      </c>
      <c r="E15" s="40">
        <v>1926.4148399999999</v>
      </c>
      <c r="F15" s="40">
        <v>1560.07572</v>
      </c>
      <c r="G15" s="40">
        <v>1364.2112400000001</v>
      </c>
      <c r="H15" s="40">
        <v>1372.93632</v>
      </c>
      <c r="I15" s="40">
        <v>1341.249</v>
      </c>
      <c r="J15" s="40">
        <v>1318.1725200000001</v>
      </c>
      <c r="K15" s="40">
        <v>1299.6228000000001</v>
      </c>
      <c r="L15" s="40">
        <v>1197.1495199999995</v>
      </c>
      <c r="M15" s="40">
        <v>1099.8170399999999</v>
      </c>
      <c r="N15" s="40">
        <v>999.78563999999994</v>
      </c>
      <c r="O15" s="40">
        <v>802.37892000000011</v>
      </c>
      <c r="P15" s="40">
        <v>585.20868000000007</v>
      </c>
    </row>
    <row r="16" spans="1:20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</row>
    <row r="17" spans="1:21">
      <c r="A17" s="40"/>
      <c r="B17" s="40"/>
      <c r="C17" s="40">
        <v>82990.851722000007</v>
      </c>
      <c r="D17" s="40">
        <v>78841.545947399994</v>
      </c>
      <c r="E17" s="40">
        <v>73399.018226</v>
      </c>
      <c r="F17" s="40">
        <v>64719.2310344</v>
      </c>
      <c r="G17" s="40">
        <v>58810.080210599997</v>
      </c>
      <c r="H17" s="40">
        <v>57550.182960799997</v>
      </c>
      <c r="I17" s="40">
        <v>56219.443856000005</v>
      </c>
      <c r="J17" s="40">
        <v>55106.419553399995</v>
      </c>
      <c r="K17" s="40">
        <v>54037.554417599997</v>
      </c>
      <c r="L17" s="40">
        <v>51234.180494599983</v>
      </c>
      <c r="M17" s="40">
        <v>48505.027855799999</v>
      </c>
      <c r="N17" s="40">
        <v>45373.622062200004</v>
      </c>
      <c r="O17" s="40">
        <v>41137.889247599996</v>
      </c>
      <c r="P17" s="40">
        <v>36477.995879399998</v>
      </c>
    </row>
    <row r="19" spans="1:21">
      <c r="A19" s="39" t="s">
        <v>34</v>
      </c>
    </row>
    <row r="20" spans="1:21">
      <c r="C20" s="40"/>
      <c r="D20" s="40"/>
      <c r="E20" s="40"/>
      <c r="F20" s="169" t="s">
        <v>33</v>
      </c>
      <c r="G20" s="169" t="s">
        <v>32</v>
      </c>
      <c r="H20" s="169">
        <v>25</v>
      </c>
      <c r="I20" s="169">
        <v>24</v>
      </c>
      <c r="J20" s="169">
        <v>23</v>
      </c>
      <c r="K20" s="169">
        <v>22</v>
      </c>
      <c r="L20" s="169">
        <v>21</v>
      </c>
      <c r="M20" s="169">
        <v>20</v>
      </c>
      <c r="N20" s="169">
        <v>19</v>
      </c>
      <c r="O20" s="169">
        <v>18</v>
      </c>
      <c r="P20" s="169">
        <v>17</v>
      </c>
      <c r="Q20" s="169">
        <v>16</v>
      </c>
      <c r="R20" s="169" t="s">
        <v>31</v>
      </c>
    </row>
    <row r="21" spans="1:21"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</row>
    <row r="22" spans="1:21">
      <c r="C22" s="40"/>
      <c r="D22" s="40"/>
      <c r="E22" s="40" t="s">
        <v>28</v>
      </c>
      <c r="F22" s="40">
        <v>14006.28</v>
      </c>
      <c r="G22" s="40">
        <v>14006.28</v>
      </c>
      <c r="H22" s="40">
        <v>14006.28</v>
      </c>
      <c r="I22" s="40">
        <v>14006.28</v>
      </c>
      <c r="J22" s="40">
        <v>14006.28</v>
      </c>
      <c r="K22" s="40">
        <v>14006.28</v>
      </c>
      <c r="L22" s="40">
        <v>14006.28</v>
      </c>
      <c r="M22" s="40">
        <v>14006.28</v>
      </c>
      <c r="N22" s="40">
        <v>14006.28</v>
      </c>
      <c r="O22" s="40">
        <v>14006.28</v>
      </c>
      <c r="P22" s="40">
        <v>14006.28</v>
      </c>
      <c r="Q22" s="40">
        <v>14006.28</v>
      </c>
      <c r="R22" s="40">
        <v>14006.28</v>
      </c>
    </row>
    <row r="23" spans="1:21">
      <c r="C23" s="40"/>
      <c r="D23" s="40"/>
      <c r="E23" s="40" t="s">
        <v>27</v>
      </c>
      <c r="F23" s="40">
        <v>10608.08</v>
      </c>
      <c r="G23" s="40">
        <v>10608.08</v>
      </c>
      <c r="H23" s="40">
        <v>9411.64</v>
      </c>
      <c r="I23" s="40">
        <v>8856.4</v>
      </c>
      <c r="J23" s="40">
        <v>8301.86</v>
      </c>
      <c r="K23" s="40">
        <v>7746.1999999999989</v>
      </c>
      <c r="L23" s="40">
        <v>7191.9400000000005</v>
      </c>
      <c r="M23" s="40">
        <v>6680.66</v>
      </c>
      <c r="N23" s="40">
        <v>6339.62</v>
      </c>
      <c r="O23" s="40">
        <v>5998.44</v>
      </c>
      <c r="P23" s="40">
        <v>5657.12</v>
      </c>
      <c r="Q23" s="40">
        <v>5316.78</v>
      </c>
      <c r="R23" s="40">
        <v>5316.78</v>
      </c>
    </row>
    <row r="24" spans="1:21">
      <c r="C24" s="40"/>
      <c r="D24" s="40"/>
      <c r="E24" s="40" t="s">
        <v>26</v>
      </c>
      <c r="F24" s="40">
        <v>27352.162685399999</v>
      </c>
      <c r="G24" s="40">
        <v>22500.574311599998</v>
      </c>
      <c r="H24" s="40">
        <v>22215.610128600001</v>
      </c>
      <c r="I24" s="40">
        <v>21037.036032600001</v>
      </c>
      <c r="J24" s="40">
        <v>20335.384876799995</v>
      </c>
      <c r="K24" s="40">
        <v>19983.948364800002</v>
      </c>
      <c r="L24" s="40">
        <v>19557.172786199997</v>
      </c>
      <c r="M24" s="40">
        <v>19114.509708000001</v>
      </c>
      <c r="N24" s="40">
        <v>18839.095632</v>
      </c>
      <c r="O24" s="40">
        <v>17480.503143599999</v>
      </c>
      <c r="P24" s="40">
        <v>16703.117865</v>
      </c>
      <c r="Q24" s="40">
        <v>15873.8242152</v>
      </c>
      <c r="R24" s="40">
        <v>14308.183864800001</v>
      </c>
    </row>
    <row r="25" spans="1:21">
      <c r="C25" s="40"/>
      <c r="D25" s="40"/>
      <c r="E25" s="40" t="s">
        <v>24</v>
      </c>
      <c r="F25" s="40">
        <v>8741.7161999999989</v>
      </c>
      <c r="G25" s="40">
        <v>6353.8860000000004</v>
      </c>
      <c r="H25" s="40">
        <v>6942.2933999999987</v>
      </c>
      <c r="I25" s="40">
        <v>5940.265800000001</v>
      </c>
      <c r="J25" s="40">
        <v>5500.0133999999998</v>
      </c>
      <c r="K25" s="40">
        <v>5406.1224000000002</v>
      </c>
      <c r="L25" s="40">
        <v>5308.0901999999996</v>
      </c>
      <c r="M25" s="40">
        <v>5214.7704000000003</v>
      </c>
      <c r="N25" s="40">
        <v>5147.9400000000005</v>
      </c>
      <c r="O25" s="40">
        <v>4742.6736000000001</v>
      </c>
      <c r="P25" s="40">
        <v>4546.3949999999995</v>
      </c>
      <c r="Q25" s="40">
        <v>4298.5655999999999</v>
      </c>
      <c r="R25" s="40">
        <v>4053.8777999999993</v>
      </c>
    </row>
    <row r="26" spans="1:21">
      <c r="C26" s="40" t="s">
        <v>23</v>
      </c>
      <c r="D26" s="40"/>
      <c r="E26" s="40">
        <v>0.5</v>
      </c>
      <c r="F26" s="40">
        <v>4370.8580999999995</v>
      </c>
      <c r="G26" s="40">
        <v>3176.9430000000002</v>
      </c>
      <c r="H26" s="40">
        <v>3471.1466999999993</v>
      </c>
      <c r="I26" s="40">
        <v>2970.1329000000005</v>
      </c>
      <c r="J26" s="40">
        <v>2750.0066999999999</v>
      </c>
      <c r="K26" s="40">
        <v>2703.0612000000001</v>
      </c>
      <c r="L26" s="40">
        <v>2654.0450999999998</v>
      </c>
      <c r="M26" s="40">
        <v>2607.3852000000002</v>
      </c>
      <c r="N26" s="40">
        <v>2573.9700000000003</v>
      </c>
      <c r="O26" s="40">
        <v>2371.3368</v>
      </c>
      <c r="P26" s="40">
        <v>2273.1974999999998</v>
      </c>
      <c r="Q26" s="40">
        <v>2149.2828</v>
      </c>
      <c r="R26" s="40">
        <v>2026.9388999999996</v>
      </c>
    </row>
    <row r="27" spans="1:21">
      <c r="C27" s="40" t="s">
        <v>22</v>
      </c>
      <c r="D27" s="40"/>
      <c r="E27" s="40">
        <v>0.3</v>
      </c>
      <c r="F27" s="40">
        <v>2622.5148599999998</v>
      </c>
      <c r="G27" s="40">
        <v>1906.1658</v>
      </c>
      <c r="H27" s="40">
        <v>2082.6880199999996</v>
      </c>
      <c r="I27" s="40">
        <v>1782.0797400000004</v>
      </c>
      <c r="J27" s="40">
        <v>1650.0040199999999</v>
      </c>
      <c r="K27" s="40">
        <v>1621.83672</v>
      </c>
      <c r="L27" s="40">
        <v>1592.4270599999998</v>
      </c>
      <c r="M27" s="40">
        <v>1564.43112</v>
      </c>
      <c r="N27" s="40">
        <v>1544.3820000000001</v>
      </c>
      <c r="O27" s="40">
        <v>1422.8020799999999</v>
      </c>
      <c r="P27" s="40">
        <v>1363.9184999999998</v>
      </c>
      <c r="Q27" s="40">
        <v>1289.5696799999998</v>
      </c>
      <c r="R27" s="40">
        <v>1216.1633399999998</v>
      </c>
    </row>
    <row r="28" spans="1:21">
      <c r="C28" s="40" t="s">
        <v>21</v>
      </c>
      <c r="D28" s="40"/>
      <c r="E28" s="40">
        <v>0.2</v>
      </c>
      <c r="F28" s="40">
        <v>1748.3432399999999</v>
      </c>
      <c r="G28" s="40">
        <v>1270.7772000000002</v>
      </c>
      <c r="H28" s="40">
        <v>1388.4586799999997</v>
      </c>
      <c r="I28" s="40">
        <v>1188.0531600000002</v>
      </c>
      <c r="J28" s="40">
        <v>1100.0026800000001</v>
      </c>
      <c r="K28" s="40">
        <v>1081.2244800000001</v>
      </c>
      <c r="L28" s="40">
        <v>1061.6180400000001</v>
      </c>
      <c r="M28" s="40">
        <v>1042.9540800000002</v>
      </c>
      <c r="N28" s="40">
        <v>1029.5880000000002</v>
      </c>
      <c r="O28" s="40">
        <v>948.53472000000011</v>
      </c>
      <c r="P28" s="40">
        <v>909.279</v>
      </c>
      <c r="Q28" s="40">
        <v>859.71312</v>
      </c>
      <c r="R28" s="40">
        <v>810.77555999999993</v>
      </c>
    </row>
    <row r="29" spans="1:21">
      <c r="C29" s="40"/>
      <c r="D29" s="40"/>
      <c r="E29" s="40"/>
      <c r="F29" s="40">
        <v>60708.238885400002</v>
      </c>
      <c r="G29" s="40">
        <v>53468.820311599993</v>
      </c>
      <c r="H29" s="40">
        <v>52575.823528599998</v>
      </c>
      <c r="I29" s="40">
        <v>49839.981832600002</v>
      </c>
      <c r="J29" s="40">
        <v>48143.538276799998</v>
      </c>
      <c r="K29" s="40">
        <v>47142.550764799998</v>
      </c>
      <c r="L29" s="40">
        <v>46063.482986199997</v>
      </c>
      <c r="M29" s="40">
        <v>45016.220108000001</v>
      </c>
      <c r="N29" s="40">
        <v>44332.935632000008</v>
      </c>
      <c r="O29" s="40">
        <v>42227.896743600002</v>
      </c>
      <c r="P29" s="40">
        <v>40912.912864999998</v>
      </c>
      <c r="Q29" s="40">
        <v>39495.449815200001</v>
      </c>
      <c r="R29" s="40">
        <v>37685.121664800005</v>
      </c>
    </row>
    <row r="31" spans="1:21">
      <c r="A31" s="39" t="s">
        <v>30</v>
      </c>
    </row>
    <row r="32" spans="1:21">
      <c r="I32" s="40"/>
      <c r="J32" s="40"/>
      <c r="K32" s="169">
        <v>22</v>
      </c>
      <c r="L32" s="169">
        <v>21</v>
      </c>
      <c r="M32" s="169">
        <v>20</v>
      </c>
      <c r="N32" s="169">
        <v>19</v>
      </c>
      <c r="O32" s="169">
        <v>18</v>
      </c>
      <c r="P32" s="169">
        <v>17</v>
      </c>
      <c r="Q32" s="169">
        <v>16</v>
      </c>
      <c r="R32" s="169">
        <v>15</v>
      </c>
      <c r="S32" s="169">
        <v>14</v>
      </c>
      <c r="T32" s="169">
        <v>13</v>
      </c>
      <c r="U32" s="169">
        <v>12</v>
      </c>
    </row>
    <row r="33" spans="1:24"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</row>
    <row r="34" spans="1:24">
      <c r="I34" s="40"/>
      <c r="J34" s="40" t="s">
        <v>28</v>
      </c>
      <c r="K34" s="40"/>
      <c r="L34" s="40">
        <v>10727.380000000001</v>
      </c>
      <c r="M34" s="40">
        <v>10727.380000000001</v>
      </c>
      <c r="N34" s="40">
        <v>10727.380000000001</v>
      </c>
      <c r="O34" s="40">
        <v>10727.380000000001</v>
      </c>
      <c r="P34" s="40">
        <v>10727.380000000001</v>
      </c>
      <c r="Q34" s="40">
        <v>10727.380000000001</v>
      </c>
      <c r="R34" s="40">
        <v>10727.380000000001</v>
      </c>
      <c r="S34" s="40">
        <v>10727.380000000001</v>
      </c>
      <c r="T34" s="40">
        <v>10727.380000000001</v>
      </c>
      <c r="U34" s="40">
        <v>10727.380000000001</v>
      </c>
    </row>
    <row r="35" spans="1:24">
      <c r="I35" s="40"/>
      <c r="J35" s="40" t="s">
        <v>27</v>
      </c>
      <c r="K35" s="40"/>
      <c r="L35" s="40">
        <v>7191.9400000000005</v>
      </c>
      <c r="M35" s="40">
        <v>6680.66</v>
      </c>
      <c r="N35" s="40">
        <v>6339.62</v>
      </c>
      <c r="O35" s="40">
        <v>5998.44</v>
      </c>
      <c r="P35" s="40">
        <v>5657.12</v>
      </c>
      <c r="Q35" s="40">
        <v>5316.78</v>
      </c>
      <c r="R35" s="40">
        <v>4975.04</v>
      </c>
      <c r="S35" s="40">
        <v>4634.5600000000004</v>
      </c>
      <c r="T35" s="40">
        <v>4292.96</v>
      </c>
      <c r="U35" s="40">
        <v>3951.64</v>
      </c>
    </row>
    <row r="36" spans="1:24">
      <c r="I36" s="40"/>
      <c r="J36" s="40" t="s">
        <v>26</v>
      </c>
      <c r="K36" s="40"/>
      <c r="L36" s="40">
        <v>23064.103238399999</v>
      </c>
      <c r="M36" s="40">
        <v>22643.312693399999</v>
      </c>
      <c r="N36" s="40">
        <v>21396.780148799997</v>
      </c>
      <c r="O36" s="40">
        <v>19645.631103</v>
      </c>
      <c r="P36" s="40">
        <v>18112.6875258</v>
      </c>
      <c r="Q36" s="40">
        <v>16446.514690199998</v>
      </c>
      <c r="R36" s="40">
        <v>14940.463280400003</v>
      </c>
      <c r="S36" s="40">
        <v>14066.053398599999</v>
      </c>
      <c r="T36" s="40">
        <v>13260.412284000002</v>
      </c>
      <c r="U36" s="40">
        <v>11642.5345512</v>
      </c>
    </row>
    <row r="37" spans="1:24">
      <c r="I37" s="40"/>
      <c r="J37" s="40" t="s">
        <v>24</v>
      </c>
      <c r="K37" s="40"/>
      <c r="L37" s="40">
        <v>7568.6856000000007</v>
      </c>
      <c r="M37" s="40">
        <v>7397.5397999999996</v>
      </c>
      <c r="N37" s="40">
        <v>6803.6346000000003</v>
      </c>
      <c r="O37" s="40">
        <v>5548.4939999999988</v>
      </c>
      <c r="P37" s="40">
        <v>5315.2302000000018</v>
      </c>
      <c r="Q37" s="40">
        <v>4571.0993999999992</v>
      </c>
      <c r="R37" s="40">
        <v>4365.253200000001</v>
      </c>
      <c r="S37" s="40">
        <v>4253.5121999999992</v>
      </c>
      <c r="T37" s="40">
        <v>3995.1870000000008</v>
      </c>
      <c r="U37" s="40">
        <v>3397.7118</v>
      </c>
    </row>
    <row r="38" spans="1:24">
      <c r="I38" s="40" t="s">
        <v>23</v>
      </c>
      <c r="J38" s="40">
        <v>0.5</v>
      </c>
      <c r="K38" s="40"/>
      <c r="L38" s="40">
        <v>3784.3428000000004</v>
      </c>
      <c r="M38" s="40">
        <v>3698.7698999999998</v>
      </c>
      <c r="N38" s="40">
        <v>3401.8173000000002</v>
      </c>
      <c r="O38" s="40">
        <v>2774.2469999999994</v>
      </c>
      <c r="P38" s="40">
        <v>2657.6151000000009</v>
      </c>
      <c r="Q38" s="40">
        <v>2285.5496999999996</v>
      </c>
      <c r="R38" s="40">
        <v>2182.6266000000005</v>
      </c>
      <c r="S38" s="40">
        <v>2126.7560999999996</v>
      </c>
      <c r="T38" s="40">
        <v>1997.5935000000004</v>
      </c>
      <c r="U38" s="40">
        <v>1698.8559</v>
      </c>
    </row>
    <row r="39" spans="1:24">
      <c r="I39" s="40" t="s">
        <v>22</v>
      </c>
      <c r="J39" s="40">
        <v>0.3</v>
      </c>
      <c r="K39" s="40"/>
      <c r="L39" s="40">
        <v>2270.6056800000001</v>
      </c>
      <c r="M39" s="40">
        <v>2219.2619399999999</v>
      </c>
      <c r="N39" s="40">
        <v>2041.0903800000001</v>
      </c>
      <c r="O39" s="40">
        <v>1664.5481999999995</v>
      </c>
      <c r="P39" s="40">
        <v>1594.5690600000005</v>
      </c>
      <c r="Q39" s="40">
        <v>1371.3298199999997</v>
      </c>
      <c r="R39" s="40">
        <v>1309.5759600000004</v>
      </c>
      <c r="S39" s="40">
        <v>1276.0536599999998</v>
      </c>
      <c r="T39" s="40">
        <v>1198.5561000000002</v>
      </c>
      <c r="U39" s="40">
        <v>1019.31354</v>
      </c>
    </row>
    <row r="40" spans="1:24">
      <c r="I40" s="40" t="s">
        <v>21</v>
      </c>
      <c r="J40" s="40">
        <v>0.2</v>
      </c>
      <c r="K40" s="40"/>
      <c r="L40" s="40">
        <v>1513.7371200000002</v>
      </c>
      <c r="M40" s="40">
        <v>1479.5079599999999</v>
      </c>
      <c r="N40" s="40">
        <v>1360.7269200000001</v>
      </c>
      <c r="O40" s="40">
        <v>1109.6987999999999</v>
      </c>
      <c r="P40" s="40">
        <v>1063.0460400000004</v>
      </c>
      <c r="Q40" s="40">
        <v>914.21987999999988</v>
      </c>
      <c r="R40" s="40">
        <v>873.05064000000027</v>
      </c>
      <c r="S40" s="40">
        <v>850.70243999999991</v>
      </c>
      <c r="T40" s="40">
        <v>799.03740000000016</v>
      </c>
      <c r="U40" s="40">
        <v>679.54236000000003</v>
      </c>
    </row>
    <row r="41" spans="1:24">
      <c r="I41" s="40"/>
      <c r="J41" s="40"/>
      <c r="K41" s="40"/>
      <c r="L41" s="40">
        <v>48552.108838400003</v>
      </c>
      <c r="M41" s="40">
        <v>47448.892493399995</v>
      </c>
      <c r="N41" s="40">
        <v>45267.414748799994</v>
      </c>
      <c r="O41" s="40">
        <v>41919.945102999998</v>
      </c>
      <c r="P41" s="40">
        <v>39812.417725799998</v>
      </c>
      <c r="Q41" s="40">
        <v>37061.774090199993</v>
      </c>
      <c r="R41" s="40">
        <v>35008.136480400004</v>
      </c>
      <c r="S41" s="40">
        <v>33681.505598600001</v>
      </c>
      <c r="T41" s="40">
        <v>32275.939284000004</v>
      </c>
      <c r="U41" s="40">
        <v>29719.266351200004</v>
      </c>
    </row>
    <row r="43" spans="1:24">
      <c r="A43" s="39" t="s">
        <v>29</v>
      </c>
    </row>
    <row r="44" spans="1:24">
      <c r="L44" s="40"/>
      <c r="M44" s="40"/>
      <c r="N44" s="40"/>
      <c r="O44" s="169">
        <v>18</v>
      </c>
      <c r="P44" s="169">
        <v>17</v>
      </c>
      <c r="Q44" s="169">
        <v>16</v>
      </c>
      <c r="R44" s="169">
        <v>15</v>
      </c>
      <c r="S44" s="169">
        <v>14</v>
      </c>
      <c r="T44" s="169">
        <v>13</v>
      </c>
      <c r="U44" s="169">
        <v>12</v>
      </c>
      <c r="V44" s="169">
        <v>11</v>
      </c>
      <c r="W44" s="169">
        <v>10</v>
      </c>
      <c r="X44" s="169">
        <v>9</v>
      </c>
    </row>
    <row r="45" spans="1:24">
      <c r="L45" s="40"/>
      <c r="M45" s="40"/>
      <c r="N45" s="40"/>
      <c r="O45" s="169"/>
      <c r="P45" s="169"/>
      <c r="Q45" s="169"/>
      <c r="R45" s="169"/>
      <c r="S45" s="169"/>
      <c r="T45" s="169"/>
      <c r="U45" s="169"/>
      <c r="V45" s="169"/>
      <c r="W45" s="169"/>
      <c r="X45" s="169"/>
    </row>
    <row r="46" spans="1:24"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</row>
    <row r="47" spans="1:24"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</row>
    <row r="48" spans="1:24">
      <c r="L48" s="40"/>
      <c r="M48" s="40"/>
      <c r="N48" s="40" t="s">
        <v>28</v>
      </c>
      <c r="O48" s="40">
        <v>9092.76</v>
      </c>
      <c r="P48" s="40">
        <v>9092.76</v>
      </c>
      <c r="Q48" s="40">
        <v>9092.76</v>
      </c>
      <c r="R48" s="40">
        <v>9092.76</v>
      </c>
      <c r="S48" s="40">
        <v>9092.76</v>
      </c>
      <c r="T48" s="40">
        <v>9092.76</v>
      </c>
      <c r="U48" s="40">
        <v>9092.76</v>
      </c>
      <c r="V48" s="40">
        <v>9092.76</v>
      </c>
      <c r="W48" s="40">
        <v>9092.76</v>
      </c>
      <c r="X48" s="40">
        <v>9092.76</v>
      </c>
    </row>
    <row r="49" spans="1:24">
      <c r="L49" s="40"/>
      <c r="M49" s="40"/>
      <c r="N49" s="40" t="s">
        <v>27</v>
      </c>
      <c r="O49" s="40">
        <v>5998.44</v>
      </c>
      <c r="P49" s="40">
        <v>5657.12</v>
      </c>
      <c r="Q49" s="40">
        <v>5316.78</v>
      </c>
      <c r="R49" s="40">
        <v>4975.04</v>
      </c>
      <c r="S49" s="40">
        <v>4634.5600000000004</v>
      </c>
      <c r="T49" s="40">
        <v>4292.96</v>
      </c>
      <c r="U49" s="40">
        <v>3951.64</v>
      </c>
      <c r="V49" s="40">
        <v>3610.3199999999997</v>
      </c>
      <c r="W49" s="40">
        <v>3269.7000000000003</v>
      </c>
      <c r="X49" s="40">
        <v>3099.46</v>
      </c>
    </row>
    <row r="50" spans="1:24">
      <c r="L50" s="40"/>
      <c r="M50" s="40"/>
      <c r="N50" s="40" t="s">
        <v>26</v>
      </c>
      <c r="O50" s="40">
        <v>17242.250625600002</v>
      </c>
      <c r="P50" s="40">
        <v>16123.274038200001</v>
      </c>
      <c r="Q50" s="40">
        <v>15723.658448400001</v>
      </c>
      <c r="R50" s="40">
        <v>14525.9427978</v>
      </c>
      <c r="S50" s="40">
        <v>13681.897979400001</v>
      </c>
      <c r="T50" s="40">
        <v>12497.535699600001</v>
      </c>
      <c r="U50" s="40">
        <v>12410.119822799999</v>
      </c>
      <c r="V50" s="40">
        <v>12544.075005000002</v>
      </c>
      <c r="W50" s="40">
        <v>10564.9270524</v>
      </c>
      <c r="X50" s="40">
        <v>9162.4049286000009</v>
      </c>
    </row>
    <row r="51" spans="1:24">
      <c r="A51" s="39" t="s">
        <v>25</v>
      </c>
      <c r="L51" s="40"/>
      <c r="M51" s="40"/>
      <c r="N51" s="40" t="s">
        <v>24</v>
      </c>
      <c r="O51" s="40">
        <v>5055.0486000000001</v>
      </c>
      <c r="P51" s="40">
        <v>4437.6528000000008</v>
      </c>
      <c r="Q51" s="40">
        <v>4425.9432000000006</v>
      </c>
      <c r="R51" s="40">
        <v>4551.3215999999993</v>
      </c>
      <c r="S51" s="40">
        <v>4321.8420000000006</v>
      </c>
      <c r="T51" s="40">
        <v>4433.5830000000005</v>
      </c>
      <c r="U51" s="40">
        <v>3694.3788000000004</v>
      </c>
      <c r="V51" s="40">
        <v>3821.3279999999995</v>
      </c>
      <c r="W51" s="40">
        <v>3145.8126000000002</v>
      </c>
      <c r="X51" s="40">
        <v>2726.5518000000006</v>
      </c>
    </row>
    <row r="52" spans="1:24">
      <c r="L52" s="40" t="s">
        <v>23</v>
      </c>
      <c r="M52" s="40"/>
      <c r="N52" s="40">
        <v>0.5</v>
      </c>
      <c r="O52" s="40">
        <v>2527.5243</v>
      </c>
      <c r="P52" s="40">
        <v>2218.8264000000004</v>
      </c>
      <c r="Q52" s="40">
        <v>2212.9716000000003</v>
      </c>
      <c r="R52" s="40">
        <v>2275.6607999999997</v>
      </c>
      <c r="S52" s="40">
        <v>2160.9210000000003</v>
      </c>
      <c r="T52" s="40">
        <v>2216.7915000000003</v>
      </c>
      <c r="U52" s="40">
        <v>1847.1894000000002</v>
      </c>
      <c r="V52" s="40">
        <v>1910.6639999999998</v>
      </c>
      <c r="W52" s="40">
        <v>1572.9063000000001</v>
      </c>
      <c r="X52" s="40">
        <v>1363.2759000000003</v>
      </c>
    </row>
    <row r="53" spans="1:24">
      <c r="L53" s="40" t="s">
        <v>22</v>
      </c>
      <c r="M53" s="40"/>
      <c r="N53" s="40">
        <v>0.3</v>
      </c>
      <c r="O53" s="40">
        <v>1516.51458</v>
      </c>
      <c r="P53" s="40">
        <v>1331.2958400000002</v>
      </c>
      <c r="Q53" s="40">
        <v>1327.7829600000002</v>
      </c>
      <c r="R53" s="40">
        <v>1365.3964799999997</v>
      </c>
      <c r="S53" s="40">
        <v>1296.5526000000002</v>
      </c>
      <c r="T53" s="40">
        <v>1330.0749000000001</v>
      </c>
      <c r="U53" s="40">
        <v>1108.3136400000001</v>
      </c>
      <c r="V53" s="40">
        <v>1146.3983999999998</v>
      </c>
      <c r="W53" s="40">
        <v>943.74378000000002</v>
      </c>
      <c r="X53" s="40">
        <v>817.96554000000015</v>
      </c>
    </row>
    <row r="54" spans="1:24">
      <c r="L54" s="40" t="s">
        <v>21</v>
      </c>
      <c r="M54" s="40"/>
      <c r="N54" s="40">
        <v>0.2</v>
      </c>
      <c r="O54" s="40">
        <v>1011.00972</v>
      </c>
      <c r="P54" s="40">
        <v>887.53056000000015</v>
      </c>
      <c r="Q54" s="40">
        <v>885.18864000000019</v>
      </c>
      <c r="R54" s="40">
        <v>910.26431999999988</v>
      </c>
      <c r="S54" s="40">
        <v>864.36840000000018</v>
      </c>
      <c r="T54" s="40">
        <v>886.7166000000002</v>
      </c>
      <c r="U54" s="40">
        <v>738.87576000000013</v>
      </c>
      <c r="V54" s="40">
        <v>764.26559999999995</v>
      </c>
      <c r="W54" s="40">
        <v>629.16252000000009</v>
      </c>
      <c r="X54" s="40">
        <v>545.31036000000017</v>
      </c>
    </row>
    <row r="55" spans="1:24">
      <c r="L55" s="40"/>
      <c r="M55" s="40"/>
      <c r="N55" s="40"/>
      <c r="O55" s="40">
        <v>37388.499225600004</v>
      </c>
      <c r="P55" s="40">
        <v>35310.806838200006</v>
      </c>
      <c r="Q55" s="40">
        <v>34559.1416484</v>
      </c>
      <c r="R55" s="40">
        <v>33145.064397800001</v>
      </c>
      <c r="S55" s="40">
        <v>31731.059979400001</v>
      </c>
      <c r="T55" s="40">
        <v>30316.838699600004</v>
      </c>
      <c r="U55" s="40">
        <v>29148.898622799999</v>
      </c>
      <c r="V55" s="40">
        <v>29068.483005000002</v>
      </c>
      <c r="W55" s="40">
        <v>26073.199652400002</v>
      </c>
      <c r="X55" s="40">
        <v>24081.176728600003</v>
      </c>
    </row>
    <row r="56" spans="1:24">
      <c r="A56" s="39" t="s">
        <v>14</v>
      </c>
      <c r="D56" s="39" t="s">
        <v>12</v>
      </c>
    </row>
    <row r="57" spans="1:24">
      <c r="A57" s="39" t="s">
        <v>10</v>
      </c>
      <c r="D57" s="39">
        <v>46.32</v>
      </c>
    </row>
    <row r="58" spans="1:24">
      <c r="A58" s="39" t="s">
        <v>8</v>
      </c>
      <c r="D58" s="39">
        <v>37.78</v>
      </c>
    </row>
    <row r="59" spans="1:24">
      <c r="A59" s="39" t="s">
        <v>6</v>
      </c>
      <c r="D59" s="39">
        <v>28.59</v>
      </c>
    </row>
    <row r="60" spans="1:24">
      <c r="A60" s="39" t="s">
        <v>5</v>
      </c>
      <c r="D60" s="39">
        <v>19.46</v>
      </c>
      <c r="J60" s="39" t="s">
        <v>20</v>
      </c>
    </row>
    <row r="61" spans="1:24">
      <c r="A61" s="39" t="s">
        <v>19</v>
      </c>
      <c r="J61" s="39" t="s">
        <v>18</v>
      </c>
    </row>
    <row r="62" spans="1:24">
      <c r="A62" s="39" t="s">
        <v>17</v>
      </c>
      <c r="J62" s="39" t="s">
        <v>16</v>
      </c>
      <c r="M62" s="39" t="s">
        <v>15</v>
      </c>
    </row>
    <row r="63" spans="1:24">
      <c r="A63" s="39" t="s">
        <v>14</v>
      </c>
      <c r="C63" s="39" t="s">
        <v>13</v>
      </c>
      <c r="D63" s="39" t="s">
        <v>12</v>
      </c>
      <c r="J63" s="39" t="s">
        <v>11</v>
      </c>
    </row>
    <row r="64" spans="1:24">
      <c r="A64" s="39" t="s">
        <v>10</v>
      </c>
      <c r="C64" s="39">
        <v>742.7</v>
      </c>
      <c r="D64" s="39">
        <v>28.59</v>
      </c>
      <c r="M64" s="39" t="s">
        <v>9</v>
      </c>
      <c r="P64" s="39">
        <v>43.5</v>
      </c>
    </row>
    <row r="65" spans="1:18">
      <c r="A65" s="39" t="s">
        <v>8</v>
      </c>
      <c r="C65" s="39">
        <v>759</v>
      </c>
      <c r="D65" s="39">
        <v>27.54</v>
      </c>
      <c r="M65" s="39" t="s">
        <v>7</v>
      </c>
      <c r="P65" s="39">
        <v>136.30000000000001</v>
      </c>
    </row>
    <row r="66" spans="1:18">
      <c r="A66" s="39" t="s">
        <v>6</v>
      </c>
      <c r="C66" s="39">
        <v>675.35</v>
      </c>
      <c r="D66" s="39">
        <v>24.69</v>
      </c>
    </row>
    <row r="67" spans="1:18">
      <c r="A67" s="39" t="s">
        <v>5</v>
      </c>
      <c r="C67" s="39">
        <v>644.4</v>
      </c>
      <c r="D67" s="39">
        <v>19.27</v>
      </c>
      <c r="M67" s="39" t="s">
        <v>4</v>
      </c>
      <c r="Q67" s="39" t="s">
        <v>3</v>
      </c>
      <c r="R67" s="39" t="s">
        <v>2</v>
      </c>
    </row>
    <row r="68" spans="1:18">
      <c r="M68" s="39" t="s">
        <v>1</v>
      </c>
      <c r="P68" s="39">
        <v>0.25800000000000001</v>
      </c>
      <c r="Q68" s="39">
        <v>0.19</v>
      </c>
      <c r="R68" s="39">
        <v>6.7000000000000004E-2</v>
      </c>
    </row>
    <row r="69" spans="1:18">
      <c r="M69" s="39" t="s">
        <v>0</v>
      </c>
      <c r="P69" s="39">
        <v>9.2100000000000009</v>
      </c>
      <c r="Q69" s="39">
        <v>0</v>
      </c>
      <c r="R69" s="39">
        <v>9.2100000000000009</v>
      </c>
    </row>
  </sheetData>
  <mergeCells count="1">
    <mergeCell ref="A1:T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4"/>
  <sheetViews>
    <sheetView topLeftCell="A13" zoomScaleNormal="100" workbookViewId="0">
      <selection activeCell="P51" sqref="P51"/>
    </sheetView>
  </sheetViews>
  <sheetFormatPr baseColWidth="10" defaultRowHeight="15"/>
  <cols>
    <col min="1" max="1" width="13" customWidth="1"/>
    <col min="2" max="2" width="16.140625" customWidth="1"/>
    <col min="3" max="10" width="11" customWidth="1"/>
    <col min="11" max="11" width="11.7109375" customWidth="1"/>
    <col min="12" max="18" width="11" customWidth="1"/>
  </cols>
  <sheetData>
    <row r="1" spans="1:25" ht="21.75" thickBot="1">
      <c r="A1" s="255" t="s">
        <v>41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6"/>
      <c r="V1" s="6"/>
      <c r="W1" s="6"/>
      <c r="X1" s="6"/>
      <c r="Y1" s="6"/>
    </row>
    <row r="2" spans="1:25" s="15" customFormat="1" ht="34.5" customHeight="1">
      <c r="A2" s="75"/>
      <c r="B2" s="75"/>
      <c r="C2" s="75"/>
      <c r="D2" s="75"/>
      <c r="E2" s="75"/>
      <c r="F2" s="74" t="s">
        <v>86</v>
      </c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8"/>
      <c r="V2" s="8"/>
      <c r="W2" s="8"/>
      <c r="X2" s="8"/>
      <c r="Y2" s="8"/>
    </row>
    <row r="3" spans="1:25">
      <c r="A3" s="16" t="s">
        <v>39</v>
      </c>
      <c r="B3" s="16"/>
      <c r="R3" s="6"/>
      <c r="S3" s="23"/>
      <c r="T3" s="23"/>
      <c r="U3" s="23"/>
      <c r="V3" s="23"/>
      <c r="W3" s="23"/>
      <c r="X3" s="23"/>
      <c r="Y3" s="23"/>
    </row>
    <row r="4" spans="1:25">
      <c r="A4" s="16" t="s">
        <v>40</v>
      </c>
      <c r="R4" s="6"/>
      <c r="S4" s="73"/>
      <c r="T4" s="73"/>
      <c r="U4" s="73"/>
      <c r="V4" s="73"/>
      <c r="W4" s="73"/>
      <c r="X4" s="73"/>
      <c r="Y4" s="23"/>
    </row>
    <row r="5" spans="1:25">
      <c r="R5" s="73"/>
      <c r="S5" s="73"/>
      <c r="T5" s="73"/>
      <c r="U5" s="73"/>
      <c r="V5" s="73"/>
      <c r="W5" s="73"/>
      <c r="X5" s="73"/>
      <c r="Y5" s="23"/>
    </row>
    <row r="6" spans="1:25" s="35" customFormat="1">
      <c r="A6" s="34" t="s">
        <v>38</v>
      </c>
      <c r="B6" s="34"/>
    </row>
    <row r="7" spans="1:25" s="35" customFormat="1">
      <c r="C7" s="35">
        <v>30</v>
      </c>
      <c r="D7" s="35">
        <v>29</v>
      </c>
      <c r="E7" s="35">
        <v>28</v>
      </c>
      <c r="F7" s="35">
        <v>27</v>
      </c>
      <c r="G7" s="36">
        <v>26</v>
      </c>
      <c r="H7" s="35">
        <v>25</v>
      </c>
      <c r="I7" s="35">
        <v>24</v>
      </c>
      <c r="J7" s="35">
        <v>23</v>
      </c>
      <c r="K7" s="35">
        <v>22</v>
      </c>
      <c r="L7" s="35">
        <v>21</v>
      </c>
      <c r="M7" s="36">
        <v>20</v>
      </c>
      <c r="N7" s="37" t="s">
        <v>37</v>
      </c>
      <c r="O7" s="37" t="s">
        <v>36</v>
      </c>
      <c r="P7" s="38" t="s">
        <v>35</v>
      </c>
    </row>
    <row r="8" spans="1:25" s="39" customFormat="1">
      <c r="C8" s="40"/>
      <c r="D8" s="40"/>
      <c r="E8" s="40"/>
      <c r="F8" s="40"/>
      <c r="G8" s="41"/>
      <c r="H8" s="40"/>
      <c r="I8" s="40"/>
      <c r="J8" s="40"/>
      <c r="K8" s="40"/>
      <c r="L8" s="40"/>
      <c r="M8" s="41"/>
      <c r="N8" s="40"/>
      <c r="O8" s="40"/>
      <c r="P8" s="42"/>
    </row>
    <row r="9" spans="1:25" s="39" customFormat="1">
      <c r="G9" s="43"/>
      <c r="M9" s="43"/>
      <c r="P9" s="44"/>
    </row>
    <row r="10" spans="1:25" s="39" customFormat="1">
      <c r="A10" s="45" t="s">
        <v>28</v>
      </c>
      <c r="B10" s="40"/>
      <c r="C10" s="40">
        <v>1203.5592000000001</v>
      </c>
      <c r="D10" s="40">
        <v>1203.5592000000001</v>
      </c>
      <c r="E10" s="40">
        <v>1203.5592000000001</v>
      </c>
      <c r="F10" s="40">
        <v>1203.5592000000001</v>
      </c>
      <c r="G10" s="41">
        <v>1203.5592000000001</v>
      </c>
      <c r="H10" s="40">
        <v>1203.5592000000001</v>
      </c>
      <c r="I10" s="40">
        <v>1203.5592000000001</v>
      </c>
      <c r="J10" s="40">
        <v>1203.5592000000001</v>
      </c>
      <c r="K10" s="40">
        <v>1203.5592000000001</v>
      </c>
      <c r="L10" s="40">
        <v>1203.5592000000001</v>
      </c>
      <c r="M10" s="41">
        <v>1203.5592000000001</v>
      </c>
      <c r="N10" s="40">
        <v>1203.5592000000001</v>
      </c>
      <c r="O10" s="40">
        <v>1203.5592000000001</v>
      </c>
      <c r="P10" s="40">
        <v>1203.5592000000001</v>
      </c>
    </row>
    <row r="11" spans="1:25" s="39" customFormat="1">
      <c r="A11" s="45" t="s">
        <v>27</v>
      </c>
      <c r="B11" s="40"/>
      <c r="C11" s="40">
        <v>1051.3038000000001</v>
      </c>
      <c r="D11" s="40">
        <v>942.96960000000001</v>
      </c>
      <c r="E11" s="40">
        <v>903.34259999999995</v>
      </c>
      <c r="F11" s="40">
        <v>863.65440000000001</v>
      </c>
      <c r="G11" s="41">
        <v>757.71720000000005</v>
      </c>
      <c r="H11" s="40">
        <v>672.2514000000001</v>
      </c>
      <c r="I11" s="40">
        <v>632.5938000000001</v>
      </c>
      <c r="J11" s="40">
        <v>592.98720000000003</v>
      </c>
      <c r="K11" s="40">
        <v>553.29900000000009</v>
      </c>
      <c r="L11" s="40">
        <v>513.70259999999996</v>
      </c>
      <c r="M11" s="41">
        <v>477.1866</v>
      </c>
      <c r="N11" s="40">
        <v>477.1866</v>
      </c>
      <c r="O11" s="40">
        <v>477.1866</v>
      </c>
      <c r="P11" s="40">
        <v>477.1866</v>
      </c>
    </row>
    <row r="12" spans="1:25" s="39" customFormat="1">
      <c r="A12" s="45" t="s">
        <v>26</v>
      </c>
      <c r="B12" s="40"/>
      <c r="C12" s="40">
        <v>2977.0547500000007</v>
      </c>
      <c r="D12" s="40">
        <v>2823.7169050000007</v>
      </c>
      <c r="E12" s="40">
        <v>2565.6574666666661</v>
      </c>
      <c r="F12" s="40">
        <v>2111.2538300000001</v>
      </c>
      <c r="G12" s="72">
        <v>1861.1595616666668</v>
      </c>
      <c r="H12" s="40">
        <v>1853.027793333333</v>
      </c>
      <c r="I12" s="40">
        <v>1808.1284500000006</v>
      </c>
      <c r="J12" s="40">
        <v>1775.6623716666672</v>
      </c>
      <c r="K12" s="40">
        <v>1745.0758866666663</v>
      </c>
      <c r="L12" s="40">
        <v>1619.0201783333332</v>
      </c>
      <c r="M12" s="72">
        <v>1493.7915016666664</v>
      </c>
      <c r="N12" s="40">
        <v>1340.3711816666664</v>
      </c>
      <c r="O12" s="40">
        <v>1068.7400700000005</v>
      </c>
      <c r="P12" s="40">
        <v>815.03918833333307</v>
      </c>
    </row>
    <row r="13" spans="1:25" s="39" customFormat="1">
      <c r="A13" s="45" t="s">
        <v>24</v>
      </c>
      <c r="B13" s="40"/>
      <c r="C13" s="40">
        <v>962.24590000000001</v>
      </c>
      <c r="D13" s="40">
        <v>919.75100000000009</v>
      </c>
      <c r="E13" s="40">
        <v>802.67284999999993</v>
      </c>
      <c r="F13" s="40">
        <v>650.03155000000004</v>
      </c>
      <c r="G13" s="72">
        <v>568.42134999999996</v>
      </c>
      <c r="H13" s="40">
        <v>572.05679999999995</v>
      </c>
      <c r="I13" s="40">
        <v>558.85374999999999</v>
      </c>
      <c r="J13" s="40">
        <v>549.23855000000003</v>
      </c>
      <c r="K13" s="40">
        <v>541.5095</v>
      </c>
      <c r="L13" s="40">
        <v>498.81229999999977</v>
      </c>
      <c r="M13" s="72">
        <v>458.25709999999998</v>
      </c>
      <c r="N13" s="40">
        <v>416.57734999999997</v>
      </c>
      <c r="O13" s="40">
        <v>334.32454999999999</v>
      </c>
      <c r="P13" s="40">
        <v>243.83695</v>
      </c>
    </row>
    <row r="14" spans="1:25" s="48" customFormat="1" ht="11.25" hidden="1" customHeight="1">
      <c r="A14" s="20">
        <v>0.5</v>
      </c>
      <c r="B14" s="19" t="s">
        <v>23</v>
      </c>
      <c r="C14" s="19">
        <v>481.12295</v>
      </c>
      <c r="D14" s="19">
        <v>459.87550000000005</v>
      </c>
      <c r="E14" s="19">
        <v>401.33642499999996</v>
      </c>
      <c r="F14" s="19">
        <v>325.01577500000002</v>
      </c>
      <c r="G14" s="30">
        <v>284.21067499999998</v>
      </c>
      <c r="H14" s="19">
        <v>286.02839999999998</v>
      </c>
      <c r="I14" s="19">
        <v>279.426875</v>
      </c>
      <c r="J14" s="19">
        <v>274.61927500000002</v>
      </c>
      <c r="K14" s="19">
        <v>270.75475</v>
      </c>
      <c r="L14" s="19">
        <v>249.40614999999988</v>
      </c>
      <c r="M14" s="30">
        <v>229.12854999999999</v>
      </c>
      <c r="N14" s="32">
        <v>208.28867499999998</v>
      </c>
      <c r="O14" s="32">
        <v>167.16227499999999</v>
      </c>
      <c r="P14" s="32">
        <v>121.918475</v>
      </c>
    </row>
    <row r="15" spans="1:25" s="48" customFormat="1" ht="11.25" hidden="1" customHeight="1">
      <c r="A15" s="20">
        <v>0.3</v>
      </c>
      <c r="B15" s="19" t="s">
        <v>22</v>
      </c>
      <c r="C15" s="19">
        <v>288.67376999999999</v>
      </c>
      <c r="D15" s="19">
        <v>275.92529999999999</v>
      </c>
      <c r="E15" s="19">
        <v>240.80185499999996</v>
      </c>
      <c r="F15" s="19">
        <v>195.00946500000001</v>
      </c>
      <c r="G15" s="30">
        <v>170.52640499999998</v>
      </c>
      <c r="H15" s="19">
        <v>171.61703999999997</v>
      </c>
      <c r="I15" s="19">
        <v>167.656125</v>
      </c>
      <c r="J15" s="19">
        <v>164.77156500000001</v>
      </c>
      <c r="K15" s="19">
        <v>162.45284999999998</v>
      </c>
      <c r="L15" s="19">
        <v>149.64368999999994</v>
      </c>
      <c r="M15" s="30">
        <v>137.47712999999999</v>
      </c>
      <c r="N15" s="32">
        <v>124.97320499999998</v>
      </c>
      <c r="O15" s="32">
        <v>100.297365</v>
      </c>
      <c r="P15" s="32">
        <v>73.151084999999995</v>
      </c>
    </row>
    <row r="16" spans="1:25" s="48" customFormat="1" ht="11.25" hidden="1" customHeight="1">
      <c r="A16" s="20">
        <v>0.2</v>
      </c>
      <c r="B16" s="19" t="s">
        <v>21</v>
      </c>
      <c r="C16" s="19">
        <v>192.44918000000001</v>
      </c>
      <c r="D16" s="19">
        <v>183.95020000000002</v>
      </c>
      <c r="E16" s="19">
        <v>160.53457</v>
      </c>
      <c r="F16" s="19">
        <v>130.00631000000001</v>
      </c>
      <c r="G16" s="30">
        <v>113.68427</v>
      </c>
      <c r="H16" s="19">
        <v>114.41136</v>
      </c>
      <c r="I16" s="19">
        <v>111.77075000000001</v>
      </c>
      <c r="J16" s="19">
        <v>109.84771000000001</v>
      </c>
      <c r="K16" s="19">
        <v>108.3019</v>
      </c>
      <c r="L16" s="19">
        <v>99.762459999999962</v>
      </c>
      <c r="M16" s="30">
        <v>91.651420000000002</v>
      </c>
      <c r="N16" s="32">
        <v>83.315470000000005</v>
      </c>
      <c r="O16" s="32">
        <v>66.864909999999995</v>
      </c>
      <c r="P16" s="32">
        <v>48.767390000000006</v>
      </c>
    </row>
    <row r="17" spans="1:21" s="48" customFormat="1">
      <c r="A17" s="46"/>
      <c r="B17" s="47"/>
      <c r="C17" s="72">
        <v>6194.1636500000004</v>
      </c>
      <c r="D17" s="72">
        <v>5889.9967050000014</v>
      </c>
      <c r="E17" s="72">
        <v>5475.2321166666661</v>
      </c>
      <c r="F17" s="72">
        <v>4828.4989800000003</v>
      </c>
      <c r="G17" s="72">
        <v>4390.8573116666666</v>
      </c>
      <c r="H17" s="72">
        <v>4300.8951933333337</v>
      </c>
      <c r="I17" s="72">
        <v>4203.1352000000006</v>
      </c>
      <c r="J17" s="72">
        <v>4121.4473216666674</v>
      </c>
      <c r="K17" s="72">
        <v>4043.4435866666663</v>
      </c>
      <c r="L17" s="72">
        <v>3835.094278333333</v>
      </c>
      <c r="M17" s="72">
        <v>3632.7944016666661</v>
      </c>
      <c r="N17" s="72">
        <v>3437.6943316666666</v>
      </c>
      <c r="O17" s="72">
        <v>3083.8104200000002</v>
      </c>
      <c r="P17" s="72">
        <v>2739.6219383333332</v>
      </c>
    </row>
    <row r="18" spans="1:21" s="48" customFormat="1">
      <c r="A18" s="46"/>
      <c r="B18" s="46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21" s="35" customFormat="1">
      <c r="A19" s="34" t="s">
        <v>34</v>
      </c>
      <c r="B19" s="34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21" s="35" customFormat="1">
      <c r="F20" s="49" t="s">
        <v>33</v>
      </c>
      <c r="G20" s="37" t="s">
        <v>32</v>
      </c>
      <c r="H20" s="37">
        <v>25</v>
      </c>
      <c r="I20" s="37">
        <v>24</v>
      </c>
      <c r="J20" s="37">
        <v>23</v>
      </c>
      <c r="K20" s="37">
        <v>22</v>
      </c>
      <c r="L20" s="49">
        <v>21</v>
      </c>
      <c r="M20" s="49">
        <v>20</v>
      </c>
      <c r="N20" s="37">
        <v>19</v>
      </c>
      <c r="O20" s="49">
        <v>18</v>
      </c>
      <c r="P20" s="37">
        <v>17</v>
      </c>
      <c r="Q20" s="49">
        <v>16</v>
      </c>
      <c r="R20" s="37" t="s">
        <v>31</v>
      </c>
    </row>
    <row r="21" spans="1:21" s="35" customFormat="1">
      <c r="F21" s="50"/>
      <c r="G21" s="51"/>
      <c r="H21" s="52"/>
      <c r="I21" s="52"/>
      <c r="J21" s="52"/>
      <c r="K21" s="53"/>
      <c r="L21" s="50"/>
      <c r="M21" s="50"/>
      <c r="N21" s="54"/>
      <c r="O21" s="50"/>
      <c r="P21" s="54"/>
      <c r="Q21" s="50"/>
      <c r="R21" s="52"/>
    </row>
    <row r="22" spans="1:21" s="39" customFormat="1">
      <c r="C22" s="35"/>
      <c r="E22" s="45" t="s">
        <v>28</v>
      </c>
      <c r="F22" s="41">
        <v>1040.6856</v>
      </c>
      <c r="G22" s="40">
        <v>1040.6856</v>
      </c>
      <c r="H22" s="40">
        <v>1040.6856</v>
      </c>
      <c r="I22" s="40">
        <v>1040.6856</v>
      </c>
      <c r="J22" s="40">
        <v>1040.6856</v>
      </c>
      <c r="K22" s="40">
        <v>1040.6856</v>
      </c>
      <c r="L22" s="41">
        <v>1040.6856</v>
      </c>
      <c r="M22" s="41">
        <v>1040.6856</v>
      </c>
      <c r="N22" s="40">
        <v>1040.6856</v>
      </c>
      <c r="O22" s="41">
        <v>1040.6856</v>
      </c>
      <c r="P22" s="40">
        <v>1040.6856</v>
      </c>
      <c r="Q22" s="41">
        <v>1040.6856</v>
      </c>
      <c r="R22" s="40">
        <v>1040.6856</v>
      </c>
    </row>
    <row r="23" spans="1:21" s="39" customFormat="1">
      <c r="C23" s="35"/>
      <c r="E23" s="45" t="s">
        <v>27</v>
      </c>
      <c r="F23" s="41">
        <v>757.71720000000005</v>
      </c>
      <c r="G23" s="40">
        <v>757.71720000000005</v>
      </c>
      <c r="H23" s="40">
        <v>672.2514000000001</v>
      </c>
      <c r="I23" s="40">
        <v>632.5938000000001</v>
      </c>
      <c r="J23" s="40">
        <v>592.98720000000003</v>
      </c>
      <c r="K23" s="40">
        <v>553.29900000000009</v>
      </c>
      <c r="L23" s="41">
        <v>513.70259999999996</v>
      </c>
      <c r="M23" s="41">
        <v>477.1866</v>
      </c>
      <c r="N23" s="40">
        <v>452.82900000000001</v>
      </c>
      <c r="O23" s="41">
        <v>428.45100000000002</v>
      </c>
      <c r="P23" s="40">
        <v>404.07299999999998</v>
      </c>
      <c r="Q23" s="41">
        <v>379.76639999999998</v>
      </c>
      <c r="R23" s="40">
        <v>378.83820000000003</v>
      </c>
    </row>
    <row r="24" spans="1:21" s="39" customFormat="1">
      <c r="E24" s="45" t="s">
        <v>26</v>
      </c>
      <c r="F24" s="41">
        <v>2012.9683560999997</v>
      </c>
      <c r="G24" s="40">
        <v>1651.9703794000004</v>
      </c>
      <c r="H24" s="40">
        <v>1640.4974449000001</v>
      </c>
      <c r="I24" s="40">
        <v>1544.3132808999994</v>
      </c>
      <c r="J24" s="40">
        <v>1489.2347411999997</v>
      </c>
      <c r="K24" s="40">
        <v>1463.2914831999999</v>
      </c>
      <c r="L24" s="41">
        <v>1432.1980633000001</v>
      </c>
      <c r="M24" s="41">
        <v>1400.1653220000003</v>
      </c>
      <c r="N24" s="40">
        <v>1380.064488</v>
      </c>
      <c r="O24" s="41">
        <v>1281.5057674000004</v>
      </c>
      <c r="P24" s="40">
        <v>1225.4775974999991</v>
      </c>
      <c r="Q24" s="41">
        <v>1165.1347868</v>
      </c>
      <c r="R24" s="40">
        <v>1055.6110831999999</v>
      </c>
    </row>
    <row r="25" spans="1:21" s="39" customFormat="1">
      <c r="E25" s="45" t="s">
        <v>24</v>
      </c>
      <c r="F25" s="41">
        <v>728.47634999999991</v>
      </c>
      <c r="G25" s="40">
        <v>529.4905</v>
      </c>
      <c r="H25" s="40">
        <v>578.52444999999989</v>
      </c>
      <c r="I25" s="40">
        <v>495.02215000000007</v>
      </c>
      <c r="J25" s="40">
        <v>458.33445</v>
      </c>
      <c r="K25" s="40">
        <v>450.5102</v>
      </c>
      <c r="L25" s="41">
        <v>442.34084999999999</v>
      </c>
      <c r="M25" s="41">
        <v>434.56420000000003</v>
      </c>
      <c r="N25" s="40">
        <v>428.99500000000006</v>
      </c>
      <c r="O25" s="41">
        <v>395.22280000000001</v>
      </c>
      <c r="P25" s="40">
        <v>378.86624999999998</v>
      </c>
      <c r="Q25" s="41">
        <v>358.21379999999999</v>
      </c>
      <c r="R25" s="40">
        <v>337.82314999999994</v>
      </c>
    </row>
    <row r="26" spans="1:21" s="39" customFormat="1" ht="9" hidden="1" customHeight="1">
      <c r="C26" s="55" t="s">
        <v>23</v>
      </c>
      <c r="D26" s="56"/>
      <c r="E26" s="57">
        <v>0.5</v>
      </c>
      <c r="F26" s="30">
        <v>364.23817499999996</v>
      </c>
      <c r="G26" s="19">
        <v>264.74525</v>
      </c>
      <c r="H26" s="19">
        <v>289.26222499999994</v>
      </c>
      <c r="I26" s="19">
        <v>247.51107500000003</v>
      </c>
      <c r="J26" s="32">
        <v>229.167225</v>
      </c>
      <c r="K26" s="19">
        <v>225.2551</v>
      </c>
      <c r="L26" s="30">
        <v>221.17042499999999</v>
      </c>
      <c r="M26" s="30">
        <v>217.28210000000001</v>
      </c>
      <c r="N26" s="19">
        <v>214.49750000000003</v>
      </c>
      <c r="O26" s="30">
        <v>197.6114</v>
      </c>
      <c r="P26" s="32">
        <v>189.43312499999999</v>
      </c>
      <c r="Q26" s="30">
        <v>179.1069</v>
      </c>
      <c r="R26" s="32">
        <v>168.91157499999997</v>
      </c>
      <c r="S26" s="33"/>
    </row>
    <row r="27" spans="1:21" s="39" customFormat="1" ht="9" hidden="1" customHeight="1">
      <c r="C27" s="55" t="s">
        <v>22</v>
      </c>
      <c r="D27" s="56"/>
      <c r="E27" s="57">
        <v>0.3</v>
      </c>
      <c r="F27" s="30">
        <v>218.54290499999996</v>
      </c>
      <c r="G27" s="19">
        <v>158.84715</v>
      </c>
      <c r="H27" s="19">
        <v>173.55733499999997</v>
      </c>
      <c r="I27" s="19">
        <v>148.50664500000002</v>
      </c>
      <c r="J27" s="32">
        <v>137.50033500000001</v>
      </c>
      <c r="K27" s="19">
        <v>135.15305999999998</v>
      </c>
      <c r="L27" s="30">
        <v>132.70225499999998</v>
      </c>
      <c r="M27" s="30">
        <v>130.36926</v>
      </c>
      <c r="N27" s="19">
        <v>128.69850000000002</v>
      </c>
      <c r="O27" s="30">
        <v>118.56684</v>
      </c>
      <c r="P27" s="32">
        <v>113.65987499999999</v>
      </c>
      <c r="Q27" s="30">
        <v>107.46414</v>
      </c>
      <c r="R27" s="32">
        <v>101.34694499999998</v>
      </c>
      <c r="S27" s="33"/>
    </row>
    <row r="28" spans="1:21" s="39" customFormat="1" ht="9" hidden="1" customHeight="1">
      <c r="C28" s="55" t="s">
        <v>21</v>
      </c>
      <c r="D28" s="56"/>
      <c r="E28" s="57">
        <v>0.2</v>
      </c>
      <c r="F28" s="30">
        <v>145.69526999999999</v>
      </c>
      <c r="G28" s="19">
        <v>105.8981</v>
      </c>
      <c r="H28" s="19">
        <v>115.70488999999998</v>
      </c>
      <c r="I28" s="19">
        <v>99.004430000000013</v>
      </c>
      <c r="J28" s="32">
        <v>91.666890000000009</v>
      </c>
      <c r="K28" s="19">
        <v>90.102040000000002</v>
      </c>
      <c r="L28" s="30">
        <v>88.468170000000001</v>
      </c>
      <c r="M28" s="30">
        <v>86.912840000000017</v>
      </c>
      <c r="N28" s="19">
        <v>85.799000000000021</v>
      </c>
      <c r="O28" s="30">
        <v>79.044560000000004</v>
      </c>
      <c r="P28" s="32">
        <v>75.773250000000004</v>
      </c>
      <c r="Q28" s="30">
        <v>71.642759999999996</v>
      </c>
      <c r="R28" s="32">
        <v>67.564629999999994</v>
      </c>
      <c r="S28" s="33"/>
    </row>
    <row r="29" spans="1:21" s="39" customFormat="1">
      <c r="C29" s="55"/>
      <c r="D29" s="55"/>
      <c r="E29" s="57"/>
      <c r="F29" s="41">
        <v>4539.8475060999999</v>
      </c>
      <c r="G29" s="41">
        <v>3979.8636794000004</v>
      </c>
      <c r="H29" s="41">
        <v>3931.9588948999999</v>
      </c>
      <c r="I29" s="41">
        <v>3712.6148308999996</v>
      </c>
      <c r="J29" s="41">
        <v>3581.2419911999996</v>
      </c>
      <c r="K29" s="41">
        <v>3507.7862832000005</v>
      </c>
      <c r="L29" s="41">
        <v>3428.9271132999997</v>
      </c>
      <c r="M29" s="41">
        <v>3352.6017220000003</v>
      </c>
      <c r="N29" s="41">
        <v>3302.5740879999998</v>
      </c>
      <c r="O29" s="41">
        <v>3145.8651674000007</v>
      </c>
      <c r="P29" s="41">
        <v>3049.1024474999995</v>
      </c>
      <c r="Q29" s="41">
        <v>2943.8005868</v>
      </c>
      <c r="R29" s="40">
        <v>2812.9580331999996</v>
      </c>
    </row>
    <row r="30" spans="1:21" s="39" customFormat="1"/>
    <row r="31" spans="1:21" s="35" customFormat="1">
      <c r="A31" s="34" t="s">
        <v>30</v>
      </c>
      <c r="B31" s="34"/>
      <c r="D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</row>
    <row r="32" spans="1:21" s="35" customFormat="1">
      <c r="D32" s="39"/>
      <c r="K32" s="35">
        <v>22</v>
      </c>
      <c r="L32" s="35">
        <v>21</v>
      </c>
      <c r="M32" s="35">
        <v>20</v>
      </c>
      <c r="N32" s="35">
        <v>19</v>
      </c>
      <c r="O32" s="36">
        <v>18</v>
      </c>
      <c r="P32" s="36">
        <v>17</v>
      </c>
      <c r="Q32" s="36">
        <v>16</v>
      </c>
      <c r="R32" s="36">
        <v>15</v>
      </c>
      <c r="S32" s="35">
        <v>14</v>
      </c>
      <c r="T32" s="36">
        <v>13</v>
      </c>
      <c r="U32" s="35">
        <v>12</v>
      </c>
    </row>
    <row r="33" spans="1:24" s="35" customFormat="1">
      <c r="K33" s="52"/>
      <c r="L33" s="52"/>
      <c r="M33" s="52"/>
      <c r="N33" s="52"/>
      <c r="O33" s="50"/>
      <c r="P33" s="50"/>
      <c r="Q33" s="50"/>
      <c r="R33" s="50"/>
      <c r="S33" s="52"/>
      <c r="T33" s="50"/>
      <c r="U33" s="52"/>
    </row>
    <row r="34" spans="1:24" s="39" customFormat="1">
      <c r="J34" s="40" t="s">
        <v>28</v>
      </c>
      <c r="K34" s="40"/>
      <c r="L34" s="40">
        <v>781.38119999999992</v>
      </c>
      <c r="M34" s="40">
        <v>781.38119999999992</v>
      </c>
      <c r="N34" s="40">
        <v>781.38119999999992</v>
      </c>
      <c r="O34" s="41">
        <v>781.38119999999992</v>
      </c>
      <c r="P34" s="41">
        <v>781.38119999999992</v>
      </c>
      <c r="Q34" s="41">
        <v>781.38119999999992</v>
      </c>
      <c r="R34" s="41">
        <v>781.38119999999992</v>
      </c>
      <c r="S34" s="40">
        <v>781.38119999999992</v>
      </c>
      <c r="T34" s="41">
        <v>781.38119999999992</v>
      </c>
      <c r="U34" s="40">
        <v>781.38119999999992</v>
      </c>
    </row>
    <row r="35" spans="1:24" s="39" customFormat="1">
      <c r="J35" s="40" t="s">
        <v>27</v>
      </c>
      <c r="K35" s="40"/>
      <c r="L35" s="40">
        <v>513.70259999999996</v>
      </c>
      <c r="M35" s="40">
        <v>477.1866</v>
      </c>
      <c r="N35" s="40">
        <v>452.82900000000001</v>
      </c>
      <c r="O35" s="41">
        <v>428.45100000000002</v>
      </c>
      <c r="P35" s="41">
        <v>404.07299999999998</v>
      </c>
      <c r="Q35" s="41">
        <v>379.76639999999998</v>
      </c>
      <c r="R35" s="41">
        <v>355.3578</v>
      </c>
      <c r="S35" s="40">
        <v>331.0308</v>
      </c>
      <c r="T35" s="41">
        <v>306.63240000000002</v>
      </c>
      <c r="U35" s="40">
        <v>282.25440000000003</v>
      </c>
    </row>
    <row r="36" spans="1:24" s="39" customFormat="1">
      <c r="J36" s="40" t="s">
        <v>26</v>
      </c>
      <c r="K36" s="40"/>
      <c r="L36" s="40">
        <v>1700.3523466666668</v>
      </c>
      <c r="M36" s="40">
        <v>1668.5600383333333</v>
      </c>
      <c r="N36" s="40">
        <v>1574.5625433333328</v>
      </c>
      <c r="O36" s="72">
        <v>1436.0161083333339</v>
      </c>
      <c r="P36" s="72">
        <v>1328.4221016666661</v>
      </c>
      <c r="Q36" s="72">
        <v>1203.7241650000001</v>
      </c>
      <c r="R36" s="72">
        <v>1098.3808299999998</v>
      </c>
      <c r="S36" s="40">
        <v>1037.1530616666666</v>
      </c>
      <c r="T36" s="72">
        <v>978.22944999999959</v>
      </c>
      <c r="U36" s="40">
        <v>859.12028999999927</v>
      </c>
    </row>
    <row r="37" spans="1:24" s="39" customFormat="1">
      <c r="J37" s="45" t="s">
        <v>24</v>
      </c>
      <c r="K37" s="40"/>
      <c r="L37" s="40">
        <v>630.7238000000001</v>
      </c>
      <c r="M37" s="40">
        <v>616.46164999999996</v>
      </c>
      <c r="N37" s="40">
        <v>566.96955000000003</v>
      </c>
      <c r="O37" s="72">
        <v>462.3744999999999</v>
      </c>
      <c r="P37" s="72">
        <v>442.93585000000013</v>
      </c>
      <c r="Q37" s="72">
        <v>380.92494999999991</v>
      </c>
      <c r="R37" s="72">
        <v>363.7711000000001</v>
      </c>
      <c r="S37" s="40">
        <v>354.45934999999992</v>
      </c>
      <c r="T37" s="72">
        <v>332.93225000000007</v>
      </c>
      <c r="U37" s="40">
        <v>283.14265</v>
      </c>
    </row>
    <row r="38" spans="1:24" s="39" customFormat="1" ht="12.75" hidden="1" customHeight="1">
      <c r="I38" s="55" t="s">
        <v>23</v>
      </c>
      <c r="J38" s="56"/>
      <c r="K38" s="58">
        <v>0.5</v>
      </c>
      <c r="L38" s="19">
        <v>315.36190000000005</v>
      </c>
      <c r="M38" s="19">
        <v>308.23082499999998</v>
      </c>
      <c r="N38" s="19">
        <v>283.48477500000001</v>
      </c>
      <c r="O38" s="30">
        <v>231.18724999999995</v>
      </c>
      <c r="P38" s="30">
        <v>221.46792500000006</v>
      </c>
      <c r="Q38" s="30">
        <v>190.46247499999996</v>
      </c>
      <c r="R38" s="30">
        <v>181.88555000000005</v>
      </c>
      <c r="S38" s="19">
        <v>177.22967499999996</v>
      </c>
      <c r="T38" s="30">
        <v>166.46612500000003</v>
      </c>
      <c r="U38" s="19">
        <v>141.571325</v>
      </c>
    </row>
    <row r="39" spans="1:24" s="39" customFormat="1" ht="12.75" hidden="1" customHeight="1">
      <c r="I39" s="55" t="s">
        <v>22</v>
      </c>
      <c r="J39" s="56"/>
      <c r="K39" s="58">
        <v>0.3</v>
      </c>
      <c r="L39" s="19">
        <v>189.21714000000003</v>
      </c>
      <c r="M39" s="19">
        <v>184.93849499999999</v>
      </c>
      <c r="N39" s="19">
        <v>170.09086500000001</v>
      </c>
      <c r="O39" s="30">
        <v>138.71234999999996</v>
      </c>
      <c r="P39" s="30">
        <v>132.88075500000002</v>
      </c>
      <c r="Q39" s="30">
        <v>114.27748499999997</v>
      </c>
      <c r="R39" s="30">
        <v>109.13133000000003</v>
      </c>
      <c r="S39" s="19">
        <v>106.33780499999997</v>
      </c>
      <c r="T39" s="30">
        <v>99.87967500000002</v>
      </c>
      <c r="U39" s="19">
        <v>84.942795000000004</v>
      </c>
    </row>
    <row r="40" spans="1:24" s="39" customFormat="1" ht="12.75" hidden="1" customHeight="1">
      <c r="I40" s="55" t="s">
        <v>21</v>
      </c>
      <c r="J40" s="56"/>
      <c r="K40" s="58">
        <v>0.2</v>
      </c>
      <c r="L40" s="19">
        <v>126.14476000000002</v>
      </c>
      <c r="M40" s="19">
        <v>123.29232999999999</v>
      </c>
      <c r="N40" s="19">
        <v>113.39391000000001</v>
      </c>
      <c r="O40" s="30">
        <v>92.474899999999991</v>
      </c>
      <c r="P40" s="30">
        <v>88.587170000000029</v>
      </c>
      <c r="Q40" s="30">
        <v>76.184989999999985</v>
      </c>
      <c r="R40" s="30">
        <v>72.754220000000018</v>
      </c>
      <c r="S40" s="19">
        <v>70.891869999999983</v>
      </c>
      <c r="T40" s="30">
        <v>66.586450000000013</v>
      </c>
      <c r="U40" s="19">
        <v>56.628530000000005</v>
      </c>
    </row>
    <row r="41" spans="1:24" s="39" customFormat="1" ht="15" customHeight="1">
      <c r="I41" s="55"/>
      <c r="J41" s="56"/>
      <c r="K41" s="58"/>
      <c r="L41" s="72">
        <v>3626.1599466666671</v>
      </c>
      <c r="M41" s="72">
        <v>3543.5894883333331</v>
      </c>
      <c r="N41" s="72">
        <v>3375.7422933333328</v>
      </c>
      <c r="O41" s="72">
        <v>3108.2228083333339</v>
      </c>
      <c r="P41" s="72">
        <v>2956.8121516666665</v>
      </c>
      <c r="Q41" s="72">
        <v>2745.7967149999999</v>
      </c>
      <c r="R41" s="72">
        <v>2598.8909299999996</v>
      </c>
      <c r="S41" s="72">
        <v>2504.0244116666663</v>
      </c>
      <c r="T41" s="72">
        <v>2399.1752999999999</v>
      </c>
      <c r="U41" s="72">
        <v>2205.8985399999992</v>
      </c>
    </row>
    <row r="42" spans="1:24" s="35" customFormat="1">
      <c r="A42" s="34"/>
      <c r="B42" s="34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4" s="35" customFormat="1">
      <c r="A43" s="34"/>
      <c r="B43" s="34"/>
      <c r="L43" s="39"/>
      <c r="M43" s="39"/>
      <c r="N43" s="39"/>
      <c r="O43" s="39"/>
      <c r="P43" s="39"/>
      <c r="Q43" s="39"/>
      <c r="R43" s="39"/>
      <c r="S43" s="39"/>
      <c r="T43" s="39"/>
    </row>
    <row r="44" spans="1:24" s="35" customFormat="1">
      <c r="O44" s="35">
        <v>18</v>
      </c>
      <c r="P44" s="36">
        <v>17</v>
      </c>
      <c r="Q44" s="35">
        <v>16</v>
      </c>
      <c r="R44" s="35">
        <v>15</v>
      </c>
      <c r="S44" s="36">
        <v>14</v>
      </c>
      <c r="T44" s="36">
        <v>13</v>
      </c>
      <c r="U44" s="36">
        <v>12</v>
      </c>
      <c r="V44" s="36">
        <v>11</v>
      </c>
      <c r="W44" s="35">
        <v>10</v>
      </c>
      <c r="X44" s="36">
        <v>9</v>
      </c>
    </row>
    <row r="45" spans="1:24" s="35" customFormat="1">
      <c r="N45" s="52"/>
      <c r="O45" s="52"/>
      <c r="P45" s="50"/>
      <c r="Q45" s="52"/>
      <c r="R45" s="52"/>
      <c r="S45" s="50"/>
      <c r="T45" s="50"/>
      <c r="U45" s="50"/>
      <c r="V45" s="50"/>
      <c r="W45" s="52"/>
      <c r="X45" s="50"/>
    </row>
    <row r="46" spans="1:24" s="39" customFormat="1">
      <c r="G46" s="35"/>
      <c r="N46" s="45"/>
      <c r="O46" s="59"/>
      <c r="P46" s="60"/>
      <c r="Q46" s="59"/>
      <c r="R46" s="59"/>
      <c r="S46" s="60"/>
      <c r="T46" s="60"/>
      <c r="U46" s="60"/>
      <c r="V46" s="60"/>
      <c r="W46" s="59"/>
      <c r="X46" s="61"/>
    </row>
    <row r="47" spans="1:24" s="39" customFormat="1">
      <c r="G47" s="35"/>
      <c r="P47" s="43"/>
      <c r="S47" s="41"/>
      <c r="T47" s="41"/>
      <c r="U47" s="41"/>
      <c r="V47" s="41"/>
      <c r="X47" s="43"/>
    </row>
    <row r="48" spans="1:24" s="39" customFormat="1">
      <c r="G48" s="35"/>
      <c r="N48" s="40" t="s">
        <v>28</v>
      </c>
      <c r="O48" s="40">
        <v>650.32140000000004</v>
      </c>
      <c r="P48" s="41">
        <v>650.32140000000004</v>
      </c>
      <c r="Q48" s="40">
        <v>650.32140000000004</v>
      </c>
      <c r="R48" s="40">
        <v>650.32140000000004</v>
      </c>
      <c r="S48" s="41">
        <v>650.32140000000004</v>
      </c>
      <c r="T48" s="41">
        <v>650.32140000000004</v>
      </c>
      <c r="U48" s="41">
        <v>650.32140000000004</v>
      </c>
      <c r="V48" s="41">
        <v>650.32140000000004</v>
      </c>
      <c r="W48" s="40">
        <v>650.32140000000004</v>
      </c>
      <c r="X48" s="41">
        <v>650.32140000000004</v>
      </c>
    </row>
    <row r="49" spans="1:24" s="39" customFormat="1">
      <c r="G49" s="35"/>
      <c r="N49" s="40" t="s">
        <v>27</v>
      </c>
      <c r="O49" s="40">
        <v>428.45100000000002</v>
      </c>
      <c r="P49" s="41">
        <v>404.07299999999998</v>
      </c>
      <c r="Q49" s="40">
        <v>379.76639999999998</v>
      </c>
      <c r="R49" s="40">
        <v>355.3578</v>
      </c>
      <c r="S49" s="41">
        <v>331.0308</v>
      </c>
      <c r="T49" s="41">
        <v>306.63240000000002</v>
      </c>
      <c r="U49" s="41">
        <v>282.25440000000003</v>
      </c>
      <c r="V49" s="41">
        <v>257.87639999999999</v>
      </c>
      <c r="W49" s="40">
        <v>233.54939999999999</v>
      </c>
      <c r="X49" s="41">
        <v>221.38079999999999</v>
      </c>
    </row>
    <row r="50" spans="1:24" s="39" customFormat="1">
      <c r="N50" s="40" t="s">
        <v>26</v>
      </c>
      <c r="O50" s="40">
        <v>1264.1179803999999</v>
      </c>
      <c r="P50" s="72">
        <v>1178.0617313</v>
      </c>
      <c r="Q50" s="40">
        <v>1150.7298606000008</v>
      </c>
      <c r="R50" s="40">
        <v>1067.9616427000003</v>
      </c>
      <c r="S50" s="72">
        <v>1006.7938270999998</v>
      </c>
      <c r="T50" s="72">
        <v>925.18937139999991</v>
      </c>
      <c r="U50" s="72">
        <v>913.44503020000002</v>
      </c>
      <c r="V50" s="72">
        <v>924.04345750000039</v>
      </c>
      <c r="W50" s="40">
        <v>779.31909660000008</v>
      </c>
      <c r="X50" s="72">
        <v>677.79764490000002</v>
      </c>
    </row>
    <row r="51" spans="1:24" s="39" customFormat="1">
      <c r="A51" s="48" t="s">
        <v>25</v>
      </c>
      <c r="B51" s="48"/>
      <c r="N51" s="45" t="s">
        <v>24</v>
      </c>
      <c r="O51" s="40">
        <v>421.25405000000001</v>
      </c>
      <c r="P51" s="72">
        <v>369.80440000000004</v>
      </c>
      <c r="Q51" s="40">
        <v>368.82860000000005</v>
      </c>
      <c r="R51" s="40">
        <v>379.27679999999992</v>
      </c>
      <c r="S51" s="72">
        <v>360.15350000000007</v>
      </c>
      <c r="T51" s="72">
        <v>369.46525000000003</v>
      </c>
      <c r="U51" s="72">
        <v>307.86490000000003</v>
      </c>
      <c r="V51" s="72">
        <v>318.44399999999996</v>
      </c>
      <c r="W51" s="40">
        <v>262.15105</v>
      </c>
      <c r="X51" s="72">
        <v>227.21265000000005</v>
      </c>
    </row>
    <row r="52" spans="1:24" s="39" customFormat="1" ht="9.75" hidden="1" customHeight="1">
      <c r="A52" s="48"/>
      <c r="B52" s="48"/>
      <c r="L52" s="55" t="s">
        <v>23</v>
      </c>
      <c r="M52" s="56"/>
      <c r="N52" s="58">
        <v>0.5</v>
      </c>
      <c r="O52" s="19">
        <v>210.627025</v>
      </c>
      <c r="P52" s="30">
        <v>184.90220000000002</v>
      </c>
      <c r="Q52" s="19">
        <v>184.41430000000003</v>
      </c>
      <c r="R52" s="19">
        <v>189.63839999999996</v>
      </c>
      <c r="S52" s="30">
        <v>180.07675000000003</v>
      </c>
      <c r="T52" s="30">
        <v>184.73262500000001</v>
      </c>
      <c r="U52" s="30">
        <v>153.93245000000002</v>
      </c>
      <c r="V52" s="30">
        <v>159.22199999999998</v>
      </c>
      <c r="W52" s="19">
        <v>131.075525</v>
      </c>
      <c r="X52" s="30">
        <v>113.60632500000003</v>
      </c>
    </row>
    <row r="53" spans="1:24" s="39" customFormat="1" ht="9.75" hidden="1" customHeight="1">
      <c r="A53" s="48"/>
      <c r="B53" s="48"/>
      <c r="L53" s="55" t="s">
        <v>22</v>
      </c>
      <c r="M53" s="56"/>
      <c r="N53" s="58">
        <v>0.3</v>
      </c>
      <c r="O53" s="19">
        <v>126.376215</v>
      </c>
      <c r="P53" s="30">
        <v>110.94132</v>
      </c>
      <c r="Q53" s="19">
        <v>110.64858000000001</v>
      </c>
      <c r="R53" s="19">
        <v>113.78303999999997</v>
      </c>
      <c r="S53" s="30">
        <v>108.04605000000002</v>
      </c>
      <c r="T53" s="30">
        <v>110.83957500000001</v>
      </c>
      <c r="U53" s="30">
        <v>92.359470000000002</v>
      </c>
      <c r="V53" s="30">
        <v>95.533199999999979</v>
      </c>
      <c r="W53" s="19">
        <v>78.645314999999997</v>
      </c>
      <c r="X53" s="30">
        <v>68.163795000000007</v>
      </c>
    </row>
    <row r="54" spans="1:24" s="39" customFormat="1" ht="9.75" hidden="1" customHeight="1">
      <c r="A54" s="62"/>
      <c r="B54" s="62"/>
      <c r="C54" s="62"/>
      <c r="D54" s="63"/>
      <c r="L54" s="55" t="s">
        <v>21</v>
      </c>
      <c r="M54" s="56"/>
      <c r="N54" s="58">
        <v>0.2</v>
      </c>
      <c r="O54" s="19">
        <v>84.250810000000001</v>
      </c>
      <c r="P54" s="30">
        <v>73.960880000000017</v>
      </c>
      <c r="Q54" s="19">
        <v>73.765720000000016</v>
      </c>
      <c r="R54" s="19">
        <v>75.85535999999999</v>
      </c>
      <c r="S54" s="30">
        <v>72.03070000000001</v>
      </c>
      <c r="T54" s="30">
        <v>73.893050000000002</v>
      </c>
      <c r="U54" s="30">
        <v>61.572980000000008</v>
      </c>
      <c r="V54" s="30">
        <v>63.688799999999993</v>
      </c>
      <c r="W54" s="19">
        <v>52.430210000000002</v>
      </c>
      <c r="X54" s="30">
        <v>45.442530000000012</v>
      </c>
    </row>
    <row r="55" spans="1:24" s="39" customFormat="1" ht="15" customHeight="1">
      <c r="A55" s="62"/>
      <c r="B55" s="62"/>
      <c r="C55" s="62"/>
      <c r="D55" s="63"/>
      <c r="L55" s="55"/>
      <c r="M55" s="55"/>
      <c r="N55" s="58"/>
      <c r="O55" s="72">
        <v>2764.1444304000001</v>
      </c>
      <c r="P55" s="72">
        <v>2602.2605313000004</v>
      </c>
      <c r="Q55" s="72">
        <v>2549.6462606000005</v>
      </c>
      <c r="R55" s="72">
        <v>2452.9176427000007</v>
      </c>
      <c r="S55" s="72">
        <v>2348.2995271</v>
      </c>
      <c r="T55" s="72">
        <v>2251.6084214000002</v>
      </c>
      <c r="U55" s="72">
        <v>2153.8857302000001</v>
      </c>
      <c r="V55" s="72">
        <v>2150.6852575000003</v>
      </c>
      <c r="W55" s="72">
        <v>1925.3409466000001</v>
      </c>
      <c r="X55" s="72">
        <v>1776.7124948999999</v>
      </c>
    </row>
    <row r="56" spans="1:24" s="35" customFormat="1">
      <c r="A56" s="39"/>
      <c r="B56" s="39"/>
      <c r="C56" s="39"/>
      <c r="D56" s="39"/>
      <c r="O56" s="39"/>
      <c r="P56" s="39"/>
      <c r="Q56" s="39"/>
      <c r="R56" s="39"/>
      <c r="S56" s="39"/>
      <c r="T56" s="39"/>
      <c r="U56" s="39"/>
      <c r="V56" s="39"/>
      <c r="W56" s="39"/>
      <c r="X56" s="39"/>
    </row>
    <row r="57" spans="1:24" s="35" customFormat="1">
      <c r="A57" s="35" t="s">
        <v>6</v>
      </c>
      <c r="D57" s="39">
        <v>28.59</v>
      </c>
    </row>
    <row r="58" spans="1:24" s="39" customFormat="1">
      <c r="A58" s="35" t="s">
        <v>5</v>
      </c>
      <c r="B58" s="35"/>
      <c r="C58" s="35"/>
      <c r="D58" s="39">
        <v>19.46</v>
      </c>
      <c r="E58" s="62"/>
      <c r="F58" s="62"/>
      <c r="H58" s="64"/>
      <c r="I58" s="64"/>
      <c r="J58" s="65" t="s">
        <v>20</v>
      </c>
      <c r="K58" s="64"/>
      <c r="L58" s="64"/>
      <c r="M58" s="64"/>
      <c r="N58" s="64"/>
      <c r="O58" s="64"/>
      <c r="P58" s="64"/>
      <c r="Q58" s="64"/>
      <c r="R58" s="64"/>
    </row>
    <row r="59" spans="1:24" s="39" customFormat="1">
      <c r="A59" s="62" t="s">
        <v>19</v>
      </c>
      <c r="B59" s="62"/>
      <c r="C59" s="62"/>
      <c r="D59" s="62"/>
      <c r="H59" s="64"/>
      <c r="I59" s="64"/>
      <c r="J59" s="66" t="s">
        <v>18</v>
      </c>
      <c r="K59" s="64"/>
      <c r="L59" s="64"/>
      <c r="M59" s="64"/>
      <c r="N59" s="64"/>
      <c r="O59" s="64"/>
      <c r="P59" s="64"/>
      <c r="Q59" s="64"/>
      <c r="R59" s="64"/>
    </row>
    <row r="60" spans="1:24" s="39" customFormat="1">
      <c r="A60" s="48" t="s">
        <v>17</v>
      </c>
      <c r="B60" s="48"/>
      <c r="H60" s="64"/>
      <c r="I60" s="64"/>
      <c r="J60" s="67" t="s">
        <v>16</v>
      </c>
      <c r="K60" s="64"/>
      <c r="L60" s="64"/>
      <c r="M60" s="68" t="s">
        <v>15</v>
      </c>
      <c r="N60" s="64"/>
      <c r="O60" s="64"/>
      <c r="P60" s="64"/>
      <c r="Q60" s="64"/>
      <c r="R60" s="64"/>
    </row>
    <row r="61" spans="1:24" s="39" customFormat="1">
      <c r="A61" s="62" t="s">
        <v>14</v>
      </c>
      <c r="B61" s="62"/>
      <c r="C61" s="63" t="s">
        <v>13</v>
      </c>
      <c r="D61" s="63" t="s">
        <v>12</v>
      </c>
      <c r="H61" s="64"/>
      <c r="I61" s="64"/>
      <c r="J61" s="67" t="s">
        <v>11</v>
      </c>
      <c r="K61" s="64"/>
      <c r="L61" s="64"/>
      <c r="M61" s="64"/>
      <c r="N61" s="64"/>
      <c r="O61" s="64"/>
      <c r="P61" s="64"/>
      <c r="Q61" s="64"/>
      <c r="R61" s="64"/>
    </row>
    <row r="62" spans="1:24" s="39" customFormat="1">
      <c r="A62" s="39" t="s">
        <v>10</v>
      </c>
      <c r="C62" s="39">
        <v>742.7</v>
      </c>
      <c r="D62" s="39">
        <v>28.59</v>
      </c>
      <c r="H62" s="64"/>
      <c r="I62" s="64"/>
      <c r="J62" s="69"/>
      <c r="K62" s="64"/>
      <c r="L62" s="64"/>
      <c r="M62" s="64" t="s">
        <v>9</v>
      </c>
      <c r="N62" s="64"/>
      <c r="O62" s="64"/>
      <c r="P62" s="64">
        <v>43.5</v>
      </c>
      <c r="Q62" s="64"/>
      <c r="R62" s="64"/>
    </row>
    <row r="63" spans="1:24" s="39" customFormat="1">
      <c r="A63" s="39" t="s">
        <v>8</v>
      </c>
      <c r="C63" s="39">
        <v>759</v>
      </c>
      <c r="D63" s="39">
        <v>27.54</v>
      </c>
      <c r="H63" s="64"/>
      <c r="I63" s="64"/>
      <c r="J63" s="69"/>
      <c r="K63" s="64"/>
      <c r="L63" s="64"/>
      <c r="M63" s="64" t="s">
        <v>7</v>
      </c>
      <c r="N63" s="64"/>
      <c r="O63" s="64"/>
      <c r="P63" s="64">
        <v>136.30000000000001</v>
      </c>
      <c r="Q63" s="64"/>
      <c r="R63" s="64"/>
    </row>
    <row r="64" spans="1:24" s="39" customFormat="1">
      <c r="A64" s="39" t="s">
        <v>6</v>
      </c>
      <c r="C64" s="39">
        <v>675.35</v>
      </c>
      <c r="D64" s="39">
        <v>24.69</v>
      </c>
      <c r="H64" s="64"/>
      <c r="I64" s="64"/>
      <c r="J64" s="69"/>
      <c r="K64" s="64"/>
      <c r="L64" s="64"/>
      <c r="M64" s="64"/>
      <c r="N64" s="64"/>
      <c r="O64" s="64"/>
      <c r="P64" s="64"/>
      <c r="Q64" s="64"/>
      <c r="R64" s="64"/>
    </row>
    <row r="65" spans="1:18" s="39" customFormat="1">
      <c r="A65" s="39" t="s">
        <v>5</v>
      </c>
      <c r="C65" s="39">
        <v>644.4</v>
      </c>
      <c r="D65" s="39">
        <v>19.27</v>
      </c>
      <c r="H65" s="64"/>
      <c r="I65" s="64"/>
      <c r="J65" s="69"/>
      <c r="K65" s="64"/>
      <c r="L65" s="64"/>
      <c r="M65" s="68" t="s">
        <v>4</v>
      </c>
      <c r="N65" s="64"/>
      <c r="O65" s="64"/>
      <c r="P65" s="64"/>
      <c r="Q65" s="70" t="s">
        <v>3</v>
      </c>
      <c r="R65" s="70" t="s">
        <v>2</v>
      </c>
    </row>
    <row r="66" spans="1:18" s="39" customFormat="1">
      <c r="D66" s="3"/>
      <c r="H66" s="64"/>
      <c r="I66" s="64"/>
      <c r="J66" s="69"/>
      <c r="K66" s="64"/>
      <c r="L66" s="64"/>
      <c r="M66" s="64" t="s">
        <v>1</v>
      </c>
      <c r="N66" s="64"/>
      <c r="O66" s="64"/>
      <c r="P66" s="71">
        <v>0.25800000000000001</v>
      </c>
      <c r="Q66" s="64">
        <v>0.19</v>
      </c>
      <c r="R66" s="71">
        <v>6.7000000000000004E-2</v>
      </c>
    </row>
    <row r="67" spans="1:18" s="39" customFormat="1">
      <c r="H67" s="64"/>
      <c r="I67" s="64"/>
      <c r="J67" s="69"/>
      <c r="K67" s="64"/>
      <c r="L67" s="64"/>
      <c r="M67" s="64" t="s">
        <v>0</v>
      </c>
      <c r="N67" s="64"/>
      <c r="O67" s="64"/>
      <c r="P67" s="64">
        <v>9.2100000000000009</v>
      </c>
      <c r="Q67" s="64">
        <v>0</v>
      </c>
      <c r="R67" s="64">
        <v>9.2100000000000009</v>
      </c>
    </row>
    <row r="68" spans="1:18" s="39" customFormat="1"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1:18" s="39" customFormat="1"/>
    <row r="70" spans="1:18" s="39" customFormat="1"/>
    <row r="71" spans="1:18" s="39" customFormat="1"/>
    <row r="72" spans="1:18" s="35" customFormat="1"/>
    <row r="73" spans="1:18" s="35" customFormat="1"/>
    <row r="74" spans="1:18" s="35" customFormat="1"/>
  </sheetData>
  <mergeCells count="1">
    <mergeCell ref="A1:T1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workbookViewId="0">
      <selection sqref="A1:M6"/>
    </sheetView>
  </sheetViews>
  <sheetFormatPr baseColWidth="10" defaultRowHeight="15"/>
  <cols>
    <col min="1" max="1" width="22.85546875" customWidth="1"/>
    <col min="2" max="2" width="11.42578125" style="88"/>
    <col min="3" max="3" width="14.5703125" customWidth="1"/>
    <col min="4" max="6" width="14.140625" hidden="1" customWidth="1"/>
    <col min="7" max="7" width="15.7109375" customWidth="1"/>
    <col min="11" max="11" width="14.85546875" customWidth="1"/>
    <col min="14" max="14" width="12.85546875" hidden="1" customWidth="1"/>
  </cols>
  <sheetData>
    <row r="1" spans="1:17" ht="21">
      <c r="A1" s="256" t="s">
        <v>85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7" ht="21">
      <c r="A2" s="259" t="s">
        <v>88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</row>
    <row r="3" spans="1:17" ht="53.25" customHeight="1">
      <c r="A3" s="76" t="s">
        <v>42</v>
      </c>
      <c r="B3" s="77"/>
      <c r="C3" s="77"/>
      <c r="D3" s="77"/>
      <c r="E3" s="77"/>
      <c r="F3" s="77"/>
      <c r="G3" s="77"/>
      <c r="H3" s="77"/>
      <c r="I3" s="78"/>
      <c r="J3" s="257" t="s">
        <v>43</v>
      </c>
      <c r="K3" s="258"/>
      <c r="L3" s="78"/>
      <c r="M3" s="79" t="s">
        <v>44</v>
      </c>
    </row>
    <row r="4" spans="1:17">
      <c r="A4" s="80"/>
      <c r="B4" s="81"/>
      <c r="C4" s="18"/>
      <c r="G4" s="10" t="s">
        <v>45</v>
      </c>
      <c r="H4" s="82" t="s">
        <v>46</v>
      </c>
      <c r="I4" s="83"/>
      <c r="M4" s="84"/>
      <c r="N4" s="85" t="s">
        <v>47</v>
      </c>
    </row>
    <row r="5" spans="1:17">
      <c r="A5" s="80" t="s">
        <v>48</v>
      </c>
      <c r="B5" s="81"/>
      <c r="C5" s="86" t="s">
        <v>49</v>
      </c>
      <c r="H5" s="87" t="s">
        <v>50</v>
      </c>
      <c r="M5" s="84"/>
    </row>
    <row r="6" spans="1:17" s="1" customFormat="1">
      <c r="B6" s="88"/>
      <c r="C6" s="10">
        <v>5935.37</v>
      </c>
      <c r="D6" s="89"/>
      <c r="E6" s="89"/>
      <c r="F6" s="89"/>
      <c r="G6" s="89"/>
      <c r="H6" s="10">
        <v>5935.37</v>
      </c>
      <c r="I6" s="10"/>
      <c r="J6" s="10">
        <f>H6</f>
        <v>5935.37</v>
      </c>
      <c r="K6" s="27"/>
      <c r="L6" s="27"/>
      <c r="M6" s="90">
        <f>J6*14</f>
        <v>83095.179999999993</v>
      </c>
      <c r="N6" s="10">
        <v>77875.42</v>
      </c>
    </row>
    <row r="7" spans="1:17">
      <c r="C7" s="17"/>
      <c r="D7" s="15"/>
      <c r="E7" s="15"/>
      <c r="F7" s="15"/>
      <c r="G7" s="15"/>
      <c r="H7" s="5"/>
      <c r="M7" s="84"/>
    </row>
    <row r="8" spans="1:17">
      <c r="A8" s="91" t="s">
        <v>51</v>
      </c>
      <c r="M8" s="84"/>
    </row>
    <row r="9" spans="1:17">
      <c r="A9" s="26"/>
      <c r="B9" s="92"/>
      <c r="C9" s="93" t="s">
        <v>52</v>
      </c>
      <c r="D9" s="94"/>
      <c r="E9" s="95"/>
      <c r="F9" s="95"/>
      <c r="G9" s="93" t="s">
        <v>53</v>
      </c>
      <c r="H9" s="82" t="s">
        <v>46</v>
      </c>
      <c r="I9" s="96"/>
      <c r="J9" s="82" t="s">
        <v>52</v>
      </c>
      <c r="K9" s="97" t="s">
        <v>53</v>
      </c>
      <c r="L9" s="97" t="s">
        <v>46</v>
      </c>
      <c r="M9" s="98" t="s">
        <v>54</v>
      </c>
      <c r="N9" s="99"/>
    </row>
    <row r="10" spans="1:17" s="1" customFormat="1">
      <c r="A10" s="100" t="s">
        <v>55</v>
      </c>
      <c r="B10" s="101" t="s">
        <v>56</v>
      </c>
      <c r="C10" s="102" t="s">
        <v>57</v>
      </c>
      <c r="D10" s="103"/>
      <c r="E10" s="104"/>
      <c r="F10" s="104"/>
      <c r="G10" s="102" t="s">
        <v>58</v>
      </c>
      <c r="H10" s="105" t="s">
        <v>50</v>
      </c>
      <c r="I10" s="106"/>
      <c r="J10" s="105" t="s">
        <v>57</v>
      </c>
      <c r="K10" s="107" t="s">
        <v>58</v>
      </c>
      <c r="L10" s="107" t="s">
        <v>50</v>
      </c>
      <c r="M10" s="108" t="s">
        <v>59</v>
      </c>
      <c r="N10" s="105" t="s">
        <v>60</v>
      </c>
    </row>
    <row r="11" spans="1:17" s="1" customFormat="1" ht="39" customHeight="1">
      <c r="A11" s="28"/>
      <c r="B11" s="101"/>
      <c r="C11" s="102"/>
      <c r="D11" s="109" t="s">
        <v>61</v>
      </c>
      <c r="E11" s="109" t="s">
        <v>62</v>
      </c>
      <c r="F11" s="109" t="s">
        <v>63</v>
      </c>
      <c r="G11" s="102"/>
      <c r="H11" s="105"/>
      <c r="I11" s="106"/>
      <c r="J11" s="105"/>
      <c r="K11" s="107"/>
      <c r="L11" s="107"/>
      <c r="M11" s="108"/>
      <c r="N11" s="105"/>
    </row>
    <row r="12" spans="1:17" s="1" customFormat="1">
      <c r="B12" s="110">
        <v>28</v>
      </c>
      <c r="C12" s="10">
        <v>1203.56</v>
      </c>
      <c r="D12" s="111" t="e">
        <f>#REF!*50%</f>
        <v>#REF!</v>
      </c>
      <c r="E12" s="111" t="e">
        <f>#REF!*30%</f>
        <v>#REF!</v>
      </c>
      <c r="F12" s="111">
        <f>'[1]Oct mes fun'!E17</f>
        <v>196.01599999999999</v>
      </c>
      <c r="G12" s="1">
        <v>4105.07</v>
      </c>
      <c r="H12" s="10">
        <f t="shared" ref="H12:H20" si="0">G12+C12</f>
        <v>5308.6299999999992</v>
      </c>
      <c r="J12" s="10">
        <v>742.7</v>
      </c>
      <c r="K12" s="10">
        <v>4105.07</v>
      </c>
      <c r="L12" s="10">
        <f>J12+K12</f>
        <v>4847.7699999999995</v>
      </c>
      <c r="M12" s="25">
        <f t="shared" ref="M12:M20" si="1">ROUND((H12*12)+(L12*2),2)</f>
        <v>73399.100000000006</v>
      </c>
      <c r="N12" s="10">
        <v>69804.346292174989</v>
      </c>
      <c r="Q12" s="7"/>
    </row>
    <row r="13" spans="1:17" s="1" customFormat="1">
      <c r="B13" s="110">
        <v>27</v>
      </c>
      <c r="C13" s="10">
        <v>1203.56</v>
      </c>
      <c r="D13" s="111">
        <f t="shared" ref="D13:D20" si="2">G13*50%</f>
        <v>1742.5368798000002</v>
      </c>
      <c r="E13" s="111">
        <f t="shared" ref="E13:E20" si="3">G13*30%</f>
        <v>1045.52212788</v>
      </c>
      <c r="F13" s="111">
        <f>'[1]Oct mes fun'!F17</f>
        <v>164.54400000000001</v>
      </c>
      <c r="G13" s="10">
        <v>3485.0737596000004</v>
      </c>
      <c r="H13" s="10">
        <f t="shared" si="0"/>
        <v>4688.6337596000003</v>
      </c>
      <c r="J13" s="10">
        <v>742.7</v>
      </c>
      <c r="K13" s="10">
        <v>3485.0737596000004</v>
      </c>
      <c r="L13" s="10">
        <f t="shared" ref="L13:L20" si="4">J13+K13</f>
        <v>4227.7737596000006</v>
      </c>
      <c r="M13" s="25">
        <f t="shared" si="1"/>
        <v>64719.15</v>
      </c>
      <c r="N13" s="10">
        <v>61549.553992546993</v>
      </c>
    </row>
    <row r="14" spans="1:17" s="1" customFormat="1">
      <c r="B14" s="110">
        <v>26</v>
      </c>
      <c r="C14" s="10">
        <v>1203.56</v>
      </c>
      <c r="D14" s="111">
        <f t="shared" si="2"/>
        <v>1531.49717895</v>
      </c>
      <c r="E14" s="111">
        <f t="shared" si="3"/>
        <v>918.89830737</v>
      </c>
      <c r="F14" s="111">
        <f>'[1]Oct mes fun'!G17</f>
        <v>146.23400000000001</v>
      </c>
      <c r="G14" s="10">
        <f>'[1]0,3+2% MES FUN'!G11*12/14+'[1]0,3+2% MES FUN'!G10+'[1]0,3+2% MES FUN'!G9</f>
        <v>3062.9943579000001</v>
      </c>
      <c r="H14" s="10">
        <f t="shared" si="0"/>
        <v>4266.5543579000005</v>
      </c>
      <c r="J14" s="10">
        <v>742.7</v>
      </c>
      <c r="K14" s="10">
        <v>3062.9943579000001</v>
      </c>
      <c r="L14" s="10">
        <f t="shared" si="4"/>
        <v>3805.6943578999999</v>
      </c>
      <c r="M14" s="25">
        <f t="shared" si="1"/>
        <v>58810.04</v>
      </c>
      <c r="N14" s="10">
        <v>55928.572541755995</v>
      </c>
    </row>
    <row r="15" spans="1:17" s="1" customFormat="1">
      <c r="B15" s="110">
        <v>25</v>
      </c>
      <c r="C15" s="10">
        <v>1203.56</v>
      </c>
      <c r="D15" s="111">
        <f t="shared" si="2"/>
        <v>1486.4979486</v>
      </c>
      <c r="E15" s="111">
        <f t="shared" si="3"/>
        <v>891.89876915999992</v>
      </c>
      <c r="F15" s="111">
        <f>'[1]Oct mes fun'!H17</f>
        <v>146.28400000000002</v>
      </c>
      <c r="G15" s="10">
        <f>'[1]0,3+2% MES FUN'!H11*12/14+'[1]0,3+2% MES FUN'!H10+'[1]0,3+2% MES FUN'!H9</f>
        <v>2972.9958971999999</v>
      </c>
      <c r="H15" s="10">
        <f t="shared" si="0"/>
        <v>4176.5558971999999</v>
      </c>
      <c r="J15" s="10">
        <v>742.7</v>
      </c>
      <c r="K15" s="10">
        <v>2972.9958971999999</v>
      </c>
      <c r="L15" s="10">
        <f>J15+K15</f>
        <v>3715.6958972000002</v>
      </c>
      <c r="M15" s="25">
        <f t="shared" si="1"/>
        <v>57550.06</v>
      </c>
      <c r="N15" s="10">
        <v>54730.371757706489</v>
      </c>
    </row>
    <row r="16" spans="1:17" s="1" customFormat="1">
      <c r="B16" s="110">
        <v>24</v>
      </c>
      <c r="C16" s="10">
        <v>1203.56</v>
      </c>
      <c r="D16" s="111">
        <f t="shared" si="2"/>
        <v>1438.9727520000001</v>
      </c>
      <c r="E16" s="111">
        <f t="shared" si="3"/>
        <v>863.38365120000003</v>
      </c>
      <c r="F16" s="111">
        <f>'[1]Oct mes fun'!I17</f>
        <v>143.1</v>
      </c>
      <c r="G16" s="10">
        <f>'[1]0,3+2% MES FUN'!I11*12/14+'[1]0,3+2% MES FUN'!I10+'[1]0,3+2% MES FUN'!I9</f>
        <v>2877.9455040000003</v>
      </c>
      <c r="H16" s="10">
        <f t="shared" si="0"/>
        <v>4081.5055040000002</v>
      </c>
      <c r="J16" s="10">
        <v>742.7</v>
      </c>
      <c r="K16" s="10">
        <v>2877.9455040000003</v>
      </c>
      <c r="L16" s="10">
        <f t="shared" si="4"/>
        <v>3620.6455040000001</v>
      </c>
      <c r="M16" s="25">
        <f t="shared" si="1"/>
        <v>56219.360000000001</v>
      </c>
      <c r="N16" s="10">
        <v>53464.693857901992</v>
      </c>
    </row>
    <row r="17" spans="1:15" s="1" customFormat="1">
      <c r="B17" s="110">
        <v>23</v>
      </c>
      <c r="C17" s="10">
        <v>1203.56</v>
      </c>
      <c r="D17" s="111">
        <f t="shared" si="2"/>
        <v>1399.22358405</v>
      </c>
      <c r="E17" s="111">
        <f t="shared" si="3"/>
        <v>839.53415042999995</v>
      </c>
      <c r="F17" s="111">
        <f>'[1]Oct mes fun'!J17</f>
        <v>140.52200000000002</v>
      </c>
      <c r="G17" s="10">
        <f>'[1]0,3+2% MES FUN'!J11*12/14+'[1]0,3+2% MES FUN'!J10+'[1]0,3+2% MES FUN'!J9</f>
        <v>2798.4471681</v>
      </c>
      <c r="H17" s="10">
        <f t="shared" si="0"/>
        <v>4002.0071680999999</v>
      </c>
      <c r="J17" s="10">
        <v>742.7</v>
      </c>
      <c r="K17" s="10">
        <v>2798.4471681</v>
      </c>
      <c r="L17" s="10">
        <f t="shared" si="4"/>
        <v>3541.1471681000003</v>
      </c>
      <c r="M17" s="25">
        <f t="shared" si="1"/>
        <v>55106.38</v>
      </c>
      <c r="N17" s="10">
        <v>52405.716265746982</v>
      </c>
    </row>
    <row r="18" spans="1:15" s="1" customFormat="1">
      <c r="B18" s="110">
        <v>22</v>
      </c>
      <c r="C18" s="10">
        <v>1203.56</v>
      </c>
      <c r="D18" s="111">
        <f t="shared" si="2"/>
        <v>1361.0507292</v>
      </c>
      <c r="E18" s="111">
        <f t="shared" si="3"/>
        <v>816.63043751999999</v>
      </c>
      <c r="F18" s="111">
        <f>'[1]Oct mes fun'!K17</f>
        <v>138.572</v>
      </c>
      <c r="G18" s="10">
        <f>'[1]0,3+2% MES FUN'!K11*12/14+'[1]0,3+2% MES FUN'!K10+'[1]0,3+2% MES FUN'!K9</f>
        <v>2722.1014584</v>
      </c>
      <c r="H18" s="10">
        <f t="shared" si="0"/>
        <v>3925.6614583999999</v>
      </c>
      <c r="J18" s="10">
        <v>742.7</v>
      </c>
      <c r="K18" s="10">
        <v>2722.1014584</v>
      </c>
      <c r="L18" s="10">
        <f t="shared" si="4"/>
        <v>3464.8014584000002</v>
      </c>
      <c r="M18" s="25">
        <f t="shared" si="1"/>
        <v>54037.54</v>
      </c>
      <c r="N18" s="10">
        <v>51389.152860637994</v>
      </c>
    </row>
    <row r="19" spans="1:15" s="1" customFormat="1">
      <c r="B19" s="110">
        <v>21</v>
      </c>
      <c r="C19" s="10">
        <v>1203.56</v>
      </c>
      <c r="D19" s="111">
        <f t="shared" si="2"/>
        <v>1260.9270319499999</v>
      </c>
      <c r="E19" s="111">
        <f t="shared" si="3"/>
        <v>756.55621916999996</v>
      </c>
      <c r="F19" s="111">
        <f>'[1]Oct mes fun'!L17</f>
        <v>129.03399999999999</v>
      </c>
      <c r="G19" s="10">
        <f>'[1]0,3+2% MES FUN'!L11*12/14+'[1]0,3+2% MES FUN'!L10+'[1]0,3+2% MES FUN'!L9</f>
        <v>2521.8540638999998</v>
      </c>
      <c r="H19" s="10">
        <f t="shared" si="0"/>
        <v>3725.4140638999997</v>
      </c>
      <c r="J19" s="10">
        <v>742.7</v>
      </c>
      <c r="K19" s="10">
        <v>2521.8540638999998</v>
      </c>
      <c r="L19" s="10">
        <f t="shared" si="4"/>
        <v>3264.5540639000001</v>
      </c>
      <c r="M19" s="25">
        <f t="shared" si="1"/>
        <v>51234.080000000002</v>
      </c>
      <c r="N19" s="10">
        <v>48722.429704320508</v>
      </c>
    </row>
    <row r="20" spans="1:15" s="1" customFormat="1">
      <c r="B20" s="110">
        <v>20</v>
      </c>
      <c r="C20" s="10">
        <v>1203.56</v>
      </c>
      <c r="D20" s="111">
        <f t="shared" si="2"/>
        <v>1163.4592948499999</v>
      </c>
      <c r="E20" s="111">
        <f t="shared" si="3"/>
        <v>698.07557690999988</v>
      </c>
      <c r="F20" s="111">
        <f>'[1]Oct mes fun'!M17</f>
        <v>120.37400000000001</v>
      </c>
      <c r="G20" s="10">
        <f>'[1]0,3+2% MES FUN'!M11*12/14+'[1]0,3+2% MES FUN'!M10+'[1]0,3+2% MES FUN'!M9</f>
        <v>2326.9185896999998</v>
      </c>
      <c r="H20" s="10">
        <f t="shared" si="0"/>
        <v>3530.4785896999997</v>
      </c>
      <c r="J20" s="10">
        <v>742.7</v>
      </c>
      <c r="K20" s="10">
        <v>2326.9185896999998</v>
      </c>
      <c r="L20" s="10">
        <f t="shared" si="4"/>
        <v>3069.6185896999996</v>
      </c>
      <c r="M20" s="25">
        <f t="shared" si="1"/>
        <v>48504.98</v>
      </c>
      <c r="N20" s="10">
        <v>46126.764082144997</v>
      </c>
    </row>
    <row r="21" spans="1:15" s="1" customFormat="1">
      <c r="B21" s="88"/>
      <c r="M21" s="112"/>
    </row>
    <row r="22" spans="1:15">
      <c r="A22" s="91" t="s">
        <v>64</v>
      </c>
      <c r="M22" s="84"/>
    </row>
    <row r="23" spans="1:15">
      <c r="A23" s="26"/>
      <c r="B23" s="113"/>
      <c r="C23" s="82" t="s">
        <v>52</v>
      </c>
      <c r="D23" s="94"/>
      <c r="E23" s="95"/>
      <c r="F23" s="95"/>
      <c r="G23" s="82" t="s">
        <v>53</v>
      </c>
      <c r="H23" s="82" t="s">
        <v>46</v>
      </c>
      <c r="I23" s="114"/>
      <c r="J23" s="82" t="s">
        <v>52</v>
      </c>
      <c r="K23" s="82" t="s">
        <v>53</v>
      </c>
      <c r="L23" s="82" t="s">
        <v>46</v>
      </c>
      <c r="M23" s="98" t="s">
        <v>54</v>
      </c>
      <c r="N23" s="115"/>
    </row>
    <row r="24" spans="1:15">
      <c r="A24" s="116" t="s">
        <v>65</v>
      </c>
      <c r="B24" s="101" t="s">
        <v>56</v>
      </c>
      <c r="C24" s="117" t="s">
        <v>57</v>
      </c>
      <c r="D24" s="103"/>
      <c r="E24" s="104"/>
      <c r="F24" s="104"/>
      <c r="G24" s="117" t="s">
        <v>58</v>
      </c>
      <c r="H24" s="117" t="s">
        <v>50</v>
      </c>
      <c r="I24" s="114"/>
      <c r="J24" s="117" t="s">
        <v>57</v>
      </c>
      <c r="K24" s="117" t="s">
        <v>58</v>
      </c>
      <c r="L24" s="117" t="s">
        <v>50</v>
      </c>
      <c r="M24" s="108" t="s">
        <v>59</v>
      </c>
      <c r="N24" s="117" t="s">
        <v>60</v>
      </c>
    </row>
    <row r="25" spans="1:15" ht="45" customHeight="1">
      <c r="A25" s="29"/>
      <c r="B25" s="101"/>
      <c r="C25" s="117"/>
      <c r="D25" s="109" t="s">
        <v>61</v>
      </c>
      <c r="E25" s="109" t="s">
        <v>62</v>
      </c>
      <c r="F25" s="109" t="s">
        <v>63</v>
      </c>
      <c r="G25" s="117"/>
      <c r="H25" s="117"/>
      <c r="I25" s="114"/>
      <c r="J25" s="117"/>
      <c r="K25" s="117"/>
      <c r="L25" s="117"/>
      <c r="M25" s="108"/>
      <c r="N25" s="117"/>
    </row>
    <row r="26" spans="1:15" s="5" customFormat="1">
      <c r="B26" s="118">
        <v>27</v>
      </c>
      <c r="C26" s="12">
        <v>1040.69</v>
      </c>
      <c r="D26" s="111">
        <v>1667.92570305</v>
      </c>
      <c r="E26" s="111">
        <v>1000.7554218299999</v>
      </c>
      <c r="F26" s="111">
        <v>141.68</v>
      </c>
      <c r="G26" s="10">
        <v>3335.8514061000001</v>
      </c>
      <c r="H26" s="10">
        <v>4376.5414061000001</v>
      </c>
      <c r="J26" s="12">
        <v>759</v>
      </c>
      <c r="K26" s="10">
        <v>3335.8514061000001</v>
      </c>
      <c r="L26" s="10">
        <v>4094.8514061000001</v>
      </c>
      <c r="M26" s="25">
        <v>60708.2</v>
      </c>
      <c r="N26" s="12">
        <v>57734.97942799599</v>
      </c>
    </row>
    <row r="27" spans="1:15" s="1" customFormat="1">
      <c r="B27" s="118">
        <v>26</v>
      </c>
      <c r="C27" s="12">
        <v>1040.69</v>
      </c>
      <c r="D27" s="111"/>
      <c r="E27" s="111"/>
      <c r="F27" s="111"/>
      <c r="G27" s="10">
        <f>H27-C27</f>
        <v>3232.6</v>
      </c>
      <c r="H27" s="10">
        <v>4273.29</v>
      </c>
      <c r="J27" s="12">
        <v>759</v>
      </c>
      <c r="K27" s="10">
        <f>G27</f>
        <v>3232.6</v>
      </c>
      <c r="L27" s="10">
        <f>J27+K27</f>
        <v>3991.6</v>
      </c>
      <c r="M27" s="25">
        <f t="shared" ref="M27:M37" si="5">ROUND((H27*12)+(L27*2),2)</f>
        <v>59262.68</v>
      </c>
      <c r="N27" s="10">
        <v>56360.098767387994</v>
      </c>
      <c r="O27" s="5"/>
    </row>
    <row r="28" spans="1:15" s="1" customFormat="1">
      <c r="B28" s="110">
        <v>25</v>
      </c>
      <c r="C28" s="12">
        <v>1040.69</v>
      </c>
      <c r="D28" s="111">
        <f t="shared" ref="D28:D37" si="6">G28*50%</f>
        <v>1377.4793974500001</v>
      </c>
      <c r="E28" s="111">
        <f t="shared" ref="E28:E37" si="7">G28*30%</f>
        <v>826.48763846999998</v>
      </c>
      <c r="F28" s="111">
        <f>'[1]Oct mes fun'!H29</f>
        <v>160.37</v>
      </c>
      <c r="G28" s="10">
        <f>'[1]0,3+2% MES FUN'!H23*12/14+'[1]0,3+2% MES FUN'!H22+'[1]0,3+2% MES FUN'!H21</f>
        <v>2754.9587949000002</v>
      </c>
      <c r="H28" s="10">
        <f t="shared" ref="H28:H37" si="8">G28+C28</f>
        <v>3795.6487949000002</v>
      </c>
      <c r="J28" s="12">
        <v>759</v>
      </c>
      <c r="K28" s="12">
        <f t="shared" ref="K28:K37" si="9">G28</f>
        <v>2754.9587949000002</v>
      </c>
      <c r="L28" s="10">
        <f t="shared" ref="L28:L37" si="10">K28+J28</f>
        <v>3513.9587949000002</v>
      </c>
      <c r="M28" s="25">
        <f t="shared" si="5"/>
        <v>52575.7</v>
      </c>
      <c r="N28" s="10">
        <v>50000.311753279508</v>
      </c>
      <c r="O28" s="5"/>
    </row>
    <row r="29" spans="1:15" s="1" customFormat="1">
      <c r="B29" s="110">
        <v>24</v>
      </c>
      <c r="C29" s="12">
        <v>1040.69</v>
      </c>
      <c r="D29" s="111">
        <f t="shared" si="6"/>
        <v>1279.7719654500002</v>
      </c>
      <c r="E29" s="111">
        <f t="shared" si="7"/>
        <v>767.86317927000005</v>
      </c>
      <c r="F29" s="111">
        <f>'[1]Oct mes fun'!I29</f>
        <v>132.21800000000002</v>
      </c>
      <c r="G29" s="10">
        <f>'[1]0,3+2% MES FUN'!I23*12/14+'[1]0,3+2% MES FUN'!I22+'[1]0,3+2% MES FUN'!I21</f>
        <v>2559.5439309000003</v>
      </c>
      <c r="H29" s="10">
        <f t="shared" si="8"/>
        <v>3600.2339309000004</v>
      </c>
      <c r="J29" s="12">
        <v>759</v>
      </c>
      <c r="K29" s="12">
        <f t="shared" si="9"/>
        <v>2559.5439309000003</v>
      </c>
      <c r="L29" s="10">
        <f t="shared" si="10"/>
        <v>3318.5439309000003</v>
      </c>
      <c r="M29" s="25">
        <f t="shared" si="5"/>
        <v>49839.9</v>
      </c>
      <c r="N29" s="10">
        <v>47398.72466992549</v>
      </c>
      <c r="O29" s="5"/>
    </row>
    <row r="30" spans="1:15" s="1" customFormat="1">
      <c r="B30" s="110">
        <v>23</v>
      </c>
      <c r="C30" s="12">
        <v>1040.69</v>
      </c>
      <c r="D30" s="111">
        <f t="shared" si="6"/>
        <v>1219.1863955999997</v>
      </c>
      <c r="E30" s="111">
        <f t="shared" si="7"/>
        <v>731.51183735999984</v>
      </c>
      <c r="F30" s="111">
        <f>'[1]Oct mes fun'!J29</f>
        <v>120.21599999999999</v>
      </c>
      <c r="G30" s="10">
        <f>'[1]0,3+2% MES FUN'!J23*12/14+'[1]0,3+2% MES FUN'!J22+'[1]0,3+2% MES FUN'!J21</f>
        <v>2438.3727911999995</v>
      </c>
      <c r="H30" s="10">
        <f t="shared" si="8"/>
        <v>3479.0627911999995</v>
      </c>
      <c r="J30" s="12">
        <v>759</v>
      </c>
      <c r="K30" s="12">
        <f t="shared" si="9"/>
        <v>2438.3727911999995</v>
      </c>
      <c r="L30" s="10">
        <f t="shared" si="10"/>
        <v>3197.3727911999995</v>
      </c>
      <c r="M30" s="25">
        <f t="shared" si="5"/>
        <v>48143.5</v>
      </c>
      <c r="N30" s="10">
        <v>45785.470769783002</v>
      </c>
      <c r="O30" s="5"/>
    </row>
    <row r="31" spans="1:15" s="1" customFormat="1">
      <c r="B31" s="110">
        <v>22</v>
      </c>
      <c r="C31" s="12">
        <v>1040.69</v>
      </c>
      <c r="D31" s="111">
        <f t="shared" si="6"/>
        <v>1183.4377416000002</v>
      </c>
      <c r="E31" s="111">
        <f t="shared" si="7"/>
        <v>710.06264496000006</v>
      </c>
      <c r="F31" s="111">
        <f>'[1]Oct mes fun'!K29</f>
        <v>117.91200000000002</v>
      </c>
      <c r="G31" s="10">
        <f>'[1]0,3+2% MES FUN'!K23*12/14+'[1]0,3+2% MES FUN'!K22+'[1]0,3+2% MES FUN'!K21</f>
        <v>2366.8754832000004</v>
      </c>
      <c r="H31" s="10">
        <f t="shared" si="8"/>
        <v>3407.5654832000005</v>
      </c>
      <c r="J31" s="12">
        <v>759</v>
      </c>
      <c r="K31" s="12">
        <f t="shared" si="9"/>
        <v>2366.8754832000004</v>
      </c>
      <c r="L31" s="10">
        <f t="shared" si="10"/>
        <v>3125.8754832000004</v>
      </c>
      <c r="M31" s="25">
        <f t="shared" si="5"/>
        <v>47142.54</v>
      </c>
      <c r="N31" s="10">
        <v>44833.354895639997</v>
      </c>
      <c r="O31" s="5"/>
    </row>
    <row r="32" spans="1:15" s="1" customFormat="1">
      <c r="B32" s="110">
        <v>21</v>
      </c>
      <c r="C32" s="12">
        <v>1040.69</v>
      </c>
      <c r="D32" s="111">
        <f t="shared" si="6"/>
        <v>1144.89640665</v>
      </c>
      <c r="E32" s="111">
        <f t="shared" si="7"/>
        <v>686.93784399000003</v>
      </c>
      <c r="F32" s="111">
        <f>'[1]Oct mes fun'!L29</f>
        <v>115.822</v>
      </c>
      <c r="G32" s="10">
        <f>'[1]0,3+2% MES FUN'!L23*12/14+'[1]0,3+2% MES FUN'!L22+'[1]0,3+2% MES FUN'!L21</f>
        <v>2289.7928133</v>
      </c>
      <c r="H32" s="10">
        <f t="shared" si="8"/>
        <v>3330.4828133000001</v>
      </c>
      <c r="J32" s="12">
        <v>759</v>
      </c>
      <c r="K32" s="12">
        <f t="shared" si="9"/>
        <v>2289.7928133</v>
      </c>
      <c r="L32" s="10">
        <f t="shared" si="10"/>
        <v>3048.7928133</v>
      </c>
      <c r="M32" s="25">
        <f t="shared" si="5"/>
        <v>46063.38</v>
      </c>
      <c r="N32" s="10">
        <v>43806.7387773675</v>
      </c>
      <c r="O32" s="5"/>
    </row>
    <row r="33" spans="1:15" s="1" customFormat="1">
      <c r="B33" s="110">
        <v>20</v>
      </c>
      <c r="C33" s="12">
        <v>1040.69</v>
      </c>
      <c r="D33" s="111">
        <f t="shared" si="6"/>
        <v>1107.496161</v>
      </c>
      <c r="E33" s="111">
        <f t="shared" si="7"/>
        <v>664.49769660000004</v>
      </c>
      <c r="F33" s="111">
        <f>'[1]Oct mes fun'!M29</f>
        <v>114.02800000000002</v>
      </c>
      <c r="G33" s="10">
        <f>'[1]0,3+2% MES FUN'!M23*12/14+'[1]0,3+2% MES FUN'!M22+'[1]0,3+2% MES FUN'!M21</f>
        <v>2214.9923220000001</v>
      </c>
      <c r="H33" s="10">
        <f t="shared" si="8"/>
        <v>3255.6823220000001</v>
      </c>
      <c r="J33" s="12">
        <v>759</v>
      </c>
      <c r="K33" s="12">
        <f t="shared" si="9"/>
        <v>2214.9923220000001</v>
      </c>
      <c r="L33" s="10">
        <f t="shared" si="10"/>
        <v>2973.9923220000001</v>
      </c>
      <c r="M33" s="25">
        <f t="shared" si="5"/>
        <v>45016.17</v>
      </c>
      <c r="N33" s="10">
        <v>42810.693923783998</v>
      </c>
      <c r="O33" s="5"/>
    </row>
    <row r="34" spans="1:15" s="1" customFormat="1">
      <c r="B34" s="110">
        <v>19</v>
      </c>
      <c r="C34" s="12">
        <v>1040.69</v>
      </c>
      <c r="D34" s="111">
        <f t="shared" si="6"/>
        <v>1083.0943440000001</v>
      </c>
      <c r="E34" s="111">
        <f t="shared" si="7"/>
        <v>649.85660640000003</v>
      </c>
      <c r="F34" s="111">
        <f>'[1]Oct mes fun'!N29</f>
        <v>112.58800000000002</v>
      </c>
      <c r="G34" s="10">
        <f>'[1]0,3+2% MES FUN'!N23*12/14+'[1]0,3+2% MES FUN'!N22+'[1]0,3+2% MES FUN'!N21</f>
        <v>2166.1886880000002</v>
      </c>
      <c r="H34" s="10">
        <f t="shared" si="8"/>
        <v>3206.8786880000002</v>
      </c>
      <c r="J34" s="12">
        <v>759</v>
      </c>
      <c r="K34" s="12">
        <f t="shared" si="9"/>
        <v>2166.1886880000002</v>
      </c>
      <c r="L34" s="10">
        <f t="shared" si="10"/>
        <v>2925.1886880000002</v>
      </c>
      <c r="M34" s="25">
        <f t="shared" si="5"/>
        <v>44332.92</v>
      </c>
      <c r="N34" s="10">
        <v>42160.434861344991</v>
      </c>
      <c r="O34" s="5"/>
    </row>
    <row r="35" spans="1:15" s="1" customFormat="1">
      <c r="B35" s="119">
        <v>18</v>
      </c>
      <c r="C35" s="11">
        <v>1040.69</v>
      </c>
      <c r="D35" s="120">
        <f t="shared" si="6"/>
        <v>1007.9103837</v>
      </c>
      <c r="E35" s="120">
        <f t="shared" si="7"/>
        <v>604.74623022000003</v>
      </c>
      <c r="F35" s="120">
        <f>'[1]Oct mes fun'!O29</f>
        <v>105.128</v>
      </c>
      <c r="G35" s="11">
        <f>'[1]0,3+2% MES FUN'!O23*12/14++'[1]0,3+2% MES FUN'!O22+'[1]0,3+2% MES FUN'!O21</f>
        <v>2015.8207674</v>
      </c>
      <c r="H35" s="11">
        <f t="shared" si="8"/>
        <v>3056.5107674000001</v>
      </c>
      <c r="I35" s="13"/>
      <c r="J35" s="11">
        <v>759</v>
      </c>
      <c r="K35" s="11">
        <f t="shared" si="9"/>
        <v>2015.8207674</v>
      </c>
      <c r="L35" s="11">
        <f t="shared" si="10"/>
        <v>2774.8207674</v>
      </c>
      <c r="M35" s="9">
        <f t="shared" si="5"/>
        <v>42227.77</v>
      </c>
      <c r="N35" s="10">
        <v>40158.705566212993</v>
      </c>
      <c r="O35" s="5"/>
    </row>
    <row r="36" spans="1:15" s="1" customFormat="1">
      <c r="B36" s="110">
        <v>17</v>
      </c>
      <c r="C36" s="12">
        <v>1040.69</v>
      </c>
      <c r="D36" s="111">
        <f t="shared" si="6"/>
        <v>960.94767374999992</v>
      </c>
      <c r="E36" s="111">
        <f t="shared" si="7"/>
        <v>576.56860424999991</v>
      </c>
      <c r="F36" s="111">
        <f>'[1]Oct mes fun'!P29</f>
        <v>101.79</v>
      </c>
      <c r="G36" s="10">
        <f>'[1]0,3+2% MES FUN'!P23*12/14+'[1]0,3+2% MES FUN'!P22+'[1]0,3+2% MES FUN'!P21</f>
        <v>1921.8953474999998</v>
      </c>
      <c r="H36" s="10">
        <f t="shared" si="8"/>
        <v>2962.5853474999999</v>
      </c>
      <c r="J36" s="12">
        <v>759</v>
      </c>
      <c r="K36" s="12">
        <f t="shared" si="9"/>
        <v>1921.8953474999998</v>
      </c>
      <c r="L36" s="10">
        <f t="shared" si="10"/>
        <v>2680.8953474999998</v>
      </c>
      <c r="M36" s="25">
        <f t="shared" si="5"/>
        <v>40912.81</v>
      </c>
      <c r="N36" s="10">
        <v>38907.762465154992</v>
      </c>
      <c r="O36" s="5"/>
    </row>
    <row r="37" spans="1:15" s="1" customFormat="1">
      <c r="B37" s="110">
        <v>16</v>
      </c>
      <c r="C37" s="12">
        <v>1040.69</v>
      </c>
      <c r="D37" s="111">
        <f t="shared" si="6"/>
        <v>910.32569339999998</v>
      </c>
      <c r="E37" s="111">
        <f t="shared" si="7"/>
        <v>546.19541603999994</v>
      </c>
      <c r="F37" s="111">
        <f>'[1]Oct mes fun'!Q29</f>
        <v>97.01600000000002</v>
      </c>
      <c r="G37" s="10">
        <f>'[1]0,3+2% MES FUN'!Q23*12/14+'[1]0,3+2% MES FUN'!Q22+'[1]0,3+2% MES FUN'!Q21</f>
        <v>1820.6513868</v>
      </c>
      <c r="H37" s="10">
        <f t="shared" si="8"/>
        <v>2861.3413867999998</v>
      </c>
      <c r="J37" s="12">
        <v>759</v>
      </c>
      <c r="K37" s="12">
        <f t="shared" si="9"/>
        <v>1820.6513868</v>
      </c>
      <c r="L37" s="10">
        <f t="shared" si="10"/>
        <v>2579.6513868000002</v>
      </c>
      <c r="M37" s="25">
        <f t="shared" si="5"/>
        <v>39495.4</v>
      </c>
      <c r="N37" s="10">
        <v>37559.73494244949</v>
      </c>
      <c r="O37" s="5"/>
    </row>
    <row r="38" spans="1:15">
      <c r="M38" s="84"/>
    </row>
    <row r="39" spans="1:15">
      <c r="A39" s="91" t="s">
        <v>66</v>
      </c>
      <c r="M39" s="84"/>
    </row>
    <row r="40" spans="1:15">
      <c r="A40" s="26"/>
      <c r="B40" s="113"/>
      <c r="C40" s="82" t="s">
        <v>52</v>
      </c>
      <c r="D40" s="94"/>
      <c r="E40" s="95"/>
      <c r="F40" s="95"/>
      <c r="G40" s="82" t="s">
        <v>53</v>
      </c>
      <c r="H40" s="82" t="s">
        <v>46</v>
      </c>
      <c r="I40" s="114"/>
      <c r="J40" s="82" t="s">
        <v>52</v>
      </c>
      <c r="K40" s="82" t="s">
        <v>53</v>
      </c>
      <c r="L40" s="82" t="s">
        <v>46</v>
      </c>
      <c r="M40" s="98" t="s">
        <v>54</v>
      </c>
      <c r="N40" s="82"/>
    </row>
    <row r="41" spans="1:15">
      <c r="A41" s="116" t="s">
        <v>67</v>
      </c>
      <c r="B41" s="101" t="s">
        <v>56</v>
      </c>
      <c r="C41" s="117" t="s">
        <v>57</v>
      </c>
      <c r="D41" s="103"/>
      <c r="E41" s="104"/>
      <c r="F41" s="104"/>
      <c r="G41" s="117" t="s">
        <v>58</v>
      </c>
      <c r="H41" s="117" t="s">
        <v>50</v>
      </c>
      <c r="I41" s="114"/>
      <c r="J41" s="117" t="s">
        <v>57</v>
      </c>
      <c r="K41" s="117" t="s">
        <v>58</v>
      </c>
      <c r="L41" s="117" t="s">
        <v>50</v>
      </c>
      <c r="M41" s="108" t="s">
        <v>59</v>
      </c>
      <c r="N41" s="117" t="s">
        <v>60</v>
      </c>
    </row>
    <row r="42" spans="1:15" ht="44.25" customHeight="1">
      <c r="A42" s="29"/>
      <c r="B42" s="101"/>
      <c r="C42" s="117"/>
      <c r="D42" s="109" t="s">
        <v>61</v>
      </c>
      <c r="E42" s="109" t="s">
        <v>62</v>
      </c>
      <c r="F42" s="109" t="s">
        <v>63</v>
      </c>
      <c r="G42" s="117"/>
      <c r="H42" s="117"/>
      <c r="I42" s="114"/>
      <c r="J42" s="117"/>
      <c r="K42" s="117"/>
      <c r="L42" s="117"/>
      <c r="M42" s="108"/>
      <c r="N42" s="117"/>
    </row>
    <row r="43" spans="1:15" s="1" customFormat="1">
      <c r="B43" s="110">
        <v>21</v>
      </c>
      <c r="C43" s="10">
        <v>781.39</v>
      </c>
      <c r="D43" s="111">
        <f t="shared" ref="D43:D51" si="11">G43*50%</f>
        <v>1350.8794728</v>
      </c>
      <c r="E43" s="111">
        <f t="shared" ref="E43:E51" si="12">G43*30%</f>
        <v>810.52768368</v>
      </c>
      <c r="F43" s="111">
        <f>'[1]Oct mes fun'!L43</f>
        <v>168.26000000000002</v>
      </c>
      <c r="G43" s="10">
        <f>'[1]0,3+2% MES FUN'!L37*12/14+'[1]0,3+2% MES FUN'!L36+'[1]0,3+2% MES FUN'!L35</f>
        <v>2701.7589456000001</v>
      </c>
      <c r="H43" s="10">
        <f>G43+C43</f>
        <v>3483.1489455999999</v>
      </c>
      <c r="J43" s="10">
        <v>675.35</v>
      </c>
      <c r="K43" s="12">
        <f t="shared" ref="K43:K51" si="13">G43</f>
        <v>2701.7589456000001</v>
      </c>
      <c r="L43" s="10">
        <f>K43+J43</f>
        <v>3377.1089456</v>
      </c>
      <c r="M43" s="25">
        <f t="shared" ref="M43:M51" si="14">ROUND((H43*12)+(L43*2),2)</f>
        <v>48552.01</v>
      </c>
      <c r="N43" s="10">
        <v>46173.919466295498</v>
      </c>
    </row>
    <row r="44" spans="1:15" s="1" customFormat="1">
      <c r="B44" s="110">
        <v>20</v>
      </c>
      <c r="C44" s="10">
        <v>781.39</v>
      </c>
      <c r="D44" s="111">
        <f t="shared" si="11"/>
        <v>1311.4808890500001</v>
      </c>
      <c r="E44" s="111">
        <f t="shared" si="12"/>
        <v>786.88853343000005</v>
      </c>
      <c r="F44" s="111">
        <f>'[1]Oct mes fun'!M43</f>
        <v>163.822</v>
      </c>
      <c r="G44" s="10">
        <f>'[1]0,3+2% MES FUN'!M37*12/14+'[1]0,3+2% MES FUN'!M36+'[1]0,3+2% MES FUN'!M35</f>
        <v>2622.9617781000002</v>
      </c>
      <c r="H44" s="10">
        <f t="shared" ref="H44:H51" si="15">G44+C44</f>
        <v>3404.3517781</v>
      </c>
      <c r="J44" s="10">
        <v>675.35</v>
      </c>
      <c r="K44" s="12">
        <f t="shared" si="13"/>
        <v>2622.9617781000002</v>
      </c>
      <c r="L44" s="10">
        <f t="shared" ref="L44:L51" si="16">K44+J44</f>
        <v>3298.3117781000001</v>
      </c>
      <c r="M44" s="25">
        <f t="shared" si="14"/>
        <v>47448.84</v>
      </c>
      <c r="N44" s="10">
        <v>45124.856878904488</v>
      </c>
    </row>
    <row r="45" spans="1:15" s="1" customFormat="1">
      <c r="B45" s="110">
        <v>19</v>
      </c>
      <c r="C45" s="10">
        <v>781.39</v>
      </c>
      <c r="D45" s="111">
        <f t="shared" si="11"/>
        <v>1233.5721696000001</v>
      </c>
      <c r="E45" s="111">
        <f t="shared" si="12"/>
        <v>740.14330175999999</v>
      </c>
      <c r="F45" s="111">
        <f>'[1]Oct mes fun'!N43</f>
        <v>149.66799999999998</v>
      </c>
      <c r="G45" s="10">
        <f>'[1]0,3+2% MES FUN'!N37*12/14+'[1]0,3+2% MES FUN'!N36+'[1]0,3+2% MES FUN'!N35</f>
        <v>2467.1443392000001</v>
      </c>
      <c r="H45" s="10">
        <f t="shared" si="15"/>
        <v>3248.5343392</v>
      </c>
      <c r="J45" s="10">
        <v>675.35</v>
      </c>
      <c r="K45" s="12">
        <f t="shared" si="13"/>
        <v>2467.1443392000001</v>
      </c>
      <c r="L45" s="10">
        <f t="shared" si="16"/>
        <v>3142.4943392</v>
      </c>
      <c r="M45" s="25">
        <f t="shared" si="14"/>
        <v>45267.4</v>
      </c>
      <c r="N45" s="10">
        <v>43050.417548836493</v>
      </c>
    </row>
    <row r="46" spans="1:15" s="1" customFormat="1">
      <c r="B46" s="119">
        <v>18</v>
      </c>
      <c r="C46" s="11">
        <v>781.39</v>
      </c>
      <c r="D46" s="120">
        <f t="shared" si="11"/>
        <v>1114.0156822500001</v>
      </c>
      <c r="E46" s="120">
        <f t="shared" si="12"/>
        <v>668.40940935000003</v>
      </c>
      <c r="F46" s="120">
        <f>'[1]Oct mes fun'!O43</f>
        <v>116.24200000000002</v>
      </c>
      <c r="G46" s="11">
        <f>'[1]0,3+2% MES FUN'!O37*12/14+'[1]0,3+2% MES FUN'!O36+'[1]0,3+2% MES FUN'!O35</f>
        <v>2228.0313645000001</v>
      </c>
      <c r="H46" s="11">
        <f t="shared" si="15"/>
        <v>3009.4213645</v>
      </c>
      <c r="I46" s="13"/>
      <c r="J46" s="11">
        <v>675.35</v>
      </c>
      <c r="K46" s="11">
        <f t="shared" si="13"/>
        <v>2228.0313645000001</v>
      </c>
      <c r="L46" s="11">
        <f t="shared" si="16"/>
        <v>2903.3813645</v>
      </c>
      <c r="M46" s="9">
        <f t="shared" si="14"/>
        <v>41919.82</v>
      </c>
      <c r="N46" s="10">
        <v>39866.874769195492</v>
      </c>
    </row>
    <row r="47" spans="1:15" s="1" customFormat="1">
      <c r="B47" s="110">
        <v>17</v>
      </c>
      <c r="C47" s="10">
        <v>781.39</v>
      </c>
      <c r="D47" s="111">
        <f t="shared" si="11"/>
        <v>1038.74784735</v>
      </c>
      <c r="E47" s="111">
        <f t="shared" si="12"/>
        <v>623.24870840999995</v>
      </c>
      <c r="F47" s="111">
        <f>'[1]Oct mes fun'!P43</f>
        <v>115.21400000000001</v>
      </c>
      <c r="G47" s="10">
        <f>'[1]0,3+2% MES FUN'!P37*12/14+'[1]0,3+2% MES FUN'!P36+'[1]0,3+2% MES FUN'!P35</f>
        <v>2077.4956947000001</v>
      </c>
      <c r="H47" s="10">
        <f t="shared" si="15"/>
        <v>2858.8856946999999</v>
      </c>
      <c r="J47" s="10">
        <v>675.35</v>
      </c>
      <c r="K47" s="12">
        <f t="shared" si="13"/>
        <v>2077.4956947000001</v>
      </c>
      <c r="L47" s="10">
        <f t="shared" si="16"/>
        <v>2752.8456947</v>
      </c>
      <c r="M47" s="25">
        <f t="shared" si="14"/>
        <v>39812.32</v>
      </c>
      <c r="N47" s="10">
        <v>37861.978180874998</v>
      </c>
    </row>
    <row r="48" spans="1:15" s="1" customFormat="1">
      <c r="B48" s="110">
        <v>16</v>
      </c>
      <c r="C48" s="10">
        <v>781.39</v>
      </c>
      <c r="D48" s="111">
        <f t="shared" si="11"/>
        <v>940.51227464999988</v>
      </c>
      <c r="E48" s="111">
        <f t="shared" si="12"/>
        <v>564.30736478999995</v>
      </c>
      <c r="F48" s="111">
        <f>'[1]Oct mes fun'!Q43</f>
        <v>98.105999999999995</v>
      </c>
      <c r="G48" s="10">
        <f>'[1]0,3+2% MES FUN'!Q37*12/14+'[1]0,3+2% MES FUN'!Q36+'[1]0,3+2% MES FUN'!Q35</f>
        <v>1881.0245492999998</v>
      </c>
      <c r="H48" s="10">
        <f t="shared" si="15"/>
        <v>2662.4145492999996</v>
      </c>
      <c r="J48" s="10">
        <v>675.35</v>
      </c>
      <c r="K48" s="12">
        <f t="shared" si="13"/>
        <v>1881.0245492999998</v>
      </c>
      <c r="L48" s="10">
        <f t="shared" si="16"/>
        <v>2556.3745492999997</v>
      </c>
      <c r="M48" s="25">
        <f t="shared" si="14"/>
        <v>37061.72</v>
      </c>
      <c r="N48" s="10">
        <v>35246.482549171495</v>
      </c>
    </row>
    <row r="49" spans="1:14" s="1" customFormat="1">
      <c r="B49" s="119">
        <v>15</v>
      </c>
      <c r="C49" s="11">
        <v>781.39</v>
      </c>
      <c r="D49" s="120">
        <f t="shared" si="11"/>
        <v>867.16877430000011</v>
      </c>
      <c r="E49" s="120">
        <f t="shared" si="12"/>
        <v>520.30126458000007</v>
      </c>
      <c r="F49" s="120">
        <f>'[1]Oct mes fun'!R43</f>
        <v>97.848000000000013</v>
      </c>
      <c r="G49" s="11">
        <f>'[1]0,3+2% MES FUN'!R37*12/14+'[1]0,3+2% MES FUN'!R36+'[1]0,3+2% MES FUN'!R35</f>
        <v>1734.3375486000002</v>
      </c>
      <c r="H49" s="11">
        <f t="shared" si="15"/>
        <v>2515.7275486000003</v>
      </c>
      <c r="I49" s="13"/>
      <c r="J49" s="11">
        <v>675.35</v>
      </c>
      <c r="K49" s="11">
        <f t="shared" si="13"/>
        <v>1734.3375486000002</v>
      </c>
      <c r="L49" s="11">
        <f t="shared" si="16"/>
        <v>2409.6875486000004</v>
      </c>
      <c r="M49" s="9">
        <f t="shared" si="14"/>
        <v>35008.11</v>
      </c>
      <c r="N49" s="10">
        <v>33292.675777065495</v>
      </c>
    </row>
    <row r="50" spans="1:14" s="1" customFormat="1">
      <c r="B50" s="110">
        <v>14</v>
      </c>
      <c r="C50" s="10">
        <v>781.39</v>
      </c>
      <c r="D50" s="111">
        <f t="shared" si="11"/>
        <v>819.78559995000001</v>
      </c>
      <c r="E50" s="111">
        <f t="shared" si="12"/>
        <v>491.87135996999996</v>
      </c>
      <c r="F50" s="111">
        <f>'[1]Oct mes fun'!S43</f>
        <v>97.73</v>
      </c>
      <c r="G50" s="10">
        <f>'[1]0,3+2% MES FUN'!S37*12/14+'[1]0,3+2% MES FUN'!S36+'[1]0,3+2% MES FUN'!S35</f>
        <v>1639.5711999</v>
      </c>
      <c r="H50" s="10">
        <f t="shared" si="15"/>
        <v>2420.9611998999999</v>
      </c>
      <c r="J50" s="10">
        <v>675.35</v>
      </c>
      <c r="K50" s="12">
        <f t="shared" si="13"/>
        <v>1639.5711999</v>
      </c>
      <c r="L50" s="10">
        <f t="shared" si="16"/>
        <v>2314.9211998999999</v>
      </c>
      <c r="M50" s="25">
        <f t="shared" si="14"/>
        <v>33681.379999999997</v>
      </c>
      <c r="N50" s="10">
        <v>32030.853712446995</v>
      </c>
    </row>
    <row r="51" spans="1:14" s="1" customFormat="1">
      <c r="B51" s="110">
        <v>13</v>
      </c>
      <c r="C51" s="10">
        <v>781.39</v>
      </c>
      <c r="D51" s="111">
        <f t="shared" si="11"/>
        <v>769.58760300000006</v>
      </c>
      <c r="E51" s="111">
        <f t="shared" si="12"/>
        <v>461.75256180000002</v>
      </c>
      <c r="F51" s="111">
        <f>'[1]Oct mes fun'!T43</f>
        <v>92.496000000000009</v>
      </c>
      <c r="G51" s="10">
        <f>'[1]0,3+2% MES FUN'!T37*12/14+'[1]0,3+2% MES FUN'!T36+'[1]0,3+2% MES FUN'!T35</f>
        <v>1539.1752060000001</v>
      </c>
      <c r="H51" s="10">
        <f t="shared" si="15"/>
        <v>2320.5652060000002</v>
      </c>
      <c r="J51" s="10">
        <v>675.35</v>
      </c>
      <c r="K51" s="12">
        <f t="shared" si="13"/>
        <v>1539.1752060000001</v>
      </c>
      <c r="L51" s="10">
        <f t="shared" si="16"/>
        <v>2214.5252060000003</v>
      </c>
      <c r="M51" s="25">
        <f t="shared" si="14"/>
        <v>32275.83</v>
      </c>
      <c r="N51" s="10">
        <v>30693.705153301995</v>
      </c>
    </row>
    <row r="52" spans="1:14" s="1" customFormat="1">
      <c r="B52" s="88"/>
      <c r="M52" s="28"/>
    </row>
    <row r="53" spans="1:14">
      <c r="A53" s="91" t="s">
        <v>68</v>
      </c>
      <c r="M53" s="28"/>
    </row>
    <row r="54" spans="1:14" ht="15.75" customHeight="1">
      <c r="A54" s="91" t="s">
        <v>69</v>
      </c>
      <c r="M54" s="28"/>
    </row>
    <row r="55" spans="1:14" ht="17.25" customHeight="1">
      <c r="A55" s="91" t="s">
        <v>70</v>
      </c>
      <c r="B55" s="113"/>
      <c r="C55" s="82" t="s">
        <v>52</v>
      </c>
      <c r="D55" s="121"/>
      <c r="E55" s="121"/>
      <c r="F55" s="121"/>
      <c r="G55" s="82" t="s">
        <v>53</v>
      </c>
      <c r="H55" s="82" t="s">
        <v>46</v>
      </c>
      <c r="I55" s="114"/>
      <c r="J55" s="82" t="s">
        <v>52</v>
      </c>
      <c r="K55" s="82" t="s">
        <v>53</v>
      </c>
      <c r="L55" s="82" t="s">
        <v>46</v>
      </c>
      <c r="M55" s="98" t="s">
        <v>54</v>
      </c>
      <c r="N55" s="114"/>
    </row>
    <row r="56" spans="1:14" ht="24.75" customHeight="1">
      <c r="A56" s="122" t="s">
        <v>71</v>
      </c>
      <c r="B56" s="101" t="s">
        <v>56</v>
      </c>
      <c r="C56" s="117" t="s">
        <v>57</v>
      </c>
      <c r="D56" s="109" t="s">
        <v>61</v>
      </c>
      <c r="E56" s="109" t="s">
        <v>62</v>
      </c>
      <c r="F56" s="109" t="s">
        <v>63</v>
      </c>
      <c r="G56" s="117" t="s">
        <v>58</v>
      </c>
      <c r="H56" s="117" t="s">
        <v>50</v>
      </c>
      <c r="I56" s="114"/>
      <c r="J56" s="117" t="s">
        <v>57</v>
      </c>
      <c r="K56" s="117" t="s">
        <v>58</v>
      </c>
      <c r="L56" s="117" t="s">
        <v>50</v>
      </c>
      <c r="M56" s="108" t="s">
        <v>59</v>
      </c>
      <c r="N56" s="114" t="s">
        <v>60</v>
      </c>
    </row>
    <row r="57" spans="1:14" s="1" customFormat="1">
      <c r="A57" s="123" t="s">
        <v>72</v>
      </c>
      <c r="B57" s="110">
        <v>18</v>
      </c>
      <c r="C57" s="10">
        <v>650.33000000000004</v>
      </c>
      <c r="D57" s="111">
        <f t="shared" ref="D57:D65" si="17">G57*50%</f>
        <v>1010.5576152</v>
      </c>
      <c r="E57" s="111">
        <f t="shared" ref="E57:E65" si="18">G57*30%</f>
        <v>606.33456911999997</v>
      </c>
      <c r="F57" s="111">
        <f>'[1]Oct mes fun'!O57</f>
        <v>109.06799999999998</v>
      </c>
      <c r="G57" s="10">
        <f>'[1]0,3+2% MES FUN'!O51*12/14+'[1]0,3+2% MES FUN'!O50+'[1]0,3+2% MES FUN'!O49</f>
        <v>2021.1152304</v>
      </c>
      <c r="H57" s="12">
        <f>G57+C57</f>
        <v>2671.4452304000001</v>
      </c>
      <c r="J57" s="10">
        <v>644.4</v>
      </c>
      <c r="K57" s="10">
        <f>G57</f>
        <v>2021.1152304</v>
      </c>
      <c r="L57" s="10">
        <f>K57+J57</f>
        <v>2665.5152303999998</v>
      </c>
      <c r="M57" s="25">
        <f>ROUND((H57*12)+(L57*2),2)</f>
        <v>37388.370000000003</v>
      </c>
      <c r="N57" s="10">
        <v>35487.819514392497</v>
      </c>
    </row>
    <row r="58" spans="1:14" s="1" customFormat="1">
      <c r="A58" s="124" t="s">
        <v>73</v>
      </c>
      <c r="B58" s="119">
        <v>17</v>
      </c>
      <c r="C58" s="11">
        <v>650.33000000000004</v>
      </c>
      <c r="D58" s="120">
        <f t="shared" si="17"/>
        <v>936.35531564999997</v>
      </c>
      <c r="E58" s="120">
        <f t="shared" si="18"/>
        <v>561.81318938999993</v>
      </c>
      <c r="F58" s="120">
        <f>'[1]Oct mes fun'!P57</f>
        <v>93.210000000000008</v>
      </c>
      <c r="G58" s="11">
        <f>'[1]0,3+2% MES FUN'!P51*12/14+'[1]0,3+2% MES FUN'!P50+'[1]0,3+2% MES FUN'!P49</f>
        <v>1872.7106312999999</v>
      </c>
      <c r="H58" s="11">
        <f t="shared" ref="H58:H65" si="19">G58+C58</f>
        <v>2523.0406312999999</v>
      </c>
      <c r="I58" s="13"/>
      <c r="J58" s="11">
        <v>644.4</v>
      </c>
      <c r="K58" s="11">
        <f t="shared" ref="K58:K65" si="20">G58</f>
        <v>1872.7106312999999</v>
      </c>
      <c r="L58" s="11">
        <f t="shared" ref="L58:L65" si="21">K58+J58</f>
        <v>2517.1106313</v>
      </c>
      <c r="M58" s="9">
        <f t="shared" ref="M58:M65" si="22">ROUND((H58*12)+(L58*2),2)</f>
        <v>35310.71</v>
      </c>
      <c r="N58" s="10">
        <v>33581.797556912999</v>
      </c>
    </row>
    <row r="59" spans="1:14" s="1" customFormat="1">
      <c r="A59" s="123" t="s">
        <v>74</v>
      </c>
      <c r="B59" s="110">
        <v>16</v>
      </c>
      <c r="C59" s="10">
        <v>650.33000000000004</v>
      </c>
      <c r="D59" s="111">
        <f t="shared" si="17"/>
        <v>909.51183030000004</v>
      </c>
      <c r="E59" s="111">
        <f t="shared" si="18"/>
        <v>545.70709818</v>
      </c>
      <c r="F59" s="111">
        <f>'[1]Oct mes fun'!Q57</f>
        <v>94.472000000000008</v>
      </c>
      <c r="G59" s="10">
        <f>'[1]0,3+2% MES FUN'!Q51*12/14+'[1]0,3+2% MES FUN'!Q50+'[1]0,3+2% MES FUN'!Q49</f>
        <v>1819.0236606000001</v>
      </c>
      <c r="H59" s="12">
        <f t="shared" si="19"/>
        <v>2469.3536606000002</v>
      </c>
      <c r="J59" s="10">
        <v>644.4</v>
      </c>
      <c r="K59" s="10">
        <f t="shared" si="20"/>
        <v>1819.0236606000001</v>
      </c>
      <c r="L59" s="10">
        <f t="shared" si="21"/>
        <v>2463.4236605999999</v>
      </c>
      <c r="M59" s="25">
        <f t="shared" si="22"/>
        <v>34559.089999999997</v>
      </c>
      <c r="N59" s="10">
        <v>32801.954890544497</v>
      </c>
    </row>
    <row r="60" spans="1:14" s="1" customFormat="1">
      <c r="A60" s="31" t="s">
        <v>75</v>
      </c>
      <c r="B60" s="110">
        <v>15</v>
      </c>
      <c r="C60" s="10">
        <v>650.33000000000004</v>
      </c>
      <c r="D60" s="111">
        <f t="shared" si="17"/>
        <v>859.00977134999994</v>
      </c>
      <c r="E60" s="111">
        <f t="shared" si="18"/>
        <v>515.40586280999992</v>
      </c>
      <c r="F60" s="111">
        <f>'[1]Oct mes fun'!R57</f>
        <v>99.50200000000001</v>
      </c>
      <c r="G60" s="10">
        <f>'[1]0,3+2% MES FUN'!R51*12/14+'[1]0,3+2% MES FUN'!R50+'[1]0,3+2% MES FUN'!R49</f>
        <v>1718.0195426999999</v>
      </c>
      <c r="H60" s="12">
        <f t="shared" si="19"/>
        <v>2368.3495426999998</v>
      </c>
      <c r="J60" s="10">
        <v>644.4</v>
      </c>
      <c r="K60" s="10">
        <f t="shared" si="20"/>
        <v>1718.0195426999999</v>
      </c>
      <c r="L60" s="10">
        <f t="shared" si="21"/>
        <v>2362.4195427</v>
      </c>
      <c r="M60" s="25">
        <f t="shared" si="22"/>
        <v>33145.03</v>
      </c>
      <c r="N60" s="10">
        <v>32296.289647580496</v>
      </c>
    </row>
    <row r="61" spans="1:14" s="1" customFormat="1">
      <c r="B61" s="119">
        <v>14</v>
      </c>
      <c r="C61" s="11">
        <v>650.33000000000004</v>
      </c>
      <c r="D61" s="120">
        <f t="shared" si="17"/>
        <v>808.50611355000001</v>
      </c>
      <c r="E61" s="120">
        <f t="shared" si="18"/>
        <v>485.10366812999996</v>
      </c>
      <c r="F61" s="120">
        <f>'[1]Oct mes fun'!S57</f>
        <v>95.254000000000019</v>
      </c>
      <c r="G61" s="11">
        <f>'[1]0,3+2% MES FUN'!S51*12/14+'[1]0,3+2% MES FUN'!S50+'[1]0,3+2% MES FUN'!S49</f>
        <v>1617.0122271</v>
      </c>
      <c r="H61" s="11">
        <f t="shared" si="19"/>
        <v>2267.3422270999999</v>
      </c>
      <c r="I61" s="13"/>
      <c r="J61" s="11">
        <v>644.4</v>
      </c>
      <c r="K61" s="11">
        <f t="shared" si="20"/>
        <v>1617.0122271</v>
      </c>
      <c r="L61" s="11">
        <f t="shared" si="21"/>
        <v>2261.4122271000001</v>
      </c>
      <c r="M61" s="9">
        <f t="shared" si="22"/>
        <v>31730.93</v>
      </c>
      <c r="N61" s="10">
        <v>30979.108806362994</v>
      </c>
    </row>
    <row r="62" spans="1:14" s="1" customFormat="1">
      <c r="B62" s="110">
        <v>13</v>
      </c>
      <c r="C62" s="10">
        <v>650.33000000000004</v>
      </c>
      <c r="D62" s="111">
        <f t="shared" si="17"/>
        <v>759.18906509999999</v>
      </c>
      <c r="E62" s="111">
        <f t="shared" si="18"/>
        <v>455.51343906</v>
      </c>
      <c r="F62" s="111">
        <f>'[1]Oct mes fun'!T57</f>
        <v>100.34</v>
      </c>
      <c r="G62" s="10">
        <f>'[1]0,3+2% MES FUN'!T51*12/14+'[1]0,3+2% MES FUN'!U49+'[1]0,3+2% MES FUN'!U50</f>
        <v>1518.3781302</v>
      </c>
      <c r="H62" s="12">
        <f t="shared" si="19"/>
        <v>2168.7081302000001</v>
      </c>
      <c r="J62" s="10">
        <v>644.4</v>
      </c>
      <c r="K62" s="10">
        <f t="shared" si="20"/>
        <v>1518.3781302</v>
      </c>
      <c r="L62" s="10">
        <f t="shared" si="21"/>
        <v>2162.7781301999999</v>
      </c>
      <c r="M62" s="25">
        <f t="shared" si="22"/>
        <v>30350.05</v>
      </c>
      <c r="N62" s="10">
        <v>30358.319341416998</v>
      </c>
    </row>
    <row r="63" spans="1:14" s="1" customFormat="1">
      <c r="B63" s="119">
        <v>12</v>
      </c>
      <c r="C63" s="11">
        <v>650.33000000000004</v>
      </c>
      <c r="D63" s="120">
        <f t="shared" si="17"/>
        <v>716.28786510000009</v>
      </c>
      <c r="E63" s="120">
        <f t="shared" si="18"/>
        <v>429.77271906000004</v>
      </c>
      <c r="F63" s="120">
        <f>'[1]Oct mes fun'!U57</f>
        <v>83.51600000000002</v>
      </c>
      <c r="G63" s="11">
        <f>'[1]0,3+2% MES FUN'!U51*12/14+'[1]0,3+2% MES FUN'!U50+'[1]0,3+2% MES FUN'!U49</f>
        <v>1432.5757302000002</v>
      </c>
      <c r="H63" s="11">
        <f t="shared" si="19"/>
        <v>2082.9057302000001</v>
      </c>
      <c r="I63" s="13"/>
      <c r="J63" s="11">
        <v>644.4</v>
      </c>
      <c r="K63" s="11">
        <f t="shared" si="20"/>
        <v>1432.5757302000002</v>
      </c>
      <c r="L63" s="11">
        <f t="shared" si="21"/>
        <v>2076.9757302000003</v>
      </c>
      <c r="M63" s="9">
        <f t="shared" si="22"/>
        <v>29148.82</v>
      </c>
      <c r="N63" s="10">
        <v>27720.652657393995</v>
      </c>
    </row>
    <row r="64" spans="1:14" s="1" customFormat="1">
      <c r="B64" s="119">
        <v>11</v>
      </c>
      <c r="C64" s="11">
        <v>650.33000000000004</v>
      </c>
      <c r="D64" s="120">
        <f t="shared" si="17"/>
        <v>713.41687875000002</v>
      </c>
      <c r="E64" s="120">
        <f t="shared" si="18"/>
        <v>428.05012725</v>
      </c>
      <c r="F64" s="120">
        <f>'[1]Oct mes fun'!V57</f>
        <v>86.506000000000014</v>
      </c>
      <c r="G64" s="11">
        <f>'[1]0,3+2% MES FUN'!V51*12/14+'[1]0,3+2% MES FUN'!V50+'[1]0,3+2% MES FUN'!V49</f>
        <v>1426.8337575</v>
      </c>
      <c r="H64" s="11">
        <f t="shared" si="19"/>
        <v>2077.1637575</v>
      </c>
      <c r="I64" s="13"/>
      <c r="J64" s="11">
        <v>644.4</v>
      </c>
      <c r="K64" s="11">
        <f t="shared" si="20"/>
        <v>1426.8337575</v>
      </c>
      <c r="L64" s="11">
        <f t="shared" si="21"/>
        <v>2071.2337575000001</v>
      </c>
      <c r="M64" s="9">
        <f t="shared" si="22"/>
        <v>29068.43</v>
      </c>
      <c r="N64" s="10">
        <v>27644.362204071</v>
      </c>
    </row>
    <row r="65" spans="1:16" s="1" customFormat="1">
      <c r="B65" s="118">
        <v>10</v>
      </c>
      <c r="C65" s="10">
        <v>650.33000000000004</v>
      </c>
      <c r="D65" s="111">
        <f t="shared" si="17"/>
        <v>606.44397330000004</v>
      </c>
      <c r="E65" s="111">
        <f t="shared" si="18"/>
        <v>363.86638398000002</v>
      </c>
      <c r="F65" s="111">
        <f>'[1]Oct mes fun'!V57</f>
        <v>86.506000000000014</v>
      </c>
      <c r="G65" s="10">
        <f>'[1]0,3+2% MES FUN'!W51*12/14+'[1]0,3+2% MES FUN'!W50+'[1]0,3+2% MES FUN'!W49</f>
        <v>1212.8879466000001</v>
      </c>
      <c r="H65" s="12">
        <f t="shared" si="19"/>
        <v>1863.2179466000002</v>
      </c>
      <c r="J65" s="10">
        <v>644.4</v>
      </c>
      <c r="K65" s="10">
        <f t="shared" si="20"/>
        <v>1212.8879466000001</v>
      </c>
      <c r="L65" s="10">
        <f t="shared" si="21"/>
        <v>1857.2879465999999</v>
      </c>
      <c r="M65" s="25">
        <f t="shared" si="22"/>
        <v>26073.19</v>
      </c>
      <c r="N65" s="7"/>
    </row>
    <row r="66" spans="1:16" s="1" customFormat="1">
      <c r="B66" s="88"/>
      <c r="M66" s="112"/>
    </row>
    <row r="67" spans="1:16">
      <c r="A67" s="91" t="s">
        <v>76</v>
      </c>
      <c r="B67" s="125"/>
      <c r="C67" s="126"/>
      <c r="D67" s="126"/>
      <c r="E67" s="126"/>
      <c r="F67" s="126"/>
      <c r="G67" s="127"/>
      <c r="H67" s="82" t="s">
        <v>77</v>
      </c>
      <c r="M67" s="84"/>
    </row>
    <row r="68" spans="1:16">
      <c r="A68" s="122" t="s">
        <v>73</v>
      </c>
      <c r="B68" s="113"/>
      <c r="C68" s="82" t="s">
        <v>52</v>
      </c>
      <c r="D68" s="82"/>
      <c r="E68" s="82"/>
      <c r="F68" s="94"/>
      <c r="G68" s="82" t="s">
        <v>53</v>
      </c>
      <c r="H68" s="87"/>
      <c r="I68" s="114"/>
      <c r="J68" s="82" t="s">
        <v>52</v>
      </c>
      <c r="K68" s="82" t="s">
        <v>53</v>
      </c>
      <c r="L68" s="82" t="s">
        <v>46</v>
      </c>
      <c r="M68" s="98" t="s">
        <v>54</v>
      </c>
      <c r="N68" s="115"/>
    </row>
    <row r="69" spans="1:16" ht="31.5" customHeight="1">
      <c r="A69" s="116" t="s">
        <v>74</v>
      </c>
      <c r="B69" s="101" t="s">
        <v>56</v>
      </c>
      <c r="C69" s="117" t="s">
        <v>57</v>
      </c>
      <c r="D69" s="105" t="s">
        <v>78</v>
      </c>
      <c r="E69" s="109" t="s">
        <v>62</v>
      </c>
      <c r="F69" s="109" t="s">
        <v>63</v>
      </c>
      <c r="G69" s="117" t="s">
        <v>58</v>
      </c>
      <c r="H69" s="117"/>
      <c r="I69" s="114"/>
      <c r="J69" s="117" t="s">
        <v>57</v>
      </c>
      <c r="K69" s="117" t="s">
        <v>58</v>
      </c>
      <c r="L69" s="117" t="s">
        <v>50</v>
      </c>
      <c r="M69" s="108" t="s">
        <v>59</v>
      </c>
      <c r="N69" s="128" t="s">
        <v>60</v>
      </c>
      <c r="P69" s="15"/>
    </row>
    <row r="70" spans="1:16" s="1" customFormat="1">
      <c r="A70" s="31" t="s">
        <v>75</v>
      </c>
      <c r="B70" s="110">
        <v>14</v>
      </c>
      <c r="C70" s="10">
        <v>595.22</v>
      </c>
      <c r="D70" s="111">
        <f>G70*50%</f>
        <v>961.0797</v>
      </c>
      <c r="E70" s="111">
        <f>G70*30%</f>
        <v>576.64782000000002</v>
      </c>
      <c r="F70" s="111">
        <f>'[1]Oct mes fun'!S57</f>
        <v>95.254000000000019</v>
      </c>
      <c r="G70" s="10">
        <v>1922.1594</v>
      </c>
      <c r="H70" s="12">
        <f>G70+C70</f>
        <v>2517.3793999999998</v>
      </c>
      <c r="J70" s="10">
        <v>595.22</v>
      </c>
      <c r="K70" s="10">
        <f>G70</f>
        <v>1922.1594</v>
      </c>
      <c r="L70" s="10">
        <f>K70+J70</f>
        <v>2517.3793999999998</v>
      </c>
      <c r="M70" s="25">
        <f>ROUND((H70*12)+(L70*2),2)</f>
        <v>35243.31</v>
      </c>
      <c r="N70" s="10">
        <v>33588.008721111997</v>
      </c>
      <c r="O70" s="1">
        <f>M70*0.9%</f>
        <v>317.18979000000002</v>
      </c>
      <c r="P70" s="1">
        <f>M70+O70</f>
        <v>35560.499789999994</v>
      </c>
    </row>
    <row r="71" spans="1:16" s="1" customFormat="1">
      <c r="B71" s="110">
        <v>13</v>
      </c>
      <c r="C71" s="10">
        <v>595.22</v>
      </c>
      <c r="D71" s="111">
        <f>G71*50%</f>
        <v>841.64279999999997</v>
      </c>
      <c r="E71" s="111">
        <f>G71*30%</f>
        <v>504.98567999999995</v>
      </c>
      <c r="F71" s="111">
        <f>'[1]Oct mes fun'!T57</f>
        <v>100.34</v>
      </c>
      <c r="G71" s="10">
        <v>1683.2855999999999</v>
      </c>
      <c r="H71" s="12">
        <f>G71+C71</f>
        <v>2278.5056</v>
      </c>
      <c r="J71" s="10">
        <v>595.22</v>
      </c>
      <c r="K71" s="10">
        <f>G71</f>
        <v>1683.2855999999999</v>
      </c>
      <c r="L71" s="10">
        <f>K71+J71</f>
        <v>2278.5056</v>
      </c>
      <c r="M71" s="25">
        <f>ROUND((H71*12)+(L71*2),2)</f>
        <v>31899.08</v>
      </c>
      <c r="N71" s="10">
        <v>30401.955636163002</v>
      </c>
      <c r="O71" s="1">
        <f t="shared" ref="O71:O74" si="23">M71*0.9%</f>
        <v>287.09172000000007</v>
      </c>
      <c r="P71" s="1">
        <f t="shared" ref="P71:P74" si="24">M71+O71</f>
        <v>32186.171720000002</v>
      </c>
    </row>
    <row r="72" spans="1:16" s="1" customFormat="1">
      <c r="B72" s="119">
        <v>12</v>
      </c>
      <c r="C72" s="11">
        <v>595.22</v>
      </c>
      <c r="D72" s="120">
        <f>G72*50%</f>
        <v>739.91820000000007</v>
      </c>
      <c r="E72" s="120">
        <f>G72*30%</f>
        <v>443.95092000000005</v>
      </c>
      <c r="F72" s="120">
        <f>'[1]Oct mes fun'!U57</f>
        <v>83.51600000000002</v>
      </c>
      <c r="G72" s="11">
        <v>1479.8364000000001</v>
      </c>
      <c r="H72" s="11">
        <f>G72+C72</f>
        <v>2075.0564000000004</v>
      </c>
      <c r="I72" s="13"/>
      <c r="J72" s="11">
        <v>595.22</v>
      </c>
      <c r="K72" s="11">
        <f>G72</f>
        <v>1479.8364000000001</v>
      </c>
      <c r="L72" s="11">
        <f>K72+J72</f>
        <v>2075.0564000000004</v>
      </c>
      <c r="M72" s="9">
        <f>ROUND((H72*12)+(L72*2),2)</f>
        <v>29050.79</v>
      </c>
      <c r="N72" s="10">
        <v>27688.261839349001</v>
      </c>
      <c r="O72" s="1">
        <f t="shared" si="23"/>
        <v>261.45711000000006</v>
      </c>
      <c r="P72" s="1">
        <f t="shared" si="24"/>
        <v>29312.24711</v>
      </c>
    </row>
    <row r="73" spans="1:16" s="1" customFormat="1">
      <c r="B73" s="129">
        <v>11</v>
      </c>
      <c r="C73" s="10">
        <v>595.22</v>
      </c>
      <c r="D73" s="130">
        <f>G73*50%</f>
        <v>737.154</v>
      </c>
      <c r="E73" s="130">
        <f>G73*30%</f>
        <v>442.29239999999999</v>
      </c>
      <c r="F73" s="130">
        <f>'[1]Oct mes fun'!V57</f>
        <v>86.506000000000014</v>
      </c>
      <c r="G73" s="22">
        <v>1474.308</v>
      </c>
      <c r="H73" s="22">
        <f>G73+C73</f>
        <v>2069.5280000000002</v>
      </c>
      <c r="I73" s="21"/>
      <c r="J73" s="10">
        <v>595.22</v>
      </c>
      <c r="K73" s="10">
        <f>G73</f>
        <v>1474.308</v>
      </c>
      <c r="L73" s="22">
        <f>K73+J73</f>
        <v>2069.5280000000002</v>
      </c>
      <c r="M73" s="131">
        <f>ROUND((H73*12)+(L73*2),2)</f>
        <v>28973.39</v>
      </c>
      <c r="N73" s="10">
        <v>27614.279511250999</v>
      </c>
      <c r="O73" s="1">
        <f t="shared" si="23"/>
        <v>260.76051000000001</v>
      </c>
      <c r="P73" s="1">
        <f t="shared" si="24"/>
        <v>29234.150509999999</v>
      </c>
    </row>
    <row r="74" spans="1:16" s="1" customFormat="1">
      <c r="B74" s="110">
        <v>10</v>
      </c>
      <c r="C74" s="10">
        <v>595.22</v>
      </c>
      <c r="D74" s="111">
        <f>G74*50%</f>
        <v>609.23580000000004</v>
      </c>
      <c r="E74" s="111">
        <f>G74*30%</f>
        <v>365.54148000000004</v>
      </c>
      <c r="F74" s="111">
        <f>'[1]Oct mes fun'!W57</f>
        <v>73.096000000000004</v>
      </c>
      <c r="G74" s="10">
        <v>1218.4716000000001</v>
      </c>
      <c r="H74" s="12">
        <f>G74+C74</f>
        <v>1813.6916000000001</v>
      </c>
      <c r="J74" s="10">
        <v>595.22</v>
      </c>
      <c r="K74" s="10">
        <f>G74</f>
        <v>1218.4716000000001</v>
      </c>
      <c r="L74" s="10">
        <f>K74+J74</f>
        <v>1813.6916000000001</v>
      </c>
      <c r="M74" s="25">
        <f>ROUND((H74*12)+(L74*2),2)</f>
        <v>25391.68</v>
      </c>
      <c r="N74" s="10">
        <v>24201.879006135994</v>
      </c>
      <c r="O74" s="1">
        <f t="shared" si="23"/>
        <v>228.52512000000002</v>
      </c>
      <c r="P74" s="1">
        <f t="shared" si="24"/>
        <v>25620.205119999999</v>
      </c>
    </row>
    <row r="75" spans="1:16" s="1" customFormat="1">
      <c r="B75" s="88"/>
    </row>
    <row r="76" spans="1:16">
      <c r="A76" s="88"/>
      <c r="B76" s="132" t="s">
        <v>79</v>
      </c>
      <c r="C76" s="132"/>
      <c r="E76" s="132"/>
      <c r="F76" s="132"/>
      <c r="G76" s="133" t="s">
        <v>20</v>
      </c>
      <c r="H76" s="134"/>
      <c r="I76" s="134"/>
      <c r="J76" s="134"/>
      <c r="K76" s="134"/>
      <c r="L76" s="134"/>
      <c r="M76" s="134"/>
      <c r="N76" s="134"/>
      <c r="O76" s="134"/>
    </row>
    <row r="77" spans="1:16">
      <c r="A77" s="88"/>
      <c r="B77" s="135" t="s">
        <v>80</v>
      </c>
      <c r="C77" s="135" t="s">
        <v>81</v>
      </c>
      <c r="E77" s="135"/>
      <c r="F77" s="135"/>
      <c r="G77" s="136" t="s">
        <v>18</v>
      </c>
      <c r="H77" s="134"/>
      <c r="I77" s="134"/>
      <c r="J77" s="134"/>
      <c r="K77" s="134"/>
      <c r="L77" s="134"/>
      <c r="M77" s="134"/>
      <c r="N77" s="134"/>
      <c r="O77" s="134"/>
    </row>
    <row r="78" spans="1:16">
      <c r="A78" s="137" t="s">
        <v>14</v>
      </c>
      <c r="B78" s="135" t="s">
        <v>82</v>
      </c>
      <c r="C78" s="135" t="s">
        <v>83</v>
      </c>
      <c r="E78" s="135"/>
      <c r="F78" s="135"/>
      <c r="G78" s="138"/>
      <c r="H78" s="134"/>
      <c r="I78" s="139" t="s">
        <v>15</v>
      </c>
      <c r="J78" s="134"/>
      <c r="K78" s="134"/>
      <c r="L78" s="134"/>
      <c r="M78" s="134"/>
      <c r="N78" s="134"/>
    </row>
    <row r="79" spans="1:16">
      <c r="A79" s="88" t="s">
        <v>10</v>
      </c>
      <c r="B79">
        <v>46.32</v>
      </c>
      <c r="C79">
        <v>28.59</v>
      </c>
      <c r="G79" s="138"/>
      <c r="H79" s="134"/>
      <c r="I79" s="134"/>
      <c r="J79" s="134"/>
      <c r="K79" s="134"/>
      <c r="L79" s="134"/>
      <c r="M79" s="134"/>
      <c r="N79" s="134"/>
    </row>
    <row r="80" spans="1:16">
      <c r="A80" s="88" t="s">
        <v>8</v>
      </c>
      <c r="B80">
        <v>37.78</v>
      </c>
      <c r="C80" s="140">
        <v>27.54</v>
      </c>
      <c r="E80" s="140"/>
      <c r="F80" s="140"/>
      <c r="G80" s="138"/>
      <c r="H80" s="134"/>
      <c r="I80" s="134" t="s">
        <v>9</v>
      </c>
      <c r="J80" s="134"/>
      <c r="K80" s="134"/>
      <c r="L80" s="134">
        <v>43.5</v>
      </c>
      <c r="M80" s="134"/>
      <c r="N80" s="134"/>
    </row>
    <row r="81" spans="1:14">
      <c r="A81" s="88" t="s">
        <v>6</v>
      </c>
      <c r="B81">
        <v>28.59</v>
      </c>
      <c r="C81">
        <v>24.69</v>
      </c>
      <c r="E81" s="140"/>
      <c r="F81" s="140"/>
      <c r="G81" s="138"/>
      <c r="H81" s="134"/>
      <c r="I81" s="134" t="s">
        <v>7</v>
      </c>
      <c r="J81" s="134"/>
      <c r="K81" s="134"/>
      <c r="L81" s="134">
        <v>136.30000000000001</v>
      </c>
      <c r="M81" s="134"/>
      <c r="N81" s="134"/>
    </row>
    <row r="82" spans="1:14">
      <c r="A82" s="88" t="s">
        <v>5</v>
      </c>
      <c r="B82" s="140">
        <v>19.46</v>
      </c>
      <c r="C82" s="140">
        <v>19.27</v>
      </c>
      <c r="G82" s="138"/>
      <c r="H82" s="134"/>
      <c r="I82" s="134"/>
      <c r="J82" s="134"/>
      <c r="K82" s="134"/>
      <c r="L82" s="134"/>
      <c r="M82" s="134"/>
      <c r="N82" s="134"/>
    </row>
    <row r="83" spans="1:14">
      <c r="A83" s="88" t="s">
        <v>84</v>
      </c>
      <c r="B83" s="140">
        <v>14.65</v>
      </c>
      <c r="C83">
        <v>14.65</v>
      </c>
      <c r="E83" s="140"/>
      <c r="F83" s="140"/>
      <c r="G83" s="138"/>
      <c r="H83" s="134"/>
      <c r="I83" s="139" t="s">
        <v>4</v>
      </c>
      <c r="J83" s="134"/>
      <c r="K83" s="134"/>
      <c r="L83" s="134"/>
      <c r="M83" s="141" t="s">
        <v>3</v>
      </c>
      <c r="N83" s="141" t="s">
        <v>2</v>
      </c>
    </row>
    <row r="84" spans="1:14">
      <c r="G84" s="138"/>
      <c r="H84" s="134"/>
      <c r="I84" s="134" t="s">
        <v>1</v>
      </c>
      <c r="J84" s="134"/>
      <c r="K84" s="134"/>
      <c r="L84" s="142">
        <v>0.25800000000000001</v>
      </c>
      <c r="M84" s="134">
        <v>0.19</v>
      </c>
      <c r="N84" s="142">
        <v>6.7000000000000004E-2</v>
      </c>
    </row>
    <row r="85" spans="1:14">
      <c r="G85" s="138"/>
      <c r="H85" s="134"/>
      <c r="I85" s="134" t="s">
        <v>0</v>
      </c>
      <c r="J85" s="134"/>
      <c r="K85" s="134"/>
      <c r="L85" s="134">
        <v>9.2100000000000009</v>
      </c>
      <c r="M85" s="134">
        <v>0</v>
      </c>
      <c r="N85" s="134">
        <v>9.2100000000000009</v>
      </c>
    </row>
    <row r="86" spans="1:14">
      <c r="G86" s="2"/>
      <c r="H86" s="2"/>
      <c r="I86" s="143"/>
      <c r="J86" s="2"/>
      <c r="K86" s="2"/>
      <c r="L86" s="2"/>
      <c r="M86" s="2"/>
      <c r="N86" s="2"/>
    </row>
    <row r="87" spans="1:14">
      <c r="K87" s="1"/>
      <c r="L87" s="1"/>
    </row>
    <row r="89" spans="1:14">
      <c r="A89" s="143"/>
      <c r="B89" s="143"/>
    </row>
  </sheetData>
  <mergeCells count="3">
    <mergeCell ref="A1:M1"/>
    <mergeCell ref="J3:K3"/>
    <mergeCell ref="A2:M2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opLeftCell="A25" workbookViewId="0">
      <selection activeCell="E38" sqref="E38"/>
    </sheetView>
  </sheetViews>
  <sheetFormatPr baseColWidth="10" defaultRowHeight="15.75"/>
  <cols>
    <col min="1" max="1" width="44" style="146" customWidth="1"/>
    <col min="2" max="2" width="13.7109375" style="146" customWidth="1"/>
    <col min="3" max="3" width="14.28515625" style="146" customWidth="1"/>
    <col min="4" max="4" width="5.42578125" style="146" customWidth="1"/>
    <col min="5" max="5" width="12.140625" style="146" bestFit="1" customWidth="1"/>
    <col min="6" max="16384" width="11.42578125" style="146"/>
  </cols>
  <sheetData>
    <row r="1" spans="1:8" ht="33.75" customHeight="1">
      <c r="A1" s="145" t="s">
        <v>94</v>
      </c>
      <c r="B1" s="145"/>
      <c r="C1" s="145"/>
      <c r="D1" s="145"/>
      <c r="E1" s="145"/>
      <c r="G1" s="147"/>
    </row>
    <row r="2" spans="1:8" ht="33.75" customHeight="1" thickBot="1">
      <c r="A2" s="268" t="s">
        <v>105</v>
      </c>
      <c r="B2" s="269"/>
      <c r="C2" s="269"/>
      <c r="D2" s="165"/>
      <c r="E2" s="165"/>
      <c r="F2" s="165"/>
      <c r="G2" s="147"/>
    </row>
    <row r="3" spans="1:8" ht="16.5" thickBot="1">
      <c r="A3" s="260" t="s">
        <v>89</v>
      </c>
      <c r="B3" s="148" t="s">
        <v>90</v>
      </c>
      <c r="C3" s="148" t="s">
        <v>92</v>
      </c>
      <c r="G3" s="149"/>
      <c r="H3" s="149"/>
    </row>
    <row r="4" spans="1:8" ht="32.25" thickBot="1">
      <c r="A4" s="261"/>
      <c r="B4" s="150" t="s">
        <v>91</v>
      </c>
      <c r="C4" s="150" t="s">
        <v>91</v>
      </c>
      <c r="E4" s="148" t="s">
        <v>98</v>
      </c>
      <c r="F4" s="151" t="s">
        <v>99</v>
      </c>
      <c r="G4" s="152"/>
    </row>
    <row r="5" spans="1:8">
      <c r="A5" s="153" t="s">
        <v>10</v>
      </c>
      <c r="B5" s="154">
        <v>14572.68</v>
      </c>
      <c r="C5" s="155">
        <v>560.88</v>
      </c>
      <c r="E5" s="156">
        <v>1214.3900000000001</v>
      </c>
      <c r="F5" s="157">
        <v>46.74</v>
      </c>
      <c r="G5" s="152"/>
    </row>
    <row r="6" spans="1:8">
      <c r="A6" s="153" t="s">
        <v>8</v>
      </c>
      <c r="B6" s="154">
        <v>12600.72</v>
      </c>
      <c r="C6" s="155">
        <v>457.44</v>
      </c>
      <c r="E6" s="156">
        <v>1050.06</v>
      </c>
      <c r="F6" s="157">
        <v>38.119999999999997</v>
      </c>
      <c r="G6" s="152"/>
    </row>
    <row r="7" spans="1:8">
      <c r="A7" s="153" t="s">
        <v>93</v>
      </c>
      <c r="B7" s="154">
        <v>11014.68</v>
      </c>
      <c r="C7" s="155">
        <v>401.28</v>
      </c>
      <c r="E7" s="156">
        <v>917.89</v>
      </c>
      <c r="F7" s="157">
        <v>33.44</v>
      </c>
      <c r="G7" s="152"/>
    </row>
    <row r="8" spans="1:8">
      <c r="A8" s="153" t="s">
        <v>6</v>
      </c>
      <c r="B8" s="154">
        <v>9461.0400000000009</v>
      </c>
      <c r="C8" s="158">
        <v>346.2</v>
      </c>
      <c r="E8" s="156">
        <v>788.42000000000007</v>
      </c>
      <c r="F8" s="157">
        <v>28.849999999999998</v>
      </c>
      <c r="G8" s="152"/>
    </row>
    <row r="9" spans="1:8">
      <c r="A9" s="153" t="s">
        <v>5</v>
      </c>
      <c r="B9" s="154">
        <v>7874.16</v>
      </c>
      <c r="C9" s="155">
        <v>235.68</v>
      </c>
      <c r="E9" s="156">
        <v>656.18</v>
      </c>
      <c r="F9" s="157">
        <v>19.64</v>
      </c>
      <c r="G9" s="152"/>
    </row>
    <row r="10" spans="1:8" ht="28.5" customHeight="1" thickBot="1">
      <c r="A10" s="153" t="s">
        <v>100</v>
      </c>
      <c r="B10" s="159">
        <v>7206.96</v>
      </c>
      <c r="C10" s="160">
        <v>177.36</v>
      </c>
      <c r="E10" s="156">
        <v>600.58000000000004</v>
      </c>
      <c r="F10" s="157">
        <v>14.780000000000001</v>
      </c>
      <c r="G10" s="147"/>
    </row>
    <row r="11" spans="1:8" ht="28.5" customHeight="1">
      <c r="A11" s="161"/>
      <c r="B11" s="157"/>
      <c r="C11" s="155"/>
      <c r="E11" s="157"/>
      <c r="F11" s="157"/>
      <c r="G11" s="147"/>
    </row>
    <row r="12" spans="1:8" ht="28.5" customHeight="1" thickBot="1">
      <c r="A12" s="265" t="s">
        <v>106</v>
      </c>
      <c r="B12" s="266"/>
      <c r="C12" s="267"/>
    </row>
    <row r="13" spans="1:8">
      <c r="A13" s="262" t="s">
        <v>89</v>
      </c>
      <c r="B13" s="148" t="s">
        <v>90</v>
      </c>
      <c r="C13" s="148" t="s">
        <v>92</v>
      </c>
    </row>
    <row r="14" spans="1:8" ht="16.5" thickBot="1">
      <c r="A14" s="261"/>
      <c r="B14" s="150" t="s">
        <v>91</v>
      </c>
      <c r="C14" s="150" t="s">
        <v>91</v>
      </c>
      <c r="E14" s="166"/>
    </row>
    <row r="15" spans="1:8">
      <c r="A15" s="153" t="s">
        <v>10</v>
      </c>
      <c r="B15" s="162">
        <v>749.38</v>
      </c>
      <c r="C15" s="155">
        <v>28.85</v>
      </c>
    </row>
    <row r="16" spans="1:8">
      <c r="A16" s="153" t="s">
        <v>8</v>
      </c>
      <c r="B16" s="162">
        <v>765.83</v>
      </c>
      <c r="C16" s="155">
        <v>27.79</v>
      </c>
    </row>
    <row r="17" spans="1:7">
      <c r="A17" s="153" t="s">
        <v>93</v>
      </c>
      <c r="B17" s="162">
        <v>793.33</v>
      </c>
      <c r="C17" s="155">
        <v>28.92</v>
      </c>
    </row>
    <row r="18" spans="1:7">
      <c r="A18" s="153" t="s">
        <v>6</v>
      </c>
      <c r="B18" s="162">
        <v>681.43</v>
      </c>
      <c r="C18" s="155">
        <v>24.91</v>
      </c>
    </row>
    <row r="19" spans="1:7">
      <c r="A19" s="153" t="s">
        <v>5</v>
      </c>
      <c r="B19" s="162">
        <v>650.20000000000005</v>
      </c>
      <c r="C19" s="155">
        <v>19.440000000000001</v>
      </c>
    </row>
    <row r="20" spans="1:7" ht="56.25" customHeight="1" thickBot="1">
      <c r="A20" s="163" t="s">
        <v>101</v>
      </c>
      <c r="B20" s="164">
        <v>600.58000000000004</v>
      </c>
      <c r="C20" s="160">
        <v>14.78</v>
      </c>
    </row>
    <row r="21" spans="1:7" ht="29.25" customHeight="1" thickBot="1">
      <c r="A21" s="161"/>
      <c r="B21" s="161"/>
      <c r="C21" s="161"/>
      <c r="G21" s="167"/>
    </row>
    <row r="22" spans="1:7" ht="33.75" customHeight="1">
      <c r="A22" s="263" t="s">
        <v>95</v>
      </c>
      <c r="B22" s="264"/>
      <c r="C22" s="264"/>
    </row>
    <row r="23" spans="1:7" ht="45.75" thickBot="1">
      <c r="A23" s="164" t="s">
        <v>96</v>
      </c>
      <c r="B23" s="164" t="s">
        <v>97</v>
      </c>
      <c r="C23" s="164" t="s">
        <v>110</v>
      </c>
      <c r="E23" s="146" t="s">
        <v>104</v>
      </c>
    </row>
    <row r="24" spans="1:7" ht="16.5" thickBot="1">
      <c r="A24" s="164">
        <v>30</v>
      </c>
      <c r="B24" s="159">
        <v>12729.24</v>
      </c>
      <c r="C24" s="159">
        <v>1060.77</v>
      </c>
      <c r="E24" s="167">
        <f>C24*14</f>
        <v>14850.779999999999</v>
      </c>
    </row>
    <row r="25" spans="1:7" ht="16.5" thickBot="1">
      <c r="A25" s="164">
        <v>29</v>
      </c>
      <c r="B25" s="159">
        <v>11417.52</v>
      </c>
      <c r="C25" s="159">
        <v>951.46</v>
      </c>
      <c r="E25" s="167">
        <f t="shared" ref="E25:E53" si="0">C25*14</f>
        <v>13320.44</v>
      </c>
    </row>
    <row r="26" spans="1:7" ht="16.5" thickBot="1">
      <c r="A26" s="164">
        <v>28</v>
      </c>
      <c r="B26" s="159">
        <v>10937.76</v>
      </c>
      <c r="C26" s="159">
        <v>911.48</v>
      </c>
      <c r="E26" s="167">
        <f t="shared" si="0"/>
        <v>12760.720000000001</v>
      </c>
    </row>
    <row r="27" spans="1:7" ht="16.5" thickBot="1">
      <c r="A27" s="164">
        <v>27</v>
      </c>
      <c r="B27" s="159">
        <v>10457.16</v>
      </c>
      <c r="C27" s="159">
        <v>871.43</v>
      </c>
      <c r="E27" s="167">
        <f t="shared" si="0"/>
        <v>12200.019999999999</v>
      </c>
    </row>
    <row r="28" spans="1:7" ht="16.5" thickBot="1">
      <c r="A28" s="164">
        <v>26</v>
      </c>
      <c r="B28" s="159">
        <v>9174.48</v>
      </c>
      <c r="C28" s="159">
        <v>764.54</v>
      </c>
      <c r="E28" s="167">
        <f t="shared" si="0"/>
        <v>10703.56</v>
      </c>
    </row>
    <row r="29" spans="1:7" ht="16.5" thickBot="1">
      <c r="A29" s="164">
        <v>25</v>
      </c>
      <c r="B29" s="159">
        <v>8139.72</v>
      </c>
      <c r="C29" s="159">
        <v>678.31000000000006</v>
      </c>
      <c r="E29" s="167">
        <f t="shared" si="0"/>
        <v>9496.34</v>
      </c>
    </row>
    <row r="30" spans="1:7" ht="16.5" thickBot="1">
      <c r="A30" s="164">
        <v>24</v>
      </c>
      <c r="B30" s="159">
        <v>7659.48</v>
      </c>
      <c r="C30" s="159">
        <v>638.29</v>
      </c>
      <c r="E30" s="167">
        <f t="shared" si="0"/>
        <v>8936.06</v>
      </c>
    </row>
    <row r="31" spans="1:7" ht="16.5" thickBot="1">
      <c r="A31" s="164">
        <v>23</v>
      </c>
      <c r="B31" s="159">
        <v>7179.96</v>
      </c>
      <c r="C31" s="159">
        <v>598.33000000000004</v>
      </c>
      <c r="E31" s="167">
        <f t="shared" si="0"/>
        <v>8376.6200000000008</v>
      </c>
    </row>
    <row r="32" spans="1:7" ht="16.5" thickBot="1">
      <c r="A32" s="164">
        <v>22</v>
      </c>
      <c r="B32" s="159">
        <v>6699.36</v>
      </c>
      <c r="C32" s="159">
        <v>558.28</v>
      </c>
      <c r="E32" s="167">
        <f t="shared" si="0"/>
        <v>7815.92</v>
      </c>
    </row>
    <row r="33" spans="1:5" ht="16.5" thickBot="1">
      <c r="A33" s="164">
        <v>21</v>
      </c>
      <c r="B33" s="159">
        <v>6219.96</v>
      </c>
      <c r="C33" s="159">
        <v>518.33000000000004</v>
      </c>
      <c r="E33" s="167">
        <f t="shared" si="0"/>
        <v>7256.6200000000008</v>
      </c>
    </row>
    <row r="34" spans="1:5" ht="16.5" thickBot="1">
      <c r="A34" s="164">
        <v>20</v>
      </c>
      <c r="B34" s="159">
        <v>5777.76</v>
      </c>
      <c r="C34" s="159">
        <v>481.48</v>
      </c>
      <c r="E34" s="167">
        <f t="shared" si="0"/>
        <v>6740.72</v>
      </c>
    </row>
    <row r="35" spans="1:5" ht="16.5" thickBot="1">
      <c r="A35" s="164">
        <v>19</v>
      </c>
      <c r="B35" s="159">
        <v>5482.92</v>
      </c>
      <c r="C35" s="159">
        <v>456.91</v>
      </c>
      <c r="E35" s="167">
        <f t="shared" si="0"/>
        <v>6396.7400000000007</v>
      </c>
    </row>
    <row r="36" spans="1:5" ht="16.5" thickBot="1">
      <c r="A36" s="164">
        <v>18</v>
      </c>
      <c r="B36" s="159">
        <v>5187.84</v>
      </c>
      <c r="C36" s="159">
        <v>432.32</v>
      </c>
      <c r="E36" s="167">
        <f t="shared" si="0"/>
        <v>6052.48</v>
      </c>
    </row>
    <row r="37" spans="1:5" ht="16.5" thickBot="1">
      <c r="A37" s="164">
        <v>17</v>
      </c>
      <c r="B37" s="159">
        <v>4892.6400000000003</v>
      </c>
      <c r="C37" s="159">
        <v>407.72</v>
      </c>
      <c r="E37" s="167">
        <f t="shared" si="0"/>
        <v>5708.08</v>
      </c>
    </row>
    <row r="38" spans="1:5" ht="16.5" thickBot="1">
      <c r="A38" s="164">
        <v>16</v>
      </c>
      <c r="B38" s="159">
        <v>4598.28</v>
      </c>
      <c r="C38" s="159">
        <v>383.19</v>
      </c>
      <c r="E38" s="167">
        <f t="shared" si="0"/>
        <v>5364.66</v>
      </c>
    </row>
    <row r="39" spans="1:5" ht="16.5" thickBot="1">
      <c r="A39" s="164">
        <v>15</v>
      </c>
      <c r="B39" s="159">
        <v>4302.72</v>
      </c>
      <c r="C39" s="159">
        <v>358.56</v>
      </c>
      <c r="E39" s="167">
        <f t="shared" si="0"/>
        <v>5019.84</v>
      </c>
    </row>
    <row r="40" spans="1:5" ht="16.5" thickBot="1">
      <c r="A40" s="164">
        <v>14</v>
      </c>
      <c r="B40" s="159">
        <v>4008.24</v>
      </c>
      <c r="C40" s="159">
        <v>334.02</v>
      </c>
      <c r="E40" s="167">
        <f t="shared" si="0"/>
        <v>4676.28</v>
      </c>
    </row>
    <row r="41" spans="1:5" ht="16.5" thickBot="1">
      <c r="A41" s="164">
        <v>13</v>
      </c>
      <c r="B41" s="159">
        <v>3712.8</v>
      </c>
      <c r="C41" s="159">
        <v>309.40000000000003</v>
      </c>
      <c r="E41" s="167">
        <f t="shared" si="0"/>
        <v>4331.6000000000004</v>
      </c>
    </row>
    <row r="42" spans="1:5" ht="16.5" thickBot="1">
      <c r="A42" s="164">
        <v>12</v>
      </c>
      <c r="B42" s="159">
        <v>3417.6</v>
      </c>
      <c r="C42" s="159">
        <v>284.8</v>
      </c>
      <c r="E42" s="167">
        <f t="shared" si="0"/>
        <v>3987.2000000000003</v>
      </c>
    </row>
    <row r="43" spans="1:5" ht="16.5" thickBot="1">
      <c r="A43" s="164">
        <v>11</v>
      </c>
      <c r="B43" s="159">
        <v>3122.4</v>
      </c>
      <c r="C43" s="159">
        <v>260.2</v>
      </c>
      <c r="E43" s="167">
        <f t="shared" si="0"/>
        <v>3642.7999999999997</v>
      </c>
    </row>
    <row r="44" spans="1:5" ht="16.5" thickBot="1">
      <c r="A44" s="164">
        <v>10</v>
      </c>
      <c r="B44" s="159">
        <v>2827.8</v>
      </c>
      <c r="C44" s="159">
        <v>235.65</v>
      </c>
      <c r="E44" s="167">
        <f t="shared" si="0"/>
        <v>3299.1</v>
      </c>
    </row>
    <row r="45" spans="1:5" ht="16.5" thickBot="1">
      <c r="A45" s="164">
        <v>9</v>
      </c>
      <c r="B45" s="159">
        <v>2680.56</v>
      </c>
      <c r="C45" s="159">
        <v>223.38</v>
      </c>
      <c r="E45" s="167">
        <f t="shared" si="0"/>
        <v>3127.3199999999997</v>
      </c>
    </row>
    <row r="46" spans="1:5" ht="16.5" thickBot="1">
      <c r="A46" s="164">
        <v>8</v>
      </c>
      <c r="B46" s="159">
        <v>2532.6</v>
      </c>
      <c r="C46" s="159">
        <v>211.04999999999998</v>
      </c>
      <c r="E46" s="167">
        <f t="shared" si="0"/>
        <v>2954.7</v>
      </c>
    </row>
    <row r="47" spans="1:5" ht="16.5" thickBot="1">
      <c r="A47" s="164">
        <v>7</v>
      </c>
      <c r="B47" s="159">
        <v>2385.2399999999998</v>
      </c>
      <c r="C47" s="159">
        <v>198.76999999999998</v>
      </c>
      <c r="E47" s="167">
        <f t="shared" si="0"/>
        <v>2782.7799999999997</v>
      </c>
    </row>
    <row r="48" spans="1:5" ht="16.5" thickBot="1">
      <c r="A48" s="164">
        <v>6</v>
      </c>
      <c r="B48" s="159">
        <v>2237.64</v>
      </c>
      <c r="C48" s="159">
        <v>186.47</v>
      </c>
      <c r="E48" s="167">
        <f t="shared" si="0"/>
        <v>2610.58</v>
      </c>
    </row>
    <row r="49" spans="1:5" ht="16.5" thickBot="1">
      <c r="A49" s="164">
        <v>5</v>
      </c>
      <c r="B49" s="159">
        <v>2090.16</v>
      </c>
      <c r="C49" s="159">
        <v>174.17999999999998</v>
      </c>
      <c r="E49" s="167">
        <f t="shared" si="0"/>
        <v>2438.5199999999995</v>
      </c>
    </row>
    <row r="50" spans="1:5" ht="16.5" thickBot="1">
      <c r="A50" s="164">
        <v>4</v>
      </c>
      <c r="B50" s="159">
        <v>1869</v>
      </c>
      <c r="C50" s="159">
        <v>155.75</v>
      </c>
      <c r="E50" s="167">
        <f t="shared" si="0"/>
        <v>2180.5</v>
      </c>
    </row>
    <row r="51" spans="1:5" ht="16.5" thickBot="1">
      <c r="A51" s="164">
        <v>3</v>
      </c>
      <c r="B51" s="159">
        <v>1648.2</v>
      </c>
      <c r="C51" s="159">
        <v>137.35</v>
      </c>
      <c r="E51" s="167">
        <f t="shared" si="0"/>
        <v>1922.8999999999999</v>
      </c>
    </row>
    <row r="52" spans="1:5" ht="16.5" thickBot="1">
      <c r="A52" s="164">
        <v>2</v>
      </c>
      <c r="B52" s="159">
        <v>1427.04</v>
      </c>
      <c r="C52" s="159">
        <v>118.92</v>
      </c>
      <c r="E52" s="167">
        <f t="shared" si="0"/>
        <v>1664.88</v>
      </c>
    </row>
    <row r="53" spans="1:5" ht="16.5" thickBot="1">
      <c r="A53" s="164">
        <v>1</v>
      </c>
      <c r="B53" s="159">
        <v>1206</v>
      </c>
      <c r="C53" s="159">
        <v>100.5</v>
      </c>
      <c r="E53" s="167">
        <f t="shared" si="0"/>
        <v>1407</v>
      </c>
    </row>
  </sheetData>
  <mergeCells count="5">
    <mergeCell ref="A3:A4"/>
    <mergeCell ref="A13:A14"/>
    <mergeCell ref="A22:C22"/>
    <mergeCell ref="A12:C12"/>
    <mergeCell ref="A2:C2"/>
  </mergeCells>
  <hyperlinks>
    <hyperlink ref="A3" r:id="rId1" display="https://noticias.juridicas.com/base_datos/Admin/561506-rdleg-5-2015-de-30-oct-aprueba-el-texto-refundido-de-la-ley-del-estatuto.html"/>
    <hyperlink ref="A13" r:id="rId2" display="https://noticias.juridicas.com/base_datos/Admin/561506-rdleg-5-2015-de-30-oct-aprueba-el-texto-refundido-de-la-ley-del-estatuto.html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78"/>
  <sheetViews>
    <sheetView zoomScaleNormal="100" workbookViewId="0">
      <selection activeCell="G45" sqref="G45"/>
    </sheetView>
  </sheetViews>
  <sheetFormatPr baseColWidth="10" defaultRowHeight="15"/>
  <cols>
    <col min="1" max="29" width="10.140625" style="144" customWidth="1"/>
    <col min="30" max="16384" width="11.42578125" style="144"/>
  </cols>
  <sheetData>
    <row r="1" spans="1:24" ht="21">
      <c r="A1" s="255" t="s">
        <v>122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6"/>
      <c r="V1" s="6"/>
      <c r="W1" s="6"/>
      <c r="X1" s="6"/>
    </row>
    <row r="2" spans="1:24" s="15" customFormat="1" ht="23.25" customHeight="1">
      <c r="A2" s="75"/>
      <c r="B2" s="75"/>
      <c r="C2" s="75"/>
      <c r="D2" s="75"/>
      <c r="E2" s="75"/>
      <c r="F2" s="270" t="s">
        <v>112</v>
      </c>
      <c r="G2" s="270"/>
      <c r="H2" s="270"/>
      <c r="I2" s="270"/>
      <c r="J2" s="270"/>
      <c r="K2" s="270"/>
      <c r="L2" s="270"/>
      <c r="M2" s="270"/>
      <c r="N2" s="270"/>
      <c r="O2" s="270"/>
      <c r="P2" s="75"/>
      <c r="Q2" s="75"/>
      <c r="R2" s="75"/>
      <c r="S2" s="75"/>
      <c r="T2" s="8"/>
      <c r="U2" s="8"/>
      <c r="V2" s="8"/>
      <c r="W2" s="8"/>
      <c r="X2" s="8"/>
    </row>
    <row r="3" spans="1:24">
      <c r="A3" s="16" t="s">
        <v>103</v>
      </c>
      <c r="H3" s="1"/>
      <c r="R3" s="23"/>
      <c r="S3" s="23"/>
      <c r="T3" s="23"/>
      <c r="U3" s="23"/>
      <c r="V3" s="23"/>
      <c r="W3" s="23"/>
      <c r="X3" s="23"/>
    </row>
    <row r="4" spans="1:24" ht="9.75" customHeight="1">
      <c r="A4" s="170"/>
      <c r="B4" s="171"/>
      <c r="C4" s="171"/>
      <c r="D4" s="171"/>
      <c r="E4" s="171"/>
      <c r="F4" s="171"/>
      <c r="G4" s="172"/>
      <c r="H4" s="171"/>
      <c r="I4" s="171"/>
      <c r="J4" s="171"/>
      <c r="K4" s="171"/>
      <c r="L4" s="171"/>
      <c r="M4" s="171"/>
      <c r="N4" s="171"/>
      <c r="O4" s="171"/>
      <c r="P4" s="171"/>
      <c r="Q4" s="173"/>
      <c r="R4" s="173"/>
      <c r="S4" s="173"/>
      <c r="T4" s="173"/>
      <c r="U4" s="173"/>
      <c r="V4" s="173"/>
      <c r="W4" s="73"/>
      <c r="X4" s="23"/>
    </row>
    <row r="5" spans="1:24" ht="9.75" customHeight="1">
      <c r="A5" s="170" t="s">
        <v>38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3"/>
      <c r="R5" s="173"/>
      <c r="S5" s="173"/>
      <c r="T5" s="173"/>
      <c r="U5" s="173"/>
      <c r="V5" s="174"/>
      <c r="W5" s="6"/>
      <c r="X5" s="6"/>
    </row>
    <row r="6" spans="1:24" ht="9.75" customHeight="1">
      <c r="A6" s="171"/>
      <c r="B6" s="171">
        <v>30</v>
      </c>
      <c r="C6" s="171">
        <v>29</v>
      </c>
      <c r="D6" s="171">
        <v>28</v>
      </c>
      <c r="E6" s="171">
        <v>27</v>
      </c>
      <c r="F6" s="175">
        <v>26</v>
      </c>
      <c r="G6" s="171">
        <v>25</v>
      </c>
      <c r="H6" s="171">
        <v>24</v>
      </c>
      <c r="I6" s="171">
        <v>23</v>
      </c>
      <c r="J6" s="171">
        <v>22</v>
      </c>
      <c r="K6" s="171">
        <v>21</v>
      </c>
      <c r="L6" s="175">
        <v>20</v>
      </c>
      <c r="M6" s="176" t="s">
        <v>37</v>
      </c>
      <c r="N6" s="176" t="s">
        <v>36</v>
      </c>
      <c r="O6" s="177" t="s">
        <v>35</v>
      </c>
      <c r="P6" s="171"/>
      <c r="Q6" s="174"/>
      <c r="R6" s="174"/>
      <c r="S6" s="174"/>
      <c r="T6" s="174"/>
      <c r="U6" s="174"/>
      <c r="V6" s="174"/>
      <c r="W6" s="6"/>
      <c r="X6" s="6"/>
    </row>
    <row r="7" spans="1:24" s="1" customFormat="1" ht="9.75" customHeight="1">
      <c r="A7" s="172"/>
      <c r="B7" s="178"/>
      <c r="C7" s="178"/>
      <c r="D7" s="178"/>
      <c r="E7" s="178"/>
      <c r="F7" s="179"/>
      <c r="G7" s="178"/>
      <c r="H7" s="178"/>
      <c r="I7" s="178"/>
      <c r="J7" s="178"/>
      <c r="K7" s="178"/>
      <c r="L7" s="179"/>
      <c r="M7" s="178"/>
      <c r="N7" s="178"/>
      <c r="O7" s="180"/>
      <c r="P7" s="172"/>
      <c r="Q7" s="172"/>
      <c r="R7" s="172"/>
      <c r="S7" s="172"/>
      <c r="T7" s="172"/>
      <c r="U7" s="172"/>
      <c r="V7" s="172"/>
    </row>
    <row r="8" spans="1:24" s="1" customFormat="1" ht="9.75" customHeight="1">
      <c r="A8" s="172"/>
      <c r="B8" s="172"/>
      <c r="C8" s="172"/>
      <c r="D8" s="172"/>
      <c r="E8" s="172"/>
      <c r="F8" s="181"/>
      <c r="G8" s="172"/>
      <c r="H8" s="172"/>
      <c r="I8" s="172"/>
      <c r="J8" s="172"/>
      <c r="K8" s="172"/>
      <c r="L8" s="181"/>
      <c r="M8" s="172"/>
      <c r="N8" s="172"/>
      <c r="O8" s="182"/>
      <c r="P8" s="172"/>
      <c r="Q8" s="172"/>
      <c r="R8" s="172"/>
      <c r="S8" s="172"/>
      <c r="T8" s="172"/>
      <c r="U8" s="172"/>
      <c r="V8" s="172"/>
    </row>
    <row r="9" spans="1:24" s="1" customFormat="1" ht="9.75" customHeight="1">
      <c r="A9" s="183" t="s">
        <v>28</v>
      </c>
      <c r="B9" s="178">
        <f>LGPE!$B5+(LGPE!$B15*2)</f>
        <v>16071.44</v>
      </c>
      <c r="C9" s="178">
        <f>LGPE!$B5+(LGPE!$B15*2)</f>
        <v>16071.44</v>
      </c>
      <c r="D9" s="178">
        <f>LGPE!$B5+(LGPE!$B15*2)</f>
        <v>16071.44</v>
      </c>
      <c r="E9" s="178">
        <f>LGPE!$B5+(LGPE!$B15*2)</f>
        <v>16071.44</v>
      </c>
      <c r="F9" s="179">
        <f>LGPE!$B5+(LGPE!$B15*2)</f>
        <v>16071.44</v>
      </c>
      <c r="G9" s="178">
        <f>LGPE!$B5+(LGPE!$B15*2)</f>
        <v>16071.44</v>
      </c>
      <c r="H9" s="178">
        <f>LGPE!$B5+(LGPE!$B15*2)</f>
        <v>16071.44</v>
      </c>
      <c r="I9" s="178">
        <f>LGPE!$B5+(LGPE!$B15*2)</f>
        <v>16071.44</v>
      </c>
      <c r="J9" s="178">
        <f>LGPE!$B5+(LGPE!$B15*2)</f>
        <v>16071.44</v>
      </c>
      <c r="K9" s="178">
        <f>LGPE!$B5+(LGPE!$B15*2)</f>
        <v>16071.44</v>
      </c>
      <c r="L9" s="179">
        <f>LGPE!$B5+(LGPE!$B15*2)</f>
        <v>16071.44</v>
      </c>
      <c r="M9" s="197">
        <f>LGPE!$B5+(LGPE!$B15*2)</f>
        <v>16071.44</v>
      </c>
      <c r="N9" s="197">
        <f>LGPE!$B5+(LGPE!$B15*2)</f>
        <v>16071.44</v>
      </c>
      <c r="O9" s="197">
        <f>LGPE!$B5+(LGPE!$B15*2)</f>
        <v>16071.44</v>
      </c>
      <c r="P9" s="172"/>
      <c r="Q9" s="172"/>
      <c r="R9" s="172"/>
      <c r="S9" s="172"/>
      <c r="T9" s="172"/>
      <c r="U9" s="172"/>
      <c r="V9" s="172"/>
    </row>
    <row r="10" spans="1:24" s="1" customFormat="1" ht="9.75" customHeight="1">
      <c r="A10" s="183" t="s">
        <v>27</v>
      </c>
      <c r="B10" s="178">
        <f>LGPE!E24</f>
        <v>14850.779999999999</v>
      </c>
      <c r="C10" s="178">
        <f>LGPE!E25</f>
        <v>13320.44</v>
      </c>
      <c r="D10" s="178">
        <f>LGPE!E26</f>
        <v>12760.720000000001</v>
      </c>
      <c r="E10" s="178">
        <f>LGPE!E27</f>
        <v>12200.019999999999</v>
      </c>
      <c r="F10" s="179">
        <f>LGPE!E28</f>
        <v>10703.56</v>
      </c>
      <c r="G10" s="178">
        <f>LGPE!E29</f>
        <v>9496.34</v>
      </c>
      <c r="H10" s="178">
        <f>LGPE!E30</f>
        <v>8936.06</v>
      </c>
      <c r="I10" s="178">
        <f>LGPE!E31</f>
        <v>8376.6200000000008</v>
      </c>
      <c r="J10" s="178">
        <f>LGPE!E32</f>
        <v>7815.92</v>
      </c>
      <c r="K10" s="178">
        <f>LGPE!E33</f>
        <v>7256.6200000000008</v>
      </c>
      <c r="L10" s="179">
        <f>LGPE!E34</f>
        <v>6740.72</v>
      </c>
      <c r="M10" s="197">
        <f>LGPE!E34</f>
        <v>6740.72</v>
      </c>
      <c r="N10" s="197">
        <f>LGPE!E34</f>
        <v>6740.72</v>
      </c>
      <c r="O10" s="197">
        <f>LGPE!E34</f>
        <v>6740.72</v>
      </c>
      <c r="P10" s="172"/>
      <c r="Q10" s="172"/>
      <c r="R10" s="172"/>
      <c r="S10" s="172"/>
      <c r="T10" s="172"/>
      <c r="U10" s="172"/>
      <c r="V10" s="172"/>
    </row>
    <row r="11" spans="1:24" s="1" customFormat="1" ht="9.75" customHeight="1">
      <c r="A11" s="183" t="s">
        <v>26</v>
      </c>
      <c r="B11" s="178">
        <f>('SET20 ANUAL'!C11*0.9%)+'SET20 ANUAL'!C11</f>
        <v>41164.617890298003</v>
      </c>
      <c r="C11" s="178">
        <f>('SET20 ANUAL'!D11*0.9%)+'SET20 ANUAL'!D11</f>
        <v>39022.9074529266</v>
      </c>
      <c r="D11" s="178">
        <f>('SET20 ANUAL'!E11*0.9%)+'SET20 ANUAL'!E11</f>
        <v>35508.651342234007</v>
      </c>
      <c r="E11" s="178">
        <f>('SET20 ANUAL'!F11*0.9%)+'SET20 ANUAL'!F11</f>
        <v>29159.587866309605</v>
      </c>
      <c r="F11" s="179">
        <f>('SET20 ANUAL'!G11*0.9%)+'SET20 ANUAL'!G11</f>
        <v>25681.8994266954</v>
      </c>
      <c r="G11" s="178">
        <f>('SET20 ANUAL'!H11*0.9%)+'SET20 ANUAL'!H11</f>
        <v>25573.853033047199</v>
      </c>
      <c r="H11" s="178">
        <f>('SET20 ANUAL'!I11*0.9%)+'SET20 ANUAL'!I11</f>
        <v>24951.236965704004</v>
      </c>
      <c r="I11" s="178">
        <f>('SET20 ANUAL'!J11*0.9%)+'SET20 ANUAL'!J11</f>
        <v>24504.147145980598</v>
      </c>
      <c r="J11" s="178">
        <f>('SET20 ANUAL'!K11*0.9%)+'SET20 ANUAL'!K11</f>
        <v>24079.9065013584</v>
      </c>
      <c r="K11" s="178">
        <f>('SET20 ANUAL'!L11*0.9%)+'SET20 ANUAL'!L11</f>
        <v>22327.528250651394</v>
      </c>
      <c r="L11" s="179">
        <f>('SET20 ANUAL'!M11*0.9%)+'SET20 ANUAL'!M11</f>
        <v>20580.7371197022</v>
      </c>
      <c r="M11" s="197">
        <f>('SET20 ANUAL'!N11*0.9%)+'SET20 ANUAL'!N11</f>
        <v>17925.807086959801</v>
      </c>
      <c r="N11" s="197">
        <f>('SET20 ANUAL'!O11*0.9%)+'SET20 ANUAL'!O11</f>
        <v>14647.869579428399</v>
      </c>
      <c r="O11" s="197">
        <f>('SET20 ANUAL'!P11*0.9%)+'SET20 ANUAL'!P11</f>
        <v>11041.661031714599</v>
      </c>
      <c r="P11" s="172"/>
      <c r="Q11" s="172"/>
      <c r="R11" s="172"/>
      <c r="S11" s="172"/>
      <c r="T11" s="172"/>
      <c r="U11" s="172"/>
      <c r="V11" s="172"/>
    </row>
    <row r="12" spans="1:24" s="1" customFormat="1" ht="9.75" customHeight="1">
      <c r="A12" s="183" t="s">
        <v>24</v>
      </c>
      <c r="B12" s="178">
        <f>('SET20 ANUAL'!C12*0.9%)+'SET20 ANUAL'!C12</f>
        <v>11650.8733572</v>
      </c>
      <c r="C12" s="178">
        <f>('SET20 ANUAL'!D12*0.9%)+'SET20 ANUAL'!D12</f>
        <v>11136.345108000001</v>
      </c>
      <c r="D12" s="178">
        <f>('SET20 ANUAL'!E12*0.9%)+'SET20 ANUAL'!E12</f>
        <v>9718.7628677999983</v>
      </c>
      <c r="E12" s="178">
        <f>('SET20 ANUAL'!F12*0.9%)+'SET20 ANUAL'!F12</f>
        <v>7870.5820074000003</v>
      </c>
      <c r="F12" s="179">
        <f>('SET20 ANUAL'!G12*0.9%)+'SET20 ANUAL'!G12</f>
        <v>6882.4457057999998</v>
      </c>
      <c r="G12" s="178">
        <f>('SET20 ANUAL'!H12*0.9%)+'SET20 ANUAL'!H12</f>
        <v>6926.4637344000002</v>
      </c>
      <c r="H12" s="178">
        <f>('SET20 ANUAL'!I12*0.9%)+'SET20 ANUAL'!I12</f>
        <v>6766.6012049999999</v>
      </c>
      <c r="I12" s="178">
        <f>('SET20 ANUAL'!J12*0.9%)+'SET20 ANUAL'!J12</f>
        <v>6650.1803634000007</v>
      </c>
      <c r="J12" s="178">
        <f>('SET20 ANUAL'!K12*0.9%)+'SET20 ANUAL'!K12</f>
        <v>6556.5970260000004</v>
      </c>
      <c r="K12" s="178">
        <f>('SET20 ANUAL'!L12*0.9%)+'SET20 ANUAL'!L12</f>
        <v>6039.6193283999974</v>
      </c>
      <c r="L12" s="179">
        <f>('SET20 ANUAL'!M12*0.9%)+'SET20 ANUAL'!M12</f>
        <v>5548.5769667999994</v>
      </c>
      <c r="M12" s="197">
        <f>('SET20 ANUAL'!N12*0.9%)+'SET20 ANUAL'!N12</f>
        <v>5043.9185537999992</v>
      </c>
      <c r="N12" s="197">
        <f>('SET20 ANUAL'!O12*0.9%)+'SET20 ANUAL'!O12</f>
        <v>4048.0016513999999</v>
      </c>
      <c r="O12" s="197">
        <f>('SET20 ANUAL'!P12*0.9%)+'SET20 ANUAL'!P12</f>
        <v>2952.3777906</v>
      </c>
      <c r="P12" s="172"/>
      <c r="Q12" s="172"/>
      <c r="R12" s="172"/>
      <c r="S12" s="198"/>
      <c r="T12" s="198"/>
      <c r="U12" s="198"/>
      <c r="V12" s="172"/>
    </row>
    <row r="13" spans="1:24" s="20" customFormat="1" ht="9.75" hidden="1" customHeight="1">
      <c r="A13" s="184">
        <v>0.5</v>
      </c>
      <c r="B13" s="185">
        <f>B12*$A$13</f>
        <v>5825.4366786000001</v>
      </c>
      <c r="C13" s="185">
        <f>C12*$A$13</f>
        <v>5568.1725540000007</v>
      </c>
      <c r="D13" s="185">
        <f t="shared" ref="D13:O13" si="0">D12*$A$13</f>
        <v>4859.3814338999991</v>
      </c>
      <c r="E13" s="185">
        <f t="shared" si="0"/>
        <v>3935.2910037000001</v>
      </c>
      <c r="F13" s="186">
        <f t="shared" si="0"/>
        <v>3441.2228528999999</v>
      </c>
      <c r="G13" s="185">
        <f t="shared" si="0"/>
        <v>3463.2318672000001</v>
      </c>
      <c r="H13" s="185">
        <f t="shared" si="0"/>
        <v>3383.3006025</v>
      </c>
      <c r="I13" s="185">
        <f t="shared" si="0"/>
        <v>3325.0901817000004</v>
      </c>
      <c r="J13" s="185">
        <f t="shared" si="0"/>
        <v>3278.2985130000002</v>
      </c>
      <c r="K13" s="185">
        <f t="shared" si="0"/>
        <v>3019.8096641999987</v>
      </c>
      <c r="L13" s="186">
        <f t="shared" si="0"/>
        <v>2774.2884833999997</v>
      </c>
      <c r="M13" s="201">
        <f t="shared" si="0"/>
        <v>2521.9592768999996</v>
      </c>
      <c r="N13" s="201">
        <f t="shared" si="0"/>
        <v>2024.0008257</v>
      </c>
      <c r="O13" s="201">
        <f t="shared" si="0"/>
        <v>1476.1888953</v>
      </c>
      <c r="P13" s="184"/>
      <c r="Q13" s="184"/>
      <c r="R13" s="184"/>
      <c r="S13" s="184"/>
      <c r="T13" s="184"/>
      <c r="U13" s="184"/>
      <c r="V13" s="184"/>
    </row>
    <row r="14" spans="1:24" s="20" customFormat="1" ht="9.75" hidden="1" customHeight="1">
      <c r="A14" s="184">
        <v>0.3</v>
      </c>
      <c r="B14" s="185">
        <f>B12*$A$14</f>
        <v>3495.2620071599999</v>
      </c>
      <c r="C14" s="185">
        <f t="shared" ref="C14:O14" si="1">C12*$A$14</f>
        <v>3340.9035324000001</v>
      </c>
      <c r="D14" s="185">
        <f t="shared" si="1"/>
        <v>2915.6288603399994</v>
      </c>
      <c r="E14" s="185">
        <f t="shared" si="1"/>
        <v>2361.17460222</v>
      </c>
      <c r="F14" s="186">
        <f t="shared" si="1"/>
        <v>2064.7337117399998</v>
      </c>
      <c r="G14" s="185">
        <f t="shared" si="1"/>
        <v>2077.9391203199998</v>
      </c>
      <c r="H14" s="185">
        <f t="shared" si="1"/>
        <v>2029.9803614999998</v>
      </c>
      <c r="I14" s="185">
        <f t="shared" si="1"/>
        <v>1995.0541090200002</v>
      </c>
      <c r="J14" s="185">
        <f t="shared" si="1"/>
        <v>1966.9791078000001</v>
      </c>
      <c r="K14" s="185">
        <f t="shared" si="1"/>
        <v>1811.8857985199991</v>
      </c>
      <c r="L14" s="186">
        <f t="shared" si="1"/>
        <v>1664.5730900399997</v>
      </c>
      <c r="M14" s="201">
        <f t="shared" si="1"/>
        <v>1513.1755661399998</v>
      </c>
      <c r="N14" s="201">
        <f t="shared" si="1"/>
        <v>1214.40049542</v>
      </c>
      <c r="O14" s="201">
        <f t="shared" si="1"/>
        <v>885.71333717999994</v>
      </c>
      <c r="P14" s="184"/>
      <c r="Q14" s="184"/>
      <c r="R14" s="184"/>
      <c r="S14" s="184"/>
      <c r="T14" s="184"/>
      <c r="U14" s="184"/>
      <c r="V14" s="184"/>
    </row>
    <row r="15" spans="1:24" s="20" customFormat="1" ht="9.75" hidden="1" customHeight="1">
      <c r="A15" s="184">
        <v>0.2</v>
      </c>
      <c r="B15" s="185">
        <f>B12*$A$15</f>
        <v>2330.1746714400001</v>
      </c>
      <c r="C15" s="185">
        <f t="shared" ref="C15:O15" si="2">C12*$A$15</f>
        <v>2227.2690216000005</v>
      </c>
      <c r="D15" s="185">
        <f t="shared" si="2"/>
        <v>1943.7525735599997</v>
      </c>
      <c r="E15" s="185">
        <f t="shared" si="2"/>
        <v>1574.1164014800001</v>
      </c>
      <c r="F15" s="186">
        <f t="shared" si="2"/>
        <v>1376.4891411600001</v>
      </c>
      <c r="G15" s="185">
        <f t="shared" si="2"/>
        <v>1385.2927468800001</v>
      </c>
      <c r="H15" s="185">
        <f t="shared" si="2"/>
        <v>1353.3202410000001</v>
      </c>
      <c r="I15" s="185">
        <f t="shared" si="2"/>
        <v>1330.0360726800002</v>
      </c>
      <c r="J15" s="185">
        <f t="shared" si="2"/>
        <v>1311.3194052000001</v>
      </c>
      <c r="K15" s="185">
        <f t="shared" si="2"/>
        <v>1207.9238656799996</v>
      </c>
      <c r="L15" s="186">
        <f t="shared" si="2"/>
        <v>1109.71539336</v>
      </c>
      <c r="M15" s="201">
        <f t="shared" si="2"/>
        <v>1008.7837107599998</v>
      </c>
      <c r="N15" s="201">
        <f t="shared" si="2"/>
        <v>809.60033027999998</v>
      </c>
      <c r="O15" s="201">
        <f t="shared" si="2"/>
        <v>590.47555812000007</v>
      </c>
      <c r="P15" s="184"/>
      <c r="Q15" s="184"/>
      <c r="R15" s="184"/>
      <c r="S15" s="184"/>
      <c r="T15" s="184"/>
      <c r="U15" s="184"/>
      <c r="V15" s="184"/>
    </row>
    <row r="16" spans="1:24" s="4" customFormat="1" ht="9.75" hidden="1" customHeight="1">
      <c r="A16" s="184"/>
      <c r="B16" s="178"/>
      <c r="C16" s="178"/>
      <c r="D16" s="178"/>
      <c r="E16" s="178"/>
      <c r="F16" s="179"/>
      <c r="G16" s="178"/>
      <c r="H16" s="178"/>
      <c r="I16" s="178"/>
      <c r="J16" s="178"/>
      <c r="K16" s="178"/>
      <c r="L16" s="179"/>
      <c r="M16" s="178"/>
      <c r="N16" s="178"/>
      <c r="O16" s="178"/>
      <c r="P16" s="184"/>
      <c r="Q16" s="184"/>
      <c r="R16" s="184"/>
      <c r="S16" s="184"/>
      <c r="T16" s="184"/>
      <c r="U16" s="184"/>
      <c r="V16" s="184"/>
    </row>
    <row r="17" spans="1:22" s="1" customFormat="1" ht="9.75" customHeight="1">
      <c r="A17" s="183"/>
      <c r="B17" s="187">
        <f>B9+B10+B11+B12</f>
        <v>83737.711247498009</v>
      </c>
      <c r="C17" s="187">
        <f t="shared" ref="C17:O17" si="3">C9+C10+C11+C12</f>
        <v>79551.132560926606</v>
      </c>
      <c r="D17" s="187">
        <f t="shared" si="3"/>
        <v>74059.574210034014</v>
      </c>
      <c r="E17" s="187">
        <f t="shared" si="3"/>
        <v>65301.6298737096</v>
      </c>
      <c r="F17" s="187">
        <f t="shared" si="3"/>
        <v>59339.345132495393</v>
      </c>
      <c r="G17" s="187">
        <f t="shared" si="3"/>
        <v>58068.096767447198</v>
      </c>
      <c r="H17" s="187">
        <f t="shared" si="3"/>
        <v>56725.338170704003</v>
      </c>
      <c r="I17" s="187">
        <f t="shared" si="3"/>
        <v>55602.387509380605</v>
      </c>
      <c r="J17" s="187">
        <f t="shared" si="3"/>
        <v>54523.863527358408</v>
      </c>
      <c r="K17" s="187">
        <f t="shared" si="3"/>
        <v>51695.207579051392</v>
      </c>
      <c r="L17" s="187">
        <f t="shared" si="3"/>
        <v>48941.474086502203</v>
      </c>
      <c r="M17" s="187">
        <f t="shared" si="3"/>
        <v>45781.885640759807</v>
      </c>
      <c r="N17" s="187">
        <f t="shared" si="3"/>
        <v>41508.031230828405</v>
      </c>
      <c r="O17" s="187">
        <f t="shared" si="3"/>
        <v>36806.198822314604</v>
      </c>
      <c r="P17" s="172"/>
      <c r="Q17" s="172"/>
      <c r="R17" s="172"/>
      <c r="S17" s="172"/>
      <c r="T17" s="172"/>
      <c r="U17" s="172"/>
      <c r="V17" s="172"/>
    </row>
    <row r="18" spans="1:22" s="5" customFormat="1" ht="9.75" customHeight="1">
      <c r="A18" s="188"/>
      <c r="P18" s="190"/>
      <c r="Q18" s="190"/>
      <c r="R18" s="190"/>
      <c r="S18" s="190"/>
      <c r="T18" s="190"/>
      <c r="U18" s="190"/>
      <c r="V18" s="190"/>
    </row>
    <row r="19" spans="1:22" s="5" customFormat="1" ht="9.75" customHeight="1">
      <c r="A19" s="188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90"/>
      <c r="Q19" s="190"/>
      <c r="R19" s="190"/>
      <c r="S19" s="190"/>
      <c r="T19" s="190"/>
      <c r="U19" s="190"/>
      <c r="V19" s="190"/>
    </row>
    <row r="20" spans="1:22" ht="9.75" customHeight="1">
      <c r="A20" s="170" t="s">
        <v>34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1"/>
      <c r="Q20" s="171"/>
      <c r="R20" s="171"/>
      <c r="S20" s="171"/>
      <c r="T20" s="171"/>
      <c r="U20" s="171"/>
      <c r="V20" s="171"/>
    </row>
    <row r="21" spans="1:22" ht="9.75" customHeight="1">
      <c r="A21" s="171"/>
      <c r="B21" s="171"/>
      <c r="C21" s="171"/>
      <c r="D21" s="171"/>
      <c r="E21" s="191" t="s">
        <v>33</v>
      </c>
      <c r="F21" s="176" t="s">
        <v>32</v>
      </c>
      <c r="G21" s="176">
        <v>25</v>
      </c>
      <c r="H21" s="191">
        <v>24</v>
      </c>
      <c r="I21" s="176">
        <v>23</v>
      </c>
      <c r="J21" s="176">
        <v>22</v>
      </c>
      <c r="K21" s="249">
        <v>21</v>
      </c>
      <c r="L21" s="249">
        <v>20</v>
      </c>
      <c r="M21" s="176">
        <v>19</v>
      </c>
      <c r="N21" s="191">
        <v>18</v>
      </c>
      <c r="O21" s="176">
        <v>17</v>
      </c>
      <c r="P21" s="191">
        <v>16</v>
      </c>
      <c r="Q21" s="176" t="s">
        <v>31</v>
      </c>
      <c r="R21" s="171"/>
      <c r="S21" s="171"/>
      <c r="T21" s="171"/>
      <c r="U21" s="171"/>
      <c r="V21" s="171"/>
    </row>
    <row r="22" spans="1:22" ht="9.75" customHeight="1">
      <c r="A22" s="171"/>
      <c r="B22" s="171"/>
      <c r="C22" s="171"/>
      <c r="D22" s="171"/>
      <c r="E22" s="192"/>
      <c r="F22" s="193"/>
      <c r="G22" s="194"/>
      <c r="H22" s="192"/>
      <c r="I22" s="194"/>
      <c r="J22" s="195"/>
      <c r="K22" s="208"/>
      <c r="L22" s="208"/>
      <c r="M22" s="196"/>
      <c r="N22" s="192"/>
      <c r="O22" s="196"/>
      <c r="P22" s="192"/>
      <c r="Q22" s="194"/>
      <c r="R22" s="171"/>
      <c r="S22" s="171"/>
      <c r="T22" s="171"/>
      <c r="U22" s="171"/>
      <c r="V22" s="171"/>
    </row>
    <row r="23" spans="1:22" s="1" customFormat="1" ht="9.75" customHeight="1">
      <c r="A23" s="172"/>
      <c r="B23" s="172"/>
      <c r="C23" s="172"/>
      <c r="D23" s="183" t="s">
        <v>28</v>
      </c>
      <c r="E23" s="179">
        <f>LGPE!$B6+(LGPE!$B16*2)</f>
        <v>14132.38</v>
      </c>
      <c r="F23" s="178">
        <f>LGPE!$B6+(LGPE!$B16*2)</f>
        <v>14132.38</v>
      </c>
      <c r="G23" s="178">
        <f>LGPE!$B6+(LGPE!$B16*2)</f>
        <v>14132.38</v>
      </c>
      <c r="H23" s="179">
        <f>LGPE!$B6+(LGPE!$B16*2)</f>
        <v>14132.38</v>
      </c>
      <c r="I23" s="178">
        <f>LGPE!$B6+(LGPE!$B16*2)</f>
        <v>14132.38</v>
      </c>
      <c r="J23" s="178">
        <f>LGPE!$B6+(LGPE!$B16*2)</f>
        <v>14132.38</v>
      </c>
      <c r="K23" s="197">
        <f>LGPE!$B6+(LGPE!$B16*2)</f>
        <v>14132.38</v>
      </c>
      <c r="L23" s="197">
        <f>LGPE!$B6+(LGPE!$B16*2)</f>
        <v>14132.38</v>
      </c>
      <c r="M23" s="178">
        <f>LGPE!$B6+(LGPE!$B16*2)</f>
        <v>14132.38</v>
      </c>
      <c r="N23" s="179">
        <f>LGPE!$B6+(LGPE!$B16*2)</f>
        <v>14132.38</v>
      </c>
      <c r="O23" s="178">
        <f>LGPE!$B6+(LGPE!$B16*2)</f>
        <v>14132.38</v>
      </c>
      <c r="P23" s="179">
        <f>LGPE!$B6+(LGPE!$B16*2)</f>
        <v>14132.38</v>
      </c>
      <c r="Q23" s="178">
        <f>LGPE!$B6+(LGPE!$B16*2)</f>
        <v>14132.38</v>
      </c>
      <c r="R23" s="188"/>
      <c r="S23" s="172"/>
      <c r="T23" s="172"/>
      <c r="U23" s="172"/>
      <c r="V23" s="172"/>
    </row>
    <row r="24" spans="1:22" s="1" customFormat="1" ht="9.75" customHeight="1">
      <c r="A24" s="172"/>
      <c r="B24" s="172"/>
      <c r="C24" s="172"/>
      <c r="D24" s="183" t="s">
        <v>27</v>
      </c>
      <c r="E24" s="179">
        <v>10703.56</v>
      </c>
      <c r="F24" s="197">
        <v>10703.56</v>
      </c>
      <c r="G24" s="197">
        <v>9496.34</v>
      </c>
      <c r="H24" s="179">
        <v>8936.06</v>
      </c>
      <c r="I24" s="178">
        <v>8376.6200000000008</v>
      </c>
      <c r="J24" s="178">
        <v>7815.92</v>
      </c>
      <c r="K24" s="197">
        <v>7256.62</v>
      </c>
      <c r="L24" s="197">
        <v>6740.72</v>
      </c>
      <c r="M24" s="197">
        <v>6396.74</v>
      </c>
      <c r="N24" s="179">
        <v>6052.48</v>
      </c>
      <c r="O24" s="197">
        <v>5708.08</v>
      </c>
      <c r="P24" s="179">
        <v>5364.66</v>
      </c>
      <c r="Q24" s="197">
        <v>5364.66</v>
      </c>
      <c r="R24" s="188"/>
      <c r="S24" s="172"/>
      <c r="T24" s="172"/>
      <c r="U24" s="172"/>
      <c r="V24" s="172"/>
    </row>
    <row r="25" spans="1:22" s="1" customFormat="1" ht="9.75" customHeight="1">
      <c r="A25" s="172"/>
      <c r="B25" s="172"/>
      <c r="C25" s="172"/>
      <c r="D25" s="183" t="s">
        <v>26</v>
      </c>
      <c r="E25" s="179">
        <f>('SET20 ANUAL'!F24*0.9%)+'SET20 ANUAL'!F24</f>
        <v>27598.3321495686</v>
      </c>
      <c r="F25" s="197">
        <f>('SET20 ANUAL'!G24*0.9%)+'SET20 ANUAL'!G24</f>
        <v>22703.079480404398</v>
      </c>
      <c r="G25" s="197">
        <f>('SET20 ANUAL'!H24*0.9%)+'SET20 ANUAL'!H24</f>
        <v>22415.5506197574</v>
      </c>
      <c r="H25" s="179">
        <f>('SET20 ANUAL'!I24*0.9%)+'SET20 ANUAL'!I24</f>
        <v>21226.3693568934</v>
      </c>
      <c r="I25" s="197">
        <f>('SET20 ANUAL'!J24*0.9%)+'SET20 ANUAL'!J24</f>
        <v>20518.403340691195</v>
      </c>
      <c r="J25" s="197">
        <f>('SET20 ANUAL'!K24*0.9%)+'SET20 ANUAL'!K24</f>
        <v>20163.803900083203</v>
      </c>
      <c r="K25" s="197">
        <f>('SET20 ANUAL'!L24*0.9%)+'SET20 ANUAL'!L24</f>
        <v>19733.187341275796</v>
      </c>
      <c r="L25" s="197">
        <f>('SET20 ANUAL'!M24*0.9%)+'SET20 ANUAL'!M24</f>
        <v>19286.540295372</v>
      </c>
      <c r="M25" s="197">
        <f>('SET20 ANUAL'!N24*0.9%)+'SET20 ANUAL'!N24</f>
        <v>19008.647492688</v>
      </c>
      <c r="N25" s="179">
        <f>('SET20 ANUAL'!O24*0.9%)+'SET20 ANUAL'!O24</f>
        <v>17637.827671892399</v>
      </c>
      <c r="O25" s="197">
        <f>('SET20 ANUAL'!P24*0.9%)+'SET20 ANUAL'!P24</f>
        <v>16853.445925784999</v>
      </c>
      <c r="P25" s="179">
        <f>('SET20 ANUAL'!Q24*0.9%)+'SET20 ANUAL'!Q24</f>
        <v>16016.6886331368</v>
      </c>
      <c r="Q25" s="197">
        <f>('SET20 ANUAL'!R24*0.9%)+'SET20 ANUAL'!R24</f>
        <v>14436.9575195832</v>
      </c>
      <c r="R25" s="198"/>
      <c r="S25" s="172"/>
      <c r="T25" s="172"/>
      <c r="U25" s="172"/>
      <c r="V25" s="172"/>
    </row>
    <row r="26" spans="1:22" s="1" customFormat="1" ht="9.75" customHeight="1">
      <c r="A26" s="172"/>
      <c r="B26" s="172"/>
      <c r="C26" s="172"/>
      <c r="D26" s="183" t="s">
        <v>24</v>
      </c>
      <c r="E26" s="179">
        <f>('SET20 ANUAL'!F25*0.9%)+'SET20 ANUAL'!F25</f>
        <v>8820.3916457999985</v>
      </c>
      <c r="F26" s="197">
        <f>('SET20 ANUAL'!G25*0.9%)+'SET20 ANUAL'!G25</f>
        <v>6411.0709740000002</v>
      </c>
      <c r="G26" s="197">
        <f>('SET20 ANUAL'!H25*0.9%)+'SET20 ANUAL'!H25</f>
        <v>7004.7740405999984</v>
      </c>
      <c r="H26" s="179">
        <f>('SET20 ANUAL'!I25*0.9%)+'SET20 ANUAL'!I25</f>
        <v>5993.7281922000011</v>
      </c>
      <c r="I26" s="197">
        <f>('SET20 ANUAL'!J25*0.9%)+'SET20 ANUAL'!J25</f>
        <v>5549.5135205999995</v>
      </c>
      <c r="J26" s="197">
        <f>('SET20 ANUAL'!K25*0.9%)+'SET20 ANUAL'!K25</f>
        <v>5454.7775016000005</v>
      </c>
      <c r="K26" s="197">
        <f>('SET20 ANUAL'!L25*0.9%)+'SET20 ANUAL'!L25</f>
        <v>5355.8630118000001</v>
      </c>
      <c r="L26" s="197">
        <f>('SET20 ANUAL'!M25*0.9%)+'SET20 ANUAL'!M25</f>
        <v>5261.7033336000004</v>
      </c>
      <c r="M26" s="197">
        <f>('SET20 ANUAL'!N25*0.9%)+'SET20 ANUAL'!N25</f>
        <v>5194.2714600000008</v>
      </c>
      <c r="N26" s="179">
        <f>('SET20 ANUAL'!O25*0.9%)+'SET20 ANUAL'!O25</f>
        <v>4785.3576623999998</v>
      </c>
      <c r="O26" s="197">
        <f>('SET20 ANUAL'!P25*0.9%)+'SET20 ANUAL'!P25</f>
        <v>4587.3125549999995</v>
      </c>
      <c r="P26" s="179">
        <f>('SET20 ANUAL'!Q25*0.9%)+'SET20 ANUAL'!Q25</f>
        <v>4337.2526903999997</v>
      </c>
      <c r="Q26" s="197">
        <f>('SET20 ANUAL'!R25*0.9%)+'SET20 ANUAL'!R25</f>
        <v>4090.3627001999994</v>
      </c>
      <c r="R26" s="198"/>
      <c r="S26" s="172"/>
      <c r="T26" s="172"/>
      <c r="U26" s="172"/>
      <c r="V26" s="172"/>
    </row>
    <row r="27" spans="1:22" s="1" customFormat="1" ht="9.75" hidden="1" customHeight="1">
      <c r="A27" s="172"/>
      <c r="B27" s="172"/>
      <c r="C27" s="199" t="s">
        <v>23</v>
      </c>
      <c r="D27" s="185">
        <v>0.5</v>
      </c>
      <c r="E27" s="186">
        <f>E26*$A$13</f>
        <v>4410.1958228999993</v>
      </c>
      <c r="F27" s="185">
        <f>F26*$A$13</f>
        <v>3205.5354870000001</v>
      </c>
      <c r="G27" s="185">
        <f t="shared" ref="G27:I27" si="4">G26*$A$13</f>
        <v>3502.3870202999992</v>
      </c>
      <c r="H27" s="186">
        <f t="shared" si="4"/>
        <v>2996.8640961000006</v>
      </c>
      <c r="I27" s="185">
        <f t="shared" si="4"/>
        <v>2774.7567602999998</v>
      </c>
      <c r="J27" s="201">
        <f t="shared" ref="J27:Q27" si="5">J26*$A$13</f>
        <v>2727.3887508000003</v>
      </c>
      <c r="K27" s="201">
        <f t="shared" si="5"/>
        <v>2677.9315059</v>
      </c>
      <c r="L27" s="201">
        <f t="shared" si="5"/>
        <v>2630.8516668000002</v>
      </c>
      <c r="M27" s="185">
        <f t="shared" si="5"/>
        <v>2597.1357300000004</v>
      </c>
      <c r="N27" s="186">
        <f t="shared" si="5"/>
        <v>2392.6788311999999</v>
      </c>
      <c r="O27" s="201">
        <f t="shared" si="5"/>
        <v>2293.6562774999998</v>
      </c>
      <c r="P27" s="186">
        <f t="shared" si="5"/>
        <v>2168.6263451999998</v>
      </c>
      <c r="Q27" s="201">
        <f t="shared" si="5"/>
        <v>2045.1813500999997</v>
      </c>
      <c r="R27" s="202"/>
      <c r="S27" s="172"/>
      <c r="T27" s="172"/>
      <c r="U27" s="172"/>
      <c r="V27" s="172"/>
    </row>
    <row r="28" spans="1:22" s="1" customFormat="1" ht="9.75" hidden="1" customHeight="1">
      <c r="A28" s="172"/>
      <c r="B28" s="172"/>
      <c r="C28" s="199" t="s">
        <v>22</v>
      </c>
      <c r="D28" s="185">
        <v>0.3</v>
      </c>
      <c r="E28" s="186">
        <f>E26*$A$14</f>
        <v>2646.1174937399996</v>
      </c>
      <c r="F28" s="185">
        <f t="shared" ref="F28:Q28" si="6">F26*$A$14</f>
        <v>1923.3212922</v>
      </c>
      <c r="G28" s="185">
        <f t="shared" si="6"/>
        <v>2101.4322121799996</v>
      </c>
      <c r="H28" s="186">
        <f t="shared" si="6"/>
        <v>1798.1184576600003</v>
      </c>
      <c r="I28" s="185">
        <f t="shared" si="6"/>
        <v>1664.8540561799998</v>
      </c>
      <c r="J28" s="201">
        <f t="shared" si="6"/>
        <v>1636.4332504800002</v>
      </c>
      <c r="K28" s="201">
        <f t="shared" si="6"/>
        <v>1606.7589035399999</v>
      </c>
      <c r="L28" s="201">
        <f t="shared" si="6"/>
        <v>1578.51100008</v>
      </c>
      <c r="M28" s="185">
        <f t="shared" si="6"/>
        <v>1558.2814380000002</v>
      </c>
      <c r="N28" s="186">
        <f t="shared" si="6"/>
        <v>1435.6072987199998</v>
      </c>
      <c r="O28" s="185">
        <f t="shared" si="6"/>
        <v>1376.1937664999998</v>
      </c>
      <c r="P28" s="186">
        <f t="shared" si="6"/>
        <v>1301.1758071199999</v>
      </c>
      <c r="Q28" s="185">
        <f t="shared" si="6"/>
        <v>1227.1088100599998</v>
      </c>
      <c r="R28" s="202"/>
      <c r="S28" s="172"/>
      <c r="T28" s="172"/>
      <c r="U28" s="172"/>
      <c r="V28" s="172"/>
    </row>
    <row r="29" spans="1:22" s="1" customFormat="1" ht="9.75" hidden="1" customHeight="1">
      <c r="A29" s="172"/>
      <c r="B29" s="172"/>
      <c r="C29" s="199" t="s">
        <v>21</v>
      </c>
      <c r="D29" s="185">
        <v>0.2</v>
      </c>
      <c r="E29" s="186">
        <f>E26*$A$15</f>
        <v>1764.0783291599998</v>
      </c>
      <c r="F29" s="185">
        <f t="shared" ref="F29:Q29" si="7">F26*$A$15</f>
        <v>1282.2141948000001</v>
      </c>
      <c r="G29" s="185">
        <f t="shared" si="7"/>
        <v>1400.9548081199998</v>
      </c>
      <c r="H29" s="186">
        <f t="shared" si="7"/>
        <v>1198.7456384400002</v>
      </c>
      <c r="I29" s="185">
        <f t="shared" si="7"/>
        <v>1109.90270412</v>
      </c>
      <c r="J29" s="201">
        <f t="shared" si="7"/>
        <v>1090.9555003200001</v>
      </c>
      <c r="K29" s="201">
        <f t="shared" si="7"/>
        <v>1071.1726023600002</v>
      </c>
      <c r="L29" s="201">
        <f t="shared" si="7"/>
        <v>1052.3406667200002</v>
      </c>
      <c r="M29" s="185">
        <f t="shared" si="7"/>
        <v>1038.8542920000002</v>
      </c>
      <c r="N29" s="186">
        <f t="shared" si="7"/>
        <v>957.07153247999997</v>
      </c>
      <c r="O29" s="185">
        <f t="shared" si="7"/>
        <v>917.46251099999995</v>
      </c>
      <c r="P29" s="186">
        <f t="shared" si="7"/>
        <v>867.45053808</v>
      </c>
      <c r="Q29" s="185">
        <f t="shared" si="7"/>
        <v>818.07254003999992</v>
      </c>
      <c r="R29" s="202"/>
      <c r="S29" s="172"/>
      <c r="T29" s="172"/>
      <c r="U29" s="172"/>
      <c r="V29" s="172"/>
    </row>
    <row r="30" spans="1:22" s="1" customFormat="1" ht="9.75" customHeight="1">
      <c r="A30" s="172"/>
      <c r="B30" s="199"/>
      <c r="C30" s="199"/>
      <c r="D30" s="203"/>
      <c r="E30" s="179">
        <f>E23+E24+E25+E26</f>
        <v>61254.6637953686</v>
      </c>
      <c r="F30" s="179">
        <f t="shared" ref="F30:Q30" si="8">F23+F24+F25+F26</f>
        <v>53950.090454404402</v>
      </c>
      <c r="G30" s="179">
        <f t="shared" si="8"/>
        <v>53049.044660357402</v>
      </c>
      <c r="H30" s="179">
        <f t="shared" si="8"/>
        <v>50288.537549093402</v>
      </c>
      <c r="I30" s="179">
        <f t="shared" si="8"/>
        <v>48576.916861291189</v>
      </c>
      <c r="J30" s="179">
        <f t="shared" si="8"/>
        <v>47566.881401683204</v>
      </c>
      <c r="K30" s="179">
        <f t="shared" si="8"/>
        <v>46478.0503530758</v>
      </c>
      <c r="L30" s="179">
        <f t="shared" si="8"/>
        <v>45421.343628971998</v>
      </c>
      <c r="M30" s="179">
        <f t="shared" si="8"/>
        <v>44732.038952688003</v>
      </c>
      <c r="N30" s="179">
        <f t="shared" si="8"/>
        <v>42608.045334292401</v>
      </c>
      <c r="O30" s="179">
        <f t="shared" si="8"/>
        <v>41281.218480784999</v>
      </c>
      <c r="P30" s="179">
        <f t="shared" si="8"/>
        <v>39850.981323536798</v>
      </c>
      <c r="Q30" s="179">
        <f t="shared" si="8"/>
        <v>38024.360219783201</v>
      </c>
      <c r="R30" s="188"/>
      <c r="S30" s="172"/>
      <c r="T30" s="172"/>
      <c r="U30" s="172"/>
      <c r="V30" s="172"/>
    </row>
    <row r="31" spans="1:22" s="1" customFormat="1" ht="9.75" customHeight="1">
      <c r="A31" s="172"/>
      <c r="B31" s="172"/>
      <c r="C31" s="172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90"/>
      <c r="S31" s="172"/>
      <c r="T31" s="172"/>
      <c r="U31" s="172"/>
      <c r="V31" s="172"/>
    </row>
    <row r="32" spans="1:22" ht="9.75" customHeight="1">
      <c r="A32" s="170" t="s">
        <v>30</v>
      </c>
      <c r="B32" s="171"/>
      <c r="C32" s="172"/>
      <c r="D32" s="171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1"/>
      <c r="S32" s="171"/>
      <c r="T32" s="171"/>
      <c r="U32" s="171"/>
      <c r="V32" s="171"/>
    </row>
    <row r="33" spans="1:24" ht="9.75" customHeight="1">
      <c r="A33" s="171"/>
      <c r="B33" s="171"/>
      <c r="C33" s="172"/>
      <c r="D33" s="171"/>
      <c r="E33" s="171"/>
      <c r="F33" s="171"/>
      <c r="G33" s="171"/>
      <c r="H33" s="171"/>
      <c r="I33" s="171"/>
      <c r="J33" s="171">
        <v>22</v>
      </c>
      <c r="K33" s="171">
        <v>21</v>
      </c>
      <c r="L33" s="171">
        <v>20</v>
      </c>
      <c r="M33" s="171">
        <v>19</v>
      </c>
      <c r="N33" s="175">
        <v>18</v>
      </c>
      <c r="O33" s="207">
        <v>17</v>
      </c>
      <c r="P33" s="175">
        <v>16</v>
      </c>
      <c r="Q33" s="175">
        <v>15</v>
      </c>
      <c r="R33" s="171">
        <v>14</v>
      </c>
      <c r="S33" s="207">
        <v>13</v>
      </c>
      <c r="T33" s="171">
        <v>12</v>
      </c>
      <c r="U33" s="171"/>
      <c r="V33" s="171"/>
    </row>
    <row r="34" spans="1:24" ht="9.75" customHeight="1">
      <c r="A34" s="171"/>
      <c r="B34" s="171"/>
      <c r="C34" s="171"/>
      <c r="D34" s="171"/>
      <c r="E34" s="171"/>
      <c r="F34" s="171"/>
      <c r="G34" s="171"/>
      <c r="H34" s="171"/>
      <c r="I34" s="171"/>
      <c r="J34" s="194"/>
      <c r="K34" s="194"/>
      <c r="L34" s="194"/>
      <c r="M34" s="194"/>
      <c r="N34" s="192"/>
      <c r="O34" s="208"/>
      <c r="P34" s="192"/>
      <c r="Q34" s="192"/>
      <c r="R34" s="194"/>
      <c r="S34" s="208"/>
      <c r="T34" s="194"/>
      <c r="U34" s="171"/>
      <c r="V34" s="171"/>
    </row>
    <row r="35" spans="1:24" s="1" customFormat="1" ht="9.75" customHeight="1">
      <c r="A35" s="172"/>
      <c r="B35" s="172"/>
      <c r="C35" s="172"/>
      <c r="D35" s="172"/>
      <c r="E35" s="172"/>
      <c r="F35" s="172"/>
      <c r="G35" s="172"/>
      <c r="H35" s="172"/>
      <c r="I35" s="178" t="s">
        <v>28</v>
      </c>
      <c r="J35" s="178"/>
      <c r="K35" s="178">
        <f>LGPE!$B8+(LGPE!$B18*2)</f>
        <v>10823.900000000001</v>
      </c>
      <c r="L35" s="178">
        <f>LGPE!$B8+(LGPE!$B18*2)</f>
        <v>10823.900000000001</v>
      </c>
      <c r="M35" s="178">
        <f>LGPE!$B8+(LGPE!$B18*2)</f>
        <v>10823.900000000001</v>
      </c>
      <c r="N35" s="179">
        <f>LGPE!$B8+(LGPE!$B18*2)</f>
        <v>10823.900000000001</v>
      </c>
      <c r="O35" s="197">
        <f>LGPE!$B8+(LGPE!$B18*2)</f>
        <v>10823.900000000001</v>
      </c>
      <c r="P35" s="179">
        <f>LGPE!$B8+(LGPE!$B18*2)</f>
        <v>10823.900000000001</v>
      </c>
      <c r="Q35" s="179">
        <f>LGPE!$B8+(LGPE!$B18*2)</f>
        <v>10823.900000000001</v>
      </c>
      <c r="R35" s="178">
        <f>LGPE!$B8+(LGPE!$B18*2)</f>
        <v>10823.900000000001</v>
      </c>
      <c r="S35" s="197">
        <f>LGPE!$B8+(LGPE!$B18*2)</f>
        <v>10823.900000000001</v>
      </c>
      <c r="T35" s="178">
        <f>LGPE!$B8+(LGPE!$B18*2)</f>
        <v>10823.900000000001</v>
      </c>
      <c r="U35" s="198"/>
      <c r="V35" s="198"/>
      <c r="W35" s="7"/>
      <c r="X35" s="7"/>
    </row>
    <row r="36" spans="1:24" s="1" customFormat="1" ht="9.75" customHeight="1">
      <c r="A36" s="172"/>
      <c r="B36" s="172"/>
      <c r="C36" s="172"/>
      <c r="D36" s="172"/>
      <c r="E36" s="172"/>
      <c r="F36" s="172"/>
      <c r="G36" s="172"/>
      <c r="H36" s="172"/>
      <c r="I36" s="178" t="s">
        <v>27</v>
      </c>
      <c r="J36" s="197"/>
      <c r="K36" s="197">
        <v>7256.62</v>
      </c>
      <c r="L36" s="197">
        <v>6740.72</v>
      </c>
      <c r="M36" s="197">
        <v>6396.74</v>
      </c>
      <c r="N36" s="179">
        <v>6052.48</v>
      </c>
      <c r="O36" s="197">
        <v>5708.08</v>
      </c>
      <c r="P36" s="179">
        <v>5364.66</v>
      </c>
      <c r="Q36" s="179">
        <v>5019.84</v>
      </c>
      <c r="R36" s="197">
        <v>4676.28</v>
      </c>
      <c r="S36" s="197">
        <v>4331.6000000000004</v>
      </c>
      <c r="T36" s="197">
        <v>3987.2</v>
      </c>
      <c r="U36" s="198"/>
      <c r="V36" s="198"/>
      <c r="W36" s="167"/>
      <c r="X36" s="7"/>
    </row>
    <row r="37" spans="1:24" s="1" customFormat="1" ht="9.75" customHeight="1">
      <c r="A37" s="172"/>
      <c r="B37" s="172"/>
      <c r="C37" s="172"/>
      <c r="D37" s="172"/>
      <c r="E37" s="172"/>
      <c r="F37" s="172"/>
      <c r="G37" s="172"/>
      <c r="H37" s="172"/>
      <c r="I37" s="178" t="s">
        <v>26</v>
      </c>
      <c r="J37" s="172"/>
      <c r="K37" s="178">
        <f>('SET20 ANUAL'!L36*0.9%)+'SET20 ANUAL'!L36</f>
        <v>23271.680167545601</v>
      </c>
      <c r="L37" s="178">
        <f>('SET20 ANUAL'!M36*0.9%)+'SET20 ANUAL'!M36</f>
        <v>22847.1025076406</v>
      </c>
      <c r="M37" s="178">
        <f>('SET20 ANUAL'!N36*0.9%)+'SET20 ANUAL'!N36</f>
        <v>21589.351170139198</v>
      </c>
      <c r="N37" s="179">
        <f>('SET20 ANUAL'!O36*0.9%)+'SET20 ANUAL'!O36</f>
        <v>19822.441782926999</v>
      </c>
      <c r="O37" s="197">
        <f>('SET20 ANUAL'!P36*0.9%)+'SET20 ANUAL'!P36</f>
        <v>18275.701713532198</v>
      </c>
      <c r="P37" s="179">
        <f>('SET20 ANUAL'!Q36*0.9%)+'SET20 ANUAL'!Q36</f>
        <v>16594.533322411797</v>
      </c>
      <c r="Q37" s="179">
        <f>('SET20 ANUAL'!R36*0.9%)+'SET20 ANUAL'!R36</f>
        <v>15074.927449923603</v>
      </c>
      <c r="R37" s="178">
        <f>('SET20 ANUAL'!S36*0.9%)+'SET20 ANUAL'!S36</f>
        <v>14192.6478791874</v>
      </c>
      <c r="S37" s="197">
        <f>('SET20 ANUAL'!T36*0.9%)+'SET20 ANUAL'!T36</f>
        <v>13379.755994556002</v>
      </c>
      <c r="T37" s="178">
        <f>('SET20 ANUAL'!U36*0.9%)+'SET20 ANUAL'!U36</f>
        <v>11747.3173621608</v>
      </c>
      <c r="U37" s="198"/>
      <c r="V37" s="198"/>
      <c r="W37" s="7"/>
      <c r="X37" s="7"/>
    </row>
    <row r="38" spans="1:24" s="1" customFormat="1" ht="9.75" customHeight="1">
      <c r="A38" s="172"/>
      <c r="B38" s="172"/>
      <c r="C38" s="172"/>
      <c r="D38" s="172"/>
      <c r="E38" s="172"/>
      <c r="F38" s="172"/>
      <c r="G38" s="172"/>
      <c r="H38" s="172"/>
      <c r="I38" s="183" t="s">
        <v>24</v>
      </c>
      <c r="J38" s="178"/>
      <c r="K38" s="178">
        <f>('SET20 ANUAL'!L37*0.9%)+'SET20 ANUAL'!L37</f>
        <v>7636.8037704000008</v>
      </c>
      <c r="L38" s="178">
        <f>('SET20 ANUAL'!M37*0.9%)+'SET20 ANUAL'!M37</f>
        <v>7464.1176581999998</v>
      </c>
      <c r="M38" s="178">
        <f>('SET20 ANUAL'!N37*0.9%)+'SET20 ANUAL'!N37</f>
        <v>6864.8673114000003</v>
      </c>
      <c r="N38" s="179">
        <f>('SET20 ANUAL'!O37*0.9%)+'SET20 ANUAL'!O37</f>
        <v>5598.4304459999985</v>
      </c>
      <c r="O38" s="197">
        <f>('SET20 ANUAL'!P37*0.9%)+'SET20 ANUAL'!P37</f>
        <v>5363.0672718000014</v>
      </c>
      <c r="P38" s="179">
        <f>('SET20 ANUAL'!Q37*0.9%)+'SET20 ANUAL'!Q37</f>
        <v>4612.2392945999991</v>
      </c>
      <c r="Q38" s="179">
        <f>('SET20 ANUAL'!R37*0.9%)+'SET20 ANUAL'!R37</f>
        <v>4404.5404788000014</v>
      </c>
      <c r="R38" s="178">
        <f>('SET20 ANUAL'!S37*0.9%)+'SET20 ANUAL'!S37</f>
        <v>4291.7938097999995</v>
      </c>
      <c r="S38" s="197">
        <f>('SET20 ANUAL'!T37*0.9%)+'SET20 ANUAL'!T37</f>
        <v>4031.1436830000007</v>
      </c>
      <c r="T38" s="178">
        <f>('SET20 ANUAL'!U37*0.9%)+'SET20 ANUAL'!U37</f>
        <v>3428.2912062</v>
      </c>
      <c r="U38" s="198"/>
      <c r="V38" s="198"/>
      <c r="W38" s="7"/>
      <c r="X38" s="7"/>
    </row>
    <row r="39" spans="1:24" s="4" customFormat="1" ht="9.75" hidden="1" customHeight="1">
      <c r="A39" s="184"/>
      <c r="B39" s="184"/>
      <c r="C39" s="184"/>
      <c r="D39" s="184"/>
      <c r="E39" s="184"/>
      <c r="F39" s="184"/>
      <c r="G39" s="172"/>
      <c r="H39" s="199" t="s">
        <v>23</v>
      </c>
      <c r="I39" s="204">
        <v>0.5</v>
      </c>
      <c r="J39" s="185"/>
      <c r="K39" s="185">
        <f>K38*$A$13</f>
        <v>3818.4018852000004</v>
      </c>
      <c r="L39" s="185">
        <f t="shared" ref="L39:T39" si="9">L38*$A$13</f>
        <v>3732.0588290999999</v>
      </c>
      <c r="M39" s="185">
        <f t="shared" si="9"/>
        <v>3432.4336557000001</v>
      </c>
      <c r="N39" s="186">
        <f t="shared" si="9"/>
        <v>2799.2152229999992</v>
      </c>
      <c r="O39" s="201">
        <f t="shared" si="9"/>
        <v>2681.5336359000007</v>
      </c>
      <c r="P39" s="186">
        <f t="shared" si="9"/>
        <v>2306.1196472999995</v>
      </c>
      <c r="Q39" s="186">
        <f t="shared" si="9"/>
        <v>2202.2702394000007</v>
      </c>
      <c r="R39" s="185">
        <f t="shared" si="9"/>
        <v>2145.8969048999998</v>
      </c>
      <c r="S39" s="201">
        <f t="shared" si="9"/>
        <v>2015.5718415000003</v>
      </c>
      <c r="T39" s="185">
        <f t="shared" si="9"/>
        <v>1714.1456031</v>
      </c>
      <c r="U39" s="205"/>
      <c r="V39" s="205"/>
      <c r="W39" s="33"/>
    </row>
    <row r="40" spans="1:24" s="4" customFormat="1" ht="9.75" hidden="1" customHeight="1">
      <c r="A40" s="184"/>
      <c r="B40" s="184"/>
      <c r="C40" s="184"/>
      <c r="D40" s="184"/>
      <c r="E40" s="184"/>
      <c r="F40" s="184"/>
      <c r="G40" s="172"/>
      <c r="H40" s="199" t="s">
        <v>22</v>
      </c>
      <c r="I40" s="204">
        <v>0.3</v>
      </c>
      <c r="J40" s="185"/>
      <c r="K40" s="185">
        <f t="shared" ref="K40:T40" si="10">K38*$A$14</f>
        <v>2291.04113112</v>
      </c>
      <c r="L40" s="185">
        <f t="shared" si="10"/>
        <v>2239.2352974599999</v>
      </c>
      <c r="M40" s="185">
        <f t="shared" si="10"/>
        <v>2059.46019342</v>
      </c>
      <c r="N40" s="186">
        <f t="shared" si="10"/>
        <v>1679.5291337999995</v>
      </c>
      <c r="O40" s="201">
        <f t="shared" si="10"/>
        <v>1608.9201815400004</v>
      </c>
      <c r="P40" s="186">
        <f t="shared" si="10"/>
        <v>1383.6717883799997</v>
      </c>
      <c r="Q40" s="186">
        <f t="shared" si="10"/>
        <v>1321.3621436400003</v>
      </c>
      <c r="R40" s="185">
        <f t="shared" si="10"/>
        <v>1287.5381429399997</v>
      </c>
      <c r="S40" s="201">
        <f t="shared" si="10"/>
        <v>1209.3431049000001</v>
      </c>
      <c r="T40" s="185">
        <f t="shared" si="10"/>
        <v>1028.48736186</v>
      </c>
      <c r="U40" s="205"/>
      <c r="V40" s="205"/>
      <c r="W40" s="33"/>
    </row>
    <row r="41" spans="1:24" s="4" customFormat="1" ht="9.75" hidden="1" customHeight="1">
      <c r="A41" s="184"/>
      <c r="B41" s="184"/>
      <c r="C41" s="184"/>
      <c r="D41" s="184"/>
      <c r="E41" s="184"/>
      <c r="F41" s="184"/>
      <c r="G41" s="172"/>
      <c r="H41" s="199" t="s">
        <v>21</v>
      </c>
      <c r="I41" s="204">
        <v>0.2</v>
      </c>
      <c r="J41" s="185"/>
      <c r="K41" s="185">
        <f t="shared" ref="K41:T41" si="11">K38*$A$15</f>
        <v>1527.3607540800003</v>
      </c>
      <c r="L41" s="185">
        <f t="shared" si="11"/>
        <v>1492.8235316400001</v>
      </c>
      <c r="M41" s="185">
        <f t="shared" si="11"/>
        <v>1372.9734622800001</v>
      </c>
      <c r="N41" s="186">
        <f t="shared" si="11"/>
        <v>1119.6860891999997</v>
      </c>
      <c r="O41" s="201">
        <f t="shared" si="11"/>
        <v>1072.6134543600003</v>
      </c>
      <c r="P41" s="186">
        <f t="shared" si="11"/>
        <v>922.44785891999982</v>
      </c>
      <c r="Q41" s="186">
        <f t="shared" si="11"/>
        <v>880.90809576000038</v>
      </c>
      <c r="R41" s="185">
        <f t="shared" si="11"/>
        <v>858.35876195999992</v>
      </c>
      <c r="S41" s="201">
        <f t="shared" si="11"/>
        <v>806.22873660000016</v>
      </c>
      <c r="T41" s="185">
        <f t="shared" si="11"/>
        <v>685.65824124000005</v>
      </c>
      <c r="U41" s="205"/>
      <c r="V41" s="205"/>
      <c r="W41" s="33"/>
    </row>
    <row r="42" spans="1:24" s="1" customFormat="1" ht="9.75" customHeight="1">
      <c r="A42" s="172"/>
      <c r="B42" s="172"/>
      <c r="C42" s="172"/>
      <c r="D42" s="172"/>
      <c r="E42" s="172"/>
      <c r="F42" s="172"/>
      <c r="G42" s="172"/>
      <c r="H42" s="199"/>
      <c r="I42" s="200"/>
      <c r="J42" s="206"/>
      <c r="K42" s="179">
        <f>K35+K36+K37+K38</f>
        <v>48989.003937945599</v>
      </c>
      <c r="L42" s="179">
        <f t="shared" ref="L42:T42" si="12">L35+L36+L37+L38</f>
        <v>47875.8401658406</v>
      </c>
      <c r="M42" s="179">
        <f t="shared" si="12"/>
        <v>45674.858481539195</v>
      </c>
      <c r="N42" s="179">
        <f t="shared" si="12"/>
        <v>42297.252228926998</v>
      </c>
      <c r="O42" s="179">
        <f t="shared" si="12"/>
        <v>40170.748985332204</v>
      </c>
      <c r="P42" s="179">
        <f t="shared" si="12"/>
        <v>37395.332617011794</v>
      </c>
      <c r="Q42" s="179">
        <f t="shared" si="12"/>
        <v>35323.207928723605</v>
      </c>
      <c r="R42" s="179">
        <f t="shared" si="12"/>
        <v>33984.621688987398</v>
      </c>
      <c r="S42" s="179">
        <f t="shared" si="12"/>
        <v>32566.399677556008</v>
      </c>
      <c r="T42" s="179">
        <f t="shared" si="12"/>
        <v>29986.708568360802</v>
      </c>
      <c r="U42" s="198"/>
      <c r="V42" s="198"/>
      <c r="W42" s="7"/>
    </row>
    <row r="43" spans="1:24" s="1" customFormat="1" ht="9.75" customHeight="1">
      <c r="A43" s="172"/>
      <c r="B43" s="172"/>
      <c r="C43" s="172"/>
      <c r="D43" s="172"/>
      <c r="E43" s="172"/>
      <c r="F43" s="172"/>
      <c r="G43" s="172"/>
      <c r="H43" s="172"/>
      <c r="I43" s="172"/>
      <c r="J43" s="172"/>
      <c r="K43" s="190"/>
      <c r="L43" s="190"/>
      <c r="M43" s="190"/>
      <c r="N43" s="190"/>
      <c r="O43" s="190"/>
      <c r="P43" s="190"/>
      <c r="Q43" s="190"/>
      <c r="R43" s="190"/>
      <c r="S43" s="190"/>
      <c r="T43" s="190"/>
      <c r="U43" s="172"/>
      <c r="V43" s="172"/>
    </row>
    <row r="44" spans="1:24" ht="9.75" customHeight="1">
      <c r="A44" s="170" t="s">
        <v>29</v>
      </c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</row>
    <row r="45" spans="1:24" ht="9.75" customHeight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207">
        <v>18</v>
      </c>
      <c r="O45" s="175">
        <v>17</v>
      </c>
      <c r="P45" s="175">
        <v>16</v>
      </c>
      <c r="Q45" s="207">
        <v>15</v>
      </c>
      <c r="R45" s="175">
        <v>14</v>
      </c>
      <c r="S45" s="207">
        <v>13</v>
      </c>
      <c r="T45" s="175">
        <v>12</v>
      </c>
      <c r="U45" s="207">
        <v>11</v>
      </c>
      <c r="V45" s="207">
        <v>10</v>
      </c>
      <c r="W45" s="15">
        <v>9</v>
      </c>
    </row>
    <row r="46" spans="1:24" ht="9.75" customHeight="1">
      <c r="A46" s="171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94"/>
      <c r="N46" s="208"/>
      <c r="O46" s="192"/>
      <c r="P46" s="192"/>
      <c r="Q46" s="208"/>
      <c r="R46" s="192"/>
      <c r="S46" s="208"/>
      <c r="T46" s="192"/>
      <c r="U46" s="208"/>
      <c r="V46" s="192"/>
      <c r="W46" s="14"/>
    </row>
    <row r="47" spans="1:24" s="1" customFormat="1" ht="9.75" customHeight="1">
      <c r="A47" s="172"/>
      <c r="B47" s="172"/>
      <c r="C47" s="172"/>
      <c r="D47" s="172"/>
      <c r="E47" s="172"/>
      <c r="F47" s="171"/>
      <c r="G47" s="172"/>
      <c r="H47" s="172"/>
      <c r="I47" s="172"/>
      <c r="J47" s="172"/>
      <c r="K47" s="172"/>
      <c r="L47" s="172"/>
      <c r="M47" s="183"/>
      <c r="N47" s="209"/>
      <c r="O47" s="210"/>
      <c r="P47" s="210"/>
      <c r="Q47" s="209"/>
      <c r="R47" s="210"/>
      <c r="S47" s="209"/>
      <c r="T47" s="210"/>
      <c r="U47" s="209"/>
      <c r="V47" s="210"/>
      <c r="W47" s="168"/>
    </row>
    <row r="48" spans="1:24" s="1" customFormat="1" ht="9.75" customHeight="1">
      <c r="A48" s="172"/>
      <c r="B48" s="172"/>
      <c r="C48" s="172"/>
      <c r="D48" s="172"/>
      <c r="E48" s="172"/>
      <c r="F48" s="171"/>
      <c r="G48" s="172"/>
      <c r="H48" s="172"/>
      <c r="I48" s="172"/>
      <c r="J48" s="172"/>
      <c r="K48" s="172"/>
      <c r="L48" s="172"/>
      <c r="M48" s="172"/>
      <c r="N48" s="190"/>
      <c r="O48" s="181"/>
      <c r="P48" s="181"/>
      <c r="Q48" s="190"/>
      <c r="R48" s="179"/>
      <c r="S48" s="197"/>
      <c r="T48" s="179"/>
      <c r="U48" s="197"/>
      <c r="V48" s="181"/>
      <c r="W48" s="5"/>
    </row>
    <row r="49" spans="1:27" s="1" customFormat="1" ht="9.75" customHeight="1">
      <c r="A49" s="172"/>
      <c r="B49" s="172"/>
      <c r="C49" s="172"/>
      <c r="D49" s="172"/>
      <c r="E49" s="172"/>
      <c r="F49" s="171"/>
      <c r="G49" s="172"/>
      <c r="H49" s="172"/>
      <c r="I49" s="172"/>
      <c r="J49" s="172"/>
      <c r="K49" s="172"/>
      <c r="L49" s="172"/>
      <c r="M49" s="178" t="s">
        <v>28</v>
      </c>
      <c r="N49" s="178">
        <f>LGPE!$B9+(LGPE!$B19*2)</f>
        <v>9174.56</v>
      </c>
      <c r="O49" s="179">
        <f>LGPE!$B9+(LGPE!$B19*2)</f>
        <v>9174.56</v>
      </c>
      <c r="P49" s="179">
        <f>LGPE!$B9+(LGPE!$B19*2)</f>
        <v>9174.56</v>
      </c>
      <c r="Q49" s="178">
        <f>LGPE!$B9+(LGPE!$B19*2)</f>
        <v>9174.56</v>
      </c>
      <c r="R49" s="179">
        <f>LGPE!$B9+(LGPE!$B19*2)</f>
        <v>9174.56</v>
      </c>
      <c r="S49" s="197">
        <f>LGPE!$B9+(LGPE!$B19*2)</f>
        <v>9174.56</v>
      </c>
      <c r="T49" s="179">
        <f>LGPE!$B9+(LGPE!$B19*2)</f>
        <v>9174.56</v>
      </c>
      <c r="U49" s="197">
        <f>LGPE!$B9+(LGPE!$B19*2)</f>
        <v>9174.56</v>
      </c>
      <c r="V49" s="179">
        <f>LGPE!$B9+(LGPE!$B19*2)</f>
        <v>9174.56</v>
      </c>
      <c r="W49" s="12">
        <f>LGPE!$B9+(LGPE!$B19*2)</f>
        <v>9174.56</v>
      </c>
      <c r="X49" s="7"/>
      <c r="Y49" s="7"/>
      <c r="Z49" s="7"/>
      <c r="AA49" s="7"/>
    </row>
    <row r="50" spans="1:27" s="1" customFormat="1" ht="9.75" customHeight="1">
      <c r="A50" s="172"/>
      <c r="B50" s="172"/>
      <c r="C50" s="172"/>
      <c r="D50" s="172"/>
      <c r="E50" s="172"/>
      <c r="F50" s="171"/>
      <c r="G50" s="172"/>
      <c r="H50" s="172"/>
      <c r="I50" s="172"/>
      <c r="J50" s="172"/>
      <c r="K50" s="172"/>
      <c r="L50" s="172"/>
      <c r="M50" s="178" t="s">
        <v>27</v>
      </c>
      <c r="N50" s="197">
        <v>6052.48</v>
      </c>
      <c r="O50" s="179">
        <v>5708.08</v>
      </c>
      <c r="P50" s="179">
        <v>5364.66</v>
      </c>
      <c r="Q50" s="197">
        <v>5019.84</v>
      </c>
      <c r="R50" s="179">
        <v>4676.28</v>
      </c>
      <c r="S50" s="197">
        <v>4331.6000000000004</v>
      </c>
      <c r="T50" s="179">
        <v>3987.2</v>
      </c>
      <c r="U50" s="197">
        <v>3642.8</v>
      </c>
      <c r="V50" s="179">
        <v>3299.1</v>
      </c>
      <c r="W50" s="12">
        <v>3127.3199999999997</v>
      </c>
      <c r="X50" s="7"/>
      <c r="Y50" s="7"/>
      <c r="Z50" s="7"/>
      <c r="AA50" s="7"/>
    </row>
    <row r="51" spans="1:27" s="1" customFormat="1" ht="9.75" customHeight="1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8" t="s">
        <v>26</v>
      </c>
      <c r="N51" s="178">
        <f>('SET20 ANUAL'!O50*0.9%)+'SET20 ANUAL'!O50</f>
        <v>17397.430881230401</v>
      </c>
      <c r="O51" s="179">
        <f>('SET20 ANUAL'!P50*0.9%)+'SET20 ANUAL'!P50</f>
        <v>16268.383504543801</v>
      </c>
      <c r="P51" s="179">
        <f>('SET20 ANUAL'!Q50*0.9%)+'SET20 ANUAL'!Q50</f>
        <v>15865.171374435602</v>
      </c>
      <c r="Q51" s="178">
        <f>('SET20 ANUAL'!R50*0.9%)+'SET20 ANUAL'!R50</f>
        <v>14656.676282980201</v>
      </c>
      <c r="R51" s="179">
        <f>('SET20 ANUAL'!S50*0.9%)+'SET20 ANUAL'!S50</f>
        <v>13805.035061214601</v>
      </c>
      <c r="S51" s="197">
        <f>('SET20 ANUAL'!T50*0.9%)+'SET20 ANUAL'!T50</f>
        <v>12610.0135208964</v>
      </c>
      <c r="T51" s="179">
        <f>('SET20 ANUAL'!U50*0.9%)+'SET20 ANUAL'!U50</f>
        <v>12521.810901205199</v>
      </c>
      <c r="U51" s="197">
        <f>('SET20 ANUAL'!V50*0.9%)+'SET20 ANUAL'!V50</f>
        <v>12656.971680045002</v>
      </c>
      <c r="V51" s="179">
        <f>('SET20 ANUAL'!W50*0.9%)+'SET20 ANUAL'!W50</f>
        <v>10660.011395871601</v>
      </c>
      <c r="W51" s="12">
        <f>('SET20 ANUAL'!X50*0.9%)+'SET20 ANUAL'!X50</f>
        <v>9244.8665729574004</v>
      </c>
      <c r="X51" s="7"/>
      <c r="Y51" s="7"/>
      <c r="Z51" s="7"/>
      <c r="AA51" s="7"/>
    </row>
    <row r="52" spans="1:27" s="1" customFormat="1" ht="9.75" customHeight="1">
      <c r="A52" s="172"/>
      <c r="B52" s="172"/>
      <c r="C52" s="172"/>
      <c r="D52" s="172"/>
      <c r="E52" s="172"/>
      <c r="F52" s="172"/>
      <c r="G52" s="172"/>
      <c r="H52" s="172"/>
      <c r="I52" s="172"/>
      <c r="J52" s="172"/>
      <c r="K52" s="172"/>
      <c r="L52" s="172"/>
      <c r="M52" s="183" t="s">
        <v>24</v>
      </c>
      <c r="N52" s="178">
        <f>('SET20 ANUAL'!O51*0.9%)+'SET20 ANUAL'!O51</f>
        <v>5100.5440374</v>
      </c>
      <c r="O52" s="179">
        <f>('SET20 ANUAL'!P51*0.9%)+'SET20 ANUAL'!P51</f>
        <v>4477.5916752000012</v>
      </c>
      <c r="P52" s="179">
        <f>('SET20 ANUAL'!Q51*0.9%)+'SET20 ANUAL'!Q51</f>
        <v>4465.7766888000006</v>
      </c>
      <c r="Q52" s="178">
        <f>('SET20 ANUAL'!R51*0.9%)+'SET20 ANUAL'!R51</f>
        <v>4592.2834943999997</v>
      </c>
      <c r="R52" s="179">
        <f>('SET20 ANUAL'!S51*0.9%)+'SET20 ANUAL'!S51</f>
        <v>4360.7385780000004</v>
      </c>
      <c r="S52" s="197">
        <f>('SET20 ANUAL'!T51*0.9%)+'SET20 ANUAL'!T51</f>
        <v>4473.4852470000005</v>
      </c>
      <c r="T52" s="179">
        <f>('SET20 ANUAL'!U51*0.9%)+'SET20 ANUAL'!U51</f>
        <v>3727.6282092000006</v>
      </c>
      <c r="U52" s="197">
        <f>('SET20 ANUAL'!V51*0.9%)+'SET20 ANUAL'!V51</f>
        <v>3855.7199519999995</v>
      </c>
      <c r="V52" s="179">
        <f>('SET20 ANUAL'!W51*0.9%)+'SET20 ANUAL'!W51</f>
        <v>3174.1249134000004</v>
      </c>
      <c r="W52" s="12">
        <f>('SET20 ANUAL'!X51*0.9%)+'SET20 ANUAL'!X51</f>
        <v>2751.0907662000009</v>
      </c>
      <c r="X52" s="7"/>
      <c r="Y52" s="7"/>
      <c r="Z52" s="7"/>
      <c r="AA52" s="7"/>
    </row>
    <row r="53" spans="1:27" s="4" customFormat="1" ht="9.75" hidden="1" customHeight="1" thickBot="1">
      <c r="A53" s="184"/>
      <c r="B53" s="184"/>
      <c r="C53" s="184"/>
      <c r="D53" s="184"/>
      <c r="E53" s="172"/>
      <c r="F53" s="184"/>
      <c r="G53" s="172"/>
      <c r="H53" s="199"/>
      <c r="I53" s="199"/>
      <c r="J53" s="202"/>
      <c r="K53" s="211" t="s">
        <v>23</v>
      </c>
      <c r="L53" s="211"/>
      <c r="M53" s="185">
        <v>0.5</v>
      </c>
      <c r="N53" s="185">
        <f>N52*$A$13</f>
        <v>2550.2720187</v>
      </c>
      <c r="O53" s="186">
        <f t="shared" ref="O53:W53" si="13">O52*$A$13</f>
        <v>2238.7958376000006</v>
      </c>
      <c r="P53" s="186">
        <f t="shared" si="13"/>
        <v>2232.8883444000003</v>
      </c>
      <c r="Q53" s="185">
        <f t="shared" si="13"/>
        <v>2296.1417471999998</v>
      </c>
      <c r="R53" s="186">
        <f t="shared" si="13"/>
        <v>2180.3692890000002</v>
      </c>
      <c r="S53" s="186">
        <f t="shared" si="13"/>
        <v>2236.7426235000003</v>
      </c>
      <c r="T53" s="186">
        <f t="shared" si="13"/>
        <v>1863.8141046000003</v>
      </c>
      <c r="U53" s="186">
        <f t="shared" si="13"/>
        <v>1927.8599759999997</v>
      </c>
      <c r="V53" s="186">
        <f t="shared" si="13"/>
        <v>1587.0624567000002</v>
      </c>
      <c r="W53" s="32">
        <f t="shared" si="13"/>
        <v>1375.5453831000004</v>
      </c>
    </row>
    <row r="54" spans="1:27" s="4" customFormat="1" ht="9.75" hidden="1" customHeight="1">
      <c r="A54" s="184"/>
      <c r="B54" s="184"/>
      <c r="C54" s="184"/>
      <c r="D54" s="184"/>
      <c r="E54" s="172"/>
      <c r="F54" s="184"/>
      <c r="G54" s="172"/>
      <c r="H54" s="199"/>
      <c r="I54" s="199"/>
      <c r="J54" s="202"/>
      <c r="K54" s="213" t="s">
        <v>22</v>
      </c>
      <c r="L54" s="242"/>
      <c r="M54" s="185">
        <v>0.3</v>
      </c>
      <c r="N54" s="185">
        <f t="shared" ref="N54:W54" si="14">N52*$A$14</f>
        <v>1530.16321122</v>
      </c>
      <c r="O54" s="186">
        <f t="shared" si="14"/>
        <v>1343.2775025600004</v>
      </c>
      <c r="P54" s="186">
        <f t="shared" si="14"/>
        <v>1339.7330066400002</v>
      </c>
      <c r="Q54" s="185">
        <f t="shared" si="14"/>
        <v>1377.6850483199999</v>
      </c>
      <c r="R54" s="186">
        <f t="shared" si="14"/>
        <v>1308.2215734000001</v>
      </c>
      <c r="S54" s="186">
        <f t="shared" si="14"/>
        <v>1342.0455741000001</v>
      </c>
      <c r="T54" s="186">
        <f t="shared" si="14"/>
        <v>1118.2884627600001</v>
      </c>
      <c r="U54" s="186">
        <f t="shared" si="14"/>
        <v>1156.7159855999998</v>
      </c>
      <c r="V54" s="186">
        <f t="shared" si="14"/>
        <v>952.23747402000004</v>
      </c>
      <c r="W54" s="32">
        <f t="shared" si="14"/>
        <v>825.32722986000022</v>
      </c>
    </row>
    <row r="55" spans="1:27" s="4" customFormat="1" ht="9.75" hidden="1" customHeight="1">
      <c r="A55" s="184"/>
      <c r="B55" s="184"/>
      <c r="C55" s="184"/>
      <c r="D55" s="184"/>
      <c r="E55" s="172"/>
      <c r="F55" s="184"/>
      <c r="G55" s="172"/>
      <c r="H55" s="199"/>
      <c r="I55" s="199"/>
      <c r="J55" s="202"/>
      <c r="K55" s="212" t="s">
        <v>21</v>
      </c>
      <c r="L55" s="243"/>
      <c r="M55" s="185">
        <v>0.2</v>
      </c>
      <c r="N55" s="185">
        <f t="shared" ref="N55:W55" si="15">N52*$A$15</f>
        <v>1020.10880748</v>
      </c>
      <c r="O55" s="186">
        <f t="shared" si="15"/>
        <v>895.51833504000024</v>
      </c>
      <c r="P55" s="186">
        <f t="shared" si="15"/>
        <v>893.15533776000018</v>
      </c>
      <c r="Q55" s="185">
        <f t="shared" si="15"/>
        <v>918.45669887999998</v>
      </c>
      <c r="R55" s="186">
        <f t="shared" si="15"/>
        <v>872.14771560000008</v>
      </c>
      <c r="S55" s="186">
        <f t="shared" si="15"/>
        <v>894.6970494000002</v>
      </c>
      <c r="T55" s="186">
        <f t="shared" si="15"/>
        <v>745.52564184000016</v>
      </c>
      <c r="U55" s="186">
        <f t="shared" si="15"/>
        <v>771.14399039999989</v>
      </c>
      <c r="V55" s="186">
        <f t="shared" si="15"/>
        <v>634.82498268000018</v>
      </c>
      <c r="W55" s="32">
        <f t="shared" si="15"/>
        <v>550.21815324000022</v>
      </c>
    </row>
    <row r="56" spans="1:27" s="1" customFormat="1" ht="9.75" customHeight="1">
      <c r="A56" s="172"/>
      <c r="B56" s="172"/>
      <c r="C56" s="172"/>
      <c r="D56" s="172"/>
      <c r="E56" s="172"/>
      <c r="F56" s="172"/>
      <c r="G56" s="172"/>
      <c r="H56" s="172"/>
      <c r="I56" s="198"/>
      <c r="J56" s="198"/>
      <c r="K56" s="199"/>
      <c r="L56" s="199"/>
      <c r="M56" s="206"/>
      <c r="N56" s="178">
        <f>N49+N50+N51+N52</f>
        <v>37725.014918630404</v>
      </c>
      <c r="O56" s="179">
        <f t="shared" ref="O56:W56" si="16">O49+O50+O51+O52</f>
        <v>35628.615179743807</v>
      </c>
      <c r="P56" s="179">
        <f t="shared" si="16"/>
        <v>34870.1680632356</v>
      </c>
      <c r="Q56" s="178">
        <f t="shared" si="16"/>
        <v>33443.359777380203</v>
      </c>
      <c r="R56" s="179">
        <f t="shared" si="16"/>
        <v>32016.613639214604</v>
      </c>
      <c r="S56" s="179">
        <f t="shared" si="16"/>
        <v>30589.658767896402</v>
      </c>
      <c r="T56" s="179">
        <f t="shared" si="16"/>
        <v>29411.199110405196</v>
      </c>
      <c r="U56" s="179">
        <f t="shared" si="16"/>
        <v>29330.051632045004</v>
      </c>
      <c r="V56" s="179">
        <f t="shared" si="16"/>
        <v>26307.796309271598</v>
      </c>
      <c r="W56" s="12">
        <f t="shared" si="16"/>
        <v>24297.837339157399</v>
      </c>
      <c r="X56" s="7"/>
      <c r="Y56" s="7"/>
      <c r="Z56" s="7"/>
      <c r="AA56" s="7"/>
    </row>
    <row r="57" spans="1:27" s="1" customFormat="1" ht="9.75" customHeight="1">
      <c r="A57" s="172"/>
      <c r="B57" s="172"/>
      <c r="C57" s="172"/>
      <c r="D57" s="172"/>
      <c r="E57" s="172"/>
      <c r="F57" s="172"/>
      <c r="G57" s="172"/>
      <c r="H57" s="172"/>
      <c r="I57" s="172"/>
      <c r="J57" s="172"/>
      <c r="K57" s="172"/>
      <c r="L57" s="172"/>
      <c r="M57" s="188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7"/>
      <c r="Y57" s="7"/>
      <c r="Z57" s="7"/>
      <c r="AA57" s="7"/>
    </row>
    <row r="58" spans="1:27" s="1" customFormat="1" ht="9.75" customHeight="1">
      <c r="A58" s="172"/>
      <c r="B58" s="172"/>
      <c r="C58" s="172"/>
      <c r="D58" s="172"/>
      <c r="E58" s="172"/>
      <c r="F58" s="172"/>
      <c r="G58" s="172"/>
      <c r="H58" s="172"/>
      <c r="I58" s="172"/>
      <c r="J58" s="172"/>
      <c r="K58" s="172"/>
      <c r="L58" s="172"/>
      <c r="M58" s="188"/>
      <c r="N58" s="189"/>
      <c r="O58" s="189"/>
      <c r="P58" s="189"/>
      <c r="Q58" s="189"/>
      <c r="R58" s="189"/>
      <c r="S58" s="189"/>
      <c r="T58" s="189"/>
      <c r="U58" s="189"/>
      <c r="V58" s="189"/>
      <c r="W58" s="24"/>
      <c r="X58" s="7"/>
      <c r="Y58" s="7"/>
      <c r="Z58" s="7"/>
      <c r="AA58" s="7"/>
    </row>
    <row r="59" spans="1:27" s="1" customFormat="1" ht="9.75" customHeight="1">
      <c r="A59" s="170" t="s">
        <v>108</v>
      </c>
      <c r="B59" s="172"/>
      <c r="C59" s="172"/>
      <c r="D59" s="172"/>
      <c r="E59" s="172"/>
      <c r="F59" s="172"/>
      <c r="G59" s="172"/>
      <c r="H59" s="172"/>
      <c r="I59" s="172"/>
      <c r="J59" s="172"/>
      <c r="K59" s="172"/>
      <c r="L59" s="172"/>
      <c r="M59" s="188"/>
      <c r="N59" s="189"/>
      <c r="O59" s="189"/>
      <c r="P59" s="189"/>
      <c r="Q59" s="214"/>
      <c r="R59" s="192">
        <v>14</v>
      </c>
      <c r="S59" s="208">
        <v>13</v>
      </c>
      <c r="T59" s="208">
        <v>12</v>
      </c>
      <c r="U59" s="192">
        <v>11</v>
      </c>
      <c r="V59" s="208">
        <v>10</v>
      </c>
      <c r="W59" s="8"/>
      <c r="X59" s="7"/>
      <c r="Y59" s="7"/>
      <c r="Z59" s="7"/>
      <c r="AA59" s="7"/>
    </row>
    <row r="60" spans="1:27" s="1" customFormat="1" ht="9.75" customHeight="1">
      <c r="A60" s="170"/>
      <c r="B60" s="172"/>
      <c r="C60" s="172"/>
      <c r="D60" s="172"/>
      <c r="E60" s="172"/>
      <c r="F60" s="172"/>
      <c r="G60" s="172"/>
      <c r="H60" s="172"/>
      <c r="I60" s="172"/>
      <c r="J60" s="172"/>
      <c r="K60" s="172"/>
      <c r="L60" s="172"/>
      <c r="M60" s="188"/>
      <c r="N60" s="189"/>
      <c r="O60" s="189"/>
      <c r="P60" s="189"/>
      <c r="Q60" s="189"/>
      <c r="R60" s="175"/>
      <c r="S60" s="207"/>
      <c r="T60" s="207"/>
      <c r="U60" s="175"/>
      <c r="V60" s="207"/>
      <c r="W60" s="8"/>
      <c r="X60" s="7"/>
      <c r="Y60" s="7"/>
      <c r="Z60" s="7"/>
      <c r="AA60" s="7"/>
    </row>
    <row r="61" spans="1:27" s="1" customFormat="1" ht="9.75" customHeight="1">
      <c r="A61" s="170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98"/>
      <c r="N61" s="198"/>
      <c r="O61" s="172"/>
      <c r="P61" s="244" t="s">
        <v>28</v>
      </c>
      <c r="Q61" s="245"/>
      <c r="R61" s="179">
        <f>LGPE!$B10+(LGPE!$B20*2)</f>
        <v>8408.1200000000008</v>
      </c>
      <c r="S61" s="197">
        <f>LGPE!$B10+(LGPE!$B20*2)</f>
        <v>8408.1200000000008</v>
      </c>
      <c r="T61" s="197">
        <f>LGPE!$B10+(LGPE!$B20*2)</f>
        <v>8408.1200000000008</v>
      </c>
      <c r="U61" s="179">
        <f>LGPE!$B10+(LGPE!$B20*2)</f>
        <v>8408.1200000000008</v>
      </c>
      <c r="V61" s="178">
        <f>LGPE!$B10+(LGPE!$B20*2)</f>
        <v>8408.1200000000008</v>
      </c>
      <c r="W61" s="17"/>
      <c r="Y61" s="7"/>
      <c r="Z61" s="7"/>
      <c r="AA61" s="7"/>
    </row>
    <row r="62" spans="1:27" s="1" customFormat="1" ht="9.75" customHeight="1">
      <c r="A62" s="170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98"/>
      <c r="N62" s="188"/>
      <c r="O62" s="172"/>
      <c r="P62" s="239" t="s">
        <v>27</v>
      </c>
      <c r="Q62" s="239"/>
      <c r="R62" s="179">
        <v>4676.28</v>
      </c>
      <c r="S62" s="197">
        <v>4331.6000000000004</v>
      </c>
      <c r="T62" s="197">
        <v>3987.2</v>
      </c>
      <c r="U62" s="179">
        <v>3642.8</v>
      </c>
      <c r="V62" s="197">
        <v>3299.1</v>
      </c>
      <c r="W62" s="17"/>
      <c r="Y62" s="7"/>
      <c r="Z62" s="7"/>
      <c r="AA62" s="7"/>
    </row>
    <row r="63" spans="1:27" s="1" customFormat="1" ht="9.75" customHeight="1">
      <c r="A63" s="170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98"/>
      <c r="N63" s="198"/>
      <c r="O63" s="172"/>
      <c r="P63" s="239" t="s">
        <v>26</v>
      </c>
      <c r="Q63" s="239"/>
      <c r="R63" s="179">
        <v>15960.198136607298</v>
      </c>
      <c r="S63" s="197">
        <v>13791.489996948201</v>
      </c>
      <c r="T63" s="197">
        <v>12855.554901002599</v>
      </c>
      <c r="U63" s="179">
        <v>12992.241119022501</v>
      </c>
      <c r="V63" s="178">
        <v>10699.435801235799</v>
      </c>
      <c r="W63" s="17"/>
    </row>
    <row r="64" spans="1:27" s="1" customFormat="1" ht="9.75" customHeight="1">
      <c r="A64" s="170"/>
      <c r="B64" s="172"/>
      <c r="C64" s="172"/>
      <c r="D64" s="172"/>
      <c r="H64" s="172"/>
      <c r="I64" s="172"/>
      <c r="J64" s="172"/>
      <c r="K64" s="172"/>
      <c r="L64" s="172"/>
      <c r="M64" s="198"/>
      <c r="N64" s="198"/>
      <c r="O64" s="172"/>
      <c r="P64" s="239" t="s">
        <v>24</v>
      </c>
      <c r="Q64" s="239"/>
      <c r="R64" s="179">
        <v>6515.9016533926952</v>
      </c>
      <c r="S64" s="197">
        <v>5654.9617230518015</v>
      </c>
      <c r="T64" s="197">
        <v>4061.3722089974003</v>
      </c>
      <c r="U64" s="179">
        <v>4190.9893909774983</v>
      </c>
      <c r="V64" s="178">
        <v>3213.5493187642001</v>
      </c>
      <c r="W64" s="17"/>
    </row>
    <row r="65" spans="1:28" s="1" customFormat="1" ht="9.75" hidden="1" customHeight="1" thickBot="1">
      <c r="A65" s="172"/>
      <c r="B65" s="172"/>
      <c r="C65" s="172"/>
      <c r="D65" s="172"/>
      <c r="H65" s="172"/>
      <c r="I65" s="172"/>
      <c r="J65" s="172"/>
      <c r="K65" s="202"/>
      <c r="L65" s="202"/>
      <c r="M65" s="202"/>
      <c r="N65" s="211" t="s">
        <v>23</v>
      </c>
      <c r="O65" s="172"/>
      <c r="P65" s="246">
        <v>0.5</v>
      </c>
      <c r="Q65" s="246"/>
      <c r="R65" s="186">
        <f t="shared" ref="R65:V65" si="17">R64*$A$13</f>
        <v>3257.9508266963476</v>
      </c>
      <c r="S65" s="201">
        <f t="shared" si="17"/>
        <v>2827.4808615259008</v>
      </c>
      <c r="T65" s="201">
        <f t="shared" si="17"/>
        <v>2030.6861044987002</v>
      </c>
      <c r="U65" s="186">
        <f t="shared" si="17"/>
        <v>2095.4946954887491</v>
      </c>
      <c r="V65" s="185">
        <f t="shared" si="17"/>
        <v>1606.7746593821</v>
      </c>
      <c r="W65" s="33"/>
      <c r="X65" s="7"/>
      <c r="Y65" s="7"/>
      <c r="Z65" s="7"/>
      <c r="AA65" s="7"/>
    </row>
    <row r="66" spans="1:28" s="1" customFormat="1" ht="9.75" hidden="1" customHeight="1">
      <c r="A66" s="172"/>
      <c r="B66" s="172"/>
      <c r="C66" s="172"/>
      <c r="D66" s="172"/>
      <c r="H66" s="172"/>
      <c r="I66" s="172"/>
      <c r="J66" s="172"/>
      <c r="K66" s="202"/>
      <c r="L66" s="202"/>
      <c r="M66" s="202"/>
      <c r="N66" s="213" t="s">
        <v>22</v>
      </c>
      <c r="O66" s="172"/>
      <c r="P66" s="246">
        <v>0.3</v>
      </c>
      <c r="Q66" s="246"/>
      <c r="R66" s="186">
        <f t="shared" ref="R66:V66" si="18">R64*$A$14</f>
        <v>1954.7704960178085</v>
      </c>
      <c r="S66" s="201">
        <f t="shared" si="18"/>
        <v>1696.4885169155405</v>
      </c>
      <c r="T66" s="201">
        <f t="shared" si="18"/>
        <v>1218.41166269922</v>
      </c>
      <c r="U66" s="186">
        <f t="shared" si="18"/>
        <v>1257.2968172932494</v>
      </c>
      <c r="V66" s="185">
        <f t="shared" si="18"/>
        <v>964.06479562925995</v>
      </c>
      <c r="W66" s="33"/>
      <c r="X66" s="7"/>
      <c r="Y66" s="7"/>
      <c r="Z66" s="7"/>
      <c r="AA66" s="7"/>
    </row>
    <row r="67" spans="1:28" ht="9.75" hidden="1" customHeight="1">
      <c r="A67" s="202"/>
      <c r="H67" s="171"/>
      <c r="I67" s="171"/>
      <c r="J67" s="171"/>
      <c r="K67" s="202"/>
      <c r="N67" s="212" t="s">
        <v>21</v>
      </c>
      <c r="O67" s="171"/>
      <c r="P67" s="246">
        <v>0.2</v>
      </c>
      <c r="Q67" s="246"/>
      <c r="R67" s="186">
        <f t="shared" ref="R67:V67" si="19">R64*$A$15</f>
        <v>1303.1803306785391</v>
      </c>
      <c r="S67" s="201">
        <f t="shared" si="19"/>
        <v>1130.9923446103603</v>
      </c>
      <c r="T67" s="201">
        <f t="shared" si="19"/>
        <v>812.27444179948009</v>
      </c>
      <c r="U67" s="186">
        <f t="shared" si="19"/>
        <v>838.1978781954997</v>
      </c>
      <c r="V67" s="185">
        <f t="shared" si="19"/>
        <v>642.70986375284008</v>
      </c>
      <c r="W67" s="33"/>
      <c r="X67" s="8"/>
      <c r="Y67" s="6"/>
      <c r="Z67" s="6"/>
      <c r="AA67" s="6"/>
    </row>
    <row r="68" spans="1:28" ht="9.75" customHeight="1">
      <c r="A68" s="217" t="s">
        <v>109</v>
      </c>
      <c r="B68" s="216"/>
      <c r="C68" s="227"/>
      <c r="D68" s="217" t="s">
        <v>107</v>
      </c>
      <c r="E68" s="216"/>
      <c r="F68" s="227"/>
      <c r="H68" s="171"/>
      <c r="I68" s="171"/>
      <c r="J68" s="171"/>
      <c r="K68" s="199"/>
      <c r="N68" s="198"/>
      <c r="O68" s="171"/>
      <c r="P68" s="247"/>
      <c r="Q68" s="248"/>
      <c r="R68" s="179">
        <f t="shared" ref="R68:V68" si="20">R61+R62+R63+R64</f>
        <v>35560.499789999994</v>
      </c>
      <c r="S68" s="197">
        <f t="shared" si="20"/>
        <v>32186.171720000002</v>
      </c>
      <c r="T68" s="197">
        <f t="shared" si="20"/>
        <v>29312.24711</v>
      </c>
      <c r="U68" s="179">
        <f t="shared" si="20"/>
        <v>29234.150509999999</v>
      </c>
      <c r="V68" s="178">
        <f t="shared" si="20"/>
        <v>25620.205119999999</v>
      </c>
      <c r="W68" s="17"/>
      <c r="X68" s="7"/>
      <c r="Y68" s="7"/>
      <c r="Z68" s="7"/>
      <c r="AA68" s="6"/>
      <c r="AB68" s="6"/>
    </row>
    <row r="69" spans="1:28" ht="9.75" customHeight="1">
      <c r="C69" s="215"/>
      <c r="D69" s="228" t="s">
        <v>17</v>
      </c>
      <c r="E69" s="198"/>
      <c r="F69" s="220"/>
      <c r="H69" s="171"/>
      <c r="I69" s="171"/>
      <c r="J69" s="171"/>
      <c r="K69" s="171"/>
      <c r="N69" s="171"/>
      <c r="O69" s="171"/>
      <c r="P69" s="171"/>
      <c r="Q69" s="171"/>
      <c r="R69" s="171"/>
      <c r="S69" s="7"/>
      <c r="T69" s="7"/>
      <c r="U69" s="7"/>
      <c r="V69" s="7"/>
    </row>
    <row r="70" spans="1:28" s="1" customFormat="1" ht="9.75" customHeight="1">
      <c r="A70" s="217" t="s">
        <v>14</v>
      </c>
      <c r="B70" s="216"/>
      <c r="C70" s="218" t="s">
        <v>12</v>
      </c>
      <c r="D70" s="217" t="s">
        <v>14</v>
      </c>
      <c r="E70" s="229" t="s">
        <v>13</v>
      </c>
      <c r="F70" s="218" t="s">
        <v>12</v>
      </c>
      <c r="H70" s="221"/>
      <c r="K70" s="221"/>
      <c r="N70" s="221"/>
      <c r="O70" s="221"/>
      <c r="P70" s="221"/>
      <c r="Q70" s="221"/>
      <c r="R70" s="172"/>
      <c r="S70" s="190"/>
      <c r="T70" s="172"/>
      <c r="U70" s="172"/>
      <c r="V70" s="172"/>
    </row>
    <row r="71" spans="1:28" s="1" customFormat="1" ht="9.75" customHeight="1">
      <c r="A71" s="219" t="s">
        <v>10</v>
      </c>
      <c r="B71" s="198"/>
      <c r="C71" s="220">
        <v>46.74</v>
      </c>
      <c r="D71" s="219" t="s">
        <v>10</v>
      </c>
      <c r="E71" s="198">
        <v>749.38</v>
      </c>
      <c r="F71" s="220">
        <v>28.85</v>
      </c>
      <c r="H71" s="221"/>
      <c r="K71" s="221"/>
      <c r="L71" s="221"/>
      <c r="M71" s="221"/>
      <c r="N71" s="221"/>
      <c r="O71" s="221"/>
      <c r="P71" s="221"/>
      <c r="Q71" s="221"/>
      <c r="R71" s="172"/>
      <c r="S71" s="172"/>
      <c r="T71" s="172"/>
      <c r="U71" s="172"/>
      <c r="V71" s="172"/>
    </row>
    <row r="72" spans="1:28" s="1" customFormat="1" ht="9.75" customHeight="1">
      <c r="A72" s="219" t="s">
        <v>8</v>
      </c>
      <c r="B72" s="198"/>
      <c r="C72" s="220">
        <v>38.119999999999997</v>
      </c>
      <c r="D72" s="219" t="s">
        <v>8</v>
      </c>
      <c r="E72" s="198">
        <v>765.83</v>
      </c>
      <c r="F72" s="220">
        <v>27.79</v>
      </c>
      <c r="H72" s="221"/>
      <c r="K72" s="221"/>
      <c r="L72" s="221"/>
      <c r="M72" s="221"/>
      <c r="N72" s="221"/>
      <c r="O72" s="221"/>
      <c r="P72" s="221"/>
      <c r="Q72" s="221"/>
      <c r="R72" s="234" t="s">
        <v>111</v>
      </c>
      <c r="S72" s="172"/>
      <c r="T72" s="172"/>
      <c r="U72" s="172"/>
      <c r="V72" s="172"/>
    </row>
    <row r="73" spans="1:28" s="1" customFormat="1" ht="9.75" customHeight="1">
      <c r="A73" s="223" t="s">
        <v>6</v>
      </c>
      <c r="B73" s="174"/>
      <c r="C73" s="220">
        <v>28.85</v>
      </c>
      <c r="D73" s="219" t="s">
        <v>6</v>
      </c>
      <c r="E73" s="198">
        <v>681.43</v>
      </c>
      <c r="F73" s="220">
        <v>24.91</v>
      </c>
      <c r="H73" s="221"/>
      <c r="I73" s="222" t="s">
        <v>20</v>
      </c>
      <c r="J73" s="221"/>
      <c r="K73" s="221"/>
      <c r="L73" s="226" t="s">
        <v>15</v>
      </c>
      <c r="M73" s="221"/>
      <c r="N73" s="221"/>
      <c r="O73" s="221"/>
      <c r="P73" s="221"/>
      <c r="Q73" s="221"/>
      <c r="R73" s="230" t="s">
        <v>4</v>
      </c>
      <c r="S73" s="231"/>
      <c r="T73" s="231"/>
      <c r="U73" s="231"/>
      <c r="V73" s="232" t="s">
        <v>3</v>
      </c>
      <c r="W73" s="232" t="s">
        <v>2</v>
      </c>
      <c r="X73" s="172"/>
    </row>
    <row r="74" spans="1:28" s="1" customFormat="1" ht="9.75" customHeight="1">
      <c r="A74" s="223" t="s">
        <v>5</v>
      </c>
      <c r="B74" s="174"/>
      <c r="C74" s="220">
        <v>19.64</v>
      </c>
      <c r="D74" s="219" t="s">
        <v>5</v>
      </c>
      <c r="E74" s="198">
        <v>650.20000000000005</v>
      </c>
      <c r="F74" s="220">
        <v>19.440000000000001</v>
      </c>
      <c r="H74" s="221"/>
      <c r="I74" s="222"/>
      <c r="J74" s="221"/>
      <c r="K74" s="221"/>
      <c r="L74" s="221"/>
      <c r="M74" s="221"/>
      <c r="N74" s="221"/>
      <c r="O74" s="221"/>
      <c r="P74" s="221"/>
      <c r="Q74" s="221"/>
      <c r="R74" s="231" t="s">
        <v>1</v>
      </c>
      <c r="S74" s="231"/>
      <c r="T74" s="231"/>
      <c r="U74" s="233">
        <v>0.25800000000000001</v>
      </c>
      <c r="V74" s="231">
        <v>0.19</v>
      </c>
      <c r="W74" s="233">
        <v>6.7000000000000004E-2</v>
      </c>
    </row>
    <row r="75" spans="1:28" s="1" customFormat="1" ht="9.75" customHeight="1">
      <c r="A75" s="240" t="s">
        <v>84</v>
      </c>
      <c r="B75" s="241"/>
      <c r="C75" s="237">
        <v>14.78</v>
      </c>
      <c r="D75" s="235" t="s">
        <v>84</v>
      </c>
      <c r="E75" s="236">
        <v>600.58000000000004</v>
      </c>
      <c r="F75" s="237">
        <v>14.78</v>
      </c>
      <c r="H75" s="221"/>
      <c r="I75" s="224" t="s">
        <v>18</v>
      </c>
      <c r="J75" s="221"/>
      <c r="K75" s="221"/>
      <c r="L75" s="221" t="s">
        <v>9</v>
      </c>
      <c r="M75" s="221"/>
      <c r="N75" s="221"/>
      <c r="O75" s="221">
        <v>43.5</v>
      </c>
      <c r="P75" s="221"/>
      <c r="Q75" s="221"/>
      <c r="R75" s="231" t="s">
        <v>0</v>
      </c>
      <c r="S75" s="231"/>
      <c r="T75" s="231"/>
      <c r="U75" s="231">
        <v>9.2100000000000009</v>
      </c>
      <c r="V75" s="231">
        <v>0</v>
      </c>
      <c r="W75" s="231">
        <v>9.2100000000000009</v>
      </c>
      <c r="X75" s="172"/>
    </row>
    <row r="76" spans="1:28" s="1" customFormat="1" ht="9.75" customHeight="1">
      <c r="A76" s="216"/>
      <c r="H76" s="221"/>
      <c r="I76" s="225" t="s">
        <v>121</v>
      </c>
      <c r="J76" s="221"/>
      <c r="K76" s="221"/>
      <c r="L76" s="221" t="s">
        <v>7</v>
      </c>
      <c r="M76" s="221"/>
      <c r="N76" s="221"/>
      <c r="O76" s="221">
        <v>136.30000000000001</v>
      </c>
      <c r="P76" s="221"/>
      <c r="Q76" s="221"/>
      <c r="R76" s="172"/>
      <c r="S76" s="172"/>
      <c r="T76" s="172"/>
      <c r="U76" s="172"/>
      <c r="V76" s="172"/>
    </row>
    <row r="77" spans="1:28" s="1" customFormat="1" ht="9.75" customHeight="1">
      <c r="A77" s="198"/>
      <c r="H77" s="221"/>
      <c r="I77" s="238"/>
      <c r="J77" s="221"/>
      <c r="K77" s="221"/>
      <c r="L77" s="221"/>
      <c r="M77" s="221"/>
      <c r="N77" s="221"/>
      <c r="O77" s="221"/>
      <c r="P77" s="221"/>
      <c r="Q77" s="221"/>
      <c r="R77" s="172"/>
      <c r="S77" s="172"/>
      <c r="T77" s="172"/>
      <c r="U77" s="172"/>
      <c r="V77" s="172"/>
    </row>
    <row r="78" spans="1:28" s="1" customFormat="1" ht="9.75" customHeight="1">
      <c r="A78" s="198"/>
      <c r="H78" s="221"/>
      <c r="I78" s="238"/>
      <c r="J78" s="221"/>
      <c r="K78" s="221"/>
      <c r="S78" s="172"/>
      <c r="T78" s="172"/>
      <c r="U78" s="172"/>
      <c r="V78" s="172"/>
    </row>
  </sheetData>
  <mergeCells count="2">
    <mergeCell ref="A1:T1"/>
    <mergeCell ref="F2:O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80"/>
  <sheetViews>
    <sheetView topLeftCell="D42" zoomScale="110" zoomScaleNormal="110" workbookViewId="0">
      <selection activeCell="L85" sqref="L85"/>
    </sheetView>
  </sheetViews>
  <sheetFormatPr baseColWidth="10" defaultRowHeight="15"/>
  <cols>
    <col min="1" max="1" width="13" style="144" customWidth="1"/>
    <col min="2" max="9" width="11" style="144" customWidth="1"/>
    <col min="10" max="10" width="11.7109375" style="144" customWidth="1"/>
    <col min="11" max="17" width="11" style="144" customWidth="1"/>
    <col min="18" max="16384" width="11.42578125" style="144"/>
  </cols>
  <sheetData>
    <row r="1" spans="1:24" ht="21">
      <c r="A1" s="255" t="s">
        <v>102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6"/>
      <c r="U1" s="6"/>
      <c r="V1" s="6"/>
      <c r="W1" s="6"/>
      <c r="X1" s="6"/>
    </row>
    <row r="2" spans="1:24" s="15" customFormat="1" ht="23.25" customHeight="1">
      <c r="A2" s="75"/>
      <c r="B2" s="75"/>
      <c r="C2" s="75"/>
      <c r="D2" s="75"/>
      <c r="E2" s="75"/>
      <c r="F2" s="270" t="s">
        <v>113</v>
      </c>
      <c r="G2" s="270"/>
      <c r="H2" s="270"/>
      <c r="I2" s="270"/>
      <c r="J2" s="270"/>
      <c r="K2" s="270"/>
      <c r="L2" s="270"/>
      <c r="M2" s="270"/>
      <c r="N2" s="270"/>
      <c r="O2" s="75"/>
      <c r="P2" s="75"/>
      <c r="Q2" s="75"/>
      <c r="R2" s="75"/>
      <c r="S2" s="75"/>
      <c r="T2" s="8"/>
      <c r="U2" s="8"/>
      <c r="V2" s="8"/>
      <c r="W2" s="8"/>
      <c r="X2" s="8"/>
    </row>
    <row r="3" spans="1:24">
      <c r="A3" s="16" t="s">
        <v>103</v>
      </c>
      <c r="H3" s="1"/>
      <c r="R3" s="23"/>
      <c r="S3" s="23"/>
      <c r="T3" s="23"/>
      <c r="U3" s="23"/>
      <c r="V3" s="23"/>
      <c r="W3" s="23"/>
      <c r="X3" s="23"/>
    </row>
    <row r="4" spans="1:24" ht="9.75" customHeight="1">
      <c r="A4" s="170"/>
      <c r="B4" s="171"/>
      <c r="C4" s="171"/>
      <c r="D4" s="171"/>
      <c r="E4" s="171"/>
      <c r="F4" s="171"/>
      <c r="G4" s="172"/>
      <c r="H4" s="171"/>
      <c r="I4" s="171"/>
      <c r="J4" s="171"/>
      <c r="K4" s="171"/>
      <c r="L4" s="171"/>
      <c r="M4" s="171"/>
      <c r="N4" s="171"/>
      <c r="O4" s="171"/>
      <c r="P4" s="171"/>
      <c r="Q4" s="173"/>
      <c r="R4" s="173"/>
      <c r="S4" s="173"/>
      <c r="T4" s="173"/>
      <c r="U4" s="173"/>
      <c r="V4" s="173"/>
      <c r="W4" s="73"/>
      <c r="X4" s="23"/>
    </row>
    <row r="5" spans="1:24" ht="9.75" customHeight="1">
      <c r="A5" s="170" t="s">
        <v>38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3"/>
      <c r="R5" s="173"/>
      <c r="S5" s="173"/>
      <c r="T5" s="173"/>
      <c r="U5" s="173"/>
      <c r="V5" s="174"/>
      <c r="W5" s="6"/>
      <c r="X5" s="6"/>
    </row>
    <row r="6" spans="1:24" ht="9.75" customHeight="1">
      <c r="A6" s="171"/>
      <c r="B6" s="171">
        <v>30</v>
      </c>
      <c r="C6" s="171">
        <v>29</v>
      </c>
      <c r="D6" s="171">
        <v>28</v>
      </c>
      <c r="E6" s="171">
        <v>27</v>
      </c>
      <c r="F6" s="175">
        <v>26</v>
      </c>
      <c r="G6" s="171">
        <v>25</v>
      </c>
      <c r="H6" s="171">
        <v>24</v>
      </c>
      <c r="I6" s="171">
        <v>23</v>
      </c>
      <c r="J6" s="171">
        <v>22</v>
      </c>
      <c r="K6" s="171">
        <v>21</v>
      </c>
      <c r="L6" s="175">
        <v>20</v>
      </c>
      <c r="M6" s="176" t="s">
        <v>37</v>
      </c>
      <c r="N6" s="176" t="s">
        <v>36</v>
      </c>
      <c r="O6" s="177" t="s">
        <v>35</v>
      </c>
      <c r="P6" s="171"/>
      <c r="Q6" s="171"/>
      <c r="R6" s="174"/>
      <c r="S6" s="174"/>
      <c r="T6" s="174"/>
      <c r="U6" s="174"/>
      <c r="V6" s="174"/>
      <c r="W6" s="6"/>
      <c r="X6" s="6"/>
    </row>
    <row r="7" spans="1:24" s="1" customFormat="1" ht="9.75" customHeight="1">
      <c r="A7" s="172"/>
      <c r="B7" s="178"/>
      <c r="C7" s="178"/>
      <c r="D7" s="178"/>
      <c r="E7" s="178"/>
      <c r="F7" s="179"/>
      <c r="G7" s="178"/>
      <c r="H7" s="178"/>
      <c r="I7" s="178"/>
      <c r="J7" s="178"/>
      <c r="K7" s="178"/>
      <c r="L7" s="179"/>
      <c r="M7" s="178"/>
      <c r="N7" s="178"/>
      <c r="O7" s="180"/>
      <c r="P7" s="172"/>
      <c r="Q7" s="172"/>
      <c r="R7" s="172"/>
      <c r="S7" s="172"/>
      <c r="T7" s="172"/>
      <c r="U7" s="172"/>
      <c r="V7" s="172"/>
    </row>
    <row r="8" spans="1:24" s="1" customFormat="1" ht="9.75" customHeight="1">
      <c r="A8" s="172"/>
      <c r="B8" s="172"/>
      <c r="C8" s="172"/>
      <c r="D8" s="172"/>
      <c r="E8" s="172"/>
      <c r="F8" s="181"/>
      <c r="G8" s="172"/>
      <c r="H8" s="172"/>
      <c r="I8" s="172"/>
      <c r="J8" s="172"/>
      <c r="K8" s="172"/>
      <c r="L8" s="181"/>
      <c r="M8" s="172"/>
      <c r="N8" s="172"/>
      <c r="O8" s="182"/>
      <c r="P8" s="172"/>
      <c r="Q8" s="172"/>
      <c r="R8" s="172"/>
      <c r="S8" s="172"/>
      <c r="T8" s="172"/>
      <c r="U8" s="172"/>
      <c r="V8" s="172"/>
    </row>
    <row r="9" spans="1:24" s="1" customFormat="1" ht="9.75" customHeight="1">
      <c r="A9" s="183" t="s">
        <v>28</v>
      </c>
      <c r="B9" s="178">
        <v>1214.3900000000001</v>
      </c>
      <c r="C9" s="178">
        <v>1214.3900000000001</v>
      </c>
      <c r="D9" s="178">
        <v>1214.3900000000001</v>
      </c>
      <c r="E9" s="178">
        <v>1214.3900000000001</v>
      </c>
      <c r="F9" s="179">
        <v>1214.3900000000001</v>
      </c>
      <c r="G9" s="178">
        <v>1214.3900000000001</v>
      </c>
      <c r="H9" s="178">
        <v>1214.3900000000001</v>
      </c>
      <c r="I9" s="178">
        <v>1214.3900000000001</v>
      </c>
      <c r="J9" s="178">
        <v>1214.3900000000001</v>
      </c>
      <c r="K9" s="178">
        <v>1214.3900000000001</v>
      </c>
      <c r="L9" s="179">
        <v>1214.3900000000001</v>
      </c>
      <c r="M9" s="178">
        <v>1214.3900000000001</v>
      </c>
      <c r="N9" s="178">
        <v>1214.3900000000001</v>
      </c>
      <c r="O9" s="178">
        <v>1214.3900000000001</v>
      </c>
      <c r="P9" s="198"/>
      <c r="Q9" s="172"/>
      <c r="R9" s="172"/>
      <c r="S9" s="172"/>
      <c r="T9" s="172"/>
      <c r="U9" s="172"/>
      <c r="V9" s="172"/>
    </row>
    <row r="10" spans="1:24" s="1" customFormat="1" ht="9.75" customHeight="1">
      <c r="A10" s="183" t="s">
        <v>27</v>
      </c>
      <c r="B10" s="178">
        <f>'GEN21 ANY'!B10/14</f>
        <v>1060.77</v>
      </c>
      <c r="C10" s="178">
        <f>'GEN21 ANY'!C10/14</f>
        <v>951.46</v>
      </c>
      <c r="D10" s="178">
        <f>'GEN21 ANY'!D10/14</f>
        <v>911.48000000000013</v>
      </c>
      <c r="E10" s="178">
        <f>'GEN21 ANY'!E10/14</f>
        <v>871.43</v>
      </c>
      <c r="F10" s="179">
        <f>'GEN21 ANY'!F10/14</f>
        <v>764.54</v>
      </c>
      <c r="G10" s="178">
        <f>'GEN21 ANY'!G10/14</f>
        <v>678.31000000000006</v>
      </c>
      <c r="H10" s="178">
        <f>'GEN21 ANY'!H10/14</f>
        <v>638.29</v>
      </c>
      <c r="I10" s="178">
        <f>'GEN21 ANY'!I10/14</f>
        <v>598.33000000000004</v>
      </c>
      <c r="J10" s="178">
        <f>'GEN21 ANY'!J10/14</f>
        <v>558.28</v>
      </c>
      <c r="K10" s="178">
        <f>'GEN21 ANY'!K10/14</f>
        <v>518.33000000000004</v>
      </c>
      <c r="L10" s="179">
        <f>'GEN21 ANY'!L10/14</f>
        <v>481.48</v>
      </c>
      <c r="M10" s="178">
        <f>'GEN21 ANY'!M10/14</f>
        <v>481.48</v>
      </c>
      <c r="N10" s="178">
        <f>'GEN21 ANY'!N10/14</f>
        <v>481.48</v>
      </c>
      <c r="O10" s="178">
        <f>'GEN21 ANY'!O10/14</f>
        <v>481.48</v>
      </c>
      <c r="P10" s="172"/>
      <c r="Q10" s="172"/>
      <c r="R10" s="172"/>
      <c r="S10" s="172"/>
      <c r="T10" s="172"/>
      <c r="U10" s="172"/>
      <c r="V10" s="172"/>
    </row>
    <row r="11" spans="1:24" s="1" customFormat="1" ht="9.75" customHeight="1">
      <c r="A11" s="183" t="s">
        <v>26</v>
      </c>
      <c r="B11" s="178">
        <f>'GEN21 ANY'!B11/14</f>
        <v>2940.3298493070001</v>
      </c>
      <c r="C11" s="178">
        <f>'GEN21 ANY'!C11/14</f>
        <v>2787.3505323518998</v>
      </c>
      <c r="D11" s="178">
        <f>'GEN21 ANY'!D11/14</f>
        <v>2536.3322387310004</v>
      </c>
      <c r="E11" s="178">
        <f>'GEN21 ANY'!E11/14</f>
        <v>2082.8277047364004</v>
      </c>
      <c r="F11" s="179">
        <f>'GEN21 ANY'!F11/14</f>
        <v>1834.4213876210999</v>
      </c>
      <c r="G11" s="178">
        <f>'GEN21 ANY'!G11/14</f>
        <v>1826.7037880747998</v>
      </c>
      <c r="H11" s="178">
        <f>'GEN21 ANY'!H11/14</f>
        <v>1782.2312118360003</v>
      </c>
      <c r="I11" s="178">
        <f>'GEN21 ANY'!I11/14</f>
        <v>1750.2962247128999</v>
      </c>
      <c r="J11" s="178">
        <f>'GEN21 ANY'!J11/14</f>
        <v>1719.9933215256001</v>
      </c>
      <c r="K11" s="178">
        <f>'GEN21 ANY'!K11/14</f>
        <v>1594.8234464750997</v>
      </c>
      <c r="L11" s="179">
        <f>'GEN21 ANY'!L11/14</f>
        <v>1470.0526514073001</v>
      </c>
      <c r="M11" s="178">
        <f>'GEN21 ANY'!M11/14</f>
        <v>1280.4147919257</v>
      </c>
      <c r="N11" s="178">
        <f>'GEN21 ANY'!N11/14</f>
        <v>1046.2763985305999</v>
      </c>
      <c r="O11" s="178">
        <f>'GEN21 ANY'!O11/14</f>
        <v>788.69007369389988</v>
      </c>
      <c r="P11" s="172"/>
      <c r="Q11" s="172"/>
      <c r="R11" s="172"/>
      <c r="S11" s="172"/>
      <c r="T11" s="172"/>
      <c r="U11" s="172"/>
      <c r="V11" s="172"/>
    </row>
    <row r="12" spans="1:24" s="1" customFormat="1" ht="9.75" customHeight="1">
      <c r="A12" s="183" t="s">
        <v>24</v>
      </c>
      <c r="B12" s="178">
        <f>'GEN21 ANY'!B12/12</f>
        <v>970.90611309999997</v>
      </c>
      <c r="C12" s="178">
        <f>'GEN21 ANY'!C12/12</f>
        <v>928.02875900000015</v>
      </c>
      <c r="D12" s="178">
        <f>'GEN21 ANY'!D12/12</f>
        <v>809.89690564999989</v>
      </c>
      <c r="E12" s="178">
        <f>'GEN21 ANY'!E12/12</f>
        <v>655.88183394999999</v>
      </c>
      <c r="F12" s="179">
        <f>'GEN21 ANY'!F12/12</f>
        <v>573.53714215000002</v>
      </c>
      <c r="G12" s="178">
        <f>'GEN21 ANY'!G12/12</f>
        <v>577.20531119999998</v>
      </c>
      <c r="H12" s="178">
        <f>'GEN21 ANY'!H12/12</f>
        <v>563.88343374999999</v>
      </c>
      <c r="I12" s="178">
        <f>'GEN21 ANY'!I12/12</f>
        <v>554.18169695000006</v>
      </c>
      <c r="J12" s="178">
        <f>'GEN21 ANY'!J12/12</f>
        <v>546.38308549999999</v>
      </c>
      <c r="K12" s="178">
        <f>'GEN21 ANY'!K12/12</f>
        <v>503.3016106999998</v>
      </c>
      <c r="L12" s="179">
        <f>'GEN21 ANY'!L12/12</f>
        <v>462.38141389999993</v>
      </c>
      <c r="M12" s="178">
        <f>'GEN21 ANY'!M12/12</f>
        <v>420.32654614999996</v>
      </c>
      <c r="N12" s="178">
        <f>'GEN21 ANY'!N12/12</f>
        <v>337.33347094999999</v>
      </c>
      <c r="O12" s="178">
        <f>'GEN21 ANY'!O12/12</f>
        <v>246.03148254999999</v>
      </c>
      <c r="P12" s="172"/>
      <c r="Q12" s="172"/>
      <c r="R12" s="172"/>
      <c r="S12" s="198"/>
      <c r="T12" s="198"/>
      <c r="U12" s="198"/>
      <c r="V12" s="172"/>
    </row>
    <row r="13" spans="1:24" s="20" customFormat="1" ht="9.75" customHeight="1">
      <c r="A13" s="184">
        <v>0.5</v>
      </c>
      <c r="B13" s="178">
        <f>'GEN21 ANY'!B13/12</f>
        <v>485.45305654999999</v>
      </c>
      <c r="C13" s="178">
        <f>'GEN21 ANY'!C13/12</f>
        <v>464.01437950000008</v>
      </c>
      <c r="D13" s="178">
        <f>'GEN21 ANY'!D13/12</f>
        <v>404.94845282499995</v>
      </c>
      <c r="E13" s="178">
        <f>'GEN21 ANY'!E13/12</f>
        <v>327.94091697499999</v>
      </c>
      <c r="F13" s="179">
        <f>'GEN21 ANY'!F13/12</f>
        <v>286.76857107500001</v>
      </c>
      <c r="G13" s="178">
        <f>'GEN21 ANY'!G13/12</f>
        <v>288.60265559999999</v>
      </c>
      <c r="H13" s="178">
        <f>'GEN21 ANY'!H13/12</f>
        <v>281.941716875</v>
      </c>
      <c r="I13" s="178">
        <f>'GEN21 ANY'!I13/12</f>
        <v>277.09084847500003</v>
      </c>
      <c r="J13" s="178">
        <f>'GEN21 ANY'!J13/12</f>
        <v>273.19154275</v>
      </c>
      <c r="K13" s="178">
        <f>'GEN21 ANY'!K13/12</f>
        <v>251.6508053499999</v>
      </c>
      <c r="L13" s="179">
        <f>'GEN21 ANY'!L13/12</f>
        <v>231.19070694999996</v>
      </c>
      <c r="M13" s="178">
        <f>'GEN21 ANY'!M13/12</f>
        <v>210.16327307499998</v>
      </c>
      <c r="N13" s="178">
        <f>'GEN21 ANY'!N13/12</f>
        <v>168.666735475</v>
      </c>
      <c r="O13" s="178">
        <f>'GEN21 ANY'!O13/12</f>
        <v>123.015741275</v>
      </c>
      <c r="P13" s="184"/>
      <c r="Q13" s="184"/>
      <c r="R13" s="184"/>
      <c r="S13" s="184"/>
      <c r="T13" s="184"/>
      <c r="U13" s="184"/>
      <c r="V13" s="184"/>
    </row>
    <row r="14" spans="1:24" s="20" customFormat="1" ht="9.75" customHeight="1">
      <c r="A14" s="184">
        <v>0.3</v>
      </c>
      <c r="B14" s="178">
        <f>'GEN21 ANY'!B14/12</f>
        <v>291.27183393000001</v>
      </c>
      <c r="C14" s="178">
        <f>'GEN21 ANY'!C14/12</f>
        <v>278.40862770000001</v>
      </c>
      <c r="D14" s="178">
        <f>'GEN21 ANY'!D14/12</f>
        <v>242.96907169499994</v>
      </c>
      <c r="E14" s="178">
        <f>'GEN21 ANY'!E14/12</f>
        <v>196.76455018499999</v>
      </c>
      <c r="F14" s="179">
        <f>'GEN21 ANY'!F14/12</f>
        <v>172.06114264499999</v>
      </c>
      <c r="G14" s="178">
        <f>'GEN21 ANY'!G14/12</f>
        <v>173.16159335999998</v>
      </c>
      <c r="H14" s="178">
        <f>'GEN21 ANY'!H14/12</f>
        <v>169.16503012499999</v>
      </c>
      <c r="I14" s="178">
        <f>'GEN21 ANY'!I14/12</f>
        <v>166.25450908500002</v>
      </c>
      <c r="J14" s="178">
        <f>'GEN21 ANY'!J14/12</f>
        <v>163.91492565000001</v>
      </c>
      <c r="K14" s="178">
        <f>'GEN21 ANY'!K14/12</f>
        <v>150.99048320999992</v>
      </c>
      <c r="L14" s="179">
        <f>'GEN21 ANY'!L14/12</f>
        <v>138.71442416999997</v>
      </c>
      <c r="M14" s="178">
        <f>'GEN21 ANY'!M14/12</f>
        <v>126.09796384499998</v>
      </c>
      <c r="N14" s="178">
        <f>'GEN21 ANY'!N14/12</f>
        <v>101.200041285</v>
      </c>
      <c r="O14" s="178">
        <f>'GEN21 ANY'!O14/12</f>
        <v>73.809444764999995</v>
      </c>
      <c r="P14" s="184"/>
      <c r="Q14" s="184"/>
      <c r="R14" s="184"/>
      <c r="S14" s="184"/>
      <c r="T14" s="184"/>
      <c r="U14" s="184"/>
      <c r="V14" s="184"/>
    </row>
    <row r="15" spans="1:24" s="20" customFormat="1" ht="9.75" customHeight="1">
      <c r="A15" s="184">
        <v>0.2</v>
      </c>
      <c r="B15" s="178">
        <f>'GEN21 ANY'!B15/12</f>
        <v>194.18122262</v>
      </c>
      <c r="C15" s="178">
        <f>'GEN21 ANY'!C15/12</f>
        <v>185.60575180000004</v>
      </c>
      <c r="D15" s="178">
        <f>'GEN21 ANY'!D15/12</f>
        <v>161.97938112999998</v>
      </c>
      <c r="E15" s="178">
        <f>'GEN21 ANY'!E15/12</f>
        <v>131.17636679</v>
      </c>
      <c r="F15" s="179">
        <f>'GEN21 ANY'!F15/12</f>
        <v>114.70742843000001</v>
      </c>
      <c r="G15" s="178">
        <f>'GEN21 ANY'!G15/12</f>
        <v>115.44106224000001</v>
      </c>
      <c r="H15" s="178">
        <f>'GEN21 ANY'!H15/12</f>
        <v>112.77668675000001</v>
      </c>
      <c r="I15" s="178">
        <f>'GEN21 ANY'!I15/12</f>
        <v>110.83633939000002</v>
      </c>
      <c r="J15" s="178">
        <f>'GEN21 ANY'!J15/12</f>
        <v>109.27661710000001</v>
      </c>
      <c r="K15" s="178">
        <f>'GEN21 ANY'!K15/12</f>
        <v>100.66032213999996</v>
      </c>
      <c r="L15" s="179">
        <f>'GEN21 ANY'!L15/12</f>
        <v>92.476282780000005</v>
      </c>
      <c r="M15" s="178">
        <f>'GEN21 ANY'!M15/12</f>
        <v>84.065309229999983</v>
      </c>
      <c r="N15" s="178">
        <f>'GEN21 ANY'!N15/12</f>
        <v>67.466694189999998</v>
      </c>
      <c r="O15" s="178">
        <f>'GEN21 ANY'!O15/12</f>
        <v>49.206296510000008</v>
      </c>
      <c r="P15" s="184"/>
      <c r="Q15" s="184"/>
      <c r="R15" s="184"/>
      <c r="S15" s="184"/>
      <c r="T15" s="184"/>
      <c r="U15" s="184"/>
      <c r="V15" s="184"/>
    </row>
    <row r="16" spans="1:24" s="1" customFormat="1" ht="9.75" customHeight="1">
      <c r="A16" s="183"/>
      <c r="B16" s="187">
        <f t="shared" ref="B16:O16" si="0">B9+B10+B11+B12</f>
        <v>6186.3959624069994</v>
      </c>
      <c r="C16" s="187">
        <f t="shared" si="0"/>
        <v>5881.2292913519004</v>
      </c>
      <c r="D16" s="187">
        <f t="shared" si="0"/>
        <v>5472.0991443810008</v>
      </c>
      <c r="E16" s="187">
        <f t="shared" si="0"/>
        <v>4824.5295386864009</v>
      </c>
      <c r="F16" s="187">
        <f t="shared" si="0"/>
        <v>4386.8885297711004</v>
      </c>
      <c r="G16" s="187">
        <f t="shared" si="0"/>
        <v>4296.6090992748004</v>
      </c>
      <c r="H16" s="187">
        <f t="shared" si="0"/>
        <v>4198.7946455860001</v>
      </c>
      <c r="I16" s="187">
        <f t="shared" si="0"/>
        <v>4117.1979216629006</v>
      </c>
      <c r="J16" s="187">
        <f t="shared" si="0"/>
        <v>4039.0464070256003</v>
      </c>
      <c r="K16" s="187">
        <f t="shared" si="0"/>
        <v>3830.8450571750996</v>
      </c>
      <c r="L16" s="187">
        <f t="shared" si="0"/>
        <v>3628.3040653073003</v>
      </c>
      <c r="M16" s="187">
        <f t="shared" si="0"/>
        <v>3396.6113380757001</v>
      </c>
      <c r="N16" s="187">
        <f t="shared" si="0"/>
        <v>3079.4798694806</v>
      </c>
      <c r="O16" s="187">
        <f t="shared" si="0"/>
        <v>2730.5915562439</v>
      </c>
      <c r="P16" s="172"/>
      <c r="Q16" s="172"/>
      <c r="R16" s="172"/>
      <c r="S16" s="172"/>
      <c r="T16" s="172"/>
      <c r="U16" s="172"/>
      <c r="V16" s="172"/>
    </row>
    <row r="17" spans="1:22" s="5" customFormat="1" ht="9.75" customHeight="1">
      <c r="A17" s="188"/>
      <c r="P17" s="190"/>
      <c r="Q17" s="190"/>
      <c r="R17" s="190"/>
      <c r="S17" s="190"/>
      <c r="T17" s="190"/>
      <c r="U17" s="190"/>
      <c r="V17" s="190"/>
    </row>
    <row r="18" spans="1:22" s="5" customFormat="1" ht="9.75" customHeight="1">
      <c r="A18" s="188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  <c r="N18" s="189"/>
      <c r="O18" s="189"/>
      <c r="P18" s="190"/>
      <c r="Q18" s="190"/>
      <c r="R18" s="190"/>
      <c r="S18" s="190"/>
      <c r="T18" s="190"/>
      <c r="U18" s="190"/>
      <c r="V18" s="190"/>
    </row>
    <row r="19" spans="1:22" ht="9.75" customHeight="1">
      <c r="A19" s="170" t="s">
        <v>34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1"/>
      <c r="Q19" s="171"/>
      <c r="R19" s="171"/>
      <c r="S19" s="171"/>
      <c r="T19" s="171"/>
      <c r="U19" s="171"/>
      <c r="V19" s="171"/>
    </row>
    <row r="20" spans="1:22" ht="9.75" customHeight="1">
      <c r="A20" s="171"/>
      <c r="B20" s="172"/>
      <c r="C20" s="171"/>
      <c r="D20" s="171"/>
      <c r="E20" s="191" t="s">
        <v>33</v>
      </c>
      <c r="F20" s="176" t="s">
        <v>32</v>
      </c>
      <c r="G20" s="176">
        <v>25</v>
      </c>
      <c r="H20" s="191">
        <v>24</v>
      </c>
      <c r="I20" s="176">
        <v>23</v>
      </c>
      <c r="J20" s="176">
        <v>22</v>
      </c>
      <c r="K20" s="249">
        <v>21</v>
      </c>
      <c r="L20" s="249">
        <v>20</v>
      </c>
      <c r="M20" s="176">
        <v>19</v>
      </c>
      <c r="N20" s="191">
        <v>18</v>
      </c>
      <c r="O20" s="176">
        <v>17</v>
      </c>
      <c r="P20" s="191">
        <v>16</v>
      </c>
      <c r="Q20" s="176" t="s">
        <v>31</v>
      </c>
      <c r="R20" s="171"/>
      <c r="S20" s="171"/>
      <c r="T20" s="171"/>
      <c r="U20" s="171"/>
      <c r="V20" s="171"/>
    </row>
    <row r="21" spans="1:22" ht="9.75" customHeight="1">
      <c r="A21" s="171"/>
      <c r="B21" s="171"/>
      <c r="C21" s="171"/>
      <c r="D21" s="171"/>
      <c r="E21" s="192"/>
      <c r="F21" s="193"/>
      <c r="G21" s="194"/>
      <c r="H21" s="192"/>
      <c r="I21" s="194"/>
      <c r="J21" s="195"/>
      <c r="K21" s="208"/>
      <c r="L21" s="208"/>
      <c r="M21" s="196"/>
      <c r="N21" s="192"/>
      <c r="O21" s="196"/>
      <c r="P21" s="192"/>
      <c r="Q21" s="194"/>
      <c r="R21" s="171"/>
      <c r="S21" s="171"/>
      <c r="T21" s="171"/>
      <c r="U21" s="171"/>
      <c r="V21" s="171"/>
    </row>
    <row r="22" spans="1:22" s="1" customFormat="1" ht="9.75" customHeight="1">
      <c r="A22" s="172"/>
      <c r="B22" s="172"/>
      <c r="C22" s="172"/>
      <c r="D22" s="183" t="s">
        <v>28</v>
      </c>
      <c r="E22" s="179">
        <v>1050.06</v>
      </c>
      <c r="F22" s="178">
        <v>1050.06</v>
      </c>
      <c r="G22" s="178">
        <v>1050.06</v>
      </c>
      <c r="H22" s="179">
        <v>1050.06</v>
      </c>
      <c r="I22" s="178">
        <v>1050.06</v>
      </c>
      <c r="J22" s="178">
        <v>1050.06</v>
      </c>
      <c r="K22" s="197">
        <v>1050.06</v>
      </c>
      <c r="L22" s="197">
        <v>1050.06</v>
      </c>
      <c r="M22" s="178">
        <v>1050.06</v>
      </c>
      <c r="N22" s="179">
        <v>1050.06</v>
      </c>
      <c r="O22" s="178">
        <v>1050.06</v>
      </c>
      <c r="P22" s="179">
        <v>1050.06</v>
      </c>
      <c r="Q22" s="197">
        <v>1050.06</v>
      </c>
      <c r="R22" s="188"/>
      <c r="S22" s="172"/>
      <c r="T22" s="172"/>
      <c r="U22" s="172"/>
      <c r="V22" s="172"/>
    </row>
    <row r="23" spans="1:22" s="1" customFormat="1" ht="9.75" customHeight="1">
      <c r="A23" s="172"/>
      <c r="B23" s="172"/>
      <c r="C23" s="172"/>
      <c r="D23" s="183" t="s">
        <v>27</v>
      </c>
      <c r="E23" s="179">
        <f>'GEN21 ANY'!E24/14</f>
        <v>764.54</v>
      </c>
      <c r="F23" s="178">
        <f>'GEN21 ANY'!F24/14</f>
        <v>764.54</v>
      </c>
      <c r="G23" s="178">
        <f>'GEN21 ANY'!G24/14</f>
        <v>678.31000000000006</v>
      </c>
      <c r="H23" s="179">
        <f>'GEN21 ANY'!H24/14</f>
        <v>638.29</v>
      </c>
      <c r="I23" s="178">
        <f>'GEN21 ANY'!I24/14</f>
        <v>598.33000000000004</v>
      </c>
      <c r="J23" s="178">
        <f>'GEN21 ANY'!J24/14</f>
        <v>558.28</v>
      </c>
      <c r="K23" s="197">
        <f>'GEN21 ANY'!K24/14</f>
        <v>518.33000000000004</v>
      </c>
      <c r="L23" s="197">
        <f>'GEN21 ANY'!L24/14</f>
        <v>481.48</v>
      </c>
      <c r="M23" s="178">
        <f>'GEN21 ANY'!M24/14</f>
        <v>456.90999999999997</v>
      </c>
      <c r="N23" s="179">
        <f>'GEN21 ANY'!N24/14</f>
        <v>432.32</v>
      </c>
      <c r="O23" s="178">
        <f>'GEN21 ANY'!O24/14</f>
        <v>407.71999999999997</v>
      </c>
      <c r="P23" s="179">
        <f>'GEN21 ANY'!P24/14</f>
        <v>383.19</v>
      </c>
      <c r="Q23" s="178">
        <f>'GEN21 ANY'!Q24/14</f>
        <v>383.19</v>
      </c>
      <c r="R23" s="188"/>
      <c r="S23" s="172"/>
      <c r="T23" s="172"/>
      <c r="U23" s="172"/>
      <c r="V23" s="172"/>
    </row>
    <row r="24" spans="1:22" s="1" customFormat="1" ht="9.75" customHeight="1">
      <c r="A24" s="172"/>
      <c r="B24" s="172"/>
      <c r="C24" s="172"/>
      <c r="D24" s="183" t="s">
        <v>26</v>
      </c>
      <c r="E24" s="179">
        <f>'GEN21 ANY'!E25/14</f>
        <v>1971.3094392548999</v>
      </c>
      <c r="F24" s="178">
        <f>'GEN21 ANY'!F25/14</f>
        <v>1621.6485343145998</v>
      </c>
      <c r="G24" s="178">
        <f>'GEN21 ANY'!G25/14</f>
        <v>1601.1107585540999</v>
      </c>
      <c r="H24" s="179">
        <f>'GEN21 ANY'!H25/14</f>
        <v>1516.1692397781001</v>
      </c>
      <c r="I24" s="178">
        <f>'GEN21 ANY'!I25/14</f>
        <v>1465.6002386207997</v>
      </c>
      <c r="J24" s="178">
        <f>'GEN21 ANY'!J25/14</f>
        <v>1440.2717071488003</v>
      </c>
      <c r="K24" s="197">
        <f>'GEN21 ANY'!K25/14</f>
        <v>1409.5133815196998</v>
      </c>
      <c r="L24" s="197">
        <f>'GEN21 ANY'!L25/14</f>
        <v>1377.6100210980001</v>
      </c>
      <c r="M24" s="178">
        <f>'GEN21 ANY'!M25/14</f>
        <v>1357.7605351919999</v>
      </c>
      <c r="N24" s="179">
        <f>'GEN21 ANY'!N25/14</f>
        <v>1259.8448337066</v>
      </c>
      <c r="O24" s="178">
        <f>'GEN21 ANY'!O25/14</f>
        <v>1203.8175661275</v>
      </c>
      <c r="P24" s="179">
        <f>'GEN21 ANY'!P25/14</f>
        <v>1144.0491880812001</v>
      </c>
      <c r="Q24" s="178">
        <f>'GEN21 ANY'!Q25/14</f>
        <v>1031.2112513988</v>
      </c>
      <c r="R24" s="198"/>
      <c r="S24" s="172"/>
      <c r="T24" s="172"/>
      <c r="U24" s="172"/>
      <c r="V24" s="172"/>
    </row>
    <row r="25" spans="1:22" s="1" customFormat="1" ht="9.75" customHeight="1">
      <c r="A25" s="172"/>
      <c r="B25" s="172"/>
      <c r="C25" s="172"/>
      <c r="D25" s="183" t="s">
        <v>24</v>
      </c>
      <c r="E25" s="179">
        <f>'GEN21 ANY'!E26/12</f>
        <v>735.03263714999991</v>
      </c>
      <c r="F25" s="178">
        <f>'GEN21 ANY'!F26/12</f>
        <v>534.25591450000002</v>
      </c>
      <c r="G25" s="178">
        <f>'GEN21 ANY'!G26/12</f>
        <v>583.73117004999983</v>
      </c>
      <c r="H25" s="179">
        <f>'GEN21 ANY'!H26/12</f>
        <v>499.47734935000011</v>
      </c>
      <c r="I25" s="178">
        <f>'GEN21 ANY'!I26/12</f>
        <v>462.45946004999996</v>
      </c>
      <c r="J25" s="178">
        <f>'GEN21 ANY'!J26/12</f>
        <v>454.56479180000002</v>
      </c>
      <c r="K25" s="197">
        <f>'GEN21 ANY'!K26/12</f>
        <v>446.32191764999999</v>
      </c>
      <c r="L25" s="197">
        <f>'GEN21 ANY'!L26/12</f>
        <v>438.47527780000001</v>
      </c>
      <c r="M25" s="178">
        <f>'GEN21 ANY'!M26/12</f>
        <v>432.85595500000005</v>
      </c>
      <c r="N25" s="179">
        <f>'GEN21 ANY'!N26/12</f>
        <v>398.7798052</v>
      </c>
      <c r="O25" s="178">
        <f>'GEN21 ANY'!O26/12</f>
        <v>382.27604624999998</v>
      </c>
      <c r="P25" s="179">
        <f>'GEN21 ANY'!P26/12</f>
        <v>361.43772419999999</v>
      </c>
      <c r="Q25" s="178">
        <f>'GEN21 ANY'!Q26/12</f>
        <v>340.86355834999995</v>
      </c>
      <c r="R25" s="198"/>
      <c r="S25" s="172"/>
      <c r="T25" s="172"/>
      <c r="U25" s="172"/>
      <c r="V25" s="172"/>
    </row>
    <row r="26" spans="1:22" s="1" customFormat="1" ht="9.75" customHeight="1">
      <c r="A26" s="172"/>
      <c r="B26" s="172"/>
      <c r="C26" s="199" t="s">
        <v>23</v>
      </c>
      <c r="D26" s="185">
        <v>0.5</v>
      </c>
      <c r="E26" s="179">
        <f>'GEN21 ANY'!E27/12</f>
        <v>367.51631857499996</v>
      </c>
      <c r="F26" s="178">
        <f>'GEN21 ANY'!F27/12</f>
        <v>267.12795725000001</v>
      </c>
      <c r="G26" s="178">
        <f>'GEN21 ANY'!G27/12</f>
        <v>291.86558502499992</v>
      </c>
      <c r="H26" s="179">
        <f>'GEN21 ANY'!H27/12</f>
        <v>249.73867467500006</v>
      </c>
      <c r="I26" s="178">
        <f>'GEN21 ANY'!I27/12</f>
        <v>231.22973002499998</v>
      </c>
      <c r="J26" s="178">
        <f>'GEN21 ANY'!J27/12</f>
        <v>227.28239590000001</v>
      </c>
      <c r="K26" s="197">
        <f>'GEN21 ANY'!K27/12</f>
        <v>223.16095882499999</v>
      </c>
      <c r="L26" s="197">
        <f>'GEN21 ANY'!L27/12</f>
        <v>219.23763890000001</v>
      </c>
      <c r="M26" s="178">
        <f>'GEN21 ANY'!M27/12</f>
        <v>216.42797750000003</v>
      </c>
      <c r="N26" s="179">
        <f>'GEN21 ANY'!N27/12</f>
        <v>199.3899026</v>
      </c>
      <c r="O26" s="178">
        <f>'GEN21 ANY'!O27/12</f>
        <v>191.13802312499999</v>
      </c>
      <c r="P26" s="179">
        <f>'GEN21 ANY'!P27/12</f>
        <v>180.7188621</v>
      </c>
      <c r="Q26" s="178">
        <f>'GEN21 ANY'!Q27/12</f>
        <v>170.43177917499997</v>
      </c>
      <c r="R26" s="202"/>
      <c r="S26" s="172"/>
      <c r="T26" s="172"/>
      <c r="U26" s="172"/>
      <c r="V26" s="172"/>
    </row>
    <row r="27" spans="1:22" s="1" customFormat="1" ht="9.75" customHeight="1">
      <c r="A27" s="172"/>
      <c r="B27" s="172"/>
      <c r="C27" s="199" t="s">
        <v>22</v>
      </c>
      <c r="D27" s="185">
        <v>0.3</v>
      </c>
      <c r="E27" s="179">
        <f>'GEN21 ANY'!E28/12</f>
        <v>220.50979114499998</v>
      </c>
      <c r="F27" s="178">
        <f>'GEN21 ANY'!F28/12</f>
        <v>160.27677435000001</v>
      </c>
      <c r="G27" s="178">
        <f>'GEN21 ANY'!G28/12</f>
        <v>175.11935101499998</v>
      </c>
      <c r="H27" s="179">
        <f>'GEN21 ANY'!H28/12</f>
        <v>149.84320480500003</v>
      </c>
      <c r="I27" s="178">
        <f>'GEN21 ANY'!I28/12</f>
        <v>138.73783801499999</v>
      </c>
      <c r="J27" s="178">
        <f>'GEN21 ANY'!J28/12</f>
        <v>136.36943754000001</v>
      </c>
      <c r="K27" s="197">
        <f>'GEN21 ANY'!K28/12</f>
        <v>133.89657529499999</v>
      </c>
      <c r="L27" s="197">
        <f>'GEN21 ANY'!L28/12</f>
        <v>131.54258333999999</v>
      </c>
      <c r="M27" s="178">
        <f>'GEN21 ANY'!M28/12</f>
        <v>129.85678650000003</v>
      </c>
      <c r="N27" s="179">
        <f>'GEN21 ANY'!N28/12</f>
        <v>119.63394155999998</v>
      </c>
      <c r="O27" s="178">
        <f>'GEN21 ANY'!O28/12</f>
        <v>114.68281387499998</v>
      </c>
      <c r="P27" s="179">
        <f>'GEN21 ANY'!P28/12</f>
        <v>108.43131726</v>
      </c>
      <c r="Q27" s="178">
        <f>'GEN21 ANY'!Q28/12</f>
        <v>102.25906750499998</v>
      </c>
      <c r="R27" s="202"/>
      <c r="S27" s="172"/>
      <c r="T27" s="172"/>
      <c r="U27" s="172"/>
      <c r="V27" s="172"/>
    </row>
    <row r="28" spans="1:22" s="1" customFormat="1" ht="9.75" customHeight="1">
      <c r="A28" s="172"/>
      <c r="B28" s="172"/>
      <c r="C28" s="199" t="s">
        <v>21</v>
      </c>
      <c r="D28" s="185">
        <v>0.2</v>
      </c>
      <c r="E28" s="179">
        <f>'GEN21 ANY'!E29/12</f>
        <v>147.00652742999998</v>
      </c>
      <c r="F28" s="178">
        <f>'GEN21 ANY'!F29/12</f>
        <v>106.85118290000001</v>
      </c>
      <c r="G28" s="178">
        <f>'GEN21 ANY'!G29/12</f>
        <v>116.74623400999998</v>
      </c>
      <c r="H28" s="179">
        <f>'GEN21 ANY'!H29/12</f>
        <v>99.895469870000014</v>
      </c>
      <c r="I28" s="178">
        <f>'GEN21 ANY'!I29/12</f>
        <v>92.491892010000001</v>
      </c>
      <c r="J28" s="178">
        <f>'GEN21 ANY'!J29/12</f>
        <v>90.912958360000005</v>
      </c>
      <c r="K28" s="197">
        <f>'GEN21 ANY'!K29/12</f>
        <v>89.264383530000018</v>
      </c>
      <c r="L28" s="197">
        <f>'GEN21 ANY'!L29/12</f>
        <v>87.695055560000014</v>
      </c>
      <c r="M28" s="178">
        <f>'GEN21 ANY'!M29/12</f>
        <v>86.571191000000013</v>
      </c>
      <c r="N28" s="179">
        <f>'GEN21 ANY'!N29/12</f>
        <v>79.755961040000003</v>
      </c>
      <c r="O28" s="178">
        <f>'GEN21 ANY'!O29/12</f>
        <v>76.455209249999996</v>
      </c>
      <c r="P28" s="179">
        <f>'GEN21 ANY'!P29/12</f>
        <v>72.287544839999995</v>
      </c>
      <c r="Q28" s="178">
        <f>'GEN21 ANY'!Q29/12</f>
        <v>68.172711669999998</v>
      </c>
      <c r="R28" s="202"/>
      <c r="S28" s="172"/>
      <c r="T28" s="172"/>
      <c r="U28" s="172"/>
      <c r="V28" s="172"/>
    </row>
    <row r="29" spans="1:22" s="1" customFormat="1" ht="9.75" customHeight="1">
      <c r="A29" s="172"/>
      <c r="B29" s="199"/>
      <c r="C29" s="199"/>
      <c r="D29" s="203"/>
      <c r="E29" s="187">
        <f>E22+E23+E24+E25</f>
        <v>4520.9420764048991</v>
      </c>
      <c r="F29" s="187">
        <f t="shared" ref="F29:Q29" si="1">F22+F23+F24+F25</f>
        <v>3970.5044488146</v>
      </c>
      <c r="G29" s="187">
        <f t="shared" si="1"/>
        <v>3913.2119286040997</v>
      </c>
      <c r="H29" s="187">
        <f t="shared" si="1"/>
        <v>3703.9965891281004</v>
      </c>
      <c r="I29" s="187">
        <f t="shared" si="1"/>
        <v>3576.4496986707995</v>
      </c>
      <c r="J29" s="187">
        <f t="shared" si="1"/>
        <v>3503.1764989488001</v>
      </c>
      <c r="K29" s="187">
        <f t="shared" si="1"/>
        <v>3424.2252991697001</v>
      </c>
      <c r="L29" s="187">
        <f t="shared" si="1"/>
        <v>3347.6252988980004</v>
      </c>
      <c r="M29" s="187">
        <f t="shared" si="1"/>
        <v>3297.5864901919995</v>
      </c>
      <c r="N29" s="187">
        <f t="shared" si="1"/>
        <v>3141.0046389065997</v>
      </c>
      <c r="O29" s="187">
        <f t="shared" si="1"/>
        <v>3043.8736123774997</v>
      </c>
      <c r="P29" s="187">
        <f t="shared" si="1"/>
        <v>2938.7369122812001</v>
      </c>
      <c r="Q29" s="187">
        <f t="shared" si="1"/>
        <v>2805.3248097487999</v>
      </c>
      <c r="R29" s="188"/>
      <c r="S29" s="172"/>
      <c r="T29" s="172"/>
      <c r="U29" s="172"/>
      <c r="V29" s="172"/>
    </row>
    <row r="30" spans="1:22" s="1" customFormat="1" ht="9.75" customHeight="1">
      <c r="A30" s="172"/>
      <c r="B30" s="172"/>
      <c r="C30" s="172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90"/>
      <c r="S30" s="172"/>
      <c r="T30" s="172"/>
      <c r="U30" s="172"/>
      <c r="V30" s="172"/>
    </row>
    <row r="31" spans="1:22" ht="9.75" customHeight="1">
      <c r="A31" s="170" t="s">
        <v>30</v>
      </c>
      <c r="B31" s="171"/>
      <c r="C31" s="172"/>
      <c r="D31" s="171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1"/>
      <c r="S31" s="171"/>
      <c r="T31" s="171"/>
      <c r="U31" s="171"/>
      <c r="V31" s="171"/>
    </row>
    <row r="32" spans="1:22" ht="9.75" customHeight="1">
      <c r="A32" s="171"/>
      <c r="B32" s="171"/>
      <c r="C32" s="172"/>
      <c r="D32" s="171"/>
      <c r="E32" s="171"/>
      <c r="F32" s="171"/>
      <c r="G32" s="171"/>
      <c r="H32" s="171"/>
      <c r="I32" s="171"/>
      <c r="J32" s="171">
        <v>22</v>
      </c>
      <c r="K32" s="171">
        <v>21</v>
      </c>
      <c r="L32" s="171">
        <v>20</v>
      </c>
      <c r="M32" s="171">
        <v>19</v>
      </c>
      <c r="N32" s="175">
        <v>18</v>
      </c>
      <c r="O32" s="207">
        <v>17</v>
      </c>
      <c r="P32" s="175">
        <v>16</v>
      </c>
      <c r="Q32" s="175">
        <v>15</v>
      </c>
      <c r="R32" s="171">
        <v>14</v>
      </c>
      <c r="S32" s="171">
        <v>13</v>
      </c>
      <c r="T32" s="171">
        <v>12</v>
      </c>
      <c r="U32" s="171"/>
      <c r="V32" s="171"/>
    </row>
    <row r="33" spans="1:27" ht="9.75" customHeight="1">
      <c r="A33" s="171"/>
      <c r="B33" s="171"/>
      <c r="C33" s="171"/>
      <c r="D33" s="171"/>
      <c r="E33" s="171"/>
      <c r="F33" s="171"/>
      <c r="G33" s="171"/>
      <c r="H33" s="171"/>
      <c r="I33" s="171"/>
      <c r="J33" s="194"/>
      <c r="K33" s="194"/>
      <c r="L33" s="194"/>
      <c r="M33" s="194"/>
      <c r="N33" s="192"/>
      <c r="O33" s="208"/>
      <c r="P33" s="192"/>
      <c r="Q33" s="192"/>
      <c r="R33" s="194"/>
      <c r="S33" s="197"/>
      <c r="T33" s="194"/>
      <c r="U33" s="171"/>
      <c r="V33" s="171"/>
    </row>
    <row r="34" spans="1:27" s="1" customFormat="1" ht="9.75" customHeight="1">
      <c r="A34" s="172"/>
      <c r="B34" s="172"/>
      <c r="C34" s="172"/>
      <c r="D34" s="172"/>
      <c r="E34" s="172"/>
      <c r="F34" s="172"/>
      <c r="G34" s="172"/>
      <c r="H34" s="172"/>
      <c r="I34" s="178" t="s">
        <v>28</v>
      </c>
      <c r="J34" s="197"/>
      <c r="K34" s="197">
        <v>788.42000000000007</v>
      </c>
      <c r="L34" s="197">
        <v>788.42000000000007</v>
      </c>
      <c r="M34" s="197">
        <v>788.42000000000007</v>
      </c>
      <c r="N34" s="179">
        <v>788.42000000000007</v>
      </c>
      <c r="O34" s="197">
        <v>788.42000000000007</v>
      </c>
      <c r="P34" s="179">
        <v>788.42000000000007</v>
      </c>
      <c r="Q34" s="179">
        <v>788.42000000000007</v>
      </c>
      <c r="R34" s="197">
        <v>788.42000000000007</v>
      </c>
      <c r="S34" s="197">
        <v>788.42000000000007</v>
      </c>
      <c r="T34" s="197">
        <v>788.42000000000007</v>
      </c>
      <c r="U34" s="198"/>
      <c r="V34" s="198"/>
      <c r="W34" s="7"/>
      <c r="X34" s="7"/>
    </row>
    <row r="35" spans="1:27" s="1" customFormat="1" ht="9.75" customHeight="1">
      <c r="A35" s="172"/>
      <c r="B35" s="172"/>
      <c r="C35" s="172"/>
      <c r="D35" s="172"/>
      <c r="E35" s="172"/>
      <c r="F35" s="172"/>
      <c r="G35" s="172"/>
      <c r="H35" s="172"/>
      <c r="I35" s="178" t="s">
        <v>27</v>
      </c>
      <c r="J35" s="197"/>
      <c r="K35" s="178">
        <f>'GEN21 ANY'!K36/14</f>
        <v>518.33000000000004</v>
      </c>
      <c r="L35" s="178">
        <f>'GEN21 ANY'!L36/14</f>
        <v>481.48</v>
      </c>
      <c r="M35" s="178">
        <f>'GEN21 ANY'!M36/14</f>
        <v>456.90999999999997</v>
      </c>
      <c r="N35" s="179">
        <f>'GEN21 ANY'!N36/14</f>
        <v>432.32</v>
      </c>
      <c r="O35" s="197">
        <f>'GEN21 ANY'!O36/14</f>
        <v>407.71999999999997</v>
      </c>
      <c r="P35" s="179">
        <f>'GEN21 ANY'!P36/14</f>
        <v>383.19</v>
      </c>
      <c r="Q35" s="179">
        <f>'GEN21 ANY'!Q36/14</f>
        <v>358.56</v>
      </c>
      <c r="R35" s="178">
        <f>'GEN21 ANY'!R36/14</f>
        <v>334.02</v>
      </c>
      <c r="S35" s="197">
        <f>'GEN21 ANY'!S36/14</f>
        <v>309.40000000000003</v>
      </c>
      <c r="T35" s="178">
        <f>'GEN21 ANY'!T36/14</f>
        <v>284.8</v>
      </c>
      <c r="U35" s="198"/>
      <c r="V35" s="198"/>
      <c r="W35" s="198"/>
      <c r="X35" s="7"/>
    </row>
    <row r="36" spans="1:27" s="1" customFormat="1" ht="9.75" customHeight="1">
      <c r="A36" s="172"/>
      <c r="B36" s="172"/>
      <c r="C36" s="172"/>
      <c r="D36" s="172"/>
      <c r="E36" s="172"/>
      <c r="F36" s="172"/>
      <c r="G36" s="172"/>
      <c r="H36" s="172"/>
      <c r="I36" s="178" t="s">
        <v>26</v>
      </c>
      <c r="J36" s="172"/>
      <c r="K36" s="178">
        <f>'GEN21 ANY'!K37/14</f>
        <v>1662.2628691104001</v>
      </c>
      <c r="L36" s="178">
        <f>'GEN21 ANY'!L37/14</f>
        <v>1631.9358934029001</v>
      </c>
      <c r="M36" s="178">
        <f>'GEN21 ANY'!M37/14</f>
        <v>1542.0965121528</v>
      </c>
      <c r="N36" s="179">
        <f>'GEN21 ANY'!N37/14</f>
        <v>1415.8886987804999</v>
      </c>
      <c r="O36" s="197">
        <f>'GEN21 ANY'!O37/14</f>
        <v>1305.4072652522998</v>
      </c>
      <c r="P36" s="179">
        <f>'GEN21 ANY'!P37/14</f>
        <v>1185.3238087436998</v>
      </c>
      <c r="Q36" s="179">
        <f>'GEN21 ANY'!Q37/14</f>
        <v>1076.7805321374003</v>
      </c>
      <c r="R36" s="178">
        <f>'GEN21 ANY'!R37/14</f>
        <v>1013.7605627990999</v>
      </c>
      <c r="S36" s="197">
        <f>'GEN21 ANY'!S37/14</f>
        <v>955.69685675400012</v>
      </c>
      <c r="T36" s="178">
        <f>'GEN21 ANY'!T37/14</f>
        <v>839.09409729720005</v>
      </c>
      <c r="U36" s="198"/>
      <c r="V36" s="198"/>
      <c r="W36" s="7"/>
      <c r="X36" s="7"/>
    </row>
    <row r="37" spans="1:27" s="1" customFormat="1" ht="9.75" customHeight="1">
      <c r="A37" s="172"/>
      <c r="B37" s="172"/>
      <c r="C37" s="172"/>
      <c r="D37" s="172"/>
      <c r="E37" s="172"/>
      <c r="F37" s="172"/>
      <c r="G37" s="172"/>
      <c r="H37" s="172"/>
      <c r="I37" s="183" t="s">
        <v>24</v>
      </c>
      <c r="J37" s="178"/>
      <c r="K37" s="178">
        <f>'GEN21 ANY'!K38/12</f>
        <v>636.40031420000003</v>
      </c>
      <c r="L37" s="178">
        <f>'GEN21 ANY'!L38/12</f>
        <v>622.00980485000002</v>
      </c>
      <c r="M37" s="178">
        <f>'GEN21 ANY'!M38/12</f>
        <v>572.07227595000006</v>
      </c>
      <c r="N37" s="179">
        <f>'GEN21 ANY'!N38/12</f>
        <v>466.53587049999987</v>
      </c>
      <c r="O37" s="197">
        <f>'GEN21 ANY'!O38/12</f>
        <v>446.92227265000014</v>
      </c>
      <c r="P37" s="179">
        <f>'GEN21 ANY'!P38/12</f>
        <v>384.35327454999992</v>
      </c>
      <c r="Q37" s="179">
        <f>'GEN21 ANY'!Q38/12</f>
        <v>367.04503990000012</v>
      </c>
      <c r="R37" s="178">
        <f>'GEN21 ANY'!R38/12</f>
        <v>357.64948414999998</v>
      </c>
      <c r="S37" s="197">
        <f>'GEN21 ANY'!S38/12</f>
        <v>335.92864025000006</v>
      </c>
      <c r="T37" s="178">
        <f>'GEN21 ANY'!T38/12</f>
        <v>285.69093385000002</v>
      </c>
      <c r="U37" s="198"/>
      <c r="V37" s="198"/>
      <c r="W37" s="7"/>
      <c r="X37" s="7"/>
    </row>
    <row r="38" spans="1:27" s="4" customFormat="1" ht="9.75" customHeight="1">
      <c r="A38" s="184"/>
      <c r="B38" s="184"/>
      <c r="C38" s="184"/>
      <c r="D38" s="184"/>
      <c r="E38" s="184"/>
      <c r="F38" s="184"/>
      <c r="G38" s="172"/>
      <c r="H38" s="199" t="s">
        <v>23</v>
      </c>
      <c r="I38" s="204">
        <v>0.5</v>
      </c>
      <c r="J38" s="185"/>
      <c r="K38" s="178">
        <f>'GEN21 ANY'!K39/12</f>
        <v>318.20015710000001</v>
      </c>
      <c r="L38" s="178">
        <f>'GEN21 ANY'!L39/12</f>
        <v>311.00490242500001</v>
      </c>
      <c r="M38" s="178">
        <f>'GEN21 ANY'!M39/12</f>
        <v>286.03613797500003</v>
      </c>
      <c r="N38" s="179">
        <f>'GEN21 ANY'!N39/12</f>
        <v>233.26793524999994</v>
      </c>
      <c r="O38" s="197">
        <f>'GEN21 ANY'!O39/12</f>
        <v>223.46113632500007</v>
      </c>
      <c r="P38" s="179">
        <f>'GEN21 ANY'!P39/12</f>
        <v>192.17663727499996</v>
      </c>
      <c r="Q38" s="179">
        <f>'GEN21 ANY'!Q39/12</f>
        <v>183.52251995000006</v>
      </c>
      <c r="R38" s="178">
        <f>'GEN21 ANY'!R39/12</f>
        <v>178.82474207499999</v>
      </c>
      <c r="S38" s="197">
        <f>'GEN21 ANY'!S39/12</f>
        <v>167.96432012500003</v>
      </c>
      <c r="T38" s="178">
        <f>'GEN21 ANY'!T39/12</f>
        <v>142.84546692500001</v>
      </c>
      <c r="U38" s="205"/>
      <c r="V38" s="205"/>
      <c r="W38" s="33"/>
    </row>
    <row r="39" spans="1:27" s="4" customFormat="1" ht="9.75" customHeight="1">
      <c r="A39" s="184"/>
      <c r="B39" s="184"/>
      <c r="C39" s="184"/>
      <c r="D39" s="184"/>
      <c r="E39" s="184"/>
      <c r="F39" s="184"/>
      <c r="G39" s="172"/>
      <c r="H39" s="199" t="s">
        <v>22</v>
      </c>
      <c r="I39" s="204">
        <v>0.3</v>
      </c>
      <c r="J39" s="185"/>
      <c r="K39" s="178">
        <f>'GEN21 ANY'!K40/12</f>
        <v>190.92009426000001</v>
      </c>
      <c r="L39" s="178">
        <f>'GEN21 ANY'!L40/12</f>
        <v>186.60294145499998</v>
      </c>
      <c r="M39" s="178">
        <f>'GEN21 ANY'!M40/12</f>
        <v>171.62168278499999</v>
      </c>
      <c r="N39" s="179">
        <f>'GEN21 ANY'!N40/12</f>
        <v>139.96076114999997</v>
      </c>
      <c r="O39" s="197">
        <f>'GEN21 ANY'!O40/12</f>
        <v>134.07668179500004</v>
      </c>
      <c r="P39" s="179">
        <f>'GEN21 ANY'!P40/12</f>
        <v>115.30598236499998</v>
      </c>
      <c r="Q39" s="179">
        <f>'GEN21 ANY'!Q40/12</f>
        <v>110.11351197000003</v>
      </c>
      <c r="R39" s="178">
        <f>'GEN21 ANY'!R40/12</f>
        <v>107.29484524499998</v>
      </c>
      <c r="S39" s="197">
        <f>'GEN21 ANY'!S40/12</f>
        <v>100.77859207500001</v>
      </c>
      <c r="T39" s="178">
        <f>'GEN21 ANY'!T40/12</f>
        <v>85.707280154999992</v>
      </c>
      <c r="U39" s="205"/>
      <c r="V39" s="205"/>
      <c r="W39" s="33"/>
    </row>
    <row r="40" spans="1:27" s="4" customFormat="1" ht="9.75" customHeight="1">
      <c r="A40" s="184"/>
      <c r="B40" s="184"/>
      <c r="C40" s="184"/>
      <c r="D40" s="184"/>
      <c r="E40" s="184"/>
      <c r="F40" s="184"/>
      <c r="G40" s="172"/>
      <c r="H40" s="199" t="s">
        <v>21</v>
      </c>
      <c r="I40" s="204">
        <v>0.2</v>
      </c>
      <c r="J40" s="185"/>
      <c r="K40" s="178">
        <f>'GEN21 ANY'!K41/12</f>
        <v>127.28006284000003</v>
      </c>
      <c r="L40" s="178">
        <f>'GEN21 ANY'!L41/12</f>
        <v>124.40196097</v>
      </c>
      <c r="M40" s="178">
        <f>'GEN21 ANY'!M41/12</f>
        <v>114.41445519000001</v>
      </c>
      <c r="N40" s="179">
        <f>'GEN21 ANY'!N41/12</f>
        <v>93.307174099999983</v>
      </c>
      <c r="O40" s="197">
        <f>'GEN21 ANY'!O41/12</f>
        <v>89.384454530000028</v>
      </c>
      <c r="P40" s="179">
        <f>'GEN21 ANY'!P41/12</f>
        <v>76.870654909999985</v>
      </c>
      <c r="Q40" s="179">
        <f>'GEN21 ANY'!Q41/12</f>
        <v>73.409007980000027</v>
      </c>
      <c r="R40" s="178">
        <f>'GEN21 ANY'!R41/12</f>
        <v>71.529896829999998</v>
      </c>
      <c r="S40" s="197">
        <f>'GEN21 ANY'!S41/12</f>
        <v>67.185728050000009</v>
      </c>
      <c r="T40" s="178">
        <f>'GEN21 ANY'!T41/12</f>
        <v>57.138186770000004</v>
      </c>
      <c r="U40" s="205"/>
      <c r="V40" s="205"/>
      <c r="W40" s="33"/>
    </row>
    <row r="41" spans="1:27" s="1" customFormat="1" ht="9.75" customHeight="1">
      <c r="A41" s="172"/>
      <c r="B41" s="172"/>
      <c r="C41" s="172"/>
      <c r="D41" s="172"/>
      <c r="E41" s="172"/>
      <c r="F41" s="172"/>
      <c r="G41" s="172"/>
      <c r="H41" s="199"/>
      <c r="I41" s="200"/>
      <c r="J41" s="206"/>
      <c r="K41" s="187">
        <f>K34+K35+K36+K37</f>
        <v>3605.4131833104002</v>
      </c>
      <c r="L41" s="187">
        <f t="shared" ref="L41:T41" si="2">L34+L35+L36+L37</f>
        <v>3523.8456982529001</v>
      </c>
      <c r="M41" s="187">
        <f t="shared" si="2"/>
        <v>3359.4987881027996</v>
      </c>
      <c r="N41" s="187">
        <f t="shared" si="2"/>
        <v>3103.1645692804996</v>
      </c>
      <c r="O41" s="187">
        <f t="shared" si="2"/>
        <v>2948.4695379023001</v>
      </c>
      <c r="P41" s="187">
        <f t="shared" si="2"/>
        <v>2741.2870832936997</v>
      </c>
      <c r="Q41" s="187">
        <f t="shared" si="2"/>
        <v>2590.8055720374005</v>
      </c>
      <c r="R41" s="187">
        <f t="shared" si="2"/>
        <v>2493.8500469491</v>
      </c>
      <c r="S41" s="214">
        <f t="shared" si="2"/>
        <v>2389.4454970040006</v>
      </c>
      <c r="T41" s="187">
        <f t="shared" si="2"/>
        <v>2198.0050311472</v>
      </c>
      <c r="U41" s="198"/>
      <c r="V41" s="198"/>
      <c r="W41" s="7"/>
    </row>
    <row r="42" spans="1:27" s="1" customFormat="1" ht="9.75" customHeight="1">
      <c r="A42" s="172"/>
      <c r="B42" s="172"/>
      <c r="C42" s="172"/>
      <c r="D42" s="172"/>
      <c r="E42" s="172"/>
      <c r="F42" s="172"/>
      <c r="G42" s="172"/>
      <c r="H42" s="172"/>
      <c r="I42" s="172"/>
      <c r="J42" s="172"/>
      <c r="K42" s="190"/>
      <c r="L42" s="190"/>
      <c r="M42" s="190"/>
      <c r="N42" s="190"/>
      <c r="O42" s="190"/>
      <c r="P42" s="190"/>
      <c r="Q42" s="190"/>
      <c r="R42" s="190"/>
      <c r="S42" s="190"/>
      <c r="T42" s="190"/>
      <c r="U42" s="172"/>
      <c r="V42" s="172"/>
    </row>
    <row r="43" spans="1:27" ht="9.75" customHeight="1">
      <c r="A43" s="170" t="s">
        <v>29</v>
      </c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</row>
    <row r="44" spans="1:27" ht="9.75" customHeight="1">
      <c r="A44" s="171"/>
      <c r="B44" s="171"/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207">
        <v>18</v>
      </c>
      <c r="O44" s="175">
        <v>17</v>
      </c>
      <c r="P44" s="175">
        <v>16</v>
      </c>
      <c r="Q44" s="207">
        <v>15</v>
      </c>
      <c r="R44" s="175">
        <v>14</v>
      </c>
      <c r="S44" s="207">
        <v>13</v>
      </c>
      <c r="T44" s="175">
        <v>12</v>
      </c>
      <c r="U44" s="207">
        <v>11</v>
      </c>
      <c r="V44" s="175">
        <v>10</v>
      </c>
      <c r="W44" s="15">
        <v>9</v>
      </c>
    </row>
    <row r="45" spans="1:27" ht="9.75" customHeight="1">
      <c r="A45" s="171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94"/>
      <c r="N45" s="208"/>
      <c r="O45" s="192"/>
      <c r="P45" s="192"/>
      <c r="Q45" s="208"/>
      <c r="R45" s="192"/>
      <c r="S45" s="208"/>
      <c r="T45" s="192"/>
      <c r="U45" s="208"/>
      <c r="V45" s="192"/>
      <c r="W45" s="14"/>
    </row>
    <row r="46" spans="1:27" s="1" customFormat="1" ht="9.75" customHeight="1">
      <c r="A46" s="172"/>
      <c r="B46" s="172"/>
      <c r="C46" s="172"/>
      <c r="D46" s="172"/>
      <c r="E46" s="172"/>
      <c r="F46" s="171"/>
      <c r="G46" s="172"/>
      <c r="H46" s="172"/>
      <c r="I46" s="172"/>
      <c r="J46" s="172"/>
      <c r="K46" s="172"/>
      <c r="L46" s="172"/>
      <c r="M46" s="183"/>
      <c r="N46" s="209"/>
      <c r="O46" s="210"/>
      <c r="P46" s="210"/>
      <c r="Q46" s="209"/>
      <c r="R46" s="210"/>
      <c r="S46" s="209"/>
      <c r="T46" s="210"/>
      <c r="U46" s="209"/>
      <c r="V46" s="210"/>
      <c r="W46" s="168"/>
    </row>
    <row r="47" spans="1:27" s="1" customFormat="1" ht="9.75" customHeight="1">
      <c r="A47" s="172"/>
      <c r="B47" s="172"/>
      <c r="C47" s="172"/>
      <c r="D47" s="172"/>
      <c r="E47" s="172"/>
      <c r="F47" s="171"/>
      <c r="G47" s="172"/>
      <c r="H47" s="172"/>
      <c r="I47" s="172"/>
      <c r="J47" s="172"/>
      <c r="K47" s="172"/>
      <c r="L47" s="172"/>
      <c r="M47" s="172"/>
      <c r="N47" s="190"/>
      <c r="O47" s="181"/>
      <c r="P47" s="181"/>
      <c r="Q47" s="190"/>
      <c r="R47" s="179"/>
      <c r="S47" s="197"/>
      <c r="T47" s="179"/>
      <c r="U47" s="197"/>
      <c r="V47" s="181"/>
      <c r="W47" s="5"/>
    </row>
    <row r="48" spans="1:27" s="1" customFormat="1" ht="9.75" customHeight="1">
      <c r="A48" s="172"/>
      <c r="B48" s="172"/>
      <c r="C48" s="172"/>
      <c r="D48" s="172"/>
      <c r="E48" s="172"/>
      <c r="F48" s="171"/>
      <c r="G48" s="172"/>
      <c r="H48" s="172"/>
      <c r="I48" s="172"/>
      <c r="J48" s="172"/>
      <c r="K48" s="172"/>
      <c r="L48" s="172"/>
      <c r="M48" s="178" t="s">
        <v>28</v>
      </c>
      <c r="N48" s="178">
        <v>656.18</v>
      </c>
      <c r="O48" s="179">
        <v>656.18</v>
      </c>
      <c r="P48" s="179">
        <v>656.18</v>
      </c>
      <c r="Q48" s="178">
        <v>656.18</v>
      </c>
      <c r="R48" s="179">
        <v>656.18</v>
      </c>
      <c r="S48" s="197">
        <v>656.18</v>
      </c>
      <c r="T48" s="179">
        <v>656.18</v>
      </c>
      <c r="U48" s="197">
        <v>656.18</v>
      </c>
      <c r="V48" s="179">
        <v>656.18</v>
      </c>
      <c r="W48" s="12">
        <v>656.18</v>
      </c>
      <c r="X48" s="7"/>
      <c r="Y48" s="7"/>
      <c r="Z48" s="7"/>
      <c r="AA48" s="7"/>
    </row>
    <row r="49" spans="1:28" s="1" customFormat="1" ht="9.75" customHeight="1">
      <c r="A49" s="172"/>
      <c r="B49" s="172"/>
      <c r="C49" s="172"/>
      <c r="D49" s="172"/>
      <c r="E49" s="172"/>
      <c r="F49" s="171"/>
      <c r="G49" s="172"/>
      <c r="H49" s="172"/>
      <c r="I49" s="172"/>
      <c r="J49" s="172"/>
      <c r="K49" s="172"/>
      <c r="L49" s="172"/>
      <c r="M49" s="178" t="s">
        <v>27</v>
      </c>
      <c r="N49" s="178">
        <f>'GEN21 ANY'!N50/14</f>
        <v>432.32</v>
      </c>
      <c r="O49" s="179">
        <f>'GEN21 ANY'!O50/14</f>
        <v>407.71999999999997</v>
      </c>
      <c r="P49" s="179">
        <f>'GEN21 ANY'!P50/14</f>
        <v>383.19</v>
      </c>
      <c r="Q49" s="178">
        <f>'GEN21 ANY'!Q50/14</f>
        <v>358.56</v>
      </c>
      <c r="R49" s="179">
        <f>'GEN21 ANY'!R50/14</f>
        <v>334.02</v>
      </c>
      <c r="S49" s="197">
        <f>'GEN21 ANY'!S50/14</f>
        <v>309.40000000000003</v>
      </c>
      <c r="T49" s="179">
        <f>'GEN21 ANY'!T50/14</f>
        <v>284.8</v>
      </c>
      <c r="U49" s="197">
        <f>'GEN21 ANY'!U50/14</f>
        <v>260.2</v>
      </c>
      <c r="V49" s="179">
        <f>'GEN21 ANY'!V50/14</f>
        <v>235.65</v>
      </c>
      <c r="W49" s="178">
        <f>'GEN21 ANY'!W50/14</f>
        <v>223.37999999999997</v>
      </c>
      <c r="X49" s="7"/>
      <c r="Y49" s="7"/>
      <c r="Z49" s="7"/>
      <c r="AA49" s="7"/>
    </row>
    <row r="50" spans="1:28" s="1" customFormat="1" ht="9.75" customHeight="1">
      <c r="A50" s="172"/>
      <c r="B50" s="172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8" t="s">
        <v>26</v>
      </c>
      <c r="N50" s="178">
        <f>'GEN21 ANY'!N51/14</f>
        <v>1242.6736343736</v>
      </c>
      <c r="O50" s="179">
        <f>'GEN21 ANY'!O51/14</f>
        <v>1162.0273931817001</v>
      </c>
      <c r="P50" s="179">
        <f>'GEN21 ANY'!P51/14</f>
        <v>1133.2265267454002</v>
      </c>
      <c r="Q50" s="178">
        <f>'GEN21 ANY'!Q51/14</f>
        <v>1046.9054487843</v>
      </c>
      <c r="R50" s="179">
        <f>'GEN21 ANY'!R51/14</f>
        <v>986.0739329439001</v>
      </c>
      <c r="S50" s="197">
        <f>'GEN21 ANY'!S51/14</f>
        <v>900.71525149260003</v>
      </c>
      <c r="T50" s="179">
        <f>'GEN21 ANY'!T51/14</f>
        <v>894.41506437179999</v>
      </c>
      <c r="U50" s="197">
        <f>'GEN21 ANY'!U51/14</f>
        <v>904.06940571750022</v>
      </c>
      <c r="V50" s="179">
        <f>'GEN21 ANY'!V51/14</f>
        <v>761.42938541940009</v>
      </c>
      <c r="W50" s="178">
        <f>'GEN21 ANY'!W51/14</f>
        <v>660.34761235410008</v>
      </c>
      <c r="X50" s="7"/>
      <c r="Y50" s="7"/>
      <c r="Z50" s="7"/>
      <c r="AA50" s="7"/>
    </row>
    <row r="51" spans="1:28" s="1" customFormat="1" ht="9.75" customHeight="1">
      <c r="A51" s="172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83" t="s">
        <v>24</v>
      </c>
      <c r="N51" s="178">
        <f>'GEN21 ANY'!N52/12</f>
        <v>425.04533644999998</v>
      </c>
      <c r="O51" s="179">
        <f>'GEN21 ANY'!O52/12</f>
        <v>373.13263960000012</v>
      </c>
      <c r="P51" s="179">
        <f>'GEN21 ANY'!P52/12</f>
        <v>372.14805740000003</v>
      </c>
      <c r="Q51" s="178">
        <f>'GEN21 ANY'!Q52/12</f>
        <v>382.69029119999999</v>
      </c>
      <c r="R51" s="179">
        <f>'GEN21 ANY'!R52/12</f>
        <v>363.39488150000005</v>
      </c>
      <c r="S51" s="197">
        <f>'GEN21 ANY'!S52/12</f>
        <v>372.79043725000002</v>
      </c>
      <c r="T51" s="179">
        <f>'GEN21 ANY'!T52/12</f>
        <v>310.63568410000005</v>
      </c>
      <c r="U51" s="197">
        <f>'GEN21 ANY'!U52/12</f>
        <v>321.30999599999996</v>
      </c>
      <c r="V51" s="179">
        <f>'GEN21 ANY'!V52/12</f>
        <v>264.51040945000005</v>
      </c>
      <c r="W51" s="178">
        <f>'GEN21 ANY'!W52/12</f>
        <v>229.25756385000008</v>
      </c>
      <c r="X51" s="7"/>
      <c r="Y51" s="7"/>
      <c r="Z51" s="7"/>
      <c r="AA51" s="7"/>
    </row>
    <row r="52" spans="1:28" s="4" customFormat="1" ht="9.75" customHeight="1">
      <c r="A52" s="184"/>
      <c r="B52" s="184"/>
      <c r="C52" s="184"/>
      <c r="D52" s="184"/>
      <c r="E52" s="172"/>
      <c r="F52" s="184"/>
      <c r="G52" s="172"/>
      <c r="H52" s="199"/>
      <c r="I52" s="199"/>
      <c r="J52" s="202"/>
      <c r="K52" s="211" t="s">
        <v>23</v>
      </c>
      <c r="L52" s="211"/>
      <c r="M52" s="185">
        <v>0.5</v>
      </c>
      <c r="N52" s="178">
        <f>'GEN21 ANY'!N53/12</f>
        <v>212.52266822499999</v>
      </c>
      <c r="O52" s="179">
        <f>'GEN21 ANY'!O53/12</f>
        <v>186.56631980000006</v>
      </c>
      <c r="P52" s="179">
        <f>'GEN21 ANY'!P53/12</f>
        <v>186.07402870000001</v>
      </c>
      <c r="Q52" s="178">
        <f>'GEN21 ANY'!Q53/12</f>
        <v>191.3451456</v>
      </c>
      <c r="R52" s="179">
        <f>'GEN21 ANY'!R53/12</f>
        <v>181.69744075000003</v>
      </c>
      <c r="S52" s="178">
        <f>'GEN21 ANY'!S53/12</f>
        <v>186.39521862500001</v>
      </c>
      <c r="T52" s="179">
        <f>'GEN21 ANY'!T53/12</f>
        <v>155.31784205000002</v>
      </c>
      <c r="U52" s="178">
        <f>'GEN21 ANY'!U53/12</f>
        <v>160.65499799999998</v>
      </c>
      <c r="V52" s="179">
        <f>'GEN21 ANY'!V53/12</f>
        <v>132.25520472500003</v>
      </c>
      <c r="W52" s="178">
        <f>'GEN21 ANY'!W53/12</f>
        <v>114.62878192500004</v>
      </c>
    </row>
    <row r="53" spans="1:28" s="4" customFormat="1" ht="9.75" customHeight="1">
      <c r="A53" s="184"/>
      <c r="B53" s="184"/>
      <c r="C53" s="184"/>
      <c r="D53" s="184"/>
      <c r="E53" s="172"/>
      <c r="F53" s="184"/>
      <c r="G53" s="172"/>
      <c r="H53" s="199"/>
      <c r="I53" s="199"/>
      <c r="J53" s="202"/>
      <c r="K53" s="213" t="s">
        <v>22</v>
      </c>
      <c r="L53" s="242"/>
      <c r="M53" s="185">
        <v>0.3</v>
      </c>
      <c r="N53" s="178">
        <f>'GEN21 ANY'!N54/12</f>
        <v>127.513600935</v>
      </c>
      <c r="O53" s="179">
        <f>'GEN21 ANY'!O54/12</f>
        <v>111.93979188000003</v>
      </c>
      <c r="P53" s="179">
        <f>'GEN21 ANY'!P54/12</f>
        <v>111.64441722000002</v>
      </c>
      <c r="Q53" s="178">
        <f>'GEN21 ANY'!Q54/12</f>
        <v>114.80708735999998</v>
      </c>
      <c r="R53" s="179">
        <f>'GEN21 ANY'!R54/12</f>
        <v>109.01846445000001</v>
      </c>
      <c r="S53" s="178">
        <f>'GEN21 ANY'!S54/12</f>
        <v>111.83713117500001</v>
      </c>
      <c r="T53" s="179">
        <f>'GEN21 ANY'!T54/12</f>
        <v>93.190705230000006</v>
      </c>
      <c r="U53" s="178">
        <f>'GEN21 ANY'!U54/12</f>
        <v>96.392998799999987</v>
      </c>
      <c r="V53" s="179">
        <f>'GEN21 ANY'!V54/12</f>
        <v>79.353122835000008</v>
      </c>
      <c r="W53" s="178">
        <f>'GEN21 ANY'!W54/12</f>
        <v>68.777269155000013</v>
      </c>
    </row>
    <row r="54" spans="1:28" s="4" customFormat="1" ht="9.75" customHeight="1">
      <c r="A54" s="184"/>
      <c r="B54" s="184"/>
      <c r="C54" s="184"/>
      <c r="D54" s="217" t="s">
        <v>109</v>
      </c>
      <c r="E54" s="216"/>
      <c r="F54" s="227"/>
      <c r="G54" s="172"/>
      <c r="H54" s="199"/>
      <c r="I54" s="199"/>
      <c r="J54" s="202"/>
      <c r="K54" s="212" t="s">
        <v>21</v>
      </c>
      <c r="L54" s="243"/>
      <c r="M54" s="185">
        <v>0.2</v>
      </c>
      <c r="N54" s="178">
        <f>'GEN21 ANY'!N55/12</f>
        <v>85.009067290000004</v>
      </c>
      <c r="O54" s="179">
        <f>'GEN21 ANY'!O55/12</f>
        <v>74.626527920000015</v>
      </c>
      <c r="P54" s="179">
        <f>'GEN21 ANY'!P55/12</f>
        <v>74.42961148000002</v>
      </c>
      <c r="Q54" s="178">
        <f>'GEN21 ANY'!Q55/12</f>
        <v>76.538058239999998</v>
      </c>
      <c r="R54" s="179">
        <f>'GEN21 ANY'!R55/12</f>
        <v>72.678976300000002</v>
      </c>
      <c r="S54" s="178">
        <f>'GEN21 ANY'!S55/12</f>
        <v>74.558087450000016</v>
      </c>
      <c r="T54" s="179">
        <f>'GEN21 ANY'!T55/12</f>
        <v>62.127136820000011</v>
      </c>
      <c r="U54" s="178">
        <f>'GEN21 ANY'!U55/12</f>
        <v>64.261999199999991</v>
      </c>
      <c r="V54" s="179">
        <f>'GEN21 ANY'!V55/12</f>
        <v>52.902081890000012</v>
      </c>
      <c r="W54" s="178">
        <f>'GEN21 ANY'!W55/12</f>
        <v>45.851512770000021</v>
      </c>
    </row>
    <row r="55" spans="1:28" s="1" customFormat="1" ht="9.75" customHeight="1">
      <c r="A55" s="172"/>
      <c r="B55" s="172"/>
      <c r="C55" s="172"/>
      <c r="D55" s="144"/>
      <c r="E55" s="144"/>
      <c r="F55" s="215"/>
      <c r="G55" s="172"/>
      <c r="H55" s="172"/>
      <c r="I55" s="198"/>
      <c r="J55" s="198"/>
      <c r="K55" s="199"/>
      <c r="L55" s="199"/>
      <c r="M55" s="206"/>
      <c r="N55" s="187">
        <f>N48+N49+N50+N51</f>
        <v>2756.2189708236001</v>
      </c>
      <c r="O55" s="187">
        <f t="shared" ref="O55:W55" si="3">O48+O49+O50+O51</f>
        <v>2599.0600327816996</v>
      </c>
      <c r="P55" s="187">
        <f t="shared" si="3"/>
        <v>2544.7445841454005</v>
      </c>
      <c r="Q55" s="187">
        <f t="shared" si="3"/>
        <v>2444.3357399843003</v>
      </c>
      <c r="R55" s="187">
        <f t="shared" si="3"/>
        <v>2339.6688144438999</v>
      </c>
      <c r="S55" s="214">
        <f t="shared" si="3"/>
        <v>2239.0856887426003</v>
      </c>
      <c r="T55" s="187">
        <f t="shared" si="3"/>
        <v>2146.0307484718001</v>
      </c>
      <c r="U55" s="214">
        <f t="shared" si="3"/>
        <v>2141.7594017175002</v>
      </c>
      <c r="V55" s="187">
        <f t="shared" si="3"/>
        <v>1917.7697948694001</v>
      </c>
      <c r="W55" s="187">
        <f t="shared" si="3"/>
        <v>1769.1651762040999</v>
      </c>
      <c r="X55" s="7"/>
      <c r="Y55" s="7"/>
      <c r="Z55" s="7"/>
      <c r="AA55" s="7"/>
    </row>
    <row r="56" spans="1:28" s="1" customFormat="1" ht="9.75" customHeight="1">
      <c r="A56" s="172"/>
      <c r="B56" s="172"/>
      <c r="C56" s="172"/>
      <c r="D56" s="217" t="s">
        <v>14</v>
      </c>
      <c r="E56" s="216"/>
      <c r="F56" s="218" t="s">
        <v>12</v>
      </c>
      <c r="G56" s="172"/>
      <c r="H56" s="172"/>
      <c r="I56" s="172"/>
      <c r="J56" s="172"/>
      <c r="K56" s="172"/>
      <c r="L56" s="172"/>
      <c r="M56" s="188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7"/>
      <c r="Y56" s="7"/>
      <c r="Z56" s="7"/>
      <c r="AA56" s="7"/>
    </row>
    <row r="57" spans="1:28" s="1" customFormat="1" ht="9.75" customHeight="1">
      <c r="A57" s="172"/>
      <c r="B57" s="172"/>
      <c r="C57" s="172"/>
      <c r="D57" s="219" t="s">
        <v>10</v>
      </c>
      <c r="E57" s="198"/>
      <c r="F57" s="220">
        <v>46.74</v>
      </c>
      <c r="G57" s="172"/>
      <c r="H57" s="172"/>
      <c r="I57" s="172"/>
      <c r="J57" s="172"/>
      <c r="K57" s="172"/>
      <c r="L57" s="172"/>
      <c r="M57" s="188"/>
      <c r="N57" s="189"/>
      <c r="O57" s="189"/>
      <c r="P57" s="189"/>
      <c r="Q57" s="189"/>
      <c r="R57" s="189"/>
      <c r="S57" s="189"/>
      <c r="T57" s="189"/>
      <c r="U57" s="189"/>
      <c r="V57" s="189"/>
      <c r="W57" s="24"/>
      <c r="X57" s="7"/>
      <c r="Y57" s="7"/>
      <c r="Z57" s="7"/>
      <c r="AA57" s="7"/>
    </row>
    <row r="58" spans="1:28" s="1" customFormat="1" ht="9.75" customHeight="1">
      <c r="A58" s="170" t="s">
        <v>108</v>
      </c>
      <c r="B58" s="172"/>
      <c r="C58" s="172"/>
      <c r="D58" s="219" t="s">
        <v>8</v>
      </c>
      <c r="E58" s="198"/>
      <c r="F58" s="220">
        <v>38.119999999999997</v>
      </c>
      <c r="G58" s="172"/>
      <c r="H58" s="172"/>
      <c r="I58" s="172"/>
      <c r="J58" s="172"/>
      <c r="K58" s="172"/>
      <c r="L58" s="172"/>
      <c r="M58" s="188"/>
      <c r="N58" s="189"/>
      <c r="O58" s="189"/>
      <c r="P58" s="189"/>
      <c r="Q58" s="214"/>
      <c r="R58" s="192">
        <v>14</v>
      </c>
      <c r="S58" s="208">
        <v>13</v>
      </c>
      <c r="T58" s="208">
        <v>12</v>
      </c>
      <c r="U58" s="192">
        <v>11</v>
      </c>
      <c r="V58" s="208">
        <v>10</v>
      </c>
      <c r="W58" s="8"/>
      <c r="X58" s="7"/>
      <c r="Y58" s="7"/>
      <c r="Z58" s="7"/>
      <c r="AA58" s="7"/>
    </row>
    <row r="59" spans="1:28" s="1" customFormat="1" ht="9.75" customHeight="1">
      <c r="A59" s="170"/>
      <c r="B59" s="172"/>
      <c r="C59" s="172"/>
      <c r="D59" s="223" t="s">
        <v>6</v>
      </c>
      <c r="E59" s="174"/>
      <c r="F59" s="220">
        <v>28.85</v>
      </c>
      <c r="G59" s="172"/>
      <c r="H59" s="172"/>
      <c r="I59" s="172"/>
      <c r="J59" s="172"/>
      <c r="K59" s="172"/>
      <c r="L59" s="172"/>
      <c r="M59" s="188"/>
      <c r="N59" s="189"/>
      <c r="O59" s="189"/>
      <c r="P59" s="189"/>
      <c r="Q59" s="189"/>
      <c r="R59" s="175"/>
      <c r="S59" s="207"/>
      <c r="T59" s="207"/>
      <c r="U59" s="175"/>
      <c r="V59" s="207"/>
      <c r="W59" s="8"/>
      <c r="X59" s="7"/>
      <c r="Y59" s="7"/>
      <c r="Z59" s="7"/>
      <c r="AA59" s="7"/>
    </row>
    <row r="60" spans="1:28" s="1" customFormat="1" ht="9.75" customHeight="1">
      <c r="A60" s="170"/>
      <c r="B60" s="172"/>
      <c r="C60" s="172"/>
      <c r="D60" s="223" t="s">
        <v>5</v>
      </c>
      <c r="E60" s="174"/>
      <c r="F60" s="220">
        <v>19.64</v>
      </c>
      <c r="G60" s="172"/>
      <c r="H60" s="172"/>
      <c r="I60" s="172"/>
      <c r="J60" s="172"/>
      <c r="K60" s="172"/>
      <c r="L60" s="172"/>
      <c r="M60" s="198"/>
      <c r="N60" s="198"/>
      <c r="O60" s="172"/>
      <c r="P60" s="274" t="s">
        <v>28</v>
      </c>
      <c r="Q60" s="275"/>
      <c r="R60" s="179">
        <v>600.58000000000004</v>
      </c>
      <c r="S60" s="197">
        <v>600.58000000000004</v>
      </c>
      <c r="T60" s="197">
        <v>600.58000000000004</v>
      </c>
      <c r="U60" s="179">
        <v>600.58000000000004</v>
      </c>
      <c r="V60" s="178">
        <v>600.58000000000004</v>
      </c>
      <c r="W60" s="17"/>
      <c r="Y60" s="7"/>
      <c r="Z60" s="7"/>
      <c r="AA60" s="7"/>
    </row>
    <row r="61" spans="1:28" s="1" customFormat="1" ht="9.75" customHeight="1">
      <c r="A61" s="170"/>
      <c r="B61" s="172"/>
      <c r="C61" s="172"/>
      <c r="D61" s="240" t="s">
        <v>84</v>
      </c>
      <c r="E61" s="241"/>
      <c r="F61" s="237">
        <v>14.78</v>
      </c>
      <c r="G61" s="172"/>
      <c r="H61" s="172"/>
      <c r="I61" s="172"/>
      <c r="J61" s="172"/>
      <c r="K61" s="172"/>
      <c r="L61" s="172"/>
      <c r="M61" s="198"/>
      <c r="N61" s="188"/>
      <c r="O61" s="172"/>
      <c r="P61" s="276" t="s">
        <v>27</v>
      </c>
      <c r="Q61" s="276"/>
      <c r="R61" s="179">
        <f>'GEN21 ANY'!R62/14</f>
        <v>334.02</v>
      </c>
      <c r="S61" s="178">
        <f>'GEN21 ANY'!S62/14</f>
        <v>309.40000000000003</v>
      </c>
      <c r="T61" s="178">
        <f>'GEN21 ANY'!T62/14</f>
        <v>284.8</v>
      </c>
      <c r="U61" s="179">
        <f>'GEN21 ANY'!U62/14</f>
        <v>260.2</v>
      </c>
      <c r="V61" s="178">
        <f>'GEN21 ANY'!V62/14</f>
        <v>235.65</v>
      </c>
      <c r="W61" s="198"/>
      <c r="X61" s="198"/>
      <c r="Y61" s="198"/>
      <c r="Z61" s="198"/>
      <c r="AA61" s="198"/>
      <c r="AB61" s="7"/>
    </row>
    <row r="62" spans="1:28" s="1" customFormat="1" ht="9.75" customHeight="1">
      <c r="A62" s="170"/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98"/>
      <c r="N62" s="198"/>
      <c r="O62" s="172"/>
      <c r="P62" s="276" t="s">
        <v>26</v>
      </c>
      <c r="Q62" s="276"/>
      <c r="R62" s="179">
        <f>'GEN21 ANY'!R63/14</f>
        <v>1140.014152614807</v>
      </c>
      <c r="S62" s="178">
        <f>'GEN21 ANY'!S63/14</f>
        <v>985.10642835344299</v>
      </c>
      <c r="T62" s="178">
        <f>'GEN21 ANY'!T63/14</f>
        <v>918.25392150018558</v>
      </c>
      <c r="U62" s="179">
        <f>'GEN21 ANY'!U63/14</f>
        <v>928.01722278732154</v>
      </c>
      <c r="V62" s="178">
        <f>'GEN21 ANY'!V63/14</f>
        <v>764.24541437398568</v>
      </c>
      <c r="W62" s="17"/>
    </row>
    <row r="63" spans="1:28" s="1" customFormat="1" ht="9.75" customHeight="1">
      <c r="A63" s="170"/>
      <c r="B63" s="172"/>
      <c r="C63" s="172"/>
      <c r="D63" s="172"/>
      <c r="H63" s="172"/>
      <c r="I63" s="172"/>
      <c r="J63" s="172"/>
      <c r="K63" s="172"/>
      <c r="L63" s="172"/>
      <c r="M63" s="198"/>
      <c r="N63" s="198"/>
      <c r="O63" s="172"/>
      <c r="P63" s="276" t="s">
        <v>24</v>
      </c>
      <c r="Q63" s="276"/>
      <c r="R63" s="179">
        <f>'GEN21 ANY'!R64/12</f>
        <v>542.99180444939122</v>
      </c>
      <c r="S63" s="178">
        <f>'GEN21 ANY'!S64/12</f>
        <v>471.24681025431681</v>
      </c>
      <c r="T63" s="178">
        <f>'GEN21 ANY'!T64/12</f>
        <v>338.44768408311671</v>
      </c>
      <c r="U63" s="179">
        <f>'GEN21 ANY'!U64/12</f>
        <v>349.2491159147915</v>
      </c>
      <c r="V63" s="178">
        <f>'GEN21 ANY'!V64/12</f>
        <v>267.79577656368332</v>
      </c>
      <c r="W63" s="17"/>
    </row>
    <row r="64" spans="1:28" s="1" customFormat="1" ht="9.75" hidden="1" customHeight="1">
      <c r="A64" s="172"/>
      <c r="B64" s="172"/>
      <c r="C64" s="172"/>
      <c r="D64" s="172"/>
      <c r="H64" s="172"/>
      <c r="I64" s="172"/>
      <c r="J64" s="172"/>
      <c r="K64" s="202"/>
      <c r="L64" s="202"/>
      <c r="M64" s="202"/>
      <c r="N64" s="211" t="s">
        <v>23</v>
      </c>
      <c r="O64" s="172"/>
      <c r="P64" s="271">
        <v>0.5</v>
      </c>
      <c r="Q64" s="271"/>
      <c r="R64" s="186"/>
      <c r="S64" s="201"/>
      <c r="T64" s="201"/>
      <c r="U64" s="186"/>
      <c r="V64" s="185"/>
      <c r="W64" s="33"/>
      <c r="X64" s="7"/>
      <c r="Y64" s="7"/>
      <c r="Z64" s="7"/>
      <c r="AA64" s="7"/>
    </row>
    <row r="65" spans="1:28" s="1" customFormat="1" ht="9.75" hidden="1" customHeight="1">
      <c r="A65" s="172"/>
      <c r="B65" s="172"/>
      <c r="C65" s="172"/>
      <c r="D65" s="172"/>
      <c r="H65" s="172"/>
      <c r="I65" s="172"/>
      <c r="J65" s="172"/>
      <c r="K65" s="202"/>
      <c r="L65" s="202"/>
      <c r="M65" s="202"/>
      <c r="N65" s="213" t="s">
        <v>22</v>
      </c>
      <c r="O65" s="172"/>
      <c r="P65" s="271">
        <v>0.3</v>
      </c>
      <c r="Q65" s="271"/>
      <c r="R65" s="186"/>
      <c r="S65" s="201"/>
      <c r="T65" s="201"/>
      <c r="U65" s="186"/>
      <c r="V65" s="185"/>
      <c r="W65" s="33"/>
      <c r="X65" s="7"/>
      <c r="Y65" s="7"/>
      <c r="Z65" s="7"/>
      <c r="AA65" s="7"/>
    </row>
    <row r="66" spans="1:28" ht="9.75" hidden="1" customHeight="1">
      <c r="A66" s="202"/>
      <c r="H66" s="171"/>
      <c r="I66" s="171"/>
      <c r="J66" s="171"/>
      <c r="K66" s="202"/>
      <c r="N66" s="212" t="s">
        <v>21</v>
      </c>
      <c r="O66" s="171"/>
      <c r="P66" s="271">
        <v>0.2</v>
      </c>
      <c r="Q66" s="271"/>
      <c r="R66" s="186"/>
      <c r="S66" s="201"/>
      <c r="T66" s="201"/>
      <c r="U66" s="186"/>
      <c r="V66" s="185"/>
      <c r="W66" s="33"/>
      <c r="X66" s="8"/>
      <c r="Y66" s="6"/>
      <c r="Z66" s="6"/>
      <c r="AA66" s="6"/>
    </row>
    <row r="67" spans="1:28" ht="9.75" customHeight="1">
      <c r="A67" s="217" t="s">
        <v>109</v>
      </c>
      <c r="B67" s="216"/>
      <c r="C67" s="227"/>
      <c r="D67" s="217" t="s">
        <v>107</v>
      </c>
      <c r="E67" s="216"/>
      <c r="F67" s="227"/>
      <c r="H67" s="171"/>
      <c r="I67" s="171"/>
      <c r="J67" s="171"/>
      <c r="K67" s="199"/>
      <c r="N67" s="198"/>
      <c r="O67" s="171"/>
      <c r="P67" s="272"/>
      <c r="Q67" s="273"/>
      <c r="R67" s="187">
        <f>R60+R61+R62+R63</f>
        <v>2617.6059570641983</v>
      </c>
      <c r="S67" s="187">
        <f t="shared" ref="S67:V67" si="4">S60+S61+S62+S63</f>
        <v>2366.3332386077595</v>
      </c>
      <c r="T67" s="187">
        <f t="shared" si="4"/>
        <v>2142.0816055833025</v>
      </c>
      <c r="U67" s="187">
        <f t="shared" si="4"/>
        <v>2138.0463387021132</v>
      </c>
      <c r="V67" s="187">
        <f t="shared" si="4"/>
        <v>1868.271190937669</v>
      </c>
      <c r="W67" s="17"/>
      <c r="X67" s="7"/>
      <c r="Y67" s="7"/>
      <c r="Z67" s="7"/>
      <c r="AA67" s="6"/>
      <c r="AB67" s="6"/>
    </row>
    <row r="68" spans="1:28" ht="9.75" customHeight="1">
      <c r="C68" s="215"/>
      <c r="D68" s="228" t="s">
        <v>17</v>
      </c>
      <c r="E68" s="198"/>
      <c r="F68" s="220"/>
      <c r="H68" s="171"/>
      <c r="I68" s="171"/>
      <c r="J68" s="171"/>
      <c r="K68" s="171"/>
      <c r="N68" s="171"/>
      <c r="O68" s="171"/>
      <c r="P68" s="171"/>
      <c r="Q68" s="171"/>
      <c r="R68" s="171"/>
      <c r="S68" s="7"/>
      <c r="T68" s="7"/>
      <c r="U68" s="7"/>
      <c r="V68" s="7"/>
    </row>
    <row r="69" spans="1:28" s="1" customFormat="1" ht="9.75" customHeight="1">
      <c r="A69" s="217" t="s">
        <v>14</v>
      </c>
      <c r="B69" s="216"/>
      <c r="C69" s="218" t="s">
        <v>12</v>
      </c>
      <c r="D69" s="217" t="s">
        <v>14</v>
      </c>
      <c r="E69" s="229" t="s">
        <v>13</v>
      </c>
      <c r="F69" s="218" t="s">
        <v>12</v>
      </c>
      <c r="H69" s="221"/>
      <c r="K69" s="221"/>
      <c r="N69" s="221"/>
      <c r="O69" s="221"/>
      <c r="P69" s="221"/>
      <c r="Q69" s="221"/>
      <c r="R69" s="172"/>
      <c r="S69" s="190"/>
      <c r="T69" s="172"/>
      <c r="U69" s="172"/>
      <c r="V69" s="172"/>
    </row>
    <row r="70" spans="1:28" s="1" customFormat="1" ht="9.75" customHeight="1">
      <c r="A70" s="219" t="s">
        <v>10</v>
      </c>
      <c r="B70" s="198"/>
      <c r="C70" s="220">
        <v>46.74</v>
      </c>
      <c r="D70" s="219" t="s">
        <v>10</v>
      </c>
      <c r="E70" s="198">
        <v>749.38</v>
      </c>
      <c r="F70" s="220">
        <v>28.85</v>
      </c>
      <c r="H70" s="221"/>
      <c r="K70" s="221"/>
      <c r="L70" s="221"/>
      <c r="M70" s="221"/>
      <c r="N70" s="221"/>
      <c r="O70" s="221"/>
      <c r="P70" s="221"/>
      <c r="Q70" s="221"/>
      <c r="R70" s="172"/>
      <c r="S70" s="172"/>
      <c r="T70" s="172"/>
      <c r="U70" s="172"/>
      <c r="V70" s="172"/>
    </row>
    <row r="71" spans="1:28" s="1" customFormat="1" ht="9.75" customHeight="1">
      <c r="A71" s="219" t="s">
        <v>8</v>
      </c>
      <c r="B71" s="198"/>
      <c r="C71" s="220">
        <v>38.119999999999997</v>
      </c>
      <c r="D71" s="219" t="s">
        <v>8</v>
      </c>
      <c r="E71" s="198">
        <v>765.83</v>
      </c>
      <c r="F71" s="220">
        <v>27.79</v>
      </c>
      <c r="H71" s="221"/>
      <c r="K71" s="221"/>
      <c r="L71" s="221"/>
      <c r="M71" s="221"/>
      <c r="N71" s="221"/>
      <c r="O71" s="221"/>
      <c r="P71" s="221"/>
      <c r="Q71" s="221"/>
      <c r="R71" s="234" t="s">
        <v>111</v>
      </c>
      <c r="S71" s="172"/>
      <c r="T71" s="172"/>
      <c r="U71" s="172"/>
      <c r="V71" s="172"/>
    </row>
    <row r="72" spans="1:28" s="1" customFormat="1" ht="9.75" customHeight="1">
      <c r="A72" s="223" t="s">
        <v>6</v>
      </c>
      <c r="B72" s="174"/>
      <c r="C72" s="220">
        <v>28.85</v>
      </c>
      <c r="D72" s="219" t="s">
        <v>6</v>
      </c>
      <c r="E72" s="198">
        <v>681.43</v>
      </c>
      <c r="F72" s="220">
        <v>24.91</v>
      </c>
      <c r="H72" s="221"/>
      <c r="I72" s="222" t="s">
        <v>20</v>
      </c>
      <c r="J72" s="221"/>
      <c r="K72" s="221"/>
      <c r="L72" s="226" t="s">
        <v>15</v>
      </c>
      <c r="M72" s="221"/>
      <c r="N72" s="221"/>
      <c r="O72" s="221"/>
      <c r="P72" s="221"/>
      <c r="Q72" s="221"/>
      <c r="R72" s="230" t="s">
        <v>4</v>
      </c>
      <c r="S72" s="231"/>
      <c r="T72" s="231"/>
      <c r="U72" s="231"/>
      <c r="V72" s="232" t="s">
        <v>3</v>
      </c>
      <c r="W72" s="232" t="s">
        <v>2</v>
      </c>
      <c r="X72" s="172"/>
    </row>
    <row r="73" spans="1:28" s="1" customFormat="1" ht="9.75" customHeight="1">
      <c r="A73" s="223" t="s">
        <v>5</v>
      </c>
      <c r="B73" s="174"/>
      <c r="C73" s="220">
        <v>19.64</v>
      </c>
      <c r="D73" s="219" t="s">
        <v>5</v>
      </c>
      <c r="E73" s="198">
        <v>650.20000000000005</v>
      </c>
      <c r="F73" s="220">
        <v>19.440000000000001</v>
      </c>
      <c r="H73" s="221"/>
      <c r="I73" s="222"/>
      <c r="J73" s="221"/>
      <c r="K73" s="221"/>
      <c r="L73" s="221"/>
      <c r="M73" s="221"/>
      <c r="N73" s="221"/>
      <c r="O73" s="221"/>
      <c r="P73" s="221"/>
      <c r="Q73" s="221"/>
      <c r="R73" s="231" t="s">
        <v>1</v>
      </c>
      <c r="S73" s="231"/>
      <c r="T73" s="231"/>
      <c r="U73" s="233">
        <v>0.25800000000000001</v>
      </c>
      <c r="V73" s="231">
        <v>0.19</v>
      </c>
      <c r="W73" s="233">
        <v>6.7000000000000004E-2</v>
      </c>
    </row>
    <row r="74" spans="1:28" s="1" customFormat="1" ht="9.75" customHeight="1">
      <c r="A74" s="240" t="s">
        <v>84</v>
      </c>
      <c r="B74" s="241"/>
      <c r="C74" s="237">
        <v>14.78</v>
      </c>
      <c r="D74" s="235" t="s">
        <v>84</v>
      </c>
      <c r="E74" s="236">
        <v>600.58000000000004</v>
      </c>
      <c r="F74" s="237">
        <v>14.78</v>
      </c>
      <c r="H74" s="221"/>
      <c r="I74" s="224" t="s">
        <v>18</v>
      </c>
      <c r="J74" s="221"/>
      <c r="K74" s="221"/>
      <c r="L74" s="221" t="s">
        <v>9</v>
      </c>
      <c r="M74" s="221"/>
      <c r="N74" s="221"/>
      <c r="O74" s="221">
        <v>43.5</v>
      </c>
      <c r="P74" s="221"/>
      <c r="Q74" s="221"/>
      <c r="R74" s="231" t="s">
        <v>0</v>
      </c>
      <c r="S74" s="231"/>
      <c r="T74" s="231"/>
      <c r="U74" s="231">
        <v>9.2100000000000009</v>
      </c>
      <c r="V74" s="231">
        <v>0</v>
      </c>
      <c r="W74" s="231">
        <v>9.2100000000000009</v>
      </c>
      <c r="X74" s="172"/>
    </row>
    <row r="75" spans="1:28" s="1" customFormat="1" ht="9.75" customHeight="1">
      <c r="A75" s="216"/>
      <c r="H75" s="221"/>
      <c r="I75" s="225" t="s">
        <v>120</v>
      </c>
      <c r="J75" s="221"/>
      <c r="K75" s="221"/>
      <c r="L75" s="221" t="s">
        <v>7</v>
      </c>
      <c r="M75" s="221"/>
      <c r="N75" s="221"/>
      <c r="O75" s="221">
        <v>136.30000000000001</v>
      </c>
      <c r="P75" s="221"/>
      <c r="Q75" s="221"/>
      <c r="R75" s="172"/>
      <c r="S75" s="172"/>
      <c r="T75" s="172"/>
      <c r="U75" s="172"/>
      <c r="V75" s="172"/>
    </row>
    <row r="76" spans="1:28" s="1" customFormat="1" ht="9.75" customHeight="1">
      <c r="A76" s="198"/>
      <c r="H76" s="221"/>
      <c r="I76" s="238"/>
      <c r="J76" s="221"/>
      <c r="K76" s="221"/>
      <c r="L76" s="221"/>
      <c r="M76" s="221"/>
      <c r="N76" s="221"/>
      <c r="O76" s="221"/>
      <c r="P76" s="221"/>
      <c r="Q76" s="221"/>
      <c r="R76" s="172"/>
      <c r="S76" s="172"/>
      <c r="T76" s="172"/>
      <c r="U76" s="172"/>
      <c r="V76" s="172"/>
    </row>
    <row r="77" spans="1:28" s="1" customFormat="1" ht="9.75" customHeight="1">
      <c r="A77" s="198"/>
      <c r="H77" s="221"/>
      <c r="I77" s="238"/>
      <c r="J77" s="221"/>
      <c r="K77" s="221"/>
      <c r="S77" s="172"/>
      <c r="T77" s="172"/>
      <c r="U77" s="172"/>
      <c r="V77" s="172"/>
    </row>
    <row r="78" spans="1:28" s="1" customFormat="1" ht="9.75" customHeight="1">
      <c r="A78" s="198"/>
      <c r="H78" s="221"/>
      <c r="I78" s="238"/>
      <c r="J78" s="221"/>
      <c r="K78" s="221"/>
      <c r="S78" s="172"/>
      <c r="T78" s="172"/>
      <c r="U78" s="172"/>
      <c r="V78" s="172"/>
    </row>
    <row r="79" spans="1:28" s="1" customFormat="1" ht="9.75" customHeight="1">
      <c r="A79" s="198"/>
      <c r="H79" s="221"/>
      <c r="I79" s="238"/>
      <c r="J79" s="221"/>
      <c r="K79" s="221"/>
      <c r="S79" s="172"/>
      <c r="T79" s="172"/>
      <c r="U79" s="172"/>
      <c r="V79" s="172"/>
    </row>
    <row r="80" spans="1:28" ht="9.75" customHeight="1">
      <c r="A80" s="198"/>
      <c r="H80" s="171"/>
      <c r="I80" s="171"/>
      <c r="J80" s="171"/>
      <c r="K80" s="171"/>
      <c r="L80" s="171"/>
      <c r="M80" s="171"/>
      <c r="N80" s="171"/>
      <c r="O80" s="171"/>
      <c r="P80" s="171"/>
      <c r="Q80" s="171"/>
      <c r="R80" s="171"/>
      <c r="S80" s="171"/>
      <c r="T80" s="171"/>
      <c r="U80" s="171"/>
      <c r="V80" s="171"/>
    </row>
  </sheetData>
  <mergeCells count="10">
    <mergeCell ref="P65:Q65"/>
    <mergeCell ref="P66:Q66"/>
    <mergeCell ref="P67:Q67"/>
    <mergeCell ref="A1:S1"/>
    <mergeCell ref="P60:Q60"/>
    <mergeCell ref="P61:Q61"/>
    <mergeCell ref="P62:Q62"/>
    <mergeCell ref="P63:Q63"/>
    <mergeCell ref="P64:Q64"/>
    <mergeCell ref="F2:N2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G10" sqref="G10"/>
    </sheetView>
  </sheetViews>
  <sheetFormatPr baseColWidth="10" defaultRowHeight="15"/>
  <cols>
    <col min="1" max="1" width="14.28515625" customWidth="1"/>
  </cols>
  <sheetData>
    <row r="1" spans="1:11" ht="21">
      <c r="A1" s="256" t="s">
        <v>118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1" ht="21">
      <c r="A2" s="259" t="s">
        <v>119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</row>
    <row r="3" spans="1:11" ht="30">
      <c r="A3" s="250" t="s">
        <v>42</v>
      </c>
      <c r="B3" s="251"/>
      <c r="C3" s="251"/>
      <c r="D3" s="251"/>
      <c r="E3" s="251"/>
      <c r="F3" s="251"/>
      <c r="G3" s="78"/>
      <c r="H3" s="257" t="s">
        <v>117</v>
      </c>
      <c r="I3" s="258"/>
      <c r="J3" s="78"/>
      <c r="K3" s="79" t="s">
        <v>44</v>
      </c>
    </row>
    <row r="4" spans="1:11">
      <c r="A4" s="80"/>
      <c r="B4" s="81"/>
      <c r="C4" s="18"/>
      <c r="D4" s="144"/>
      <c r="E4" s="252" t="s">
        <v>114</v>
      </c>
      <c r="F4" s="82" t="s">
        <v>46</v>
      </c>
      <c r="G4" s="83"/>
      <c r="H4" s="144"/>
      <c r="I4" s="144"/>
      <c r="J4" s="144"/>
      <c r="K4" s="84"/>
    </row>
    <row r="5" spans="1:11" ht="37.5" customHeight="1">
      <c r="A5" s="80" t="s">
        <v>48</v>
      </c>
      <c r="B5" s="81"/>
      <c r="C5" s="253" t="s">
        <v>115</v>
      </c>
      <c r="D5" s="144"/>
      <c r="E5" s="253" t="s">
        <v>116</v>
      </c>
      <c r="F5" s="87" t="s">
        <v>50</v>
      </c>
      <c r="G5" s="144"/>
      <c r="H5" s="144"/>
      <c r="I5" s="144"/>
      <c r="J5" s="144"/>
      <c r="K5" s="84"/>
    </row>
    <row r="6" spans="1:11">
      <c r="A6" s="1"/>
      <c r="B6" s="88"/>
      <c r="C6" s="10">
        <v>5935.37</v>
      </c>
      <c r="D6" s="89"/>
      <c r="E6" s="10">
        <v>5988.7883300000003</v>
      </c>
      <c r="F6" s="10">
        <f>E6</f>
        <v>5988.7883300000003</v>
      </c>
      <c r="G6" s="254"/>
      <c r="H6" s="27"/>
      <c r="I6" s="27"/>
      <c r="J6" s="27"/>
      <c r="K6" s="90">
        <f>F6*14</f>
        <v>83843.036619999999</v>
      </c>
    </row>
  </sheetData>
  <mergeCells count="3">
    <mergeCell ref="A1:K1"/>
    <mergeCell ref="A2:K2"/>
    <mergeCell ref="H3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SET20 ANUAL</vt:lpstr>
      <vt:lpstr>SET20 MES</vt:lpstr>
      <vt:lpstr>SET20 LAB</vt:lpstr>
      <vt:lpstr>LGPE</vt:lpstr>
      <vt:lpstr>GEN21 ANY</vt:lpstr>
      <vt:lpstr>GEN21 MES</vt:lpstr>
      <vt:lpstr>DIREC-GERENT</vt:lpstr>
      <vt:lpstr>'GEN21 ANY'!Print_Area</vt:lpstr>
      <vt:lpstr>'SET20 ANUAL'!Print_Area</vt:lpstr>
      <vt:lpstr>'SET20 LAB'!Print_Area</vt:lpstr>
      <vt:lpstr>'SET20 MES'!Print_Area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Ibañez Perez</dc:creator>
  <cp:lastModifiedBy>Pilar Vicente</cp:lastModifiedBy>
  <cp:lastPrinted>2021-01-28T14:45:28Z</cp:lastPrinted>
  <dcterms:created xsi:type="dcterms:W3CDTF">2020-07-02T13:52:01Z</dcterms:created>
  <dcterms:modified xsi:type="dcterms:W3CDTF">2022-02-08T12:54:39Z</dcterms:modified>
</cp:coreProperties>
</file>