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05\G05.19 RP\2026_RETRIBUCIONS 2026\26X 025 QUADRE_RETRIBUTIU_INCREMEMENT_GENER_1,5%\"/>
    </mc:Choice>
  </mc:AlternateContent>
  <xr:revisionPtr revIDLastSave="0" documentId="8_{D6365041-B10E-4271-9FA2-458EAD148287}" xr6:coauthVersionLast="47" xr6:coauthVersionMax="47" xr10:uidLastSave="{00000000-0000-0000-0000-000000000000}"/>
  <bookViews>
    <workbookView xWindow="-108" yWindow="-108" windowWidth="23256" windowHeight="14016" tabRatio="852" firstSheet="4" activeTab="4" xr2:uid="{00000000-000D-0000-FFFF-FFFF00000000}"/>
  </bookViews>
  <sheets>
    <sheet name="anual MAR 2025" sheetId="20" state="hidden" r:id="rId1"/>
    <sheet name="anual JUL 2025" sheetId="26" state="hidden" r:id="rId2"/>
    <sheet name="mensual JUL 2025" sheetId="21" state="hidden" r:id="rId3"/>
    <sheet name="imports 2024 2%" sheetId="24" state="hidden" r:id="rId4"/>
    <sheet name="anual GEN 2026" sheetId="32" r:id="rId5"/>
    <sheet name="imports 2025 0,5%" sheetId="25" state="hidden" r:id="rId6"/>
    <sheet name="imports 2025 2,5%" sheetId="29" state="hidden" r:id="rId7"/>
  </sheets>
  <definedNames>
    <definedName name="_xlnm.Print_Area" localSheetId="4">'anual GEN 2026'!$A$1:$X$73</definedName>
    <definedName name="_xlnm.Print_Area" localSheetId="1">'anual JUL 2025'!$A$1:$X$73</definedName>
    <definedName name="_xlnm.Print_Area" localSheetId="0">'anual MAR 2025'!$A$1:$X$73</definedName>
    <definedName name="_xlnm.Print_Area" localSheetId="2">'mensual JUL 2025'!$A$1:$X$73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9" l="1"/>
  <c r="E54" i="29" s="1"/>
  <c r="D53" i="29"/>
  <c r="E53" i="29" s="1"/>
  <c r="D52" i="29"/>
  <c r="E52" i="29" s="1"/>
  <c r="D51" i="29"/>
  <c r="E51" i="29" s="1"/>
  <c r="D50" i="29"/>
  <c r="E50" i="29" s="1"/>
  <c r="D49" i="29"/>
  <c r="E49" i="29" s="1"/>
  <c r="D48" i="29"/>
  <c r="E48" i="29" s="1"/>
  <c r="D47" i="29"/>
  <c r="E47" i="29" s="1"/>
  <c r="D46" i="29"/>
  <c r="E46" i="29" s="1"/>
  <c r="D45" i="29"/>
  <c r="E45" i="29" s="1"/>
  <c r="D44" i="29"/>
  <c r="E44" i="29" s="1"/>
  <c r="D43" i="29"/>
  <c r="E43" i="29" s="1"/>
  <c r="D42" i="29"/>
  <c r="E42" i="29" s="1"/>
  <c r="D41" i="29"/>
  <c r="E41" i="29" s="1"/>
  <c r="D40" i="29"/>
  <c r="E40" i="29" s="1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D32" i="29"/>
  <c r="E32" i="29" s="1"/>
  <c r="D31" i="29"/>
  <c r="E31" i="29" s="1"/>
  <c r="D30" i="29"/>
  <c r="E30" i="29" s="1"/>
  <c r="D29" i="29"/>
  <c r="E29" i="29" s="1"/>
  <c r="D28" i="29"/>
  <c r="E28" i="29" s="1"/>
  <c r="D27" i="29"/>
  <c r="E27" i="29" s="1"/>
  <c r="D26" i="29"/>
  <c r="E26" i="29" s="1"/>
  <c r="D25" i="29"/>
  <c r="E25" i="29" s="1"/>
  <c r="H8" i="29"/>
  <c r="D8" i="29"/>
  <c r="E8" i="29" s="1"/>
  <c r="H7" i="29"/>
  <c r="D7" i="29"/>
  <c r="E7" i="29" s="1"/>
  <c r="H6" i="29"/>
  <c r="D6" i="29"/>
  <c r="E6" i="29" s="1"/>
  <c r="H5" i="29"/>
  <c r="D5" i="29"/>
  <c r="E5" i="29" s="1"/>
  <c r="H4" i="29"/>
  <c r="D4" i="29"/>
  <c r="E4" i="29" s="1"/>
  <c r="H3" i="29"/>
  <c r="D3" i="29"/>
  <c r="E3" i="29" s="1"/>
  <c r="E28" i="21"/>
  <c r="F24" i="21"/>
  <c r="E23" i="21"/>
  <c r="F23" i="21"/>
  <c r="I68" i="21"/>
  <c r="I69" i="26"/>
  <c r="I68" i="26"/>
  <c r="O36" i="21"/>
  <c r="K36" i="21"/>
  <c r="Q35" i="21"/>
  <c r="J23" i="21"/>
  <c r="M11" i="21"/>
  <c r="C10" i="21"/>
  <c r="B10" i="21"/>
  <c r="F72" i="21"/>
  <c r="E72" i="21"/>
  <c r="B72" i="21"/>
  <c r="F71" i="21"/>
  <c r="E71" i="21"/>
  <c r="B71" i="21"/>
  <c r="F70" i="21"/>
  <c r="E70" i="21"/>
  <c r="B70" i="21"/>
  <c r="F69" i="21"/>
  <c r="E69" i="21"/>
  <c r="B69" i="21"/>
  <c r="F68" i="21"/>
  <c r="E68" i="21"/>
  <c r="B68" i="21"/>
  <c r="V58" i="21"/>
  <c r="U58" i="21"/>
  <c r="T58" i="21"/>
  <c r="S58" i="21"/>
  <c r="R58" i="21"/>
  <c r="V57" i="21"/>
  <c r="U57" i="21"/>
  <c r="T57" i="21"/>
  <c r="S57" i="21"/>
  <c r="R5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T34" i="21"/>
  <c r="S34" i="21"/>
  <c r="R34" i="21"/>
  <c r="Q34" i="21"/>
  <c r="P34" i="21"/>
  <c r="O34" i="21"/>
  <c r="N34" i="21"/>
  <c r="M34" i="21"/>
  <c r="L34" i="21"/>
  <c r="K34" i="21"/>
  <c r="J34" i="21"/>
  <c r="T33" i="21"/>
  <c r="S33" i="21"/>
  <c r="R33" i="21"/>
  <c r="Q33" i="21"/>
  <c r="P33" i="21"/>
  <c r="O33" i="21"/>
  <c r="N33" i="21"/>
  <c r="M33" i="21"/>
  <c r="L33" i="21"/>
  <c r="K33" i="21"/>
  <c r="J33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V60" i="26"/>
  <c r="V62" i="26" s="1"/>
  <c r="V59" i="26"/>
  <c r="V59" i="21" s="1"/>
  <c r="V58" i="26"/>
  <c r="U60" i="26"/>
  <c r="U62" i="26" s="1"/>
  <c r="U59" i="26"/>
  <c r="U59" i="21" s="1"/>
  <c r="T60" i="26"/>
  <c r="T63" i="26" s="1"/>
  <c r="T59" i="26"/>
  <c r="T59" i="21" s="1"/>
  <c r="S60" i="26"/>
  <c r="S61" i="26" s="1"/>
  <c r="S59" i="26"/>
  <c r="R60" i="26"/>
  <c r="R60" i="21" s="1"/>
  <c r="R59" i="26"/>
  <c r="R59" i="21" s="1"/>
  <c r="W48" i="26"/>
  <c r="W48" i="21" s="1"/>
  <c r="W47" i="26"/>
  <c r="W47" i="21" s="1"/>
  <c r="V48" i="26"/>
  <c r="V51" i="26" s="1"/>
  <c r="V47" i="26"/>
  <c r="V47" i="21" s="1"/>
  <c r="U48" i="26"/>
  <c r="U51" i="26" s="1"/>
  <c r="U47" i="26"/>
  <c r="U47" i="21" s="1"/>
  <c r="T48" i="26"/>
  <c r="T48" i="21" s="1"/>
  <c r="T47" i="26"/>
  <c r="T47" i="21" s="1"/>
  <c r="S48" i="26"/>
  <c r="S48" i="21" s="1"/>
  <c r="S47" i="26"/>
  <c r="S47" i="21" s="1"/>
  <c r="R48" i="26"/>
  <c r="R50" i="26" s="1"/>
  <c r="R47" i="26"/>
  <c r="R47" i="21" s="1"/>
  <c r="Q48" i="26"/>
  <c r="Q50" i="26" s="1"/>
  <c r="Q47" i="26"/>
  <c r="Q47" i="21" s="1"/>
  <c r="P48" i="26"/>
  <c r="P48" i="21" s="1"/>
  <c r="P47" i="26"/>
  <c r="P47" i="21" s="1"/>
  <c r="O48" i="26"/>
  <c r="O48" i="21" s="1"/>
  <c r="O47" i="26"/>
  <c r="O47" i="21" s="1"/>
  <c r="N48" i="26"/>
  <c r="N49" i="26" s="1"/>
  <c r="N47" i="26"/>
  <c r="N47" i="21" s="1"/>
  <c r="T36" i="26"/>
  <c r="T38" i="26" s="1"/>
  <c r="T35" i="26"/>
  <c r="T35" i="21" s="1"/>
  <c r="S36" i="26"/>
  <c r="S38" i="26" s="1"/>
  <c r="S35" i="26"/>
  <c r="S35" i="21" s="1"/>
  <c r="R36" i="26"/>
  <c r="R38" i="26" s="1"/>
  <c r="R35" i="26"/>
  <c r="R35" i="21" s="1"/>
  <c r="Q36" i="26"/>
  <c r="Q37" i="26" s="1"/>
  <c r="Q35" i="26"/>
  <c r="P36" i="26"/>
  <c r="P36" i="21" s="1"/>
  <c r="P35" i="26"/>
  <c r="P35" i="21" s="1"/>
  <c r="O36" i="26"/>
  <c r="O37" i="26" s="1"/>
  <c r="O35" i="26"/>
  <c r="O35" i="21" s="1"/>
  <c r="N36" i="26"/>
  <c r="N37" i="26" s="1"/>
  <c r="N35" i="26"/>
  <c r="N35" i="21" s="1"/>
  <c r="M36" i="26"/>
  <c r="M37" i="26" s="1"/>
  <c r="M35" i="26"/>
  <c r="M35" i="21" s="1"/>
  <c r="L36" i="26"/>
  <c r="L36" i="21" s="1"/>
  <c r="L35" i="26"/>
  <c r="L35" i="21" s="1"/>
  <c r="K36" i="26"/>
  <c r="K35" i="26"/>
  <c r="J36" i="26"/>
  <c r="J36" i="21" s="1"/>
  <c r="J35" i="26"/>
  <c r="J35" i="21" s="1"/>
  <c r="Q24" i="26"/>
  <c r="Q24" i="21" s="1"/>
  <c r="Q23" i="26"/>
  <c r="Q23" i="21" s="1"/>
  <c r="P24" i="26"/>
  <c r="P27" i="26" s="1"/>
  <c r="P23" i="26"/>
  <c r="P23" i="21" s="1"/>
  <c r="O24" i="26"/>
  <c r="O26" i="26" s="1"/>
  <c r="O23" i="26"/>
  <c r="O23" i="21" s="1"/>
  <c r="N24" i="26"/>
  <c r="N24" i="21" s="1"/>
  <c r="N23" i="26"/>
  <c r="N23" i="21" s="1"/>
  <c r="M24" i="26"/>
  <c r="M24" i="21" s="1"/>
  <c r="M23" i="26"/>
  <c r="M23" i="21" s="1"/>
  <c r="L24" i="26"/>
  <c r="L27" i="26" s="1"/>
  <c r="L23" i="26"/>
  <c r="L23" i="21" s="1"/>
  <c r="K24" i="26"/>
  <c r="K26" i="26" s="1"/>
  <c r="K23" i="26"/>
  <c r="K23" i="21" s="1"/>
  <c r="J24" i="26"/>
  <c r="J25" i="26" s="1"/>
  <c r="J23" i="26"/>
  <c r="I24" i="26"/>
  <c r="I25" i="26" s="1"/>
  <c r="I23" i="26"/>
  <c r="I23" i="21" s="1"/>
  <c r="H24" i="26"/>
  <c r="H25" i="26" s="1"/>
  <c r="H23" i="26"/>
  <c r="H23" i="21" s="1"/>
  <c r="G24" i="26"/>
  <c r="G25" i="26" s="1"/>
  <c r="G23" i="26"/>
  <c r="G23" i="21" s="1"/>
  <c r="F24" i="26"/>
  <c r="F25" i="26" s="1"/>
  <c r="F23" i="26"/>
  <c r="E24" i="26"/>
  <c r="E24" i="21" s="1"/>
  <c r="E23" i="26"/>
  <c r="O11" i="26"/>
  <c r="O12" i="26" s="1"/>
  <c r="N11" i="26"/>
  <c r="N11" i="21" s="1"/>
  <c r="M11" i="26"/>
  <c r="L11" i="26"/>
  <c r="L11" i="21" s="1"/>
  <c r="K11" i="26"/>
  <c r="K14" i="26" s="1"/>
  <c r="J11" i="26"/>
  <c r="J11" i="21" s="1"/>
  <c r="I11" i="26"/>
  <c r="I11" i="21" s="1"/>
  <c r="H11" i="26"/>
  <c r="H11" i="21" s="1"/>
  <c r="G11" i="26"/>
  <c r="G14" i="26" s="1"/>
  <c r="F11" i="26"/>
  <c r="F14" i="26" s="1"/>
  <c r="E11" i="26"/>
  <c r="E11" i="21" s="1"/>
  <c r="D11" i="26"/>
  <c r="D14" i="26" s="1"/>
  <c r="C11" i="26"/>
  <c r="C14" i="26" s="1"/>
  <c r="B11" i="26"/>
  <c r="B14" i="26" s="1"/>
  <c r="O10" i="26"/>
  <c r="O10" i="21" s="1"/>
  <c r="N10" i="26"/>
  <c r="N10" i="21" s="1"/>
  <c r="M10" i="26"/>
  <c r="M10" i="21" s="1"/>
  <c r="L10" i="26"/>
  <c r="L10" i="21" s="1"/>
  <c r="K10" i="26"/>
  <c r="K10" i="21" s="1"/>
  <c r="J10" i="26"/>
  <c r="J10" i="21" s="1"/>
  <c r="I10" i="26"/>
  <c r="I10" i="21" s="1"/>
  <c r="H10" i="26"/>
  <c r="H16" i="26" s="1"/>
  <c r="G10" i="26"/>
  <c r="G16" i="26" s="1"/>
  <c r="F10" i="26"/>
  <c r="F10" i="21" s="1"/>
  <c r="E10" i="26"/>
  <c r="E10" i="21" s="1"/>
  <c r="D10" i="26"/>
  <c r="D10" i="21" s="1"/>
  <c r="C10" i="26"/>
  <c r="B10" i="26"/>
  <c r="I69" i="21"/>
  <c r="F72" i="26"/>
  <c r="E72" i="26"/>
  <c r="B72" i="26"/>
  <c r="F71" i="26"/>
  <c r="E71" i="26"/>
  <c r="B71" i="26"/>
  <c r="F70" i="26"/>
  <c r="E70" i="26"/>
  <c r="B70" i="26"/>
  <c r="F69" i="26"/>
  <c r="E69" i="26"/>
  <c r="B69" i="26"/>
  <c r="F68" i="26"/>
  <c r="E68" i="26"/>
  <c r="B68" i="26"/>
  <c r="U58" i="26"/>
  <c r="T58" i="26"/>
  <c r="S58" i="26"/>
  <c r="R58" i="26"/>
  <c r="V57" i="26"/>
  <c r="U57" i="26"/>
  <c r="T57" i="26"/>
  <c r="S57" i="26"/>
  <c r="R57" i="26"/>
  <c r="W46" i="26"/>
  <c r="V46" i="26"/>
  <c r="U46" i="26"/>
  <c r="T46" i="26"/>
  <c r="S46" i="26"/>
  <c r="R46" i="26"/>
  <c r="Q46" i="26"/>
  <c r="P46" i="26"/>
  <c r="P52" i="26" s="1"/>
  <c r="O46" i="26"/>
  <c r="O52" i="26" s="1"/>
  <c r="N46" i="26"/>
  <c r="N52" i="26" s="1"/>
  <c r="W45" i="26"/>
  <c r="V45" i="26"/>
  <c r="U45" i="26"/>
  <c r="T45" i="26"/>
  <c r="S45" i="26"/>
  <c r="R45" i="26"/>
  <c r="R52" i="26" s="1"/>
  <c r="Q45" i="26"/>
  <c r="Q52" i="26" s="1"/>
  <c r="P45" i="26"/>
  <c r="O45" i="26"/>
  <c r="N45" i="26"/>
  <c r="T34" i="26"/>
  <c r="S34" i="26"/>
  <c r="R34" i="26"/>
  <c r="Q34" i="26"/>
  <c r="P34" i="26"/>
  <c r="O34" i="26"/>
  <c r="N34" i="26"/>
  <c r="M34" i="26"/>
  <c r="L34" i="26"/>
  <c r="K34" i="26"/>
  <c r="J34" i="26"/>
  <c r="J40" i="26" s="1"/>
  <c r="T33" i="26"/>
  <c r="S33" i="26"/>
  <c r="R33" i="26"/>
  <c r="Q33" i="26"/>
  <c r="P33" i="26"/>
  <c r="P40" i="26" s="1"/>
  <c r="O33" i="26"/>
  <c r="O40" i="26" s="1"/>
  <c r="N33" i="26"/>
  <c r="N40" i="26" s="1"/>
  <c r="M33" i="26"/>
  <c r="L33" i="26"/>
  <c r="K33" i="26"/>
  <c r="J33" i="26"/>
  <c r="Q22" i="26"/>
  <c r="P22" i="26"/>
  <c r="O22" i="26"/>
  <c r="N22" i="26"/>
  <c r="M22" i="26"/>
  <c r="L22" i="26"/>
  <c r="K22" i="26"/>
  <c r="J22" i="26"/>
  <c r="J28" i="26" s="1"/>
  <c r="I22" i="26"/>
  <c r="I28" i="26" s="1"/>
  <c r="H22" i="26"/>
  <c r="H28" i="26" s="1"/>
  <c r="G22" i="26"/>
  <c r="F22" i="26"/>
  <c r="E22" i="26"/>
  <c r="E28" i="26" s="1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O9" i="26"/>
  <c r="N9" i="26"/>
  <c r="M9" i="26"/>
  <c r="L9" i="26"/>
  <c r="K9" i="26"/>
  <c r="J9" i="26"/>
  <c r="I9" i="26"/>
  <c r="H9" i="26"/>
  <c r="G9" i="26"/>
  <c r="F9" i="26"/>
  <c r="E9" i="26"/>
  <c r="D9" i="26"/>
  <c r="B9" i="26"/>
  <c r="O8" i="26"/>
  <c r="O16" i="26" s="1"/>
  <c r="N8" i="26"/>
  <c r="N16" i="26" s="1"/>
  <c r="M8" i="26"/>
  <c r="L8" i="26"/>
  <c r="K8" i="26"/>
  <c r="J8" i="26"/>
  <c r="I8" i="26"/>
  <c r="H8" i="26"/>
  <c r="G8" i="26"/>
  <c r="F8" i="26"/>
  <c r="E8" i="26"/>
  <c r="D8" i="26"/>
  <c r="C8" i="26"/>
  <c r="B8" i="26"/>
  <c r="B16" i="26" s="1"/>
  <c r="C9" i="26"/>
  <c r="U67" i="26"/>
  <c r="V63" i="26"/>
  <c r="R63" i="26"/>
  <c r="S62" i="26"/>
  <c r="R62" i="26"/>
  <c r="V61" i="26"/>
  <c r="R61" i="26"/>
  <c r="W51" i="26"/>
  <c r="R51" i="26"/>
  <c r="P51" i="26"/>
  <c r="O51" i="26"/>
  <c r="N51" i="26"/>
  <c r="W50" i="26"/>
  <c r="P50" i="26"/>
  <c r="O50" i="26"/>
  <c r="W49" i="26"/>
  <c r="V49" i="26"/>
  <c r="U49" i="26"/>
  <c r="P49" i="26"/>
  <c r="O49" i="26"/>
  <c r="R39" i="26"/>
  <c r="Q39" i="26"/>
  <c r="P39" i="26"/>
  <c r="O39" i="26"/>
  <c r="N39" i="26"/>
  <c r="K39" i="26"/>
  <c r="J39" i="26"/>
  <c r="P38" i="26"/>
  <c r="O38" i="26"/>
  <c r="N38" i="26"/>
  <c r="K38" i="26"/>
  <c r="J38" i="26"/>
  <c r="R37" i="26"/>
  <c r="P37" i="26"/>
  <c r="K37" i="26"/>
  <c r="J37" i="26"/>
  <c r="R40" i="26"/>
  <c r="Q27" i="26"/>
  <c r="J27" i="26"/>
  <c r="I27" i="26"/>
  <c r="E27" i="26"/>
  <c r="Q26" i="26"/>
  <c r="P26" i="26"/>
  <c r="L26" i="26"/>
  <c r="J26" i="26"/>
  <c r="E26" i="26"/>
  <c r="Q25" i="26"/>
  <c r="P25" i="26"/>
  <c r="O25" i="26"/>
  <c r="L25" i="26"/>
  <c r="K25" i="26"/>
  <c r="E25" i="26"/>
  <c r="O14" i="26"/>
  <c r="N14" i="26"/>
  <c r="M14" i="26"/>
  <c r="L14" i="26"/>
  <c r="J14" i="26"/>
  <c r="I14" i="26"/>
  <c r="M13" i="26"/>
  <c r="L13" i="26"/>
  <c r="K13" i="26"/>
  <c r="J13" i="26"/>
  <c r="I13" i="26"/>
  <c r="B13" i="26"/>
  <c r="N12" i="26"/>
  <c r="M12" i="26"/>
  <c r="L12" i="26"/>
  <c r="K12" i="26"/>
  <c r="J12" i="26"/>
  <c r="I12" i="26"/>
  <c r="H12" i="26"/>
  <c r="D54" i="25"/>
  <c r="E54" i="25" s="1"/>
  <c r="D53" i="25"/>
  <c r="E53" i="25" s="1"/>
  <c r="D52" i="25"/>
  <c r="E52" i="25" s="1"/>
  <c r="D51" i="25"/>
  <c r="E51" i="25" s="1"/>
  <c r="D50" i="25"/>
  <c r="E50" i="25" s="1"/>
  <c r="D49" i="25"/>
  <c r="E49" i="25" s="1"/>
  <c r="D48" i="25"/>
  <c r="E48" i="25" s="1"/>
  <c r="D47" i="25"/>
  <c r="E47" i="25" s="1"/>
  <c r="D46" i="25"/>
  <c r="E46" i="25" s="1"/>
  <c r="D45" i="25"/>
  <c r="E45" i="25" s="1"/>
  <c r="D44" i="25"/>
  <c r="E44" i="25" s="1"/>
  <c r="D43" i="25"/>
  <c r="E43" i="25" s="1"/>
  <c r="D42" i="25"/>
  <c r="E42" i="25" s="1"/>
  <c r="D41" i="25"/>
  <c r="E41" i="25" s="1"/>
  <c r="D40" i="25"/>
  <c r="E40" i="25" s="1"/>
  <c r="D39" i="25"/>
  <c r="E39" i="25" s="1"/>
  <c r="D38" i="25"/>
  <c r="E38" i="25" s="1"/>
  <c r="D37" i="25"/>
  <c r="E37" i="25" s="1"/>
  <c r="D36" i="25"/>
  <c r="E36" i="25" s="1"/>
  <c r="D35" i="25"/>
  <c r="E35" i="25" s="1"/>
  <c r="D34" i="25"/>
  <c r="E34" i="25" s="1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D26" i="25"/>
  <c r="E26" i="25" s="1"/>
  <c r="D25" i="25"/>
  <c r="E25" i="25" s="1"/>
  <c r="H8" i="25"/>
  <c r="D8" i="25"/>
  <c r="E8" i="25" s="1"/>
  <c r="H7" i="25"/>
  <c r="D7" i="25"/>
  <c r="E7" i="25" s="1"/>
  <c r="H6" i="25"/>
  <c r="D6" i="25"/>
  <c r="E6" i="25" s="1"/>
  <c r="H5" i="25"/>
  <c r="D5" i="25"/>
  <c r="E5" i="25" s="1"/>
  <c r="H4" i="25"/>
  <c r="D4" i="25"/>
  <c r="E4" i="25" s="1"/>
  <c r="H3" i="25"/>
  <c r="D3" i="25"/>
  <c r="E3" i="25" s="1"/>
  <c r="U67" i="21"/>
  <c r="J39" i="21"/>
  <c r="J38" i="21"/>
  <c r="J37" i="21"/>
  <c r="J34" i="20"/>
  <c r="J39" i="20"/>
  <c r="J38" i="20"/>
  <c r="J37" i="20"/>
  <c r="J33" i="20"/>
  <c r="T64" i="26" l="1"/>
  <c r="H24" i="21"/>
  <c r="Q36" i="21"/>
  <c r="T40" i="26"/>
  <c r="G28" i="26"/>
  <c r="I24" i="21"/>
  <c r="R36" i="21"/>
  <c r="F28" i="26"/>
  <c r="J24" i="21"/>
  <c r="F16" i="26"/>
  <c r="K28" i="26"/>
  <c r="Q40" i="26"/>
  <c r="O24" i="21"/>
  <c r="U64" i="26"/>
  <c r="F12" i="26"/>
  <c r="G12" i="26"/>
  <c r="N13" i="26"/>
  <c r="L28" i="26"/>
  <c r="B11" i="21"/>
  <c r="P24" i="21"/>
  <c r="C11" i="21"/>
  <c r="S49" i="26"/>
  <c r="D11" i="21"/>
  <c r="N48" i="21"/>
  <c r="U61" i="26"/>
  <c r="M28" i="26"/>
  <c r="M38" i="26"/>
  <c r="T49" i="26"/>
  <c r="E33" i="26"/>
  <c r="K11" i="21"/>
  <c r="U48" i="21"/>
  <c r="V48" i="21"/>
  <c r="T61" i="26"/>
  <c r="L38" i="26"/>
  <c r="G24" i="21"/>
  <c r="F27" i="26"/>
  <c r="F26" i="26"/>
  <c r="G27" i="26"/>
  <c r="L37" i="26"/>
  <c r="I16" i="26"/>
  <c r="H14" i="26"/>
  <c r="M27" i="26"/>
  <c r="S50" i="26"/>
  <c r="U63" i="26"/>
  <c r="N28" i="26"/>
  <c r="U52" i="26"/>
  <c r="F13" i="26"/>
  <c r="M26" i="26"/>
  <c r="N27" i="26"/>
  <c r="S40" i="26"/>
  <c r="S37" i="26"/>
  <c r="T50" i="26"/>
  <c r="K16" i="26"/>
  <c r="O28" i="26"/>
  <c r="V52" i="26"/>
  <c r="E16" i="26"/>
  <c r="S64" i="26"/>
  <c r="G13" i="26"/>
  <c r="M25" i="26"/>
  <c r="N26" i="26"/>
  <c r="O27" i="26"/>
  <c r="T37" i="26"/>
  <c r="L39" i="26"/>
  <c r="Q49" i="26"/>
  <c r="U50" i="26"/>
  <c r="P28" i="26"/>
  <c r="L40" i="26"/>
  <c r="W52" i="26"/>
  <c r="B12" i="26"/>
  <c r="H13" i="26"/>
  <c r="N25" i="26"/>
  <c r="M39" i="26"/>
  <c r="R49" i="26"/>
  <c r="V50" i="26"/>
  <c r="Q28" i="26"/>
  <c r="M40" i="26"/>
  <c r="T52" i="26"/>
  <c r="R64" i="26"/>
  <c r="M36" i="21"/>
  <c r="O11" i="21"/>
  <c r="K35" i="21"/>
  <c r="N36" i="21"/>
  <c r="S59" i="21"/>
  <c r="S60" i="21"/>
  <c r="T60" i="21"/>
  <c r="U60" i="21"/>
  <c r="V60" i="21"/>
  <c r="Q51" i="26"/>
  <c r="G26" i="26"/>
  <c r="H27" i="26"/>
  <c r="S39" i="26"/>
  <c r="N50" i="26"/>
  <c r="T62" i="26"/>
  <c r="F11" i="21"/>
  <c r="S36" i="21"/>
  <c r="O13" i="26"/>
  <c r="H26" i="26"/>
  <c r="Q38" i="26"/>
  <c r="T39" i="26"/>
  <c r="S51" i="26"/>
  <c r="G10" i="21"/>
  <c r="G11" i="21"/>
  <c r="K24" i="21"/>
  <c r="T36" i="21"/>
  <c r="Q48" i="21"/>
  <c r="I26" i="26"/>
  <c r="T51" i="26"/>
  <c r="H10" i="21"/>
  <c r="L24" i="21"/>
  <c r="R48" i="21"/>
  <c r="K27" i="26"/>
  <c r="V64" i="26"/>
  <c r="S63" i="26"/>
  <c r="S52" i="26"/>
  <c r="K40" i="26"/>
  <c r="C12" i="26"/>
  <c r="C13" i="26"/>
  <c r="D12" i="26"/>
  <c r="D13" i="26"/>
  <c r="D16" i="26"/>
  <c r="E12" i="26"/>
  <c r="E13" i="26"/>
  <c r="E14" i="26"/>
  <c r="M16" i="26"/>
  <c r="L16" i="26"/>
  <c r="J16" i="26"/>
  <c r="C16" i="26"/>
  <c r="J40" i="21"/>
  <c r="J40" i="20"/>
  <c r="D54" i="24" l="1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U67" i="20"/>
  <c r="F72" i="20"/>
  <c r="E72" i="20"/>
  <c r="F71" i="20"/>
  <c r="E71" i="20"/>
  <c r="F70" i="20"/>
  <c r="E70" i="20"/>
  <c r="F69" i="20"/>
  <c r="E69" i="20"/>
  <c r="F68" i="20"/>
  <c r="E68" i="20"/>
  <c r="H8" i="24" l="1"/>
  <c r="D8" i="24"/>
  <c r="H7" i="24"/>
  <c r="D7" i="24"/>
  <c r="H6" i="24"/>
  <c r="D6" i="24"/>
  <c r="H5" i="24"/>
  <c r="D5" i="24"/>
  <c r="E5" i="24" s="1"/>
  <c r="H4" i="24"/>
  <c r="D4" i="24"/>
  <c r="H3" i="24"/>
  <c r="D3" i="24"/>
  <c r="W51" i="20"/>
  <c r="V51" i="20"/>
  <c r="O51" i="20"/>
  <c r="N51" i="20"/>
  <c r="T39" i="20"/>
  <c r="Q37" i="20"/>
  <c r="P39" i="20"/>
  <c r="P27" i="20"/>
  <c r="N26" i="20"/>
  <c r="M27" i="20"/>
  <c r="I26" i="21"/>
  <c r="H26" i="20"/>
  <c r="F27" i="20"/>
  <c r="E27" i="20"/>
  <c r="H12" i="20"/>
  <c r="G13" i="20"/>
  <c r="C12" i="20"/>
  <c r="R63" i="21"/>
  <c r="R62" i="21"/>
  <c r="R61" i="21"/>
  <c r="V61" i="21"/>
  <c r="T63" i="21"/>
  <c r="Q51" i="21"/>
  <c r="K39" i="21"/>
  <c r="K38" i="21"/>
  <c r="K37" i="21"/>
  <c r="N39" i="21"/>
  <c r="Q26" i="21"/>
  <c r="O27" i="21"/>
  <c r="G27" i="21"/>
  <c r="I12" i="21"/>
  <c r="S63" i="20"/>
  <c r="R63" i="20"/>
  <c r="V62" i="20"/>
  <c r="U62" i="20"/>
  <c r="T62" i="20"/>
  <c r="S62" i="20"/>
  <c r="R62" i="20"/>
  <c r="U61" i="20"/>
  <c r="T61" i="20"/>
  <c r="S61" i="20"/>
  <c r="R61" i="20"/>
  <c r="V61" i="20"/>
  <c r="U63" i="20"/>
  <c r="T63" i="20"/>
  <c r="S61" i="21"/>
  <c r="Q51" i="20"/>
  <c r="P51" i="20"/>
  <c r="S50" i="20"/>
  <c r="R50" i="20"/>
  <c r="Q50" i="20"/>
  <c r="P50" i="20"/>
  <c r="R49" i="20"/>
  <c r="Q49" i="20"/>
  <c r="P49" i="20"/>
  <c r="W49" i="20"/>
  <c r="R51" i="20"/>
  <c r="N39" i="20"/>
  <c r="M39" i="20"/>
  <c r="L39" i="20"/>
  <c r="K39" i="20"/>
  <c r="O38" i="20"/>
  <c r="N38" i="20"/>
  <c r="M38" i="20"/>
  <c r="K38" i="20"/>
  <c r="O37" i="20"/>
  <c r="N37" i="20"/>
  <c r="M37" i="20"/>
  <c r="K37" i="20"/>
  <c r="R37" i="20"/>
  <c r="O39" i="20"/>
  <c r="M38" i="21"/>
  <c r="N27" i="20"/>
  <c r="L27" i="20"/>
  <c r="K27" i="20"/>
  <c r="O26" i="20"/>
  <c r="K26" i="20"/>
  <c r="J26" i="20"/>
  <c r="G26" i="20"/>
  <c r="O25" i="20"/>
  <c r="M25" i="20"/>
  <c r="H25" i="20"/>
  <c r="G25" i="20"/>
  <c r="Q25" i="20"/>
  <c r="O27" i="20"/>
  <c r="K25" i="20"/>
  <c r="I25" i="20"/>
  <c r="H27" i="20"/>
  <c r="G27" i="20"/>
  <c r="F25" i="21"/>
  <c r="I14" i="20"/>
  <c r="E14" i="20"/>
  <c r="O13" i="20"/>
  <c r="N13" i="20"/>
  <c r="I13" i="20"/>
  <c r="F13" i="20"/>
  <c r="C13" i="20"/>
  <c r="N12" i="20"/>
  <c r="M12" i="20"/>
  <c r="I12" i="20"/>
  <c r="G12" i="20"/>
  <c r="F12" i="20"/>
  <c r="M13" i="20"/>
  <c r="L13" i="20"/>
  <c r="K12" i="20"/>
  <c r="J14" i="20"/>
  <c r="H13" i="21"/>
  <c r="E13" i="20"/>
  <c r="D13" i="20"/>
  <c r="E3" i="24" l="1"/>
  <c r="E7" i="24"/>
  <c r="Q52" i="21"/>
  <c r="R34" i="20"/>
  <c r="R58" i="20"/>
  <c r="R46" i="20"/>
  <c r="B68" i="20"/>
  <c r="B71" i="20"/>
  <c r="T64" i="21"/>
  <c r="T52" i="21"/>
  <c r="B69" i="20"/>
  <c r="B72" i="20"/>
  <c r="I16" i="21"/>
  <c r="B9" i="20"/>
  <c r="V64" i="21"/>
  <c r="C9" i="20"/>
  <c r="J22" i="20"/>
  <c r="J9" i="20"/>
  <c r="E6" i="24"/>
  <c r="D9" i="20"/>
  <c r="W46" i="20"/>
  <c r="E4" i="24"/>
  <c r="I28" i="21"/>
  <c r="O28" i="21"/>
  <c r="E8" i="24"/>
  <c r="B70" i="20"/>
  <c r="E9" i="20"/>
  <c r="T62" i="21"/>
  <c r="S50" i="21"/>
  <c r="S49" i="21"/>
  <c r="E25" i="20"/>
  <c r="I26" i="20"/>
  <c r="S51" i="20"/>
  <c r="P38" i="20"/>
  <c r="P26" i="20"/>
  <c r="P37" i="20"/>
  <c r="P25" i="20"/>
  <c r="Q26" i="20"/>
  <c r="S49" i="20"/>
  <c r="F26" i="20"/>
  <c r="O26" i="21"/>
  <c r="N37" i="21"/>
  <c r="H14" i="20"/>
  <c r="F25" i="20"/>
  <c r="Q49" i="21"/>
  <c r="T61" i="21"/>
  <c r="N38" i="21"/>
  <c r="I13" i="21"/>
  <c r="Q50" i="21"/>
  <c r="H13" i="20"/>
  <c r="I14" i="21"/>
  <c r="G25" i="21"/>
  <c r="V62" i="21"/>
  <c r="N25" i="20"/>
  <c r="O25" i="21"/>
  <c r="G26" i="21"/>
  <c r="T50" i="21"/>
  <c r="T49" i="21"/>
  <c r="T51" i="21"/>
  <c r="B12" i="20"/>
  <c r="B13" i="20"/>
  <c r="T49" i="20"/>
  <c r="U50" i="20"/>
  <c r="U49" i="20"/>
  <c r="U51" i="20"/>
  <c r="P38" i="21"/>
  <c r="P39" i="21"/>
  <c r="B14" i="20"/>
  <c r="S40" i="21"/>
  <c r="S37" i="20"/>
  <c r="S38" i="20"/>
  <c r="N49" i="20"/>
  <c r="N50" i="20"/>
  <c r="V49" i="20"/>
  <c r="V50" i="20"/>
  <c r="R38" i="20"/>
  <c r="R39" i="20"/>
  <c r="L14" i="20"/>
  <c r="C14" i="20"/>
  <c r="M14" i="20"/>
  <c r="L37" i="20"/>
  <c r="L38" i="20"/>
  <c r="T37" i="20"/>
  <c r="T38" i="20"/>
  <c r="O49" i="20"/>
  <c r="O50" i="20"/>
  <c r="I25" i="21"/>
  <c r="I27" i="21"/>
  <c r="J12" i="20"/>
  <c r="T50" i="20"/>
  <c r="T51" i="20"/>
  <c r="K14" i="20"/>
  <c r="F14" i="20"/>
  <c r="N14" i="20"/>
  <c r="L12" i="20"/>
  <c r="D14" i="20"/>
  <c r="J25" i="20"/>
  <c r="J27" i="20"/>
  <c r="M39" i="21"/>
  <c r="M37" i="21"/>
  <c r="S39" i="20"/>
  <c r="P51" i="21"/>
  <c r="P49" i="21"/>
  <c r="S64" i="21"/>
  <c r="F27" i="21"/>
  <c r="F26" i="21"/>
  <c r="Q38" i="20"/>
  <c r="Q39" i="20"/>
  <c r="G14" i="20"/>
  <c r="H12" i="21"/>
  <c r="H14" i="21"/>
  <c r="J13" i="20"/>
  <c r="L26" i="20"/>
  <c r="L25" i="20"/>
  <c r="P50" i="21"/>
  <c r="O14" i="20"/>
  <c r="O16" i="21"/>
  <c r="D12" i="20"/>
  <c r="E12" i="20"/>
  <c r="O12" i="20"/>
  <c r="K13" i="20"/>
  <c r="E26" i="20"/>
  <c r="M26" i="20"/>
  <c r="S63" i="21"/>
  <c r="S62" i="21"/>
  <c r="Q25" i="21"/>
  <c r="Q27" i="21"/>
  <c r="P37" i="21"/>
  <c r="I27" i="20"/>
  <c r="Q27" i="20"/>
  <c r="V63" i="20"/>
  <c r="S51" i="21"/>
  <c r="W50" i="20"/>
  <c r="V63" i="21"/>
  <c r="K40" i="21" l="1"/>
  <c r="N28" i="21"/>
  <c r="G28" i="21"/>
  <c r="D16" i="21"/>
  <c r="M40" i="21"/>
  <c r="Q28" i="21"/>
  <c r="P40" i="21"/>
  <c r="O40" i="21"/>
  <c r="G16" i="21"/>
  <c r="R64" i="21"/>
  <c r="F28" i="21"/>
  <c r="P52" i="21"/>
  <c r="H16" i="21"/>
  <c r="N40" i="21"/>
  <c r="N46" i="20"/>
  <c r="N34" i="20"/>
  <c r="N40" i="20" s="1"/>
  <c r="N22" i="20"/>
  <c r="N9" i="20"/>
  <c r="O46" i="20"/>
  <c r="O34" i="20"/>
  <c r="O22" i="20"/>
  <c r="O9" i="20"/>
  <c r="S34" i="20"/>
  <c r="S58" i="20"/>
  <c r="S46" i="20"/>
  <c r="S45" i="20"/>
  <c r="R45" i="20"/>
  <c r="R52" i="20" s="1"/>
  <c r="Q45" i="20"/>
  <c r="T45" i="20"/>
  <c r="P45" i="20"/>
  <c r="W45" i="20"/>
  <c r="W52" i="20" s="1"/>
  <c r="O45" i="20"/>
  <c r="V45" i="20"/>
  <c r="N45" i="20"/>
  <c r="U45" i="20"/>
  <c r="I22" i="20"/>
  <c r="I9" i="20"/>
  <c r="Q40" i="21"/>
  <c r="E16" i="21"/>
  <c r="Q46" i="20"/>
  <c r="Q34" i="20"/>
  <c r="T33" i="20"/>
  <c r="L33" i="20"/>
  <c r="S33" i="20"/>
  <c r="S40" i="20" s="1"/>
  <c r="K33" i="20"/>
  <c r="R33" i="20"/>
  <c r="R40" i="20" s="1"/>
  <c r="Q33" i="20"/>
  <c r="P33" i="20"/>
  <c r="M33" i="20"/>
  <c r="O33" i="20"/>
  <c r="N33" i="20"/>
  <c r="V58" i="20"/>
  <c r="V46" i="20"/>
  <c r="H22" i="20"/>
  <c r="H9" i="20"/>
  <c r="L22" i="20"/>
  <c r="L9" i="20"/>
  <c r="L34" i="20"/>
  <c r="K22" i="20"/>
  <c r="K9" i="20"/>
  <c r="K34" i="20"/>
  <c r="M34" i="20"/>
  <c r="M22" i="20"/>
  <c r="M9" i="20"/>
  <c r="T40" i="21"/>
  <c r="P21" i="20"/>
  <c r="H21" i="20"/>
  <c r="O21" i="20"/>
  <c r="G21" i="20"/>
  <c r="N21" i="20"/>
  <c r="F21" i="20"/>
  <c r="Q21" i="20"/>
  <c r="M21" i="20"/>
  <c r="E21" i="20"/>
  <c r="L21" i="20"/>
  <c r="I21" i="20"/>
  <c r="K21" i="20"/>
  <c r="J21" i="20"/>
  <c r="J28" i="20" s="1"/>
  <c r="U58" i="20"/>
  <c r="U46" i="20"/>
  <c r="T58" i="20"/>
  <c r="T46" i="20"/>
  <c r="T34" i="20"/>
  <c r="K16" i="21"/>
  <c r="F22" i="20"/>
  <c r="F9" i="20"/>
  <c r="E22" i="20"/>
  <c r="J28" i="21"/>
  <c r="S57" i="20"/>
  <c r="R57" i="20"/>
  <c r="R64" i="20" s="1"/>
  <c r="V57" i="20"/>
  <c r="T57" i="20"/>
  <c r="U57" i="20"/>
  <c r="P46" i="20"/>
  <c r="P34" i="20"/>
  <c r="Q22" i="20"/>
  <c r="P22" i="20"/>
  <c r="G22" i="20"/>
  <c r="G9" i="20"/>
  <c r="I8" i="20"/>
  <c r="I16" i="20" s="1"/>
  <c r="H8" i="20"/>
  <c r="O8" i="20"/>
  <c r="G8" i="20"/>
  <c r="N8" i="20"/>
  <c r="F8" i="20"/>
  <c r="M8" i="20"/>
  <c r="E8" i="20"/>
  <c r="E16" i="20" s="1"/>
  <c r="B8" i="20"/>
  <c r="B16" i="20" s="1"/>
  <c r="L8" i="20"/>
  <c r="D8" i="20"/>
  <c r="D16" i="20" s="1"/>
  <c r="K8" i="20"/>
  <c r="C8" i="20"/>
  <c r="C16" i="20" s="1"/>
  <c r="J8" i="20"/>
  <c r="J16" i="20" s="1"/>
  <c r="L40" i="21"/>
  <c r="V52" i="21"/>
  <c r="P28" i="21"/>
  <c r="K28" i="21"/>
  <c r="M28" i="21"/>
  <c r="S52" i="21"/>
  <c r="J16" i="21"/>
  <c r="U64" i="21"/>
  <c r="H28" i="21"/>
  <c r="L16" i="21"/>
  <c r="F16" i="21"/>
  <c r="N52" i="21"/>
  <c r="W52" i="21"/>
  <c r="N26" i="21"/>
  <c r="N25" i="21"/>
  <c r="N27" i="21"/>
  <c r="G14" i="21"/>
  <c r="G12" i="21"/>
  <c r="G13" i="21"/>
  <c r="F14" i="21"/>
  <c r="F13" i="21"/>
  <c r="F12" i="21"/>
  <c r="R37" i="21"/>
  <c r="R38" i="21"/>
  <c r="R39" i="21"/>
  <c r="B12" i="21"/>
  <c r="B13" i="21"/>
  <c r="B14" i="21"/>
  <c r="C13" i="21"/>
  <c r="C12" i="21"/>
  <c r="C14" i="21"/>
  <c r="C16" i="21"/>
  <c r="W50" i="21"/>
  <c r="W49" i="21"/>
  <c r="W51" i="21"/>
  <c r="P25" i="21"/>
  <c r="P27" i="21"/>
  <c r="P26" i="21"/>
  <c r="O50" i="21"/>
  <c r="O49" i="21"/>
  <c r="O51" i="21"/>
  <c r="O52" i="21"/>
  <c r="B16" i="21"/>
  <c r="K26" i="21"/>
  <c r="K25" i="21"/>
  <c r="K27" i="21"/>
  <c r="T37" i="21"/>
  <c r="T38" i="21"/>
  <c r="T39" i="21"/>
  <c r="S37" i="21"/>
  <c r="S38" i="21"/>
  <c r="S39" i="21"/>
  <c r="L26" i="21"/>
  <c r="L27" i="21"/>
  <c r="L25" i="21"/>
  <c r="L28" i="21"/>
  <c r="M14" i="21"/>
  <c r="M13" i="21"/>
  <c r="M12" i="21"/>
  <c r="M16" i="21"/>
  <c r="U49" i="21"/>
  <c r="U51" i="21"/>
  <c r="U50" i="21"/>
  <c r="U52" i="21"/>
  <c r="V49" i="21"/>
  <c r="V50" i="21"/>
  <c r="V51" i="21"/>
  <c r="J26" i="21"/>
  <c r="J25" i="21"/>
  <c r="J27" i="21"/>
  <c r="R51" i="21"/>
  <c r="R50" i="21"/>
  <c r="R49" i="21"/>
  <c r="E14" i="21"/>
  <c r="E13" i="21"/>
  <c r="E12" i="21"/>
  <c r="M27" i="21"/>
  <c r="M26" i="21"/>
  <c r="M25" i="21"/>
  <c r="D13" i="21"/>
  <c r="D14" i="21"/>
  <c r="D12" i="21"/>
  <c r="N14" i="21"/>
  <c r="N13" i="21"/>
  <c r="N12" i="21"/>
  <c r="J12" i="21"/>
  <c r="J13" i="21"/>
  <c r="J14" i="21"/>
  <c r="R52" i="21"/>
  <c r="E27" i="21"/>
  <c r="E26" i="21"/>
  <c r="E25" i="21"/>
  <c r="H25" i="21"/>
  <c r="H27" i="21"/>
  <c r="H26" i="21"/>
  <c r="L13" i="21"/>
  <c r="L14" i="21"/>
  <c r="L12" i="21"/>
  <c r="U61" i="21"/>
  <c r="U63" i="21"/>
  <c r="U62" i="21"/>
  <c r="O39" i="21"/>
  <c r="O38" i="21"/>
  <c r="O37" i="21"/>
  <c r="O14" i="21"/>
  <c r="O12" i="21"/>
  <c r="O13" i="21"/>
  <c r="N16" i="21"/>
  <c r="L37" i="21"/>
  <c r="L39" i="21"/>
  <c r="L38" i="21"/>
  <c r="K13" i="21"/>
  <c r="K12" i="21"/>
  <c r="K14" i="21"/>
  <c r="Q38" i="21"/>
  <c r="Q37" i="21"/>
  <c r="Q39" i="21"/>
  <c r="N49" i="21"/>
  <c r="N50" i="21"/>
  <c r="N51" i="21"/>
  <c r="R40" i="21"/>
  <c r="O28" i="20" l="1"/>
  <c r="V64" i="20"/>
  <c r="L40" i="20"/>
  <c r="O52" i="20"/>
  <c r="T64" i="20"/>
  <c r="F16" i="20"/>
  <c r="I28" i="20"/>
  <c r="L28" i="20"/>
  <c r="M16" i="20"/>
  <c r="O40" i="20"/>
  <c r="Q40" i="20"/>
  <c r="L16" i="20"/>
  <c r="U64" i="20"/>
  <c r="M28" i="20"/>
  <c r="N16" i="20"/>
  <c r="K16" i="20"/>
  <c r="K40" i="20"/>
  <c r="O16" i="20"/>
  <c r="N52" i="20"/>
  <c r="H16" i="20"/>
  <c r="K28" i="20"/>
  <c r="G28" i="20"/>
  <c r="V52" i="20"/>
  <c r="G16" i="20"/>
  <c r="F28" i="20"/>
  <c r="P40" i="20"/>
  <c r="U52" i="20"/>
  <c r="N28" i="20"/>
  <c r="S52" i="20"/>
  <c r="H28" i="20"/>
  <c r="E28" i="20"/>
  <c r="P28" i="20"/>
  <c r="P52" i="20"/>
  <c r="S64" i="20"/>
  <c r="T40" i="20"/>
  <c r="T52" i="20"/>
  <c r="Q28" i="20"/>
  <c r="M40" i="20"/>
  <c r="Q52" i="20"/>
</calcChain>
</file>

<file path=xl/sharedStrings.xml><?xml version="1.0" encoding="utf-8"?>
<sst xmlns="http://schemas.openxmlformats.org/spreadsheetml/2006/main" count="368" uniqueCount="70">
  <si>
    <t>imports anuals</t>
  </si>
  <si>
    <t>GRUP  "A1"</t>
  </si>
  <si>
    <t>20a</t>
  </si>
  <si>
    <t>20b</t>
  </si>
  <si>
    <t>20c</t>
  </si>
  <si>
    <t>Sou Base</t>
  </si>
  <si>
    <t>C.Desti</t>
  </si>
  <si>
    <t>C.Especific</t>
  </si>
  <si>
    <t>C.Productivitat</t>
  </si>
  <si>
    <t>GRUP  "A2"</t>
  </si>
  <si>
    <t>26a</t>
  </si>
  <si>
    <t>26b</t>
  </si>
  <si>
    <t>16a</t>
  </si>
  <si>
    <t>Productivitat</t>
  </si>
  <si>
    <t>Carrera Horitzontal</t>
  </si>
  <si>
    <t>Assistència i Puntualitat</t>
  </si>
  <si>
    <t>GRUP  "C1"</t>
  </si>
  <si>
    <t>GRUP  "C2"</t>
  </si>
  <si>
    <t>AGRUPACIÓ PROFESSIONAL "AP"</t>
  </si>
  <si>
    <t>(només pel que fa a sou base i triennis)</t>
  </si>
  <si>
    <t>GRUP</t>
  </si>
  <si>
    <t>Trienni</t>
  </si>
  <si>
    <t>Sou base</t>
  </si>
  <si>
    <t>A1</t>
  </si>
  <si>
    <t>A2</t>
  </si>
  <si>
    <t>C1</t>
  </si>
  <si>
    <t>COMPLEMENTS PERSONALS</t>
  </si>
  <si>
    <t>ALTRES PERCEPCIONS (import per unitat/km)</t>
  </si>
  <si>
    <t>subjecte</t>
  </si>
  <si>
    <t>C2</t>
  </si>
  <si>
    <t>Import desplaçament</t>
  </si>
  <si>
    <t>AP</t>
  </si>
  <si>
    <t>Ajut social per fill/a</t>
  </si>
  <si>
    <t>PAGUES  ORDINÀRIES</t>
  </si>
  <si>
    <t>imports mensuals</t>
  </si>
  <si>
    <t>Ajut per menjar *</t>
  </si>
  <si>
    <t xml:space="preserve">* l'import "ajut per menjar" s'actualitzarà en funció del preu del menú del bar del Centre d'Informació del CPNSC. </t>
  </si>
  <si>
    <t>exempt</t>
  </si>
  <si>
    <t>TDPRL=  </t>
  </si>
  <si>
    <t>€</t>
  </si>
  <si>
    <t>PAGUES  EXTRAORDINÀRIES</t>
  </si>
  <si>
    <t>Nivel</t>
  </si>
  <si>
    <t>Importe
–
Euros</t>
  </si>
  <si>
    <t>Complement de Destí</t>
  </si>
  <si>
    <t>MENSUAL (dividit 12 mesos)</t>
  </si>
  <si>
    <t xml:space="preserve">ANNUAL (multiplicat 14 mesos) </t>
  </si>
  <si>
    <t>Grupo/Subgrupo EBEP</t>
  </si>
  <si>
    <t>Sueldo
–
(Euros)</t>
  </si>
  <si>
    <t>Trienios
–
(Euros)</t>
  </si>
  <si>
    <t>A1.</t>
  </si>
  <si>
    <t>A2.</t>
  </si>
  <si>
    <t>B.</t>
  </si>
  <si>
    <t>C1.</t>
  </si>
  <si>
    <t>C2.</t>
  </si>
  <si>
    <t>SALARI BASE + TRIENNIS ORDINÀRIES</t>
  </si>
  <si>
    <t>SALARI BASE + TRIENNIS EXTRAORDINÀRIES</t>
  </si>
  <si>
    <r>
      <t xml:space="preserve">E </t>
    </r>
    <r>
      <rPr>
        <sz val="10"/>
        <color theme="1"/>
        <rFont val="Arial"/>
        <family val="2"/>
      </rPr>
      <t>(Ley 30/1984) y Agrupaciones Profesionales (EBEP).</t>
    </r>
  </si>
  <si>
    <t>ANNUAL   =(Ordx12) +(Extraordx2)</t>
  </si>
  <si>
    <t>Trienni (mensual)</t>
  </si>
  <si>
    <r>
      <t>MENSUAL -</t>
    </r>
    <r>
      <rPr>
        <sz val="9"/>
        <color theme="1"/>
        <rFont val="Arial Narrow"/>
        <family val="2"/>
      </rPr>
      <t>columna C</t>
    </r>
    <r>
      <rPr>
        <sz val="10"/>
        <color theme="1"/>
        <rFont val="Arial Narrow"/>
        <family val="2"/>
      </rPr>
      <t>(dividit 12 mesos)-</t>
    </r>
  </si>
  <si>
    <t xml:space="preserve">ALTRES PERCEPCIONS </t>
  </si>
  <si>
    <t>ALTRES PERCEPCIONS</t>
  </si>
  <si>
    <t>(import mensual en 14 pagues)</t>
  </si>
  <si>
    <t>(import anual 1 paga)</t>
  </si>
  <si>
    <t>ESCALES I NIVELLS RETRIBUTIUS CPNSC  PERSONAL FUNCIONARI: MARÇ 2025</t>
  </si>
  <si>
    <t>CP1=  </t>
  </si>
  <si>
    <t>ESCALES I NIVELLS RETRIBUTIUS C.P.N.S.C.  PERSONAL FUNCIONARI: JULIOL 2025</t>
  </si>
  <si>
    <t>ESCALES I NIVELLS RETRIBUTIUS CPNSC  PERSONAL FUNCIONARI: JULIOL 2025</t>
  </si>
  <si>
    <t>CP2=  </t>
  </si>
  <si>
    <t>ESCALES I NIVELLS RETRIBUTIUS CPNSC  PERSONAL FUNCIONARI: GENER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</si>
</sst>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"/>
      <family val="2"/>
    </font>
    <font>
      <i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0" tint="-0.34998626667073579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name val="Calibri"/>
      <family val="2"/>
      <scheme val="minor"/>
    </font>
    <font>
      <sz val="10"/>
      <name val="Calibri"/>
      <family val="2"/>
      <scheme val="minor"/>
    </font>
    <font>
      <sz val="8"/>
      <color rgb="FF0070C0"/>
      <name val="Calibri"/>
      <family val="2"/>
      <scheme val="minor"/>
    </font>
    <font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2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10" fillId="0" borderId="0" xfId="0" applyNumberFormat="1" applyFont="1"/>
    <xf numFmtId="4" fontId="12" fillId="0" borderId="0" xfId="0" applyNumberFormat="1" applyFont="1"/>
    <xf numFmtId="0" fontId="15" fillId="0" borderId="1" xfId="0" applyFont="1" applyBorder="1" applyAlignment="1">
      <alignment wrapText="1"/>
    </xf>
    <xf numFmtId="0" fontId="18" fillId="0" borderId="0" xfId="0" applyFont="1"/>
    <xf numFmtId="0" fontId="19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horizontal="left" vertical="top" indent="1" shrinkToFit="1"/>
    </xf>
    <xf numFmtId="0" fontId="18" fillId="0" borderId="1" xfId="0" applyFont="1" applyBorder="1"/>
    <xf numFmtId="4" fontId="21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wrapText="1"/>
    </xf>
    <xf numFmtId="4" fontId="17" fillId="0" borderId="0" xfId="0" applyNumberFormat="1" applyFont="1"/>
    <xf numFmtId="4" fontId="16" fillId="0" borderId="0" xfId="0" applyNumberFormat="1" applyFont="1"/>
    <xf numFmtId="2" fontId="21" fillId="0" borderId="1" xfId="0" applyNumberFormat="1" applyFont="1" applyBorder="1"/>
    <xf numFmtId="2" fontId="18" fillId="0" borderId="1" xfId="0" applyNumberFormat="1" applyFont="1" applyBorder="1"/>
    <xf numFmtId="4" fontId="18" fillId="0" borderId="1" xfId="0" applyNumberFormat="1" applyFont="1" applyBorder="1"/>
    <xf numFmtId="2" fontId="13" fillId="0" borderId="13" xfId="0" applyNumberFormat="1" applyFont="1" applyBorder="1"/>
    <xf numFmtId="2" fontId="0" fillId="0" borderId="13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13" fillId="0" borderId="0" xfId="0" applyNumberFormat="1" applyFont="1"/>
    <xf numFmtId="2" fontId="0" fillId="0" borderId="0" xfId="0" applyNumberFormat="1"/>
    <xf numFmtId="4" fontId="0" fillId="0" borderId="9" xfId="0" applyNumberFormat="1" applyBorder="1"/>
    <xf numFmtId="4" fontId="0" fillId="0" borderId="5" xfId="0" applyNumberFormat="1" applyBorder="1"/>
    <xf numFmtId="0" fontId="0" fillId="4" borderId="0" xfId="0" applyFill="1"/>
    <xf numFmtId="0" fontId="24" fillId="0" borderId="0" xfId="0" applyFont="1"/>
    <xf numFmtId="0" fontId="3" fillId="0" borderId="0" xfId="0" applyFont="1"/>
    <xf numFmtId="0" fontId="2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1" xfId="0" applyFont="1" applyBorder="1"/>
    <xf numFmtId="4" fontId="26" fillId="0" borderId="2" xfId="0" applyNumberFormat="1" applyFont="1" applyBorder="1"/>
    <xf numFmtId="4" fontId="27" fillId="0" borderId="1" xfId="0" applyNumberFormat="1" applyFont="1" applyBorder="1"/>
    <xf numFmtId="0" fontId="28" fillId="0" borderId="0" xfId="0" applyFont="1" applyAlignment="1">
      <alignment vertical="center"/>
    </xf>
    <xf numFmtId="4" fontId="29" fillId="0" borderId="2" xfId="0" applyNumberFormat="1" applyFont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3" fillId="0" borderId="1" xfId="0" applyNumberFormat="1" applyFont="1" applyBorder="1"/>
    <xf numFmtId="4" fontId="3" fillId="2" borderId="1" xfId="0" applyNumberFormat="1" applyFont="1" applyFill="1" applyBorder="1"/>
    <xf numFmtId="4" fontId="3" fillId="0" borderId="2" xfId="0" applyNumberFormat="1" applyFont="1" applyBorder="1"/>
    <xf numFmtId="4" fontId="25" fillId="5" borderId="1" xfId="0" applyNumberFormat="1" applyFont="1" applyFill="1" applyBorder="1"/>
    <xf numFmtId="4" fontId="25" fillId="0" borderId="0" xfId="0" applyNumberFormat="1" applyFont="1"/>
    <xf numFmtId="4" fontId="27" fillId="0" borderId="2" xfId="0" applyNumberFormat="1" applyFont="1" applyBorder="1"/>
    <xf numFmtId="4" fontId="4" fillId="0" borderId="0" xfId="0" applyNumberFormat="1" applyFont="1" applyAlignment="1">
      <alignment horizontal="right"/>
    </xf>
    <xf numFmtId="4" fontId="30" fillId="0" borderId="0" xfId="0" applyNumberFormat="1" applyFont="1"/>
    <xf numFmtId="0" fontId="0" fillId="0" borderId="1" xfId="0" applyBorder="1"/>
    <xf numFmtId="4" fontId="4" fillId="0" borderId="6" xfId="0" applyNumberFormat="1" applyFont="1" applyBorder="1"/>
    <xf numFmtId="4" fontId="5" fillId="0" borderId="1" xfId="0" applyNumberFormat="1" applyFont="1" applyBorder="1"/>
    <xf numFmtId="4" fontId="4" fillId="0" borderId="7" xfId="0" applyNumberFormat="1" applyFont="1" applyBorder="1"/>
    <xf numFmtId="4" fontId="4" fillId="0" borderId="3" xfId="0" applyNumberFormat="1" applyFont="1" applyBorder="1"/>
    <xf numFmtId="4" fontId="1" fillId="0" borderId="0" xfId="0" applyNumberFormat="1" applyFont="1"/>
    <xf numFmtId="4" fontId="27" fillId="0" borderId="14" xfId="0" applyNumberFormat="1" applyFont="1" applyBorder="1"/>
    <xf numFmtId="0" fontId="31" fillId="0" borderId="0" xfId="0" applyFont="1"/>
    <xf numFmtId="4" fontId="13" fillId="0" borderId="0" xfId="0" applyNumberFormat="1" applyFont="1"/>
    <xf numFmtId="4" fontId="24" fillId="0" borderId="0" xfId="0" applyNumberFormat="1" applyFont="1"/>
    <xf numFmtId="0" fontId="32" fillId="5" borderId="11" xfId="0" applyFont="1" applyFill="1" applyBorder="1"/>
    <xf numFmtId="0" fontId="32" fillId="5" borderId="12" xfId="0" applyFont="1" applyFill="1" applyBorder="1"/>
    <xf numFmtId="4" fontId="32" fillId="5" borderId="10" xfId="0" applyNumberFormat="1" applyFont="1" applyFill="1" applyBorder="1"/>
    <xf numFmtId="4" fontId="32" fillId="5" borderId="11" xfId="0" applyNumberFormat="1" applyFont="1" applyFill="1" applyBorder="1"/>
    <xf numFmtId="4" fontId="32" fillId="5" borderId="12" xfId="0" applyNumberFormat="1" applyFont="1" applyFill="1" applyBorder="1"/>
    <xf numFmtId="0" fontId="27" fillId="0" borderId="0" xfId="0" applyFont="1"/>
    <xf numFmtId="4" fontId="33" fillId="0" borderId="9" xfId="0" applyNumberFormat="1" applyFont="1" applyBorder="1"/>
    <xf numFmtId="4" fontId="33" fillId="0" borderId="0" xfId="0" applyNumberFormat="1" applyFont="1"/>
    <xf numFmtId="4" fontId="33" fillId="0" borderId="5" xfId="0" applyNumberFormat="1" applyFont="1" applyBorder="1" applyAlignment="1">
      <alignment horizontal="right"/>
    </xf>
    <xf numFmtId="4" fontId="34" fillId="5" borderId="11" xfId="0" applyNumberFormat="1" applyFont="1" applyFill="1" applyBorder="1"/>
    <xf numFmtId="4" fontId="34" fillId="5" borderId="12" xfId="0" applyNumberFormat="1" applyFont="1" applyFill="1" applyBorder="1"/>
    <xf numFmtId="4" fontId="34" fillId="5" borderId="10" xfId="0" applyNumberFormat="1" applyFont="1" applyFill="1" applyBorder="1"/>
    <xf numFmtId="0" fontId="13" fillId="5" borderId="12" xfId="0" applyFont="1" applyFill="1" applyBorder="1"/>
    <xf numFmtId="0" fontId="27" fillId="5" borderId="10" xfId="0" applyFont="1" applyFill="1" applyBorder="1"/>
    <xf numFmtId="4" fontId="27" fillId="0" borderId="0" xfId="0" applyNumberFormat="1" applyFont="1"/>
    <xf numFmtId="4" fontId="27" fillId="0" borderId="12" xfId="0" applyNumberFormat="1" applyFont="1" applyBorder="1"/>
    <xf numFmtId="4" fontId="27" fillId="0" borderId="10" xfId="0" applyNumberFormat="1" applyFont="1" applyBorder="1"/>
    <xf numFmtId="4" fontId="35" fillId="0" borderId="9" xfId="0" applyNumberFormat="1" applyFont="1" applyBorder="1"/>
    <xf numFmtId="4" fontId="35" fillId="0" borderId="0" xfId="0" applyNumberFormat="1" applyFont="1"/>
    <xf numFmtId="4" fontId="35" fillId="0" borderId="5" xfId="0" applyNumberFormat="1" applyFont="1" applyBorder="1"/>
    <xf numFmtId="4" fontId="27" fillId="0" borderId="9" xfId="0" applyNumberFormat="1" applyFont="1" applyBorder="1"/>
    <xf numFmtId="4" fontId="13" fillId="0" borderId="5" xfId="0" applyNumberFormat="1" applyFont="1" applyBorder="1"/>
    <xf numFmtId="164" fontId="27" fillId="0" borderId="0" xfId="0" applyNumberFormat="1" applyFont="1"/>
    <xf numFmtId="4" fontId="27" fillId="0" borderId="5" xfId="0" applyNumberFormat="1" applyFont="1" applyBorder="1"/>
    <xf numFmtId="4" fontId="3" fillId="0" borderId="9" xfId="0" applyNumberFormat="1" applyFont="1" applyBorder="1"/>
    <xf numFmtId="4" fontId="3" fillId="0" borderId="5" xfId="0" applyNumberFormat="1" applyFont="1" applyBorder="1"/>
    <xf numFmtId="4" fontId="27" fillId="0" borderId="8" xfId="0" applyNumberFormat="1" applyFont="1" applyBorder="1"/>
    <xf numFmtId="4" fontId="27" fillId="0" borderId="13" xfId="0" applyNumberFormat="1" applyFont="1" applyBorder="1"/>
    <xf numFmtId="4" fontId="27" fillId="0" borderId="7" xfId="0" applyNumberFormat="1" applyFont="1" applyBorder="1"/>
    <xf numFmtId="4" fontId="27" fillId="0" borderId="8" xfId="0" applyNumberFormat="1" applyFont="1" applyBorder="1" applyAlignment="1">
      <alignment vertical="top"/>
    </xf>
    <xf numFmtId="0" fontId="3" fillId="0" borderId="9" xfId="0" applyFont="1" applyBorder="1"/>
    <xf numFmtId="4" fontId="36" fillId="0" borderId="0" xfId="0" applyNumberFormat="1" applyFont="1"/>
    <xf numFmtId="4" fontId="38" fillId="0" borderId="0" xfId="0" applyNumberFormat="1" applyFont="1"/>
    <xf numFmtId="4" fontId="3" fillId="0" borderId="8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0" fontId="27" fillId="0" borderId="0" xfId="0" applyFont="1" applyAlignment="1">
      <alignment vertical="center"/>
    </xf>
    <xf numFmtId="4" fontId="29" fillId="0" borderId="2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3" borderId="1" xfId="0" applyNumberFormat="1" applyFont="1" applyFill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4" fontId="24" fillId="0" borderId="9" xfId="0" applyNumberFormat="1" applyFont="1" applyBorder="1"/>
    <xf numFmtId="4" fontId="24" fillId="0" borderId="13" xfId="0" applyNumberFormat="1" applyFont="1" applyBorder="1"/>
    <xf numFmtId="4" fontId="38" fillId="0" borderId="9" xfId="0" applyNumberFormat="1" applyFont="1" applyBorder="1"/>
    <xf numFmtId="4" fontId="27" fillId="0" borderId="7" xfId="0" applyNumberFormat="1" applyFont="1" applyBorder="1" applyAlignment="1">
      <alignment vertical="top"/>
    </xf>
    <xf numFmtId="4" fontId="34" fillId="0" borderId="0" xfId="0" applyNumberFormat="1" applyFont="1"/>
    <xf numFmtId="4" fontId="29" fillId="0" borderId="3" xfId="0" applyNumberFormat="1" applyFont="1" applyBorder="1"/>
    <xf numFmtId="4" fontId="37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165" fontId="0" fillId="0" borderId="0" xfId="0" applyNumberFormat="1"/>
    <xf numFmtId="4" fontId="27" fillId="0" borderId="4" xfId="0" applyNumberFormat="1" applyFont="1" applyBorder="1"/>
    <xf numFmtId="4" fontId="27" fillId="0" borderId="3" xfId="0" applyNumberFormat="1" applyFont="1" applyBorder="1"/>
    <xf numFmtId="4" fontId="27" fillId="0" borderId="0" xfId="0" applyNumberFormat="1" applyFont="1" applyAlignment="1">
      <alignment vertical="top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4" fontId="40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right" vertical="center"/>
    </xf>
    <xf numFmtId="4" fontId="37" fillId="0" borderId="9" xfId="0" applyNumberFormat="1" applyFont="1" applyBorder="1" applyAlignment="1">
      <alignment horizontal="left" wrapText="1"/>
    </xf>
    <xf numFmtId="4" fontId="37" fillId="0" borderId="0" xfId="0" applyNumberFormat="1" applyFont="1" applyAlignment="1">
      <alignment horizontal="left" wrapText="1"/>
    </xf>
    <xf numFmtId="4" fontId="37" fillId="0" borderId="5" xfId="0" applyNumberFormat="1" applyFont="1" applyBorder="1" applyAlignment="1">
      <alignment horizontal="left" wrapText="1"/>
    </xf>
    <xf numFmtId="4" fontId="37" fillId="0" borderId="8" xfId="0" applyNumberFormat="1" applyFont="1" applyBorder="1" applyAlignment="1">
      <alignment horizontal="left" wrapText="1"/>
    </xf>
    <xf numFmtId="4" fontId="37" fillId="0" borderId="13" xfId="0" applyNumberFormat="1" applyFont="1" applyBorder="1" applyAlignment="1">
      <alignment horizontal="left" wrapText="1"/>
    </xf>
    <xf numFmtId="4" fontId="37" fillId="0" borderId="7" xfId="0" applyNumberFormat="1" applyFont="1" applyBorder="1" applyAlignment="1">
      <alignment horizontal="left" wrapText="1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4" fontId="33" fillId="0" borderId="9" xfId="0" applyNumberFormat="1" applyFont="1" applyBorder="1" applyAlignment="1">
      <alignment horizontal="center" wrapText="1"/>
    </xf>
    <xf numFmtId="4" fontId="33" fillId="0" borderId="0" xfId="0" applyNumberFormat="1" applyFont="1" applyAlignment="1">
      <alignment horizontal="center" wrapText="1"/>
    </xf>
    <xf numFmtId="4" fontId="33" fillId="0" borderId="5" xfId="0" applyNumberFormat="1" applyFont="1" applyBorder="1" applyAlignment="1">
      <alignment horizontal="center" wrapText="1"/>
    </xf>
    <xf numFmtId="4" fontId="29" fillId="0" borderId="2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5"/>
  <sheetViews>
    <sheetView showGridLines="0" topLeftCell="A11" workbookViewId="0">
      <selection activeCell="T35" sqref="T35"/>
    </sheetView>
  </sheetViews>
  <sheetFormatPr defaultColWidth="11.44140625" defaultRowHeight="14.4" x14ac:dyDescent="0.3"/>
  <cols>
    <col min="1" max="1" width="12.6640625" customWidth="1"/>
    <col min="2" max="23" width="9.109375" customWidth="1"/>
    <col min="24" max="24" width="8.6640625" customWidth="1"/>
    <col min="25" max="25" width="3.33203125" customWidth="1"/>
    <col min="26" max="29" width="10.109375" customWidth="1"/>
  </cols>
  <sheetData>
    <row r="1" spans="1:24" ht="21" x14ac:dyDescent="0.4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35" t="s">
        <v>0</v>
      </c>
      <c r="G2" s="135"/>
      <c r="H2" s="135"/>
      <c r="I2" s="135"/>
      <c r="J2" s="135"/>
      <c r="K2" s="135"/>
      <c r="L2" s="135"/>
      <c r="M2" s="135"/>
      <c r="N2" s="135"/>
      <c r="O2" s="135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ht="3" customHeight="1" x14ac:dyDescent="0.3">
      <c r="A7" s="42"/>
      <c r="B7" s="42"/>
      <c r="C7" s="42"/>
      <c r="D7" s="42"/>
      <c r="E7" s="42"/>
      <c r="F7" s="42"/>
      <c r="G7" s="42"/>
      <c r="H7" s="42"/>
      <c r="I7" s="142"/>
      <c r="J7" s="143"/>
      <c r="K7" s="42"/>
      <c r="L7" s="42"/>
      <c r="M7" s="42"/>
      <c r="N7" s="42"/>
      <c r="O7" s="42"/>
      <c r="P7" s="37"/>
      <c r="Q7" s="37"/>
      <c r="R7" s="37"/>
      <c r="S7" s="37"/>
      <c r="T7" s="37"/>
      <c r="U7" s="37"/>
      <c r="V7" s="37"/>
    </row>
    <row r="8" spans="1:24" s="2" customFormat="1" ht="13.95" customHeight="1" x14ac:dyDescent="0.3">
      <c r="A8" s="43" t="s">
        <v>5</v>
      </c>
      <c r="B8" s="44">
        <f>'imports 2024 2%'!$E$3</f>
        <v>17560.439999999999</v>
      </c>
      <c r="C8" s="44">
        <f>'imports 2024 2%'!$E$3</f>
        <v>17560.439999999999</v>
      </c>
      <c r="D8" s="44">
        <f>'imports 2024 2%'!$E$3</f>
        <v>17560.439999999999</v>
      </c>
      <c r="E8" s="44">
        <f>'imports 2024 2%'!$E$3</f>
        <v>17560.439999999999</v>
      </c>
      <c r="F8" s="44">
        <f>'imports 2024 2%'!$E$3</f>
        <v>17560.439999999999</v>
      </c>
      <c r="G8" s="44">
        <f>'imports 2024 2%'!$E$3</f>
        <v>17560.439999999999</v>
      </c>
      <c r="H8" s="44">
        <f>'imports 2024 2%'!$E$3</f>
        <v>17560.439999999999</v>
      </c>
      <c r="I8" s="44">
        <f>'imports 2024 2%'!$E$3</f>
        <v>17560.439999999999</v>
      </c>
      <c r="J8" s="44">
        <f>'imports 2024 2%'!$E$3</f>
        <v>17560.439999999999</v>
      </c>
      <c r="K8" s="44">
        <f>'imports 2024 2%'!$E$3</f>
        <v>17560.439999999999</v>
      </c>
      <c r="L8" s="44">
        <f>'imports 2024 2%'!$E$3</f>
        <v>17560.439999999999</v>
      </c>
      <c r="M8" s="44">
        <f>'imports 2024 2%'!$E$3</f>
        <v>17560.439999999999</v>
      </c>
      <c r="N8" s="44">
        <f>'imports 2024 2%'!$E$3</f>
        <v>17560.439999999999</v>
      </c>
      <c r="O8" s="44">
        <f>'imports 2024 2%'!$E$3</f>
        <v>17560.439999999999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f>'imports 2024 2%'!E25</f>
        <v>16226.84</v>
      </c>
      <c r="C9" s="44">
        <f>'imports 2024 2%'!E26</f>
        <v>14554.539999999999</v>
      </c>
      <c r="D9" s="44">
        <f>'imports 2024 2%'!E27</f>
        <v>13943.019999999999</v>
      </c>
      <c r="E9" s="44">
        <f>'imports 2024 2%'!E28</f>
        <v>13330.380000000001</v>
      </c>
      <c r="F9" s="44">
        <f>'imports 2024 2%'!E29</f>
        <v>11695.32</v>
      </c>
      <c r="G9" s="44">
        <f>'imports 2024 2%'!E30</f>
        <v>10376.1</v>
      </c>
      <c r="H9" s="44">
        <f>'imports 2024 2%'!E31</f>
        <v>9764.0199999999986</v>
      </c>
      <c r="I9" s="44">
        <f>'imports 2024 2%'!E32</f>
        <v>9152.64</v>
      </c>
      <c r="J9" s="44">
        <f>'imports 2024 2%'!E33</f>
        <v>8540</v>
      </c>
      <c r="K9" s="44">
        <f>'imports 2024 2%'!E34</f>
        <v>7929.04</v>
      </c>
      <c r="L9" s="44">
        <f>'imports 2024 2%'!E35</f>
        <v>7365.26</v>
      </c>
      <c r="M9" s="44">
        <f>'imports 2024 2%'!E36</f>
        <v>6989.3600000000006</v>
      </c>
      <c r="N9" s="44">
        <f>'imports 2024 2%'!E37</f>
        <v>6613.1799999999994</v>
      </c>
      <c r="O9" s="44">
        <f>'imports 2024 2%'!E38</f>
        <v>6237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v>44978.499155525162</v>
      </c>
      <c r="C10" s="44">
        <v>42638.360316986524</v>
      </c>
      <c r="D10" s="44">
        <v>38798.510134766315</v>
      </c>
      <c r="E10" s="44">
        <v>31861.20910232926</v>
      </c>
      <c r="F10" s="44">
        <v>28061.314567629015</v>
      </c>
      <c r="G10" s="44">
        <v>27943.257729632503</v>
      </c>
      <c r="H10" s="44">
        <v>27262.956594957996</v>
      </c>
      <c r="I10" s="44">
        <v>26774.444126982129</v>
      </c>
      <c r="J10" s="44">
        <v>26310.897798756007</v>
      </c>
      <c r="K10" s="44">
        <v>24396.162579310123</v>
      </c>
      <c r="L10" s="44">
        <v>22487.532123474051</v>
      </c>
      <c r="M10" s="44">
        <v>19586.624150663083</v>
      </c>
      <c r="N10" s="44">
        <v>16004.987372027652</v>
      </c>
      <c r="O10" s="44">
        <v>12064.665405472442</v>
      </c>
      <c r="P10" s="4"/>
      <c r="Q10" s="4"/>
      <c r="R10" s="4"/>
      <c r="S10" s="4"/>
      <c r="T10" s="4"/>
      <c r="U10" s="4"/>
      <c r="V10" s="11"/>
      <c r="W10" s="136"/>
    </row>
    <row r="11" spans="1:24" s="2" customFormat="1" ht="12.6" customHeight="1" x14ac:dyDescent="0.3">
      <c r="A11" s="46" t="s">
        <v>8</v>
      </c>
      <c r="B11" s="44">
        <v>12730.320948307903</v>
      </c>
      <c r="C11" s="44">
        <v>12168.121914083649</v>
      </c>
      <c r="D11" s="44">
        <v>10619.201388120235</v>
      </c>
      <c r="E11" s="44">
        <v>8599.7874950946079</v>
      </c>
      <c r="F11" s="44">
        <v>7520.1008592195167</v>
      </c>
      <c r="G11" s="44">
        <v>7568.1971361602937</v>
      </c>
      <c r="H11" s="44">
        <v>7393.5234233426472</v>
      </c>
      <c r="I11" s="44">
        <v>7266.3162489788292</v>
      </c>
      <c r="J11" s="44">
        <v>7164.0624621603874</v>
      </c>
      <c r="K11" s="44">
        <v>6599.1870393665931</v>
      </c>
      <c r="L11" s="44">
        <v>6062.6498484855356</v>
      </c>
      <c r="M11" s="44">
        <v>5511.2350858502923</v>
      </c>
      <c r="N11" s="44">
        <v>4423.0469804013837</v>
      </c>
      <c r="O11" s="44">
        <v>3225.9141167101943</v>
      </c>
      <c r="P11" s="4"/>
      <c r="Q11" s="4"/>
      <c r="R11" s="4"/>
      <c r="S11" s="4"/>
      <c r="T11" s="4"/>
      <c r="U11" s="4"/>
      <c r="V11" s="11"/>
      <c r="W11" s="136"/>
    </row>
    <row r="12" spans="1:24" s="6" customFormat="1" ht="14.4" hidden="1" customHeight="1" x14ac:dyDescent="0.3">
      <c r="A12" s="5">
        <v>0.5</v>
      </c>
      <c r="B12" s="47">
        <f>B11*$A$12</f>
        <v>6365.1604741539513</v>
      </c>
      <c r="C12" s="47">
        <f>C11*$A$12</f>
        <v>6084.0609570418246</v>
      </c>
      <c r="D12" s="47">
        <f t="shared" ref="D12:O12" si="0">D11*$A$12</f>
        <v>5309.6006940601173</v>
      </c>
      <c r="E12" s="47">
        <f t="shared" si="0"/>
        <v>4299.893747547304</v>
      </c>
      <c r="F12" s="48">
        <f t="shared" si="0"/>
        <v>3760.0504296097583</v>
      </c>
      <c r="G12" s="47">
        <f t="shared" si="0"/>
        <v>3784.0985680801468</v>
      </c>
      <c r="H12" s="47">
        <f t="shared" si="0"/>
        <v>3696.7617116713236</v>
      </c>
      <c r="I12" s="47">
        <f t="shared" si="0"/>
        <v>3633.1581244894146</v>
      </c>
      <c r="J12" s="47">
        <f t="shared" si="0"/>
        <v>3582.0312310801937</v>
      </c>
      <c r="K12" s="47">
        <f t="shared" si="0"/>
        <v>3299.5935196832966</v>
      </c>
      <c r="L12" s="48">
        <f t="shared" si="0"/>
        <v>3031.3249242427678</v>
      </c>
      <c r="M12" s="47">
        <f t="shared" si="0"/>
        <v>2755.6175429251462</v>
      </c>
      <c r="N12" s="47">
        <f t="shared" si="0"/>
        <v>2211.5234902006919</v>
      </c>
      <c r="O12" s="47">
        <f t="shared" si="0"/>
        <v>1612.9570583550972</v>
      </c>
      <c r="P12" s="5"/>
      <c r="Q12" s="5"/>
      <c r="R12" s="5"/>
      <c r="S12" s="4"/>
      <c r="T12" s="4"/>
      <c r="U12" s="4"/>
      <c r="V12" s="11"/>
      <c r="W12" s="136"/>
    </row>
    <row r="13" spans="1:24" s="6" customFormat="1" ht="14.4" hidden="1" customHeight="1" x14ac:dyDescent="0.3">
      <c r="A13" s="5">
        <v>0.3</v>
      </c>
      <c r="B13" s="47">
        <f>B11*$A$13</f>
        <v>3819.0962844923706</v>
      </c>
      <c r="C13" s="47">
        <f t="shared" ref="C13:O13" si="1">C11*$A$13</f>
        <v>3650.4365742250948</v>
      </c>
      <c r="D13" s="47">
        <f t="shared" si="1"/>
        <v>3185.7604164360705</v>
      </c>
      <c r="E13" s="47">
        <f t="shared" si="1"/>
        <v>2579.9362485283823</v>
      </c>
      <c r="F13" s="48">
        <f t="shared" si="1"/>
        <v>2256.0302577658549</v>
      </c>
      <c r="G13" s="47">
        <f t="shared" si="1"/>
        <v>2270.4591408480878</v>
      </c>
      <c r="H13" s="47">
        <f t="shared" si="1"/>
        <v>2218.0570270027943</v>
      </c>
      <c r="I13" s="47">
        <f t="shared" si="1"/>
        <v>2179.8948746936485</v>
      </c>
      <c r="J13" s="47">
        <f t="shared" si="1"/>
        <v>2149.218738648116</v>
      </c>
      <c r="K13" s="47">
        <f t="shared" si="1"/>
        <v>1979.7561118099779</v>
      </c>
      <c r="L13" s="48">
        <f t="shared" si="1"/>
        <v>1818.7949545456606</v>
      </c>
      <c r="M13" s="47">
        <f t="shared" si="1"/>
        <v>1653.3705257550876</v>
      </c>
      <c r="N13" s="47">
        <f t="shared" si="1"/>
        <v>1326.914094120415</v>
      </c>
      <c r="O13" s="47">
        <f t="shared" si="1"/>
        <v>967.77423501305827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f>B11*$A$14</f>
        <v>2546.0641896615807</v>
      </c>
      <c r="C14" s="47">
        <f t="shared" ref="C14:O14" si="2">C11*$A$14</f>
        <v>2433.6243828167298</v>
      </c>
      <c r="D14" s="47">
        <f t="shared" si="2"/>
        <v>2123.8402776240468</v>
      </c>
      <c r="E14" s="47">
        <f t="shared" si="2"/>
        <v>1719.9574990189217</v>
      </c>
      <c r="F14" s="48">
        <f t="shared" si="2"/>
        <v>1504.0201718439034</v>
      </c>
      <c r="G14" s="47">
        <f t="shared" si="2"/>
        <v>1513.6394272320588</v>
      </c>
      <c r="H14" s="47">
        <f t="shared" si="2"/>
        <v>1478.7046846685296</v>
      </c>
      <c r="I14" s="47">
        <f t="shared" si="2"/>
        <v>1453.2632497957659</v>
      </c>
      <c r="J14" s="47">
        <f t="shared" si="2"/>
        <v>1432.8124924320775</v>
      </c>
      <c r="K14" s="47">
        <f t="shared" si="2"/>
        <v>1319.8374078733186</v>
      </c>
      <c r="L14" s="48">
        <f t="shared" si="2"/>
        <v>1212.5299696971072</v>
      </c>
      <c r="M14" s="47">
        <f t="shared" si="2"/>
        <v>1102.2470171700586</v>
      </c>
      <c r="N14" s="47">
        <f t="shared" si="2"/>
        <v>884.60939608027684</v>
      </c>
      <c r="O14" s="47">
        <f t="shared" si="2"/>
        <v>645.18282334203889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f>B8+B9+B10+B11</f>
        <v>91496.100103833058</v>
      </c>
      <c r="C16" s="52">
        <f t="shared" ref="C16:O16" si="3">C8+C9+C10+C11</f>
        <v>86921.462231070167</v>
      </c>
      <c r="D16" s="52">
        <f t="shared" si="3"/>
        <v>80921.171522886536</v>
      </c>
      <c r="E16" s="52">
        <f t="shared" si="3"/>
        <v>71351.816597423865</v>
      </c>
      <c r="F16" s="52">
        <f t="shared" si="3"/>
        <v>64837.175426848524</v>
      </c>
      <c r="G16" s="52">
        <f t="shared" si="3"/>
        <v>63447.994865792796</v>
      </c>
      <c r="H16" s="52">
        <f t="shared" si="3"/>
        <v>61980.940018300636</v>
      </c>
      <c r="I16" s="52">
        <f t="shared" si="3"/>
        <v>60753.840375960957</v>
      </c>
      <c r="J16" s="52">
        <f t="shared" si="3"/>
        <v>59575.400260916394</v>
      </c>
      <c r="K16" s="52">
        <f t="shared" si="3"/>
        <v>56484.829618676718</v>
      </c>
      <c r="L16" s="52">
        <f t="shared" si="3"/>
        <v>53475.881971959585</v>
      </c>
      <c r="M16" s="52">
        <f t="shared" si="3"/>
        <v>49647.659236513369</v>
      </c>
      <c r="N16" s="52">
        <f t="shared" si="3"/>
        <v>44601.654352429032</v>
      </c>
      <c r="O16" s="52">
        <f t="shared" si="3"/>
        <v>39088.019522182629</v>
      </c>
      <c r="P16" s="4"/>
      <c r="Q16" s="4"/>
      <c r="R16" s="4"/>
      <c r="S16" s="5"/>
      <c r="T16" s="5"/>
      <c r="U16" s="5"/>
      <c r="V16" s="23"/>
      <c r="W16" s="5"/>
    </row>
    <row r="17" spans="1:23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3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3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3" ht="3" customHeight="1" x14ac:dyDescent="0.3">
      <c r="A20" s="37"/>
      <c r="B20" s="37"/>
      <c r="C20" s="106"/>
      <c r="D20" s="107"/>
      <c r="E20" s="42"/>
      <c r="F20" s="42"/>
      <c r="G20" s="42"/>
      <c r="H20" s="106"/>
      <c r="I20" s="107"/>
      <c r="J20" s="42"/>
      <c r="K20" s="42"/>
      <c r="L20" s="42"/>
      <c r="M20" s="42"/>
      <c r="N20" s="42"/>
      <c r="O20" s="42"/>
      <c r="P20" s="42"/>
      <c r="Q20" s="42"/>
      <c r="S20" s="37"/>
      <c r="T20" s="37"/>
      <c r="U20" s="37"/>
      <c r="V20" s="37"/>
    </row>
    <row r="21" spans="1:23" s="22" customFormat="1" ht="12.6" customHeight="1" x14ac:dyDescent="0.3">
      <c r="A21" s="8"/>
      <c r="B21" s="8"/>
      <c r="C21" s="104" t="s">
        <v>5</v>
      </c>
      <c r="D21" s="105"/>
      <c r="E21" s="44">
        <f>'imports 2024 2%'!E4</f>
        <v>15441.76</v>
      </c>
      <c r="F21" s="44">
        <f>'imports 2024 2%'!$E$4</f>
        <v>15441.76</v>
      </c>
      <c r="G21" s="44">
        <f>'imports 2024 2%'!$E$4</f>
        <v>15441.76</v>
      </c>
      <c r="H21" s="44">
        <f>'imports 2024 2%'!$E$4</f>
        <v>15441.76</v>
      </c>
      <c r="I21" s="44">
        <f>'imports 2024 2%'!$E$4</f>
        <v>15441.76</v>
      </c>
      <c r="J21" s="44">
        <f>'imports 2024 2%'!$E$4</f>
        <v>15441.76</v>
      </c>
      <c r="K21" s="44">
        <f>'imports 2024 2%'!$E$4</f>
        <v>15441.76</v>
      </c>
      <c r="L21" s="44">
        <f>'imports 2024 2%'!$E$4</f>
        <v>15441.76</v>
      </c>
      <c r="M21" s="44">
        <f>'imports 2024 2%'!$E$4</f>
        <v>15441.76</v>
      </c>
      <c r="N21" s="44">
        <f>'imports 2024 2%'!$E$4</f>
        <v>15441.76</v>
      </c>
      <c r="O21" s="44">
        <f>'imports 2024 2%'!$E$4</f>
        <v>15441.76</v>
      </c>
      <c r="P21" s="44">
        <f>'imports 2024 2%'!$E$4</f>
        <v>15441.76</v>
      </c>
      <c r="Q21" s="54">
        <f>'imports 2024 2%'!$E$4</f>
        <v>15441.76</v>
      </c>
      <c r="S21" s="8"/>
      <c r="T21" s="8"/>
      <c r="U21" s="8"/>
      <c r="V21" s="8"/>
      <c r="W21" s="8"/>
    </row>
    <row r="22" spans="1:23" s="22" customFormat="1" ht="12.6" customHeight="1" x14ac:dyDescent="0.3">
      <c r="A22" s="8"/>
      <c r="B22" s="8"/>
      <c r="C22" s="104" t="s">
        <v>6</v>
      </c>
      <c r="D22" s="105"/>
      <c r="E22" s="44">
        <f>'imports 2024 2%'!$E29</f>
        <v>11695.32</v>
      </c>
      <c r="F22" s="44">
        <f>'imports 2024 2%'!$E29</f>
        <v>11695.32</v>
      </c>
      <c r="G22" s="44">
        <f>'imports 2024 2%'!$E30</f>
        <v>10376.1</v>
      </c>
      <c r="H22" s="44">
        <f>'imports 2024 2%'!$E31</f>
        <v>9764.0199999999986</v>
      </c>
      <c r="I22" s="44">
        <f>'imports 2024 2%'!$E32</f>
        <v>9152.64</v>
      </c>
      <c r="J22" s="44">
        <f>'imports 2024 2%'!$E33</f>
        <v>8540</v>
      </c>
      <c r="K22" s="44">
        <f>'imports 2024 2%'!$E34</f>
        <v>7929.04</v>
      </c>
      <c r="L22" s="44">
        <f>'imports 2024 2%'!$E35</f>
        <v>7365.26</v>
      </c>
      <c r="M22" s="44">
        <f>'imports 2024 2%'!$E36</f>
        <v>6989.3600000000006</v>
      </c>
      <c r="N22" s="44">
        <f>'imports 2024 2%'!$E37</f>
        <v>6613.1799999999994</v>
      </c>
      <c r="O22" s="44">
        <f>'imports 2024 2%'!$E38</f>
        <v>6237</v>
      </c>
      <c r="P22" s="44">
        <f>'imports 2024 2%'!$E39</f>
        <v>5861.66</v>
      </c>
      <c r="Q22" s="44">
        <f>'imports 2024 2%'!$E39</f>
        <v>5861.66</v>
      </c>
      <c r="S22" s="8"/>
      <c r="T22" s="8"/>
      <c r="U22" s="8"/>
      <c r="V22" s="8"/>
      <c r="W22" s="8"/>
    </row>
    <row r="23" spans="1:23" s="2" customFormat="1" ht="12.6" customHeight="1" x14ac:dyDescent="0.3">
      <c r="A23" s="4"/>
      <c r="B23" s="4"/>
      <c r="C23" s="104" t="s">
        <v>7</v>
      </c>
      <c r="D23" s="105"/>
      <c r="E23" s="44">
        <v>30155.303824060054</v>
      </c>
      <c r="F23" s="44">
        <v>24806.508442724124</v>
      </c>
      <c r="G23" s="44">
        <v>24492.340176902613</v>
      </c>
      <c r="H23" s="44">
        <v>23192.981864624893</v>
      </c>
      <c r="I23" s="44">
        <v>22419.423151004561</v>
      </c>
      <c r="J23" s="44">
        <v>22533.466800000002</v>
      </c>
      <c r="K23" s="44">
        <v>22053.018</v>
      </c>
      <c r="L23" s="44">
        <v>21073.428610468069</v>
      </c>
      <c r="M23" s="44">
        <v>20769.789178561798</v>
      </c>
      <c r="N23" s="44">
        <v>19271.963586779395</v>
      </c>
      <c r="O23" s="44">
        <v>18414.909264086018</v>
      </c>
      <c r="P23" s="44">
        <v>17500.626826652609</v>
      </c>
      <c r="Q23" s="44">
        <v>15774.534415293823</v>
      </c>
      <c r="S23" s="4"/>
      <c r="T23" s="4"/>
      <c r="U23" s="4"/>
      <c r="V23" s="4"/>
      <c r="W23" s="4"/>
    </row>
    <row r="24" spans="1:23" s="2" customFormat="1" ht="12.6" customHeight="1" x14ac:dyDescent="0.3">
      <c r="A24" s="4"/>
      <c r="B24" s="4"/>
      <c r="C24" s="104" t="s">
        <v>8</v>
      </c>
      <c r="D24" s="105"/>
      <c r="E24" s="44">
        <v>9637.5965215875458</v>
      </c>
      <c r="F24" s="44">
        <v>7005.0534942056129</v>
      </c>
      <c r="G24" s="44">
        <v>7653.7628530745678</v>
      </c>
      <c r="H24" s="44">
        <v>6549.0441123432347</v>
      </c>
      <c r="I24" s="44">
        <v>6063.6731735268295</v>
      </c>
      <c r="J24" s="44">
        <v>6355.5932000000003</v>
      </c>
      <c r="K24" s="44">
        <v>6220.0819999999994</v>
      </c>
      <c r="L24" s="44">
        <v>5749.1975166063739</v>
      </c>
      <c r="M24" s="44">
        <v>5675.5181136332712</v>
      </c>
      <c r="N24" s="44">
        <v>5228.7186571425282</v>
      </c>
      <c r="O24" s="44">
        <v>5012.3247695644732</v>
      </c>
      <c r="P24" s="44">
        <v>4739.0969835392143</v>
      </c>
      <c r="Q24" s="44">
        <v>4469.3327591921789</v>
      </c>
      <c r="S24" s="4"/>
      <c r="T24" s="4"/>
      <c r="U24" s="4"/>
      <c r="V24" s="4"/>
      <c r="W24" s="4"/>
    </row>
    <row r="25" spans="1:23" s="2" customFormat="1" ht="9.75" hidden="1" customHeight="1" x14ac:dyDescent="0.3">
      <c r="A25" s="4"/>
      <c r="B25" s="4"/>
      <c r="C25" s="47">
        <v>0.5</v>
      </c>
      <c r="D25" s="47"/>
      <c r="E25" s="48">
        <f t="shared" ref="E25:Q25" si="4">E24*$A$12</f>
        <v>4818.7982607937729</v>
      </c>
      <c r="F25" s="47">
        <f t="shared" si="4"/>
        <v>3502.5267471028064</v>
      </c>
      <c r="G25" s="47">
        <f t="shared" si="4"/>
        <v>3826.8814265372839</v>
      </c>
      <c r="H25" s="48">
        <f t="shared" si="4"/>
        <v>3274.5220561716174</v>
      </c>
      <c r="I25" s="47">
        <f t="shared" si="4"/>
        <v>3031.8365867634147</v>
      </c>
      <c r="J25" s="47">
        <f t="shared" si="4"/>
        <v>3177.7966000000001</v>
      </c>
      <c r="K25" s="47">
        <f t="shared" si="4"/>
        <v>3110.0409999999997</v>
      </c>
      <c r="L25" s="47">
        <f t="shared" si="4"/>
        <v>2874.598758303187</v>
      </c>
      <c r="M25" s="47">
        <f t="shared" si="4"/>
        <v>2837.7590568166356</v>
      </c>
      <c r="N25" s="48">
        <f t="shared" si="4"/>
        <v>2614.3593285712641</v>
      </c>
      <c r="O25" s="47">
        <f t="shared" si="4"/>
        <v>2506.1623847822366</v>
      </c>
      <c r="P25" s="48">
        <f t="shared" si="4"/>
        <v>2369.5484917696072</v>
      </c>
      <c r="Q25" s="47">
        <f t="shared" si="4"/>
        <v>2234.6663795960894</v>
      </c>
      <c r="S25" s="5"/>
      <c r="T25" s="4"/>
      <c r="U25" s="4"/>
      <c r="V25" s="4"/>
      <c r="W25" s="4"/>
    </row>
    <row r="26" spans="1:23" s="2" customFormat="1" ht="9.75" hidden="1" customHeight="1" x14ac:dyDescent="0.3">
      <c r="A26" s="4"/>
      <c r="B26" s="4"/>
      <c r="C26" s="47">
        <v>0.3</v>
      </c>
      <c r="D26" s="47"/>
      <c r="E26" s="48">
        <f t="shared" ref="E26:Q26" si="5">E24*$A$13</f>
        <v>2891.2789564762638</v>
      </c>
      <c r="F26" s="47">
        <f t="shared" si="5"/>
        <v>2101.5160482616839</v>
      </c>
      <c r="G26" s="47">
        <f t="shared" si="5"/>
        <v>2296.1288559223703</v>
      </c>
      <c r="H26" s="48">
        <f t="shared" si="5"/>
        <v>1964.7132337029702</v>
      </c>
      <c r="I26" s="47">
        <f t="shared" si="5"/>
        <v>1819.1019520580487</v>
      </c>
      <c r="J26" s="47">
        <f t="shared" si="5"/>
        <v>1906.67796</v>
      </c>
      <c r="K26" s="47">
        <f t="shared" si="5"/>
        <v>1866.0245999999997</v>
      </c>
      <c r="L26" s="47">
        <f t="shared" si="5"/>
        <v>1724.7592549819121</v>
      </c>
      <c r="M26" s="47">
        <f t="shared" si="5"/>
        <v>1702.6554340899813</v>
      </c>
      <c r="N26" s="48">
        <f t="shared" si="5"/>
        <v>1568.6155971427584</v>
      </c>
      <c r="O26" s="47">
        <f t="shared" si="5"/>
        <v>1503.6974308693418</v>
      </c>
      <c r="P26" s="48">
        <f t="shared" si="5"/>
        <v>1421.7290950617642</v>
      </c>
      <c r="Q26" s="47">
        <f t="shared" si="5"/>
        <v>1340.7998277576537</v>
      </c>
      <c r="S26" s="5"/>
      <c r="T26" s="4"/>
      <c r="U26" s="4"/>
      <c r="V26" s="4"/>
      <c r="W26" s="4"/>
    </row>
    <row r="27" spans="1:23" s="2" customFormat="1" ht="9.75" hidden="1" customHeight="1" x14ac:dyDescent="0.3">
      <c r="A27" s="4"/>
      <c r="B27" s="4"/>
      <c r="C27" s="47">
        <v>0.2</v>
      </c>
      <c r="D27" s="47"/>
      <c r="E27" s="48">
        <f t="shared" ref="E27:Q27" si="6">E24*$A$14</f>
        <v>1927.5193043175093</v>
      </c>
      <c r="F27" s="47">
        <f t="shared" si="6"/>
        <v>1401.0106988411226</v>
      </c>
      <c r="G27" s="47">
        <f t="shared" si="6"/>
        <v>1530.7525706149136</v>
      </c>
      <c r="H27" s="48">
        <f t="shared" si="6"/>
        <v>1309.8088224686471</v>
      </c>
      <c r="I27" s="47">
        <f t="shared" si="6"/>
        <v>1212.734634705366</v>
      </c>
      <c r="J27" s="47">
        <f t="shared" si="6"/>
        <v>1271.1186400000001</v>
      </c>
      <c r="K27" s="47">
        <f t="shared" si="6"/>
        <v>1244.0164</v>
      </c>
      <c r="L27" s="47">
        <f t="shared" si="6"/>
        <v>1149.8395033212748</v>
      </c>
      <c r="M27" s="47">
        <f t="shared" si="6"/>
        <v>1135.1036227266543</v>
      </c>
      <c r="N27" s="48">
        <f t="shared" si="6"/>
        <v>1045.7437314285057</v>
      </c>
      <c r="O27" s="47">
        <f t="shared" si="6"/>
        <v>1002.4649539128947</v>
      </c>
      <c r="P27" s="48">
        <f t="shared" si="6"/>
        <v>947.81939670784288</v>
      </c>
      <c r="Q27" s="47">
        <f t="shared" si="6"/>
        <v>893.86655183843584</v>
      </c>
      <c r="S27" s="5"/>
      <c r="T27" s="4"/>
      <c r="U27" s="4"/>
      <c r="V27" s="4"/>
      <c r="W27" s="4"/>
    </row>
    <row r="28" spans="1:23" s="2" customFormat="1" ht="13.95" customHeight="1" x14ac:dyDescent="0.3">
      <c r="A28" s="4"/>
      <c r="B28" s="55"/>
      <c r="C28" s="104"/>
      <c r="D28" s="105"/>
      <c r="E28" s="52">
        <f t="shared" ref="E28:Q28" si="7">E21+E22+E23+E24</f>
        <v>66929.980345647607</v>
      </c>
      <c r="F28" s="52">
        <f t="shared" si="7"/>
        <v>58948.641936929736</v>
      </c>
      <c r="G28" s="52">
        <f t="shared" si="7"/>
        <v>57963.963029977182</v>
      </c>
      <c r="H28" s="52">
        <f t="shared" si="7"/>
        <v>54947.80597696812</v>
      </c>
      <c r="I28" s="52">
        <f t="shared" si="7"/>
        <v>53077.496324531385</v>
      </c>
      <c r="J28" s="52">
        <f t="shared" si="7"/>
        <v>52870.820000000007</v>
      </c>
      <c r="K28" s="52">
        <f t="shared" si="7"/>
        <v>51643.9</v>
      </c>
      <c r="L28" s="52">
        <f t="shared" si="7"/>
        <v>49629.64612707444</v>
      </c>
      <c r="M28" s="52">
        <f t="shared" si="7"/>
        <v>48876.427292195069</v>
      </c>
      <c r="N28" s="52">
        <f t="shared" si="7"/>
        <v>46555.62224392192</v>
      </c>
      <c r="O28" s="52">
        <f t="shared" si="7"/>
        <v>45105.994033650495</v>
      </c>
      <c r="P28" s="52">
        <f t="shared" si="7"/>
        <v>43543.143810191825</v>
      </c>
      <c r="Q28" s="52">
        <f t="shared" si="7"/>
        <v>41547.287174485995</v>
      </c>
      <c r="S28" s="4"/>
      <c r="T28" s="4"/>
      <c r="U28" s="4"/>
      <c r="V28" s="4"/>
      <c r="W28" s="4"/>
    </row>
    <row r="29" spans="1:23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3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3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</row>
    <row r="32" spans="1:23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3" s="2" customFormat="1" ht="13.5" customHeight="1" x14ac:dyDescent="0.3">
      <c r="A33" s="4"/>
      <c r="B33" s="4"/>
      <c r="C33" s="4"/>
      <c r="D33" s="4"/>
      <c r="E33" s="4"/>
      <c r="F33" s="4"/>
      <c r="G33" s="4"/>
      <c r="H33" s="46" t="s">
        <v>5</v>
      </c>
      <c r="I33" s="117"/>
      <c r="J33" s="44">
        <f>'imports 2024 2%'!$E$6</f>
        <v>11826.64</v>
      </c>
      <c r="K33" s="44">
        <f>'imports 2024 2%'!$E$6</f>
        <v>11826.64</v>
      </c>
      <c r="L33" s="44">
        <f>'imports 2024 2%'!$E$6</f>
        <v>11826.64</v>
      </c>
      <c r="M33" s="44">
        <f>'imports 2024 2%'!$E$6</f>
        <v>11826.64</v>
      </c>
      <c r="N33" s="44">
        <f>'imports 2024 2%'!$E$6</f>
        <v>11826.64</v>
      </c>
      <c r="O33" s="44">
        <f>'imports 2024 2%'!$E$6</f>
        <v>11826.64</v>
      </c>
      <c r="P33" s="44">
        <f>'imports 2024 2%'!$E$6</f>
        <v>11826.64</v>
      </c>
      <c r="Q33" s="44">
        <f>'imports 2024 2%'!$E$6</f>
        <v>11826.64</v>
      </c>
      <c r="R33" s="44">
        <f>'imports 2024 2%'!$E$6</f>
        <v>11826.64</v>
      </c>
      <c r="S33" s="44">
        <f>'imports 2024 2%'!$E$6</f>
        <v>11826.64</v>
      </c>
      <c r="T33" s="44">
        <f>'imports 2024 2%'!$E$6</f>
        <v>11826.64</v>
      </c>
      <c r="U33" s="4"/>
      <c r="V33" s="4"/>
    </row>
    <row r="34" spans="1:23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f>'imports 2024 2%'!$E33</f>
        <v>8540</v>
      </c>
      <c r="K34" s="44">
        <f>'imports 2024 2%'!$E34</f>
        <v>7929.04</v>
      </c>
      <c r="L34" s="44">
        <f>'imports 2024 2%'!$E35</f>
        <v>7365.26</v>
      </c>
      <c r="M34" s="44">
        <f>'imports 2024 2%'!$E36</f>
        <v>6989.3600000000006</v>
      </c>
      <c r="N34" s="44">
        <f>'imports 2024 2%'!$E37</f>
        <v>6613.1799999999994</v>
      </c>
      <c r="O34" s="44">
        <f>'imports 2024 2%'!$E38</f>
        <v>6237</v>
      </c>
      <c r="P34" s="44">
        <f>'imports 2024 2%'!$E39</f>
        <v>5861.66</v>
      </c>
      <c r="Q34" s="44">
        <f>'imports 2024 2%'!$E40</f>
        <v>5484.92</v>
      </c>
      <c r="R34" s="44">
        <f>'imports 2024 2%'!$E41</f>
        <v>5109.58</v>
      </c>
      <c r="S34" s="44">
        <f>'imports 2024 2%'!$E42</f>
        <v>4732.9799999999996</v>
      </c>
      <c r="T34" s="44">
        <f>'imports 2024 2%'!$E43</f>
        <v>4356.66</v>
      </c>
      <c r="U34" s="4"/>
      <c r="V34" s="4"/>
      <c r="W34" s="56"/>
    </row>
    <row r="35" spans="1:23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v>24946.061400000002</v>
      </c>
      <c r="K35" s="44">
        <v>24377.355600000003</v>
      </c>
      <c r="L35" s="44">
        <v>24017.5026</v>
      </c>
      <c r="M35" s="44">
        <v>22998.736800000002</v>
      </c>
      <c r="N35" s="44">
        <v>21658.981102894293</v>
      </c>
      <c r="O35" s="44">
        <v>19968.936339440097</v>
      </c>
      <c r="P35" s="44">
        <v>18132.008537466587</v>
      </c>
      <c r="Q35" s="44">
        <v>16471.6119406953</v>
      </c>
      <c r="R35" s="44">
        <v>15507.589608870172</v>
      </c>
      <c r="S35" s="44">
        <v>14619.383697573619</v>
      </c>
      <c r="T35" s="44">
        <v>12835.700442106317</v>
      </c>
      <c r="U35" s="4"/>
      <c r="V35" s="4"/>
    </row>
    <row r="36" spans="1:23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v>7036.0686000000005</v>
      </c>
      <c r="K36" s="44">
        <v>6875.6644000000006</v>
      </c>
      <c r="L36" s="44">
        <v>6774.1673999999994</v>
      </c>
      <c r="M36" s="44">
        <v>6486.8232000000007</v>
      </c>
      <c r="N36" s="44">
        <v>6117.1222276066756</v>
      </c>
      <c r="O36" s="44">
        <v>5859.9527729986348</v>
      </c>
      <c r="P36" s="44">
        <v>5039.5609591250422</v>
      </c>
      <c r="Q36" s="44">
        <v>4812.618951890583</v>
      </c>
      <c r="R36" s="44">
        <v>4689.426360381065</v>
      </c>
      <c r="S36" s="44">
        <v>4404.627129658109</v>
      </c>
      <c r="T36" s="44">
        <v>3745.9206723088269</v>
      </c>
      <c r="U36" s="4"/>
      <c r="V36" s="4"/>
    </row>
    <row r="37" spans="1:23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0.5</v>
      </c>
      <c r="I37" s="47"/>
      <c r="J37" s="49" t="e">
        <f>(#REF!*3.5%)+#REF!</f>
        <v>#REF!</v>
      </c>
      <c r="K37" s="49" t="e">
        <f>(#REF!*3.5%)+#REF!</f>
        <v>#REF!</v>
      </c>
      <c r="L37" s="47">
        <f t="shared" ref="L37:T37" si="8">L36*$A$12</f>
        <v>3387.0836999999997</v>
      </c>
      <c r="M37" s="47">
        <f t="shared" si="8"/>
        <v>3243.4116000000004</v>
      </c>
      <c r="N37" s="48">
        <f t="shared" si="8"/>
        <v>3058.5611138033378</v>
      </c>
      <c r="O37" s="47">
        <f t="shared" si="8"/>
        <v>2929.9763864993174</v>
      </c>
      <c r="P37" s="48">
        <f t="shared" si="8"/>
        <v>2519.7804795625211</v>
      </c>
      <c r="Q37" s="48">
        <f t="shared" si="8"/>
        <v>2406.3094759452915</v>
      </c>
      <c r="R37" s="47">
        <f t="shared" si="8"/>
        <v>2344.7131801905325</v>
      </c>
      <c r="S37" s="47">
        <f t="shared" si="8"/>
        <v>2202.3135648290545</v>
      </c>
      <c r="T37" s="47">
        <f t="shared" si="8"/>
        <v>1872.9603361544134</v>
      </c>
      <c r="U37" s="5"/>
      <c r="V37" s="5"/>
      <c r="W37" s="6"/>
    </row>
    <row r="38" spans="1:23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f>(#REF!*3.5%)+#REF!</f>
        <v>#REF!</v>
      </c>
      <c r="K38" s="49" t="e">
        <f>(#REF!*3.5%)+#REF!</f>
        <v>#REF!</v>
      </c>
      <c r="L38" s="47">
        <f t="shared" ref="L38:T38" si="9">L36*$A$13</f>
        <v>2032.2502199999997</v>
      </c>
      <c r="M38" s="47">
        <f t="shared" si="9"/>
        <v>1946.0469600000001</v>
      </c>
      <c r="N38" s="48">
        <f t="shared" si="9"/>
        <v>1835.1366682820026</v>
      </c>
      <c r="O38" s="47">
        <f t="shared" si="9"/>
        <v>1757.9858318995905</v>
      </c>
      <c r="P38" s="48">
        <f t="shared" si="9"/>
        <v>1511.8682877375127</v>
      </c>
      <c r="Q38" s="48">
        <f t="shared" si="9"/>
        <v>1443.7856855671748</v>
      </c>
      <c r="R38" s="47">
        <f t="shared" si="9"/>
        <v>1406.8279081143194</v>
      </c>
      <c r="S38" s="47">
        <f t="shared" si="9"/>
        <v>1321.3881388974326</v>
      </c>
      <c r="T38" s="47">
        <f t="shared" si="9"/>
        <v>1123.7762016926481</v>
      </c>
      <c r="U38" s="5"/>
      <c r="V38" s="5"/>
      <c r="W38" s="6"/>
    </row>
    <row r="39" spans="1:23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f>(#REF!*3.5%)+#REF!</f>
        <v>#REF!</v>
      </c>
      <c r="K39" s="49" t="e">
        <f>(#REF!*3.5%)+#REF!</f>
        <v>#REF!</v>
      </c>
      <c r="L39" s="47">
        <f t="shared" ref="L39:T39" si="10">L36*$A$14</f>
        <v>1354.83348</v>
      </c>
      <c r="M39" s="47">
        <f t="shared" si="10"/>
        <v>1297.3646400000002</v>
      </c>
      <c r="N39" s="48">
        <f t="shared" si="10"/>
        <v>1223.4244455213352</v>
      </c>
      <c r="O39" s="47">
        <f t="shared" si="10"/>
        <v>1171.9905545997269</v>
      </c>
      <c r="P39" s="48">
        <f t="shared" si="10"/>
        <v>1007.9121918250084</v>
      </c>
      <c r="Q39" s="48">
        <f t="shared" si="10"/>
        <v>962.5237903781167</v>
      </c>
      <c r="R39" s="47">
        <f t="shared" si="10"/>
        <v>937.88527207621303</v>
      </c>
      <c r="S39" s="47">
        <f t="shared" si="10"/>
        <v>880.92542593162182</v>
      </c>
      <c r="T39" s="47">
        <f t="shared" si="10"/>
        <v>749.18413446176544</v>
      </c>
      <c r="U39" s="5"/>
      <c r="V39" s="5"/>
      <c r="W39" s="6"/>
    </row>
    <row r="40" spans="1:23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f t="shared" ref="J40:T40" si="11">J33+J34+J35+J36</f>
        <v>52348.770000000004</v>
      </c>
      <c r="K40" s="52">
        <f t="shared" si="11"/>
        <v>51008.700000000004</v>
      </c>
      <c r="L40" s="52">
        <f t="shared" si="11"/>
        <v>49983.57</v>
      </c>
      <c r="M40" s="52">
        <f t="shared" si="11"/>
        <v>48301.56</v>
      </c>
      <c r="N40" s="52">
        <f t="shared" si="11"/>
        <v>46215.923330500969</v>
      </c>
      <c r="O40" s="52">
        <f t="shared" si="11"/>
        <v>43892.529112438737</v>
      </c>
      <c r="P40" s="52">
        <f t="shared" si="11"/>
        <v>40859.869496591622</v>
      </c>
      <c r="Q40" s="52">
        <f t="shared" si="11"/>
        <v>38595.790892585879</v>
      </c>
      <c r="R40" s="52">
        <f t="shared" si="11"/>
        <v>37133.23596925124</v>
      </c>
      <c r="S40" s="52">
        <f t="shared" si="11"/>
        <v>35583.630827231726</v>
      </c>
      <c r="T40" s="52">
        <f t="shared" si="11"/>
        <v>32764.921114415145</v>
      </c>
      <c r="U40" s="4"/>
      <c r="V40" s="4"/>
    </row>
    <row r="41" spans="1:23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3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3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3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3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f>'imports 2024 2%'!$E$7</f>
        <v>10024.64</v>
      </c>
      <c r="O45" s="44">
        <f>'imports 2024 2%'!$E$7</f>
        <v>10024.64</v>
      </c>
      <c r="P45" s="44">
        <f>'imports 2024 2%'!$E$7</f>
        <v>10024.64</v>
      </c>
      <c r="Q45" s="44">
        <f>'imports 2024 2%'!$E$7</f>
        <v>10024.64</v>
      </c>
      <c r="R45" s="44">
        <f>'imports 2024 2%'!$E$7</f>
        <v>10024.64</v>
      </c>
      <c r="S45" s="44">
        <f>'imports 2024 2%'!$E$7</f>
        <v>10024.64</v>
      </c>
      <c r="T45" s="44">
        <f>'imports 2024 2%'!$E$7</f>
        <v>10024.64</v>
      </c>
      <c r="U45" s="44">
        <f>'imports 2024 2%'!$E$7</f>
        <v>10024.64</v>
      </c>
      <c r="V45" s="44">
        <f>'imports 2024 2%'!$E$7</f>
        <v>10024.64</v>
      </c>
      <c r="W45" s="44">
        <f>'imports 2024 2%'!$E$7</f>
        <v>10024.64</v>
      </c>
    </row>
    <row r="46" spans="1:23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f>'imports 2024 2%'!$E37</f>
        <v>6613.1799999999994</v>
      </c>
      <c r="O46" s="44">
        <f>'imports 2024 2%'!$E38</f>
        <v>6237</v>
      </c>
      <c r="P46" s="44">
        <f>'imports 2024 2%'!$E39</f>
        <v>5861.66</v>
      </c>
      <c r="Q46" s="44">
        <f>'imports 2024 2%'!$E40</f>
        <v>5484.92</v>
      </c>
      <c r="R46" s="44">
        <f>'imports 2024 2%'!$E41</f>
        <v>5109.58</v>
      </c>
      <c r="S46" s="44">
        <f>'imports 2024 2%'!$E42</f>
        <v>4732.9799999999996</v>
      </c>
      <c r="T46" s="44">
        <f>'imports 2024 2%'!$E43</f>
        <v>4356.66</v>
      </c>
      <c r="U46" s="44">
        <f>'imports 2024 2%'!$E44</f>
        <v>3980.34</v>
      </c>
      <c r="V46" s="44">
        <f>'imports 2024 2%'!$E45</f>
        <v>3604.86</v>
      </c>
      <c r="W46" s="44">
        <f>'imports 2024 2%'!$E46</f>
        <v>3417.1200000000003</v>
      </c>
    </row>
    <row r="47" spans="1:23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v>19009.294153660958</v>
      </c>
      <c r="O47" s="44">
        <v>17775.64110204803</v>
      </c>
      <c r="P47" s="44">
        <v>17335.071569691372</v>
      </c>
      <c r="Q47" s="44">
        <v>16014.610012260175</v>
      </c>
      <c r="R47" s="44">
        <v>15084.064657118604</v>
      </c>
      <c r="S47" s="44">
        <v>13778.324968600691</v>
      </c>
      <c r="T47" s="44">
        <v>13681.950420296409</v>
      </c>
      <c r="U47" s="44">
        <v>13829.633777715331</v>
      </c>
      <c r="V47" s="44">
        <v>11647.656121693406</v>
      </c>
      <c r="W47" s="44">
        <v>10101.398838508618</v>
      </c>
    </row>
    <row r="48" spans="1:23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v>5573.1068921930919</v>
      </c>
      <c r="O48" s="44">
        <v>4892.4383051114437</v>
      </c>
      <c r="P48" s="44">
        <v>4879.5286661289765</v>
      </c>
      <c r="Q48" s="44">
        <v>5017.7562640144124</v>
      </c>
      <c r="R48" s="44">
        <v>4764.7588268824111</v>
      </c>
      <c r="S48" s="44">
        <v>4887.9514183919264</v>
      </c>
      <c r="T48" s="44">
        <v>4072.9910989682762</v>
      </c>
      <c r="U48" s="44">
        <v>4212.9504776928234</v>
      </c>
      <c r="V48" s="44">
        <v>3468.2059995640534</v>
      </c>
      <c r="W48" s="44">
        <v>3005.977950143048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0.5</v>
      </c>
      <c r="M49" s="47"/>
      <c r="N49" s="47">
        <f>N48*$A$12</f>
        <v>2786.5534460965459</v>
      </c>
      <c r="O49" s="48">
        <f t="shared" ref="O49:W49" si="12">O48*$A$12</f>
        <v>2446.2191525557218</v>
      </c>
      <c r="P49" s="48">
        <f t="shared" si="12"/>
        <v>2439.7643330644883</v>
      </c>
      <c r="Q49" s="47">
        <f t="shared" si="12"/>
        <v>2508.8781320072062</v>
      </c>
      <c r="R49" s="48">
        <f t="shared" si="12"/>
        <v>2382.3794134412055</v>
      </c>
      <c r="S49" s="48">
        <f t="shared" si="12"/>
        <v>2443.9757091959632</v>
      </c>
      <c r="T49" s="48">
        <f t="shared" si="12"/>
        <v>2036.4955494841381</v>
      </c>
      <c r="U49" s="48">
        <f t="shared" si="12"/>
        <v>2106.4752388464117</v>
      </c>
      <c r="V49" s="48">
        <f t="shared" si="12"/>
        <v>1734.1029997820267</v>
      </c>
      <c r="W49" s="59">
        <f t="shared" si="12"/>
        <v>1502.988975071524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f t="shared" ref="N50:W50" si="13">N48*$A$13</f>
        <v>1671.9320676579275</v>
      </c>
      <c r="O50" s="48">
        <f t="shared" si="13"/>
        <v>1467.731491533433</v>
      </c>
      <c r="P50" s="48">
        <f t="shared" si="13"/>
        <v>1463.858599838693</v>
      </c>
      <c r="Q50" s="47">
        <f t="shared" si="13"/>
        <v>1505.3268792043236</v>
      </c>
      <c r="R50" s="48">
        <f t="shared" si="13"/>
        <v>1429.4276480647234</v>
      </c>
      <c r="S50" s="48">
        <f t="shared" si="13"/>
        <v>1466.3854255175779</v>
      </c>
      <c r="T50" s="48">
        <f t="shared" si="13"/>
        <v>1221.8973296904828</v>
      </c>
      <c r="U50" s="48">
        <f t="shared" si="13"/>
        <v>1263.8851433078469</v>
      </c>
      <c r="V50" s="48">
        <f t="shared" si="13"/>
        <v>1040.4617998692161</v>
      </c>
      <c r="W50" s="59">
        <f t="shared" si="13"/>
        <v>901.79338504291434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f t="shared" ref="N51:W51" si="14">N48*$A$14</f>
        <v>1114.6213784386184</v>
      </c>
      <c r="O51" s="48">
        <f t="shared" si="14"/>
        <v>978.48766102228876</v>
      </c>
      <c r="P51" s="48">
        <f t="shared" si="14"/>
        <v>975.9057332257953</v>
      </c>
      <c r="Q51" s="47">
        <f t="shared" si="14"/>
        <v>1003.5512528028826</v>
      </c>
      <c r="R51" s="48">
        <f t="shared" si="14"/>
        <v>952.95176537648229</v>
      </c>
      <c r="S51" s="48">
        <f t="shared" si="14"/>
        <v>977.59028367838528</v>
      </c>
      <c r="T51" s="48">
        <f t="shared" si="14"/>
        <v>814.59821979365529</v>
      </c>
      <c r="U51" s="48">
        <f t="shared" si="14"/>
        <v>842.5900955385647</v>
      </c>
      <c r="V51" s="48">
        <f t="shared" si="14"/>
        <v>693.64119991281075</v>
      </c>
      <c r="W51" s="59">
        <f t="shared" si="14"/>
        <v>601.19559002860967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f>N45+N46+N47+N48</f>
        <v>41220.22104585405</v>
      </c>
      <c r="O52" s="52">
        <f t="shared" ref="O52:W52" si="15">O45+O46+O47+O48</f>
        <v>38929.719407159471</v>
      </c>
      <c r="P52" s="52">
        <f t="shared" si="15"/>
        <v>38100.900235820351</v>
      </c>
      <c r="Q52" s="52">
        <f t="shared" si="15"/>
        <v>36541.926276274586</v>
      </c>
      <c r="R52" s="52">
        <f t="shared" si="15"/>
        <v>34983.043484001013</v>
      </c>
      <c r="S52" s="52">
        <f t="shared" si="15"/>
        <v>33423.896386992616</v>
      </c>
      <c r="T52" s="52">
        <f t="shared" si="15"/>
        <v>32136.241519264684</v>
      </c>
      <c r="U52" s="52">
        <f t="shared" si="15"/>
        <v>32047.564255408153</v>
      </c>
      <c r="V52" s="52">
        <f t="shared" si="15"/>
        <v>28745.362121257458</v>
      </c>
      <c r="W52" s="52">
        <f t="shared" si="15"/>
        <v>26549.136788651667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4.2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42"/>
      <c r="Q56" s="143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40" t="s">
        <v>5</v>
      </c>
      <c r="Q57" s="141"/>
      <c r="R57" s="63">
        <f>'imports 2024 2%'!$E$8</f>
        <v>9187.2200000000012</v>
      </c>
      <c r="S57" s="63">
        <f>'imports 2024 2%'!$E$8</f>
        <v>9187.2200000000012</v>
      </c>
      <c r="T57" s="63">
        <f>'imports 2024 2%'!$E$8</f>
        <v>9187.2200000000012</v>
      </c>
      <c r="U57" s="63">
        <f>'imports 2024 2%'!$E$8</f>
        <v>9187.2200000000012</v>
      </c>
      <c r="V57" s="63">
        <f>'imports 2024 2%'!$E$8</f>
        <v>9187.2200000000012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40" t="s">
        <v>6</v>
      </c>
      <c r="Q58" s="141"/>
      <c r="R58" s="44">
        <f>'imports 2024 2%'!$E41</f>
        <v>5109.58</v>
      </c>
      <c r="S58" s="44">
        <f>'imports 2024 2%'!$E42</f>
        <v>4732.9799999999996</v>
      </c>
      <c r="T58" s="44">
        <f>'imports 2024 2%'!$E43</f>
        <v>4356.66</v>
      </c>
      <c r="U58" s="44">
        <f>'imports 2024 2%'!$E44</f>
        <v>3980.34</v>
      </c>
      <c r="V58" s="44">
        <f>'imports 2024 2%'!$E45</f>
        <v>3604.86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40" t="s">
        <v>7</v>
      </c>
      <c r="Q59" s="141"/>
      <c r="R59" s="44">
        <v>17438.902513864898</v>
      </c>
      <c r="S59" s="44">
        <v>15069.264649420453</v>
      </c>
      <c r="T59" s="44">
        <v>14046.615634803038</v>
      </c>
      <c r="U59" s="44">
        <v>14195.965762579377</v>
      </c>
      <c r="V59" s="44">
        <v>11690.733178502396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40" t="s">
        <v>8</v>
      </c>
      <c r="Q60" s="141"/>
      <c r="R60" s="44">
        <v>7119.5966836287025</v>
      </c>
      <c r="S60" s="44">
        <v>6178.8910992116898</v>
      </c>
      <c r="T60" s="44">
        <v>4437.6563134749049</v>
      </c>
      <c r="U60" s="44">
        <v>4579.2824625568683</v>
      </c>
      <c r="V60" s="44">
        <v>3511.283056373044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0.5</v>
      </c>
      <c r="Q61" s="47"/>
      <c r="R61" s="49" t="e">
        <f>(#REF!*3.5%)+#REF!</f>
        <v>#REF!</v>
      </c>
      <c r="S61" s="47">
        <f t="shared" ref="S61:V61" si="16">S60*$A$12</f>
        <v>3089.4455496058449</v>
      </c>
      <c r="T61" s="47">
        <f t="shared" si="16"/>
        <v>2218.8281567374524</v>
      </c>
      <c r="U61" s="48">
        <f t="shared" si="16"/>
        <v>2289.6412312784341</v>
      </c>
      <c r="V61" s="47">
        <f t="shared" si="16"/>
        <v>1755.641528186522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f>(#REF!*3.5%)+#REF!</f>
        <v>#REF!</v>
      </c>
      <c r="S62" s="47">
        <f t="shared" ref="S62:V62" si="17">S60*$A$13</f>
        <v>1853.6673297635068</v>
      </c>
      <c r="T62" s="47">
        <f t="shared" si="17"/>
        <v>1331.2968940424714</v>
      </c>
      <c r="U62" s="48">
        <f t="shared" si="17"/>
        <v>1373.7847387670604</v>
      </c>
      <c r="V62" s="47">
        <f t="shared" si="17"/>
        <v>1053.3849169119133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f>(#REF!*3.5%)+#REF!</f>
        <v>#REF!</v>
      </c>
      <c r="S63" s="47">
        <f t="shared" ref="S63:V63" si="18">S60*$A$14</f>
        <v>1235.7782198423381</v>
      </c>
      <c r="T63" s="47">
        <f t="shared" si="18"/>
        <v>887.53126269498102</v>
      </c>
      <c r="U63" s="48">
        <f t="shared" si="18"/>
        <v>915.85649251137374</v>
      </c>
      <c r="V63" s="47">
        <f t="shared" si="18"/>
        <v>702.25661127460887</v>
      </c>
      <c r="W63" s="6"/>
    </row>
    <row r="64" spans="1:26" ht="14.25" customHeight="1" x14ac:dyDescent="0.3">
      <c r="A64" s="66"/>
      <c r="B64" s="66"/>
      <c r="C64" s="66"/>
      <c r="D64" s="66"/>
      <c r="E64" s="66"/>
      <c r="F64" s="66"/>
      <c r="H64" s="37"/>
      <c r="I64" s="37"/>
      <c r="J64" s="37"/>
      <c r="K64" s="55"/>
      <c r="N64" s="4"/>
      <c r="O64" s="37"/>
      <c r="P64" s="140"/>
      <c r="Q64" s="141"/>
      <c r="R64" s="52">
        <f t="shared" ref="R64:V64" si="19">R57+R58+R59+R60</f>
        <v>38855.299197493601</v>
      </c>
      <c r="S64" s="52">
        <f t="shared" si="19"/>
        <v>35168.355748632144</v>
      </c>
      <c r="T64" s="52">
        <f t="shared" si="19"/>
        <v>32028.151948277944</v>
      </c>
      <c r="U64" s="52">
        <f t="shared" si="19"/>
        <v>31942.808225136247</v>
      </c>
      <c r="V64" s="52">
        <f t="shared" si="19"/>
        <v>27994.09623487544</v>
      </c>
      <c r="W64" s="2"/>
      <c r="X64" s="2"/>
      <c r="Y64" s="2"/>
      <c r="Z64" s="2"/>
    </row>
    <row r="65" spans="1:25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5" s="2" customFormat="1" ht="27" customHeight="1" x14ac:dyDescent="0.3">
      <c r="A66" s="73"/>
      <c r="B66" s="74"/>
      <c r="C66" s="75"/>
      <c r="D66" s="137" t="s">
        <v>19</v>
      </c>
      <c r="E66" s="138"/>
      <c r="F66" s="139"/>
      <c r="H66" s="76" t="s">
        <v>26</v>
      </c>
      <c r="I66" s="77"/>
      <c r="J66" s="78"/>
      <c r="K66" s="76" t="s">
        <v>61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  <c r="Y66" s="12"/>
    </row>
    <row r="67" spans="1:25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87"/>
      <c r="I67" s="65"/>
      <c r="J67" s="88"/>
      <c r="K67" s="33"/>
      <c r="N67" s="34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f>S67-T67</f>
        <v>4.8445000000000016E-2</v>
      </c>
      <c r="V67" s="81"/>
      <c r="W67" s="90"/>
      <c r="X67" s="81"/>
      <c r="Y67" s="12"/>
    </row>
    <row r="68" spans="1:25" s="2" customFormat="1" ht="15" customHeight="1" x14ac:dyDescent="0.3">
      <c r="A68" s="91" t="s">
        <v>23</v>
      </c>
      <c r="B68" s="31">
        <f>'imports 2024 2%'!H3</f>
        <v>51.07</v>
      </c>
      <c r="C68" s="92"/>
      <c r="D68" s="91" t="s">
        <v>23</v>
      </c>
      <c r="E68" s="32">
        <f>'imports 2024 2%'!C12</f>
        <v>818.82</v>
      </c>
      <c r="F68" s="29">
        <f>'imports 2024 2%'!G12</f>
        <v>31.53</v>
      </c>
      <c r="H68" s="93" t="s">
        <v>65</v>
      </c>
      <c r="I68" s="94">
        <v>956.96926077127137</v>
      </c>
      <c r="J68" s="95" t="s">
        <v>39</v>
      </c>
      <c r="K68" s="96" t="s">
        <v>32</v>
      </c>
      <c r="L68" s="94"/>
      <c r="M68" s="94">
        <v>522</v>
      </c>
      <c r="N68" s="95" t="s">
        <v>39</v>
      </c>
      <c r="O68" s="81"/>
      <c r="P68" s="87" t="s">
        <v>35</v>
      </c>
      <c r="Q68" s="81"/>
      <c r="R68" s="81"/>
      <c r="S68" s="81">
        <v>11.04</v>
      </c>
      <c r="T68" s="81">
        <v>0</v>
      </c>
      <c r="U68" s="81">
        <v>11.04</v>
      </c>
      <c r="V68" s="81"/>
      <c r="W68" s="90"/>
      <c r="X68" s="81"/>
      <c r="Y68" s="12"/>
    </row>
    <row r="69" spans="1:25" s="2" customFormat="1" ht="15" customHeight="1" x14ac:dyDescent="0.3">
      <c r="A69" s="97" t="s">
        <v>24</v>
      </c>
      <c r="B69" s="31">
        <f>'imports 2024 2%'!H4</f>
        <v>41.65</v>
      </c>
      <c r="C69" s="92"/>
      <c r="D69" s="91" t="s">
        <v>24</v>
      </c>
      <c r="E69" s="32">
        <f>'imports 2024 2%'!C13</f>
        <v>836.78</v>
      </c>
      <c r="F69" s="29">
        <f>'imports 2024 2%'!G13</f>
        <v>30.37</v>
      </c>
      <c r="H69" s="93" t="s">
        <v>68</v>
      </c>
      <c r="I69" s="94">
        <v>2979.9200000000037</v>
      </c>
      <c r="J69" s="95" t="s">
        <v>39</v>
      </c>
      <c r="K69" s="96"/>
      <c r="L69" s="94"/>
      <c r="M69" s="94"/>
      <c r="N69" s="95"/>
      <c r="O69" s="81"/>
      <c r="P69" s="128" t="s">
        <v>36</v>
      </c>
      <c r="Q69" s="129"/>
      <c r="R69" s="129"/>
      <c r="S69" s="129"/>
      <c r="T69" s="129"/>
      <c r="U69" s="129"/>
      <c r="V69" s="129"/>
      <c r="W69" s="130"/>
      <c r="X69" s="118"/>
      <c r="Y69" s="12"/>
    </row>
    <row r="70" spans="1:25" s="2" customFormat="1" ht="15" customHeight="1" x14ac:dyDescent="0.3">
      <c r="A70" s="97" t="s">
        <v>25</v>
      </c>
      <c r="B70" s="31">
        <f>'imports 2024 2%'!H6</f>
        <v>31.53</v>
      </c>
      <c r="C70" s="92"/>
      <c r="D70" s="91" t="s">
        <v>25</v>
      </c>
      <c r="E70" s="32">
        <f>'imports 2024 2%'!C15</f>
        <v>744.56</v>
      </c>
      <c r="F70" s="29">
        <f>'imports 2024 2%'!G15</f>
        <v>27.21</v>
      </c>
      <c r="H70" s="81"/>
      <c r="I70" s="99"/>
      <c r="J70" s="81"/>
      <c r="K70" s="81"/>
      <c r="L70" s="98"/>
      <c r="M70" s="81"/>
      <c r="N70" s="81"/>
      <c r="P70" s="131"/>
      <c r="Q70" s="132"/>
      <c r="R70" s="132"/>
      <c r="S70" s="132"/>
      <c r="T70" s="132"/>
      <c r="U70" s="132"/>
      <c r="V70" s="132"/>
      <c r="W70" s="133"/>
      <c r="X70" s="118"/>
    </row>
    <row r="71" spans="1:25" s="2" customFormat="1" ht="15" customHeight="1" x14ac:dyDescent="0.3">
      <c r="A71" s="97" t="s">
        <v>29</v>
      </c>
      <c r="B71" s="31">
        <f>'imports 2024 2%'!H7</f>
        <v>21.459999999999997</v>
      </c>
      <c r="C71" s="92"/>
      <c r="D71" s="91" t="s">
        <v>29</v>
      </c>
      <c r="E71" s="32">
        <f>'imports 2024 2%'!C16</f>
        <v>710.44</v>
      </c>
      <c r="F71" s="29">
        <f>'imports 2024 2%'!G16</f>
        <v>21.24</v>
      </c>
      <c r="H71" s="81"/>
      <c r="I71" s="103"/>
      <c r="J71" s="81"/>
      <c r="U71" s="81"/>
      <c r="V71" s="81"/>
      <c r="W71" s="81"/>
      <c r="X71" s="4"/>
    </row>
    <row r="72" spans="1:25" s="2" customFormat="1" ht="15" customHeight="1" x14ac:dyDescent="0.3">
      <c r="A72" s="100" t="s">
        <v>31</v>
      </c>
      <c r="B72" s="27">
        <f>'imports 2024 2%'!H8</f>
        <v>16.16</v>
      </c>
      <c r="C72" s="101"/>
      <c r="D72" s="102" t="s">
        <v>31</v>
      </c>
      <c r="E72" s="28">
        <f>'imports 2024 2%'!C17</f>
        <v>656.23</v>
      </c>
      <c r="F72" s="30">
        <f>'imports 2024 2%'!G17</f>
        <v>16.16</v>
      </c>
      <c r="H72" s="81"/>
      <c r="I72" s="81"/>
      <c r="J72" s="81"/>
      <c r="U72" s="4"/>
      <c r="V72" s="4"/>
    </row>
    <row r="73" spans="1:25" s="2" customFormat="1" ht="13.2" customHeight="1" x14ac:dyDescent="0.3">
      <c r="A73" s="4"/>
      <c r="H73" s="8"/>
      <c r="I73" s="8"/>
      <c r="J73" s="8"/>
      <c r="U73" s="4"/>
      <c r="V73" s="4"/>
    </row>
    <row r="74" spans="1:25" s="2" customFormat="1" ht="9.75" customHeight="1" x14ac:dyDescent="0.3">
      <c r="A74" s="4"/>
      <c r="H74"/>
      <c r="I74"/>
      <c r="J74"/>
      <c r="S74" s="4"/>
      <c r="T74" s="4"/>
      <c r="U74" s="4"/>
      <c r="V74" s="4"/>
    </row>
    <row r="75" spans="1:25" x14ac:dyDescent="0.3">
      <c r="K75" s="8"/>
      <c r="L75" s="2"/>
      <c r="M75" s="2"/>
      <c r="N75" s="2"/>
    </row>
  </sheetData>
  <mergeCells count="12">
    <mergeCell ref="P69:W70"/>
    <mergeCell ref="A1:T1"/>
    <mergeCell ref="F2:O2"/>
    <mergeCell ref="W10:W12"/>
    <mergeCell ref="D66:F66"/>
    <mergeCell ref="P57:Q57"/>
    <mergeCell ref="P58:Q58"/>
    <mergeCell ref="P59:Q59"/>
    <mergeCell ref="P60:Q60"/>
    <mergeCell ref="P64:Q64"/>
    <mergeCell ref="P56:Q56"/>
    <mergeCell ref="I7:J7"/>
  </mergeCells>
  <pageMargins left="0.25" right="0.25" top="0.75" bottom="0.75" header="0.3" footer="0.3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6722-6A50-45AE-A1C7-11EE0387AE1C}">
  <sheetPr>
    <pageSetUpPr fitToPage="1"/>
  </sheetPr>
  <dimension ref="A1:Z75"/>
  <sheetViews>
    <sheetView showGridLines="0" topLeftCell="A19" workbookViewId="0">
      <selection activeCell="I68" sqref="I68"/>
    </sheetView>
  </sheetViews>
  <sheetFormatPr defaultColWidth="11.44140625" defaultRowHeight="14.4" x14ac:dyDescent="0.3"/>
  <cols>
    <col min="1" max="1" width="12.6640625" customWidth="1"/>
    <col min="2" max="23" width="9.109375" customWidth="1"/>
    <col min="24" max="24" width="8.6640625" customWidth="1"/>
    <col min="25" max="25" width="3.33203125" customWidth="1"/>
    <col min="26" max="29" width="10.109375" customWidth="1"/>
  </cols>
  <sheetData>
    <row r="1" spans="1:24" ht="21" x14ac:dyDescent="0.4">
      <c r="A1" s="134" t="s">
        <v>67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35" t="s">
        <v>0</v>
      </c>
      <c r="G2" s="135"/>
      <c r="H2" s="135"/>
      <c r="I2" s="135"/>
      <c r="J2" s="135"/>
      <c r="K2" s="135"/>
      <c r="L2" s="135"/>
      <c r="M2" s="135"/>
      <c r="N2" s="135"/>
      <c r="O2" s="135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ht="3" customHeight="1" x14ac:dyDescent="0.3">
      <c r="A7" s="42"/>
      <c r="B7" s="42"/>
      <c r="C7" s="42"/>
      <c r="D7" s="42"/>
      <c r="E7" s="42"/>
      <c r="F7" s="42"/>
      <c r="G7" s="42"/>
      <c r="H7" s="42"/>
      <c r="I7" s="142"/>
      <c r="J7" s="143"/>
      <c r="K7" s="42"/>
      <c r="L7" s="42"/>
      <c r="M7" s="42"/>
      <c r="N7" s="42"/>
      <c r="O7" s="42"/>
      <c r="P7" s="37"/>
      <c r="Q7" s="37"/>
      <c r="R7" s="37"/>
      <c r="S7" s="37"/>
      <c r="T7" s="37"/>
      <c r="U7" s="37"/>
      <c r="V7" s="37"/>
    </row>
    <row r="8" spans="1:24" s="2" customFormat="1" ht="13.95" customHeight="1" x14ac:dyDescent="0.3">
      <c r="A8" s="43" t="s">
        <v>5</v>
      </c>
      <c r="B8" s="44">
        <f>'imports 2025 0,5%'!$E$3</f>
        <v>17646.46</v>
      </c>
      <c r="C8" s="44">
        <f>'imports 2025 0,5%'!$E$3</f>
        <v>17646.46</v>
      </c>
      <c r="D8" s="44">
        <f>'imports 2025 0,5%'!$E$3</f>
        <v>17646.46</v>
      </c>
      <c r="E8" s="44">
        <f>'imports 2025 0,5%'!$E$3</f>
        <v>17646.46</v>
      </c>
      <c r="F8" s="44">
        <f>'imports 2025 0,5%'!$E$3</f>
        <v>17646.46</v>
      </c>
      <c r="G8" s="44">
        <f>'imports 2025 0,5%'!$E$3</f>
        <v>17646.46</v>
      </c>
      <c r="H8" s="44">
        <f>'imports 2025 0,5%'!$E$3</f>
        <v>17646.46</v>
      </c>
      <c r="I8" s="44">
        <f>'imports 2025 0,5%'!$E$3</f>
        <v>17646.46</v>
      </c>
      <c r="J8" s="44">
        <f>'imports 2025 0,5%'!$E$3</f>
        <v>17646.46</v>
      </c>
      <c r="K8" s="44">
        <f>'imports 2025 0,5%'!$E$3</f>
        <v>17646.46</v>
      </c>
      <c r="L8" s="44">
        <f>'imports 2025 0,5%'!$E$3</f>
        <v>17646.46</v>
      </c>
      <c r="M8" s="44">
        <f>'imports 2025 0,5%'!$E$3</f>
        <v>17646.46</v>
      </c>
      <c r="N8" s="44">
        <f>'imports 2025 0,5%'!$E$3</f>
        <v>17646.46</v>
      </c>
      <c r="O8" s="44">
        <f>'imports 2025 0,5%'!$E$3</f>
        <v>17646.46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f>'imports 2025 0,5%'!E25</f>
        <v>16306.36</v>
      </c>
      <c r="C9" s="44">
        <f>'imports 2025 0,5%'!E26</f>
        <v>14625.94</v>
      </c>
      <c r="D9" s="44">
        <f>'imports 2025 0,5%'!E27</f>
        <v>14011.34</v>
      </c>
      <c r="E9" s="44">
        <f>'imports 2025 0,5%'!E28</f>
        <v>13395.76</v>
      </c>
      <c r="F9" s="44">
        <f>'imports 2025 0,5%'!E29</f>
        <v>11752.720000000001</v>
      </c>
      <c r="G9" s="44">
        <f>'imports 2025 0,5%'!E30</f>
        <v>10427.06</v>
      </c>
      <c r="H9" s="44">
        <f>'imports 2025 0,5%'!E31</f>
        <v>9811.76</v>
      </c>
      <c r="I9" s="44">
        <f>'imports 2025 0,5%'!E32</f>
        <v>9197.44</v>
      </c>
      <c r="J9" s="44">
        <f>'imports 2025 0,5%'!E33</f>
        <v>8581.86</v>
      </c>
      <c r="K9" s="44">
        <f>'imports 2025 0,5%'!E34</f>
        <v>7967.82</v>
      </c>
      <c r="L9" s="44">
        <f>'imports 2025 0,5%'!E35</f>
        <v>7401.24</v>
      </c>
      <c r="M9" s="44">
        <f>'imports 2025 0,5%'!E36</f>
        <v>7023.66</v>
      </c>
      <c r="N9" s="44">
        <f>'imports 2025 0,5%'!E37</f>
        <v>6645.66</v>
      </c>
      <c r="O9" s="44">
        <f>'imports 2025 0,5%'!E38</f>
        <v>6267.52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f>'anual MAR 2025'!B10*1.005</f>
        <v>45203.39165130278</v>
      </c>
      <c r="C10" s="44">
        <f>'anual MAR 2025'!C10*1.005</f>
        <v>42851.552118571453</v>
      </c>
      <c r="D10" s="44">
        <f>'anual MAR 2025'!D10*1.005</f>
        <v>38992.502685440144</v>
      </c>
      <c r="E10" s="44">
        <f>'anual MAR 2025'!E10*1.005</f>
        <v>32020.515147840903</v>
      </c>
      <c r="F10" s="44">
        <f>'anual MAR 2025'!F10*1.005</f>
        <v>28201.621140467156</v>
      </c>
      <c r="G10" s="44">
        <f>'anual MAR 2025'!G10*1.005</f>
        <v>28082.974018280664</v>
      </c>
      <c r="H10" s="44">
        <f>'anual MAR 2025'!H10*1.005</f>
        <v>27399.271377932782</v>
      </c>
      <c r="I10" s="44">
        <f>'anual MAR 2025'!I10*1.005</f>
        <v>26908.316347617038</v>
      </c>
      <c r="J10" s="44">
        <f>'anual MAR 2025'!J10*1.005</f>
        <v>26442.452287749784</v>
      </c>
      <c r="K10" s="44">
        <f>'anual MAR 2025'!K10*1.005</f>
        <v>24518.143392206672</v>
      </c>
      <c r="L10" s="44">
        <f>'anual MAR 2025'!L10*1.005</f>
        <v>22599.96978409142</v>
      </c>
      <c r="M10" s="44">
        <f>'anual MAR 2025'!M10*1.005</f>
        <v>19684.557271416397</v>
      </c>
      <c r="N10" s="44">
        <f>'anual MAR 2025'!N10*1.005</f>
        <v>16085.012308887788</v>
      </c>
      <c r="O10" s="44">
        <f>'anual MAR 2025'!O10*1.005</f>
        <v>12124.988732499804</v>
      </c>
      <c r="P10" s="4"/>
      <c r="Q10" s="4"/>
      <c r="R10" s="4"/>
      <c r="S10" s="4"/>
      <c r="T10" s="4"/>
      <c r="U10" s="4"/>
      <c r="V10" s="11"/>
      <c r="W10" s="136"/>
    </row>
    <row r="11" spans="1:24" s="2" customFormat="1" ht="12.6" customHeight="1" x14ac:dyDescent="0.3">
      <c r="A11" s="46" t="s">
        <v>8</v>
      </c>
      <c r="B11" s="44">
        <f>'anual MAR 2025'!B11*1.005</f>
        <v>12793.972553049442</v>
      </c>
      <c r="C11" s="44">
        <f>'anual MAR 2025'!C11*1.005</f>
        <v>12228.962523654067</v>
      </c>
      <c r="D11" s="44">
        <f>'anual MAR 2025'!D11*1.005</f>
        <v>10672.297395060834</v>
      </c>
      <c r="E11" s="44">
        <f>'anual MAR 2025'!E11*1.005</f>
        <v>8642.7864325700793</v>
      </c>
      <c r="F11" s="44">
        <f>'anual MAR 2025'!F11*1.005</f>
        <v>7557.7013635156136</v>
      </c>
      <c r="G11" s="44">
        <f>'anual MAR 2025'!G11*1.005</f>
        <v>7606.0381218410939</v>
      </c>
      <c r="H11" s="44">
        <f>'anual MAR 2025'!H11*1.005</f>
        <v>7430.4910404593593</v>
      </c>
      <c r="I11" s="44">
        <f>'anual MAR 2025'!I11*1.005</f>
        <v>7302.6478302237228</v>
      </c>
      <c r="J11" s="44">
        <f>'anual MAR 2025'!J11*1.005</f>
        <v>7199.8827744711889</v>
      </c>
      <c r="K11" s="44">
        <f>'anual MAR 2025'!K11*1.005</f>
        <v>6632.182974563425</v>
      </c>
      <c r="L11" s="44">
        <f>'anual MAR 2025'!L11*1.005</f>
        <v>6092.963097727963</v>
      </c>
      <c r="M11" s="44">
        <f>'anual MAR 2025'!M11*1.005</f>
        <v>5538.7912612795435</v>
      </c>
      <c r="N11" s="44">
        <f>'anual MAR 2025'!N11*1.005</f>
        <v>4445.1622153033904</v>
      </c>
      <c r="O11" s="44">
        <f>'anual MAR 2025'!O11*1.005</f>
        <v>3242.0436872937448</v>
      </c>
      <c r="P11" s="4"/>
      <c r="Q11" s="4"/>
      <c r="R11" s="4"/>
      <c r="S11" s="4"/>
      <c r="T11" s="4"/>
      <c r="U11" s="4"/>
      <c r="V11" s="11"/>
      <c r="W11" s="136"/>
    </row>
    <row r="12" spans="1:24" s="6" customFormat="1" ht="14.4" hidden="1" customHeight="1" x14ac:dyDescent="0.3">
      <c r="A12" s="5">
        <v>0.5</v>
      </c>
      <c r="B12" s="47">
        <f>B11*$A$12</f>
        <v>6396.9862765247208</v>
      </c>
      <c r="C12" s="47">
        <f>C11*$A$12</f>
        <v>6114.4812618270334</v>
      </c>
      <c r="D12" s="47">
        <f t="shared" ref="D12:O12" si="0">D11*$A$12</f>
        <v>5336.1486975304169</v>
      </c>
      <c r="E12" s="47">
        <f t="shared" si="0"/>
        <v>4321.3932162850397</v>
      </c>
      <c r="F12" s="48">
        <f t="shared" si="0"/>
        <v>3778.8506817578068</v>
      </c>
      <c r="G12" s="47">
        <f t="shared" si="0"/>
        <v>3803.019060920547</v>
      </c>
      <c r="H12" s="47">
        <f t="shared" si="0"/>
        <v>3715.2455202296796</v>
      </c>
      <c r="I12" s="47">
        <f t="shared" si="0"/>
        <v>3651.3239151118614</v>
      </c>
      <c r="J12" s="47">
        <f t="shared" si="0"/>
        <v>3599.9413872355944</v>
      </c>
      <c r="K12" s="47">
        <f t="shared" si="0"/>
        <v>3316.0914872817125</v>
      </c>
      <c r="L12" s="48">
        <f t="shared" si="0"/>
        <v>3046.4815488639815</v>
      </c>
      <c r="M12" s="47">
        <f t="shared" si="0"/>
        <v>2769.3956306397718</v>
      </c>
      <c r="N12" s="47">
        <f t="shared" si="0"/>
        <v>2222.5811076516952</v>
      </c>
      <c r="O12" s="47">
        <f t="shared" si="0"/>
        <v>1621.0218436468724</v>
      </c>
      <c r="P12" s="5"/>
      <c r="Q12" s="5"/>
      <c r="R12" s="5"/>
      <c r="S12" s="4"/>
      <c r="T12" s="4"/>
      <c r="U12" s="4"/>
      <c r="V12" s="11"/>
      <c r="W12" s="136"/>
    </row>
    <row r="13" spans="1:24" s="6" customFormat="1" ht="14.4" hidden="1" customHeight="1" x14ac:dyDescent="0.3">
      <c r="A13" s="5">
        <v>0.3</v>
      </c>
      <c r="B13" s="47">
        <f>B11*$A$13</f>
        <v>3838.1917659148321</v>
      </c>
      <c r="C13" s="47">
        <f t="shared" ref="C13:O13" si="1">C11*$A$13</f>
        <v>3668.6887570962199</v>
      </c>
      <c r="D13" s="47">
        <f t="shared" si="1"/>
        <v>3201.6892185182501</v>
      </c>
      <c r="E13" s="47">
        <f t="shared" si="1"/>
        <v>2592.8359297710235</v>
      </c>
      <c r="F13" s="48">
        <f t="shared" si="1"/>
        <v>2267.310409054684</v>
      </c>
      <c r="G13" s="47">
        <f t="shared" si="1"/>
        <v>2281.8114365523279</v>
      </c>
      <c r="H13" s="47">
        <f t="shared" si="1"/>
        <v>2229.1473121378076</v>
      </c>
      <c r="I13" s="47">
        <f t="shared" si="1"/>
        <v>2190.7943490671169</v>
      </c>
      <c r="J13" s="47">
        <f t="shared" si="1"/>
        <v>2159.9648323413567</v>
      </c>
      <c r="K13" s="47">
        <f t="shared" si="1"/>
        <v>1989.6548923690275</v>
      </c>
      <c r="L13" s="48">
        <f t="shared" si="1"/>
        <v>1827.8889293183888</v>
      </c>
      <c r="M13" s="47">
        <f t="shared" si="1"/>
        <v>1661.6373783838631</v>
      </c>
      <c r="N13" s="47">
        <f t="shared" si="1"/>
        <v>1333.5486645910171</v>
      </c>
      <c r="O13" s="47">
        <f t="shared" si="1"/>
        <v>972.61310618812342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f>B11*$A$14</f>
        <v>2558.7945106098887</v>
      </c>
      <c r="C14" s="47">
        <f t="shared" ref="C14:O14" si="2">C11*$A$14</f>
        <v>2445.7925047308136</v>
      </c>
      <c r="D14" s="47">
        <f t="shared" si="2"/>
        <v>2134.4594790121669</v>
      </c>
      <c r="E14" s="47">
        <f t="shared" si="2"/>
        <v>1728.5572865140159</v>
      </c>
      <c r="F14" s="48">
        <f t="shared" si="2"/>
        <v>1511.5402727031228</v>
      </c>
      <c r="G14" s="47">
        <f t="shared" si="2"/>
        <v>1521.2076243682188</v>
      </c>
      <c r="H14" s="47">
        <f t="shared" si="2"/>
        <v>1486.098208091872</v>
      </c>
      <c r="I14" s="47">
        <f t="shared" si="2"/>
        <v>1460.5295660447446</v>
      </c>
      <c r="J14" s="47">
        <f t="shared" si="2"/>
        <v>1439.9765548942378</v>
      </c>
      <c r="K14" s="47">
        <f t="shared" si="2"/>
        <v>1326.436594912685</v>
      </c>
      <c r="L14" s="48">
        <f t="shared" si="2"/>
        <v>1218.5926195455927</v>
      </c>
      <c r="M14" s="47">
        <f t="shared" si="2"/>
        <v>1107.7582522559087</v>
      </c>
      <c r="N14" s="47">
        <f t="shared" si="2"/>
        <v>889.03244306067813</v>
      </c>
      <c r="O14" s="47">
        <f t="shared" si="2"/>
        <v>648.40873745874899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f>B8+B9+B10+B11</f>
        <v>91950.184204352234</v>
      </c>
      <c r="C16" s="52">
        <f t="shared" ref="C16:O16" si="3">C8+C9+C10+C11</f>
        <v>87352.914642225514</v>
      </c>
      <c r="D16" s="52">
        <f t="shared" si="3"/>
        <v>81322.600080500968</v>
      </c>
      <c r="E16" s="52">
        <f t="shared" si="3"/>
        <v>71705.521580410976</v>
      </c>
      <c r="F16" s="52">
        <f t="shared" si="3"/>
        <v>65158.502503982767</v>
      </c>
      <c r="G16" s="52">
        <f t="shared" si="3"/>
        <v>63762.532140121752</v>
      </c>
      <c r="H16" s="52">
        <f t="shared" si="3"/>
        <v>62287.982418392145</v>
      </c>
      <c r="I16" s="52">
        <f t="shared" si="3"/>
        <v>61054.864177840762</v>
      </c>
      <c r="J16" s="52">
        <f t="shared" si="3"/>
        <v>59870.655062220976</v>
      </c>
      <c r="K16" s="52">
        <f t="shared" si="3"/>
        <v>56764.606366770095</v>
      </c>
      <c r="L16" s="52">
        <f t="shared" si="3"/>
        <v>53740.632881819372</v>
      </c>
      <c r="M16" s="52">
        <f t="shared" si="3"/>
        <v>49893.468532695937</v>
      </c>
      <c r="N16" s="52">
        <f t="shared" si="3"/>
        <v>44822.294524191173</v>
      </c>
      <c r="O16" s="52">
        <f t="shared" si="3"/>
        <v>39281.012419793544</v>
      </c>
      <c r="P16" s="4"/>
      <c r="Q16" s="4"/>
      <c r="R16" s="4"/>
      <c r="S16" s="5"/>
      <c r="T16" s="5"/>
      <c r="U16" s="5"/>
      <c r="V16" s="23"/>
      <c r="W16" s="5"/>
    </row>
    <row r="17" spans="1:23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3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3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3" ht="3" customHeight="1" x14ac:dyDescent="0.3">
      <c r="A20" s="37"/>
      <c r="B20" s="37"/>
      <c r="C20" s="106"/>
      <c r="D20" s="107"/>
      <c r="E20" s="42"/>
      <c r="F20" s="42"/>
      <c r="G20" s="42"/>
      <c r="H20" s="106"/>
      <c r="I20" s="107"/>
      <c r="J20" s="42"/>
      <c r="K20" s="42"/>
      <c r="L20" s="42"/>
      <c r="M20" s="42"/>
      <c r="N20" s="42"/>
      <c r="O20" s="42"/>
      <c r="P20" s="42"/>
      <c r="Q20" s="42"/>
      <c r="S20" s="37"/>
      <c r="T20" s="37"/>
      <c r="U20" s="37"/>
      <c r="V20" s="37"/>
    </row>
    <row r="21" spans="1:23" s="22" customFormat="1" ht="12.6" customHeight="1" x14ac:dyDescent="0.3">
      <c r="A21" s="8"/>
      <c r="B21" s="8"/>
      <c r="C21" s="104" t="s">
        <v>5</v>
      </c>
      <c r="D21" s="105"/>
      <c r="E21" s="44">
        <f>'imports 2025 0,5%'!E4</f>
        <v>15517.4</v>
      </c>
      <c r="F21" s="44">
        <f>'imports 2025 0,5%'!$E$4</f>
        <v>15517.4</v>
      </c>
      <c r="G21" s="44">
        <f>'imports 2025 0,5%'!$E$4</f>
        <v>15517.4</v>
      </c>
      <c r="H21" s="44">
        <f>'imports 2025 0,5%'!$E$4</f>
        <v>15517.4</v>
      </c>
      <c r="I21" s="44">
        <f>'imports 2025 0,5%'!$E$4</f>
        <v>15517.4</v>
      </c>
      <c r="J21" s="44">
        <f>'imports 2025 0,5%'!$E$4</f>
        <v>15517.4</v>
      </c>
      <c r="K21" s="44">
        <f>'imports 2025 0,5%'!$E$4</f>
        <v>15517.4</v>
      </c>
      <c r="L21" s="44">
        <f>'imports 2025 0,5%'!$E$4</f>
        <v>15517.4</v>
      </c>
      <c r="M21" s="44">
        <f>'imports 2025 0,5%'!$E$4</f>
        <v>15517.4</v>
      </c>
      <c r="N21" s="44">
        <f>'imports 2025 0,5%'!$E$4</f>
        <v>15517.4</v>
      </c>
      <c r="O21" s="44">
        <f>'imports 2025 0,5%'!$E$4</f>
        <v>15517.4</v>
      </c>
      <c r="P21" s="44">
        <f>'imports 2025 0,5%'!$E$4</f>
        <v>15517.4</v>
      </c>
      <c r="Q21" s="54">
        <f>'imports 2025 0,5%'!$E$4</f>
        <v>15517.4</v>
      </c>
      <c r="S21" s="8"/>
      <c r="T21" s="8"/>
      <c r="U21" s="8"/>
      <c r="V21" s="8"/>
      <c r="W21" s="8"/>
    </row>
    <row r="22" spans="1:23" s="22" customFormat="1" ht="12.6" customHeight="1" x14ac:dyDescent="0.3">
      <c r="A22" s="8"/>
      <c r="B22" s="8"/>
      <c r="C22" s="104" t="s">
        <v>6</v>
      </c>
      <c r="D22" s="105"/>
      <c r="E22" s="44">
        <f>'imports 2025 0,5%'!$E29</f>
        <v>11752.720000000001</v>
      </c>
      <c r="F22" s="44">
        <f>'imports 2025 0,5%'!$E29</f>
        <v>11752.720000000001</v>
      </c>
      <c r="G22" s="44">
        <f>'imports 2025 0,5%'!$E30</f>
        <v>10427.06</v>
      </c>
      <c r="H22" s="44">
        <f>'imports 2025 0,5%'!$E31</f>
        <v>9811.76</v>
      </c>
      <c r="I22" s="44">
        <f>'imports 2025 0,5%'!$E32</f>
        <v>9197.44</v>
      </c>
      <c r="J22" s="44">
        <f>'imports 2025 0,5%'!$E33</f>
        <v>8581.86</v>
      </c>
      <c r="K22" s="44">
        <f>'imports 2025 0,5%'!$E34</f>
        <v>7967.82</v>
      </c>
      <c r="L22" s="44">
        <f>'imports 2025 0,5%'!$E35</f>
        <v>7401.24</v>
      </c>
      <c r="M22" s="44">
        <f>'imports 2025 0,5%'!$E36</f>
        <v>7023.66</v>
      </c>
      <c r="N22" s="44">
        <f>'imports 2025 0,5%'!$E37</f>
        <v>6645.66</v>
      </c>
      <c r="O22" s="44">
        <f>'imports 2025 0,5%'!$E38</f>
        <v>6267.52</v>
      </c>
      <c r="P22" s="44">
        <f>'imports 2025 0,5%'!$E39</f>
        <v>5890.3600000000006</v>
      </c>
      <c r="Q22" s="44">
        <f>'imports 2025 0,5%'!$E39</f>
        <v>5890.3600000000006</v>
      </c>
      <c r="S22" s="8"/>
      <c r="T22" s="8"/>
      <c r="U22" s="8"/>
      <c r="V22" s="8"/>
      <c r="W22" s="8"/>
    </row>
    <row r="23" spans="1:23" s="2" customFormat="1" ht="12.6" customHeight="1" x14ac:dyDescent="0.3">
      <c r="A23" s="4"/>
      <c r="B23" s="4"/>
      <c r="C23" s="104" t="s">
        <v>7</v>
      </c>
      <c r="D23" s="105"/>
      <c r="E23" s="44">
        <f>'anual MAR 2025'!E23*1.005</f>
        <v>30306.080343180351</v>
      </c>
      <c r="F23" s="44">
        <f>'anual MAR 2025'!F23*1.005</f>
        <v>24930.540984937743</v>
      </c>
      <c r="G23" s="44">
        <f>'anual MAR 2025'!G23*1.005</f>
        <v>24614.801877787122</v>
      </c>
      <c r="H23" s="44">
        <f>'anual MAR 2025'!H23*1.005</f>
        <v>23308.946773948017</v>
      </c>
      <c r="I23" s="44">
        <f>'anual MAR 2025'!I23*1.005</f>
        <v>22531.52026675958</v>
      </c>
      <c r="J23" s="44">
        <f>'anual MAR 2025'!J23*1.005</f>
        <v>22646.134134</v>
      </c>
      <c r="K23" s="44">
        <f>'anual MAR 2025'!K23*1.005</f>
        <v>22163.283089999997</v>
      </c>
      <c r="L23" s="44">
        <f>'anual MAR 2025'!L23*1.005</f>
        <v>21178.795753520408</v>
      </c>
      <c r="M23" s="44">
        <f>'anual MAR 2025'!M23*1.005</f>
        <v>20873.638124454603</v>
      </c>
      <c r="N23" s="44">
        <f>'anual MAR 2025'!N23*1.005</f>
        <v>19368.32340471329</v>
      </c>
      <c r="O23" s="44">
        <f>'anual MAR 2025'!O23*1.005</f>
        <v>18506.983810406447</v>
      </c>
      <c r="P23" s="44">
        <f>'anual MAR 2025'!P23*1.005</f>
        <v>17588.129960785871</v>
      </c>
      <c r="Q23" s="44">
        <f>'anual MAR 2025'!Q23*1.005</f>
        <v>15853.407087370291</v>
      </c>
      <c r="S23" s="4"/>
      <c r="T23" s="4"/>
      <c r="U23" s="4"/>
      <c r="V23" s="4"/>
      <c r="W23" s="4"/>
    </row>
    <row r="24" spans="1:23" s="2" customFormat="1" ht="12.6" customHeight="1" x14ac:dyDescent="0.3">
      <c r="A24" s="4"/>
      <c r="B24" s="4"/>
      <c r="C24" s="104" t="s">
        <v>8</v>
      </c>
      <c r="D24" s="105"/>
      <c r="E24" s="44">
        <f>'anual MAR 2025'!E24*1.005</f>
        <v>9685.7845041954824</v>
      </c>
      <c r="F24" s="44">
        <f>'anual MAR 2025'!F24*1.005</f>
        <v>7040.0787616766402</v>
      </c>
      <c r="G24" s="44">
        <f>'anual MAR 2025'!G24*1.005</f>
        <v>7692.0316673399402</v>
      </c>
      <c r="H24" s="44">
        <f>'anual MAR 2025'!H24*1.005</f>
        <v>6581.7893329049502</v>
      </c>
      <c r="I24" s="44">
        <f>'anual MAR 2025'!I24*1.005</f>
        <v>6093.991539394463</v>
      </c>
      <c r="J24" s="44">
        <f>'anual MAR 2025'!J24*1.005</f>
        <v>6387.3711659999999</v>
      </c>
      <c r="K24" s="44">
        <f>'anual MAR 2025'!K24*1.005</f>
        <v>6251.1824099999985</v>
      </c>
      <c r="L24" s="44">
        <f>'anual MAR 2025'!L24*1.005</f>
        <v>5777.9435041894048</v>
      </c>
      <c r="M24" s="44">
        <f>'anual MAR 2025'!M24*1.005</f>
        <v>5703.8957042014372</v>
      </c>
      <c r="N24" s="44">
        <f>'anual MAR 2025'!N24*1.005</f>
        <v>5254.8622504282403</v>
      </c>
      <c r="O24" s="44">
        <f>'anual MAR 2025'!O24*1.005</f>
        <v>5037.3863934122946</v>
      </c>
      <c r="P24" s="44">
        <f>'anual MAR 2025'!P24*1.005</f>
        <v>4762.7924684569098</v>
      </c>
      <c r="Q24" s="44">
        <f>'anual MAR 2025'!Q24*1.005</f>
        <v>4491.6794229881389</v>
      </c>
      <c r="S24" s="4"/>
      <c r="T24" s="4"/>
      <c r="U24" s="4"/>
      <c r="V24" s="4"/>
      <c r="W24" s="4"/>
    </row>
    <row r="25" spans="1:23" s="2" customFormat="1" ht="9.75" hidden="1" customHeight="1" x14ac:dyDescent="0.3">
      <c r="A25" s="4"/>
      <c r="B25" s="4"/>
      <c r="C25" s="47">
        <v>0.5</v>
      </c>
      <c r="D25" s="47"/>
      <c r="E25" s="48">
        <f t="shared" ref="E25:Q25" si="4">E24*$A$12</f>
        <v>4842.8922520977412</v>
      </c>
      <c r="F25" s="47">
        <f t="shared" si="4"/>
        <v>3520.0393808383201</v>
      </c>
      <c r="G25" s="47">
        <f t="shared" si="4"/>
        <v>3846.0158336699701</v>
      </c>
      <c r="H25" s="48">
        <f t="shared" si="4"/>
        <v>3290.8946664524751</v>
      </c>
      <c r="I25" s="47">
        <f t="shared" si="4"/>
        <v>3046.9957696972315</v>
      </c>
      <c r="J25" s="47">
        <f t="shared" si="4"/>
        <v>3193.685583</v>
      </c>
      <c r="K25" s="47">
        <f t="shared" si="4"/>
        <v>3125.5912049999993</v>
      </c>
      <c r="L25" s="47">
        <f t="shared" si="4"/>
        <v>2888.9717520947024</v>
      </c>
      <c r="M25" s="47">
        <f t="shared" si="4"/>
        <v>2851.9478521007186</v>
      </c>
      <c r="N25" s="48">
        <f t="shared" si="4"/>
        <v>2627.4311252141201</v>
      </c>
      <c r="O25" s="47">
        <f t="shared" si="4"/>
        <v>2518.6931967061473</v>
      </c>
      <c r="P25" s="48">
        <f t="shared" si="4"/>
        <v>2381.3962342284549</v>
      </c>
      <c r="Q25" s="47">
        <f t="shared" si="4"/>
        <v>2245.8397114940694</v>
      </c>
      <c r="S25" s="5"/>
      <c r="T25" s="4"/>
      <c r="U25" s="4"/>
      <c r="V25" s="4"/>
      <c r="W25" s="4"/>
    </row>
    <row r="26" spans="1:23" s="2" customFormat="1" ht="9.75" hidden="1" customHeight="1" x14ac:dyDescent="0.3">
      <c r="A26" s="4"/>
      <c r="B26" s="4"/>
      <c r="C26" s="47">
        <v>0.3</v>
      </c>
      <c r="D26" s="47"/>
      <c r="E26" s="48">
        <f t="shared" ref="E26:Q26" si="5">E24*$A$13</f>
        <v>2905.7353512586446</v>
      </c>
      <c r="F26" s="47">
        <f t="shared" si="5"/>
        <v>2112.0236285029919</v>
      </c>
      <c r="G26" s="47">
        <f t="shared" si="5"/>
        <v>2307.609500201982</v>
      </c>
      <c r="H26" s="48">
        <f t="shared" si="5"/>
        <v>1974.5367998714851</v>
      </c>
      <c r="I26" s="47">
        <f t="shared" si="5"/>
        <v>1828.1974618183388</v>
      </c>
      <c r="J26" s="47">
        <f t="shared" si="5"/>
        <v>1916.2113497999999</v>
      </c>
      <c r="K26" s="47">
        <f t="shared" si="5"/>
        <v>1875.3547229999995</v>
      </c>
      <c r="L26" s="47">
        <f t="shared" si="5"/>
        <v>1733.3830512568213</v>
      </c>
      <c r="M26" s="47">
        <f t="shared" si="5"/>
        <v>1711.1687112604311</v>
      </c>
      <c r="N26" s="48">
        <f t="shared" si="5"/>
        <v>1576.4586751284721</v>
      </c>
      <c r="O26" s="47">
        <f t="shared" si="5"/>
        <v>1511.2159180236883</v>
      </c>
      <c r="P26" s="48">
        <f t="shared" si="5"/>
        <v>1428.8377405370729</v>
      </c>
      <c r="Q26" s="47">
        <f t="shared" si="5"/>
        <v>1347.5038268964415</v>
      </c>
      <c r="S26" s="5"/>
      <c r="T26" s="4"/>
      <c r="U26" s="4"/>
      <c r="V26" s="4"/>
      <c r="W26" s="4"/>
    </row>
    <row r="27" spans="1:23" s="2" customFormat="1" ht="9.75" hidden="1" customHeight="1" x14ac:dyDescent="0.3">
      <c r="A27" s="4"/>
      <c r="B27" s="4"/>
      <c r="C27" s="47">
        <v>0.2</v>
      </c>
      <c r="D27" s="47"/>
      <c r="E27" s="48">
        <f t="shared" ref="E27:Q27" si="6">E24*$A$14</f>
        <v>1937.1569008390966</v>
      </c>
      <c r="F27" s="47">
        <f t="shared" si="6"/>
        <v>1408.0157523353282</v>
      </c>
      <c r="G27" s="47">
        <f t="shared" si="6"/>
        <v>1538.4063334679881</v>
      </c>
      <c r="H27" s="48">
        <f t="shared" si="6"/>
        <v>1316.35786658099</v>
      </c>
      <c r="I27" s="47">
        <f t="shared" si="6"/>
        <v>1218.7983078788927</v>
      </c>
      <c r="J27" s="47">
        <f t="shared" si="6"/>
        <v>1277.4742332000001</v>
      </c>
      <c r="K27" s="47">
        <f t="shared" si="6"/>
        <v>1250.2364819999998</v>
      </c>
      <c r="L27" s="47">
        <f t="shared" si="6"/>
        <v>1155.5887008378811</v>
      </c>
      <c r="M27" s="47">
        <f t="shared" si="6"/>
        <v>1140.7791408402875</v>
      </c>
      <c r="N27" s="48">
        <f t="shared" si="6"/>
        <v>1050.972450085648</v>
      </c>
      <c r="O27" s="47">
        <f t="shared" si="6"/>
        <v>1007.477278682459</v>
      </c>
      <c r="P27" s="48">
        <f t="shared" si="6"/>
        <v>952.55849369138195</v>
      </c>
      <c r="Q27" s="47">
        <f t="shared" si="6"/>
        <v>898.3358845976278</v>
      </c>
      <c r="S27" s="5"/>
      <c r="T27" s="4"/>
      <c r="U27" s="4"/>
      <c r="V27" s="4"/>
      <c r="W27" s="4"/>
    </row>
    <row r="28" spans="1:23" s="2" customFormat="1" ht="13.95" customHeight="1" x14ac:dyDescent="0.3">
      <c r="A28" s="4"/>
      <c r="B28" s="55"/>
      <c r="C28" s="104"/>
      <c r="D28" s="105"/>
      <c r="E28" s="52">
        <f t="shared" ref="E28:Q28" si="7">E21+E22+E23+E24</f>
        <v>67261.984847375832</v>
      </c>
      <c r="F28" s="52">
        <f t="shared" si="7"/>
        <v>59240.739746614381</v>
      </c>
      <c r="G28" s="52">
        <f t="shared" si="7"/>
        <v>58251.293545127068</v>
      </c>
      <c r="H28" s="52">
        <f t="shared" si="7"/>
        <v>55219.896106852968</v>
      </c>
      <c r="I28" s="52">
        <f t="shared" si="7"/>
        <v>53340.351806154045</v>
      </c>
      <c r="J28" s="52">
        <f t="shared" si="7"/>
        <v>53132.765299999999</v>
      </c>
      <c r="K28" s="52">
        <f t="shared" si="7"/>
        <v>51899.6855</v>
      </c>
      <c r="L28" s="52">
        <f t="shared" si="7"/>
        <v>49875.379257709807</v>
      </c>
      <c r="M28" s="52">
        <f t="shared" si="7"/>
        <v>49118.593828656041</v>
      </c>
      <c r="N28" s="52">
        <f t="shared" si="7"/>
        <v>46786.245655141523</v>
      </c>
      <c r="O28" s="52">
        <f t="shared" si="7"/>
        <v>45329.290203818739</v>
      </c>
      <c r="P28" s="52">
        <f t="shared" si="7"/>
        <v>43758.682429242785</v>
      </c>
      <c r="Q28" s="52">
        <f t="shared" si="7"/>
        <v>41752.846510358439</v>
      </c>
      <c r="S28" s="4"/>
      <c r="T28" s="4"/>
      <c r="U28" s="4"/>
      <c r="V28" s="4"/>
      <c r="W28" s="4"/>
    </row>
    <row r="29" spans="1:23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3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3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</row>
    <row r="32" spans="1:23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3" s="2" customFormat="1" ht="13.5" customHeight="1" x14ac:dyDescent="0.3">
      <c r="A33" s="4"/>
      <c r="B33" s="4"/>
      <c r="C33" s="4"/>
      <c r="D33" s="4"/>
      <c r="E33" s="4">
        <f>K35-K23</f>
        <v>2335.9592880000018</v>
      </c>
      <c r="F33" s="4"/>
      <c r="G33" s="4"/>
      <c r="H33" s="46" t="s">
        <v>5</v>
      </c>
      <c r="I33" s="117"/>
      <c r="J33" s="44">
        <f>'imports 2025 0,5%'!$E$6</f>
        <v>11884.58</v>
      </c>
      <c r="K33" s="44">
        <f>'imports 2025 0,5%'!$E$6</f>
        <v>11884.58</v>
      </c>
      <c r="L33" s="44">
        <f>'imports 2025 0,5%'!$E$6</f>
        <v>11884.58</v>
      </c>
      <c r="M33" s="44">
        <f>'imports 2025 0,5%'!$E$6</f>
        <v>11884.58</v>
      </c>
      <c r="N33" s="44">
        <f>'imports 2025 0,5%'!$E$6</f>
        <v>11884.58</v>
      </c>
      <c r="O33" s="44">
        <f>'imports 2025 0,5%'!$E$6</f>
        <v>11884.58</v>
      </c>
      <c r="P33" s="44">
        <f>'imports 2025 0,5%'!$E$6</f>
        <v>11884.58</v>
      </c>
      <c r="Q33" s="44">
        <f>'imports 2025 0,5%'!$E$6</f>
        <v>11884.58</v>
      </c>
      <c r="R33" s="44">
        <f>'imports 2025 0,5%'!$E$6</f>
        <v>11884.58</v>
      </c>
      <c r="S33" s="44">
        <f>'imports 2025 0,5%'!$E$6</f>
        <v>11884.58</v>
      </c>
      <c r="T33" s="44">
        <f>'imports 2025 0,5%'!$E$6</f>
        <v>11884.58</v>
      </c>
      <c r="U33" s="4"/>
      <c r="V33" s="4"/>
    </row>
    <row r="34" spans="1:23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f>'imports 2025 0,5%'!$E33</f>
        <v>8581.86</v>
      </c>
      <c r="K34" s="44">
        <f>'imports 2025 0,5%'!$E34</f>
        <v>7967.82</v>
      </c>
      <c r="L34" s="44">
        <f>'imports 2025 0,5%'!$E35</f>
        <v>7401.24</v>
      </c>
      <c r="M34" s="44">
        <f>'imports 2025 0,5%'!$E36</f>
        <v>7023.66</v>
      </c>
      <c r="N34" s="44">
        <f>'imports 2025 0,5%'!$E37</f>
        <v>6645.66</v>
      </c>
      <c r="O34" s="44">
        <f>'imports 2025 0,5%'!$E38</f>
        <v>6267.52</v>
      </c>
      <c r="P34" s="44">
        <f>'imports 2025 0,5%'!$E39</f>
        <v>5890.3600000000006</v>
      </c>
      <c r="Q34" s="44">
        <f>'imports 2025 0,5%'!$E40</f>
        <v>5511.8</v>
      </c>
      <c r="R34" s="44">
        <f>'imports 2025 0,5%'!$E41</f>
        <v>5134.6399999999994</v>
      </c>
      <c r="S34" s="44">
        <f>'imports 2025 0,5%'!$E42</f>
        <v>4756.22</v>
      </c>
      <c r="T34" s="44">
        <f>'imports 2025 0,5%'!$E43</f>
        <v>4378.08</v>
      </c>
      <c r="U34" s="4"/>
      <c r="V34" s="4"/>
      <c r="W34" s="56"/>
    </row>
    <row r="35" spans="1:23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f>'anual MAR 2025'!J35*1.005</f>
        <v>25070.791707</v>
      </c>
      <c r="K35" s="44">
        <f>'anual MAR 2025'!K35*1.005</f>
        <v>24499.242377999999</v>
      </c>
      <c r="L35" s="44">
        <f>'anual MAR 2025'!L35*1.005</f>
        <v>24137.590112999998</v>
      </c>
      <c r="M35" s="44">
        <f>'anual MAR 2025'!M35*1.005</f>
        <v>23113.730484</v>
      </c>
      <c r="N35" s="44">
        <f>'anual MAR 2025'!N35*1.005</f>
        <v>21767.276008408764</v>
      </c>
      <c r="O35" s="44">
        <f>'anual MAR 2025'!O35*1.005</f>
        <v>20068.781021137296</v>
      </c>
      <c r="P35" s="44">
        <f>'anual MAR 2025'!P35*1.005</f>
        <v>18222.668580153917</v>
      </c>
      <c r="Q35" s="44">
        <f>'anual MAR 2025'!Q35*1.005</f>
        <v>16553.970000398775</v>
      </c>
      <c r="R35" s="44">
        <f>'anual MAR 2025'!R35*1.005</f>
        <v>15585.127556914522</v>
      </c>
      <c r="S35" s="44">
        <f>'anual MAR 2025'!S35*1.005</f>
        <v>14692.480616061486</v>
      </c>
      <c r="T35" s="44">
        <f>'anual MAR 2025'!T35*1.005</f>
        <v>12899.878944316848</v>
      </c>
      <c r="U35" s="4"/>
      <c r="V35" s="4"/>
    </row>
    <row r="36" spans="1:23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f>'anual MAR 2025'!J36*1.005</f>
        <v>7071.2489429999996</v>
      </c>
      <c r="K36" s="44">
        <f>'anual MAR 2025'!K36*1.005</f>
        <v>6910.0427220000001</v>
      </c>
      <c r="L36" s="44">
        <f>'anual MAR 2025'!L36*1.005</f>
        <v>6808.0382369999988</v>
      </c>
      <c r="M36" s="44">
        <f>'anual MAR 2025'!M36*1.005</f>
        <v>6519.2573160000002</v>
      </c>
      <c r="N36" s="44">
        <f>'anual MAR 2025'!N36*1.005</f>
        <v>6147.7078387447082</v>
      </c>
      <c r="O36" s="44">
        <f>'anual MAR 2025'!O36*1.005</f>
        <v>5889.252536863627</v>
      </c>
      <c r="P36" s="44">
        <f>'anual MAR 2025'!P36*1.005</f>
        <v>5064.7587639206668</v>
      </c>
      <c r="Q36" s="44">
        <f>'anual MAR 2025'!Q36*1.005</f>
        <v>4836.6820466500358</v>
      </c>
      <c r="R36" s="44">
        <f>'anual MAR 2025'!R36*1.005</f>
        <v>4712.87349218297</v>
      </c>
      <c r="S36" s="44">
        <f>'anual MAR 2025'!S36*1.005</f>
        <v>4426.650265306399</v>
      </c>
      <c r="T36" s="44">
        <f>'anual MAR 2025'!T36*1.005</f>
        <v>3764.6502756703708</v>
      </c>
      <c r="U36" s="4"/>
      <c r="V36" s="4"/>
    </row>
    <row r="37" spans="1:23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0.5</v>
      </c>
      <c r="I37" s="47"/>
      <c r="J37" s="49" t="e">
        <f>(#REF!*3.5%)+#REF!</f>
        <v>#REF!</v>
      </c>
      <c r="K37" s="49" t="e">
        <f>(#REF!*3.5%)+#REF!</f>
        <v>#REF!</v>
      </c>
      <c r="L37" s="47">
        <f t="shared" ref="L37:T37" si="8">L36*$A$12</f>
        <v>3404.0191184999994</v>
      </c>
      <c r="M37" s="47">
        <f t="shared" si="8"/>
        <v>3259.6286580000001</v>
      </c>
      <c r="N37" s="48">
        <f t="shared" si="8"/>
        <v>3073.8539193723541</v>
      </c>
      <c r="O37" s="47">
        <f t="shared" si="8"/>
        <v>2944.6262684318135</v>
      </c>
      <c r="P37" s="48">
        <f t="shared" si="8"/>
        <v>2532.3793819603334</v>
      </c>
      <c r="Q37" s="48">
        <f t="shared" si="8"/>
        <v>2418.3410233250179</v>
      </c>
      <c r="R37" s="47">
        <f t="shared" si="8"/>
        <v>2356.436746091485</v>
      </c>
      <c r="S37" s="47">
        <f t="shared" si="8"/>
        <v>2213.3251326531995</v>
      </c>
      <c r="T37" s="47">
        <f t="shared" si="8"/>
        <v>1882.3251378351854</v>
      </c>
      <c r="U37" s="5"/>
      <c r="V37" s="5"/>
      <c r="W37" s="6"/>
    </row>
    <row r="38" spans="1:23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f>(#REF!*3.5%)+#REF!</f>
        <v>#REF!</v>
      </c>
      <c r="K38" s="49" t="e">
        <f>(#REF!*3.5%)+#REF!</f>
        <v>#REF!</v>
      </c>
      <c r="L38" s="47">
        <f t="shared" ref="L38:T38" si="9">L36*$A$13</f>
        <v>2042.4114710999995</v>
      </c>
      <c r="M38" s="47">
        <f t="shared" si="9"/>
        <v>1955.7771948</v>
      </c>
      <c r="N38" s="48">
        <f t="shared" si="9"/>
        <v>1844.3123516234123</v>
      </c>
      <c r="O38" s="47">
        <f t="shared" si="9"/>
        <v>1766.7757610590882</v>
      </c>
      <c r="P38" s="48">
        <f t="shared" si="9"/>
        <v>1519.4276291762001</v>
      </c>
      <c r="Q38" s="48">
        <f t="shared" si="9"/>
        <v>1451.0046139950107</v>
      </c>
      <c r="R38" s="47">
        <f t="shared" si="9"/>
        <v>1413.8620476548911</v>
      </c>
      <c r="S38" s="47">
        <f t="shared" si="9"/>
        <v>1327.9950795919196</v>
      </c>
      <c r="T38" s="47">
        <f t="shared" si="9"/>
        <v>1129.3950827011113</v>
      </c>
      <c r="U38" s="5"/>
      <c r="V38" s="5"/>
      <c r="W38" s="6"/>
    </row>
    <row r="39" spans="1:23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f>(#REF!*3.5%)+#REF!</f>
        <v>#REF!</v>
      </c>
      <c r="K39" s="49" t="e">
        <f>(#REF!*3.5%)+#REF!</f>
        <v>#REF!</v>
      </c>
      <c r="L39" s="47">
        <f t="shared" ref="L39:T39" si="10">L36*$A$14</f>
        <v>1361.6076473999999</v>
      </c>
      <c r="M39" s="47">
        <f t="shared" si="10"/>
        <v>1303.8514632000001</v>
      </c>
      <c r="N39" s="48">
        <f t="shared" si="10"/>
        <v>1229.5415677489418</v>
      </c>
      <c r="O39" s="47">
        <f t="shared" si="10"/>
        <v>1177.8505073727254</v>
      </c>
      <c r="P39" s="48">
        <f t="shared" si="10"/>
        <v>1012.9517527841334</v>
      </c>
      <c r="Q39" s="48">
        <f t="shared" si="10"/>
        <v>967.3364093300072</v>
      </c>
      <c r="R39" s="47">
        <f t="shared" si="10"/>
        <v>942.57469843659408</v>
      </c>
      <c r="S39" s="47">
        <f t="shared" si="10"/>
        <v>885.33005306127984</v>
      </c>
      <c r="T39" s="47">
        <f t="shared" si="10"/>
        <v>752.93005513407422</v>
      </c>
      <c r="U39" s="5"/>
      <c r="V39" s="5"/>
      <c r="W39" s="6"/>
    </row>
    <row r="40" spans="1:23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f t="shared" ref="J40:T40" si="11">J33+J34+J35+J36</f>
        <v>52608.480649999998</v>
      </c>
      <c r="K40" s="52">
        <f t="shared" si="11"/>
        <v>51261.685100000002</v>
      </c>
      <c r="L40" s="52">
        <f t="shared" si="11"/>
        <v>50231.448349999999</v>
      </c>
      <c r="M40" s="52">
        <f t="shared" si="11"/>
        <v>48541.227800000001</v>
      </c>
      <c r="N40" s="52">
        <f t="shared" si="11"/>
        <v>46445.223847153473</v>
      </c>
      <c r="O40" s="52">
        <f t="shared" si="11"/>
        <v>44110.133558000918</v>
      </c>
      <c r="P40" s="52">
        <f t="shared" si="11"/>
        <v>41062.367344074584</v>
      </c>
      <c r="Q40" s="52">
        <f t="shared" si="11"/>
        <v>38787.032047048808</v>
      </c>
      <c r="R40" s="52">
        <f t="shared" si="11"/>
        <v>37317.22104909749</v>
      </c>
      <c r="S40" s="52">
        <f t="shared" si="11"/>
        <v>35759.930881367887</v>
      </c>
      <c r="T40" s="52">
        <f t="shared" si="11"/>
        <v>32927.189219987216</v>
      </c>
      <c r="U40" s="4"/>
      <c r="V40" s="4"/>
    </row>
    <row r="41" spans="1:23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3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3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3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3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f>'imports 2025 0,5%'!$E$7</f>
        <v>10073.719999999999</v>
      </c>
      <c r="O45" s="44">
        <f>'imports 2025 0,5%'!$E$7</f>
        <v>10073.719999999999</v>
      </c>
      <c r="P45" s="44">
        <f>'imports 2025 0,5%'!$E$7</f>
        <v>10073.719999999999</v>
      </c>
      <c r="Q45" s="44">
        <f>'imports 2025 0,5%'!$E$7</f>
        <v>10073.719999999999</v>
      </c>
      <c r="R45" s="44">
        <f>'imports 2025 0,5%'!$E$7</f>
        <v>10073.719999999999</v>
      </c>
      <c r="S45" s="44">
        <f>'imports 2025 0,5%'!$E$7</f>
        <v>10073.719999999999</v>
      </c>
      <c r="T45" s="44">
        <f>'imports 2025 0,5%'!$E$7</f>
        <v>10073.719999999999</v>
      </c>
      <c r="U45" s="44">
        <f>'imports 2025 0,5%'!$E$7</f>
        <v>10073.719999999999</v>
      </c>
      <c r="V45" s="44">
        <f>'imports 2025 0,5%'!$E$7</f>
        <v>10073.719999999999</v>
      </c>
      <c r="W45" s="44">
        <f>'imports 2025 0,5%'!$E$7</f>
        <v>10073.719999999999</v>
      </c>
    </row>
    <row r="46" spans="1:23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f>'imports 2025 0,5%'!$E37</f>
        <v>6645.66</v>
      </c>
      <c r="O46" s="44">
        <f>'imports 2025 0,5%'!$E38</f>
        <v>6267.52</v>
      </c>
      <c r="P46" s="44">
        <f>'imports 2025 0,5%'!$E39</f>
        <v>5890.3600000000006</v>
      </c>
      <c r="Q46" s="44">
        <f>'imports 2025 0,5%'!$E40</f>
        <v>5511.8</v>
      </c>
      <c r="R46" s="44">
        <f>'imports 2025 0,5%'!$E41</f>
        <v>5134.6399999999994</v>
      </c>
      <c r="S46" s="44">
        <f>'imports 2025 0,5%'!$E42</f>
        <v>4756.22</v>
      </c>
      <c r="T46" s="44">
        <f>'imports 2025 0,5%'!$E43</f>
        <v>4378.08</v>
      </c>
      <c r="U46" s="44">
        <f>'imports 2025 0,5%'!$E44</f>
        <v>3999.9399999999996</v>
      </c>
      <c r="V46" s="44">
        <f>'imports 2025 0,5%'!$E45</f>
        <v>3622.5</v>
      </c>
      <c r="W46" s="44">
        <f>'imports 2025 0,5%'!$E46</f>
        <v>3433.7799999999997</v>
      </c>
    </row>
    <row r="47" spans="1:23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f>'anual MAR 2025'!N47*1.005</f>
        <v>19104.34062442926</v>
      </c>
      <c r="O47" s="44">
        <f>'anual MAR 2025'!O47*1.005</f>
        <v>17864.519307558268</v>
      </c>
      <c r="P47" s="44">
        <f>'anual MAR 2025'!P47*1.005</f>
        <v>17421.746927539829</v>
      </c>
      <c r="Q47" s="44">
        <f>'anual MAR 2025'!Q47*1.005</f>
        <v>16094.683062321474</v>
      </c>
      <c r="R47" s="44">
        <f>'anual MAR 2025'!R47*1.005</f>
        <v>15159.484980404195</v>
      </c>
      <c r="S47" s="44">
        <f>'anual MAR 2025'!S47*1.005</f>
        <v>13847.216593443693</v>
      </c>
      <c r="T47" s="44">
        <f>'anual MAR 2025'!T47*1.005</f>
        <v>13750.36017239789</v>
      </c>
      <c r="U47" s="44">
        <f>'anual MAR 2025'!U47*1.005</f>
        <v>13898.781946603907</v>
      </c>
      <c r="V47" s="44">
        <f>'anual MAR 2025'!V47*1.005</f>
        <v>11705.894402301872</v>
      </c>
      <c r="W47" s="44">
        <f>'anual MAR 2025'!W47*1.005</f>
        <v>10151.905832701159</v>
      </c>
    </row>
    <row r="48" spans="1:23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f>'anual MAR 2025'!N48*1.005</f>
        <v>5600.972426654057</v>
      </c>
      <c r="O48" s="44">
        <f>'anual MAR 2025'!O48*1.005</f>
        <v>4916.9004966370003</v>
      </c>
      <c r="P48" s="44">
        <f>'anual MAR 2025'!P48*1.005</f>
        <v>4903.9263094596208</v>
      </c>
      <c r="Q48" s="44">
        <f>'anual MAR 2025'!Q48*1.005</f>
        <v>5042.845045334484</v>
      </c>
      <c r="R48" s="44">
        <f>'anual MAR 2025'!R48*1.005</f>
        <v>4788.5826210168225</v>
      </c>
      <c r="S48" s="44">
        <f>'anual MAR 2025'!S48*1.005</f>
        <v>4912.3911754838855</v>
      </c>
      <c r="T48" s="44">
        <f>'anual MAR 2025'!T48*1.005</f>
        <v>4093.3560544631173</v>
      </c>
      <c r="U48" s="44">
        <f>'anual MAR 2025'!U48*1.005</f>
        <v>4234.015230081287</v>
      </c>
      <c r="V48" s="44">
        <f>'anual MAR 2025'!V48*1.005</f>
        <v>3485.5470295618734</v>
      </c>
      <c r="W48" s="44">
        <f>'anual MAR 2025'!W48*1.005</f>
        <v>3021.007839893763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0.5</v>
      </c>
      <c r="M49" s="47"/>
      <c r="N49" s="47">
        <f>N48*$A$12</f>
        <v>2800.4862133270285</v>
      </c>
      <c r="O49" s="48">
        <f t="shared" ref="O49:W49" si="12">O48*$A$12</f>
        <v>2458.4502483185001</v>
      </c>
      <c r="P49" s="48">
        <f t="shared" si="12"/>
        <v>2451.9631547298104</v>
      </c>
      <c r="Q49" s="47">
        <f t="shared" si="12"/>
        <v>2521.422522667242</v>
      </c>
      <c r="R49" s="48">
        <f t="shared" si="12"/>
        <v>2394.2913105084112</v>
      </c>
      <c r="S49" s="48">
        <f t="shared" si="12"/>
        <v>2456.1955877419427</v>
      </c>
      <c r="T49" s="48">
        <f t="shared" si="12"/>
        <v>2046.6780272315586</v>
      </c>
      <c r="U49" s="48">
        <f t="shared" si="12"/>
        <v>2117.0076150406435</v>
      </c>
      <c r="V49" s="48">
        <f t="shared" si="12"/>
        <v>1742.7735147809367</v>
      </c>
      <c r="W49" s="59">
        <f t="shared" si="12"/>
        <v>1510.5039199468815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f t="shared" ref="N50:W50" si="13">N48*$A$13</f>
        <v>1680.2917279962171</v>
      </c>
      <c r="O50" s="48">
        <f t="shared" si="13"/>
        <v>1475.0701489911</v>
      </c>
      <c r="P50" s="48">
        <f t="shared" si="13"/>
        <v>1471.1778928378862</v>
      </c>
      <c r="Q50" s="47">
        <f t="shared" si="13"/>
        <v>1512.8535136003452</v>
      </c>
      <c r="R50" s="48">
        <f t="shared" si="13"/>
        <v>1436.5747863050467</v>
      </c>
      <c r="S50" s="48">
        <f t="shared" si="13"/>
        <v>1473.7173526451656</v>
      </c>
      <c r="T50" s="48">
        <f t="shared" si="13"/>
        <v>1228.0068163389351</v>
      </c>
      <c r="U50" s="48">
        <f t="shared" si="13"/>
        <v>1270.204569024386</v>
      </c>
      <c r="V50" s="48">
        <f t="shared" si="13"/>
        <v>1045.6641088685619</v>
      </c>
      <c r="W50" s="59">
        <f t="shared" si="13"/>
        <v>906.30235196812885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f t="shared" ref="N51:W51" si="14">N48*$A$14</f>
        <v>1120.1944853308114</v>
      </c>
      <c r="O51" s="48">
        <f t="shared" si="14"/>
        <v>983.3800993274001</v>
      </c>
      <c r="P51" s="48">
        <f t="shared" si="14"/>
        <v>980.78526189192416</v>
      </c>
      <c r="Q51" s="47">
        <f t="shared" si="14"/>
        <v>1008.5690090668968</v>
      </c>
      <c r="R51" s="48">
        <f t="shared" si="14"/>
        <v>957.71652420336454</v>
      </c>
      <c r="S51" s="48">
        <f t="shared" si="14"/>
        <v>982.4782350967771</v>
      </c>
      <c r="T51" s="48">
        <f t="shared" si="14"/>
        <v>818.67121089262355</v>
      </c>
      <c r="U51" s="48">
        <f t="shared" si="14"/>
        <v>846.80304601625744</v>
      </c>
      <c r="V51" s="48">
        <f t="shared" si="14"/>
        <v>697.10940591237477</v>
      </c>
      <c r="W51" s="59">
        <f t="shared" si="14"/>
        <v>604.20156797875268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f>N45+N46+N47+N48</f>
        <v>41424.693051083319</v>
      </c>
      <c r="O52" s="52">
        <f t="shared" ref="O52:W52" si="15">O45+O46+O47+O48</f>
        <v>39122.659804195267</v>
      </c>
      <c r="P52" s="52">
        <f t="shared" si="15"/>
        <v>38289.753236999444</v>
      </c>
      <c r="Q52" s="52">
        <f t="shared" si="15"/>
        <v>36723.048107655959</v>
      </c>
      <c r="R52" s="52">
        <f t="shared" si="15"/>
        <v>35156.427601421019</v>
      </c>
      <c r="S52" s="52">
        <f t="shared" si="15"/>
        <v>33589.547768927579</v>
      </c>
      <c r="T52" s="52">
        <f t="shared" si="15"/>
        <v>32295.516226861007</v>
      </c>
      <c r="U52" s="52">
        <f t="shared" si="15"/>
        <v>32206.457176685195</v>
      </c>
      <c r="V52" s="52">
        <f t="shared" si="15"/>
        <v>28887.661431863744</v>
      </c>
      <c r="W52" s="52">
        <f t="shared" si="15"/>
        <v>26680.413672594921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4.2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42"/>
      <c r="Q56" s="143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40" t="s">
        <v>5</v>
      </c>
      <c r="Q57" s="141"/>
      <c r="R57" s="63">
        <f>'imports 2025 0,5%'!$E$8</f>
        <v>9232.16</v>
      </c>
      <c r="S57" s="63">
        <f>'imports 2025 0,5%'!$E$8</f>
        <v>9232.16</v>
      </c>
      <c r="T57" s="63">
        <f>'imports 2025 0,5%'!$E$8</f>
        <v>9232.16</v>
      </c>
      <c r="U57" s="63">
        <f>'imports 2025 0,5%'!$E$8</f>
        <v>9232.16</v>
      </c>
      <c r="V57" s="63">
        <f>'imports 2025 0,5%'!$E$8</f>
        <v>9232.16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40" t="s">
        <v>6</v>
      </c>
      <c r="Q58" s="141"/>
      <c r="R58" s="44">
        <f>'imports 2025 0,5%'!$E41</f>
        <v>5134.6399999999994</v>
      </c>
      <c r="S58" s="44">
        <f>'imports 2025 0,5%'!$E42</f>
        <v>4756.22</v>
      </c>
      <c r="T58" s="44">
        <f>'imports 2025 0,5%'!$E43</f>
        <v>4378.08</v>
      </c>
      <c r="U58" s="44">
        <f>'imports 2025 0,5%'!$E44</f>
        <v>3999.9399999999996</v>
      </c>
      <c r="V58" s="44">
        <f>'imports 2025 0,5%'!$E45</f>
        <v>3622.5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40" t="s">
        <v>7</v>
      </c>
      <c r="Q59" s="141"/>
      <c r="R59" s="44">
        <f>'anual MAR 2025'!R59*1.005</f>
        <v>17526.097026434221</v>
      </c>
      <c r="S59" s="44">
        <f>'anual MAR 2025'!S59*1.005</f>
        <v>15144.610972667553</v>
      </c>
      <c r="T59" s="44">
        <f>'anual MAR 2025'!T59*1.005</f>
        <v>14116.848712977051</v>
      </c>
      <c r="U59" s="44">
        <f>'anual MAR 2025'!U59*1.005</f>
        <v>14266.945591392272</v>
      </c>
      <c r="V59" s="44">
        <f>'anual MAR 2025'!V59*1.005</f>
        <v>11749.186844394906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40" t="s">
        <v>8</v>
      </c>
      <c r="Q60" s="141"/>
      <c r="R60" s="44">
        <f>'anual MAR 2025'!R60*1.005</f>
        <v>7155.1946670468451</v>
      </c>
      <c r="S60" s="44">
        <f>'anual MAR 2025'!S60*1.005</f>
        <v>6209.7855547077479</v>
      </c>
      <c r="T60" s="44">
        <f>'anual MAR 2025'!T60*1.005</f>
        <v>4459.8445950422793</v>
      </c>
      <c r="U60" s="44">
        <f>'anual MAR 2025'!U60*1.005</f>
        <v>4602.1788748696517</v>
      </c>
      <c r="V60" s="44">
        <f>'anual MAR 2025'!V60*1.005</f>
        <v>3528.8394716549087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0.5</v>
      </c>
      <c r="Q61" s="47"/>
      <c r="R61" s="49" t="e">
        <f>(#REF!*3.5%)+#REF!</f>
        <v>#REF!</v>
      </c>
      <c r="S61" s="47">
        <f t="shared" ref="S61:V61" si="16">S60*$A$12</f>
        <v>3104.892777353874</v>
      </c>
      <c r="T61" s="47">
        <f t="shared" si="16"/>
        <v>2229.9222975211396</v>
      </c>
      <c r="U61" s="48">
        <f t="shared" si="16"/>
        <v>2301.0894374348259</v>
      </c>
      <c r="V61" s="47">
        <f t="shared" si="16"/>
        <v>1764.4197358274544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f>(#REF!*3.5%)+#REF!</f>
        <v>#REF!</v>
      </c>
      <c r="S62" s="47">
        <f t="shared" ref="S62:V62" si="17">S60*$A$13</f>
        <v>1862.9356664123243</v>
      </c>
      <c r="T62" s="47">
        <f t="shared" si="17"/>
        <v>1337.9533785126837</v>
      </c>
      <c r="U62" s="48">
        <f t="shared" si="17"/>
        <v>1380.6536624608955</v>
      </c>
      <c r="V62" s="47">
        <f t="shared" si="17"/>
        <v>1058.6518414964726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f>(#REF!*3.5%)+#REF!</f>
        <v>#REF!</v>
      </c>
      <c r="S63" s="47">
        <f t="shared" ref="S63:V63" si="18">S60*$A$14</f>
        <v>1241.9571109415497</v>
      </c>
      <c r="T63" s="47">
        <f t="shared" si="18"/>
        <v>891.96891900845594</v>
      </c>
      <c r="U63" s="48">
        <f t="shared" si="18"/>
        <v>920.43577497393039</v>
      </c>
      <c r="V63" s="47">
        <f t="shared" si="18"/>
        <v>705.76789433098179</v>
      </c>
      <c r="W63" s="6"/>
    </row>
    <row r="64" spans="1:26" ht="14.25" customHeight="1" x14ac:dyDescent="0.3">
      <c r="A64" s="66"/>
      <c r="B64" s="66"/>
      <c r="C64" s="66"/>
      <c r="D64" s="66"/>
      <c r="E64" s="66"/>
      <c r="F64" s="66"/>
      <c r="H64" s="37"/>
      <c r="I64" s="37"/>
      <c r="J64" s="37"/>
      <c r="K64" s="55"/>
      <c r="N64" s="4"/>
      <c r="O64" s="37"/>
      <c r="P64" s="140"/>
      <c r="Q64" s="141"/>
      <c r="R64" s="52">
        <f t="shared" ref="R64:V64" si="19">R57+R58+R59+R60</f>
        <v>39048.091693481067</v>
      </c>
      <c r="S64" s="52">
        <f t="shared" si="19"/>
        <v>35342.776527375303</v>
      </c>
      <c r="T64" s="52">
        <f t="shared" si="19"/>
        <v>32186.933308019328</v>
      </c>
      <c r="U64" s="52">
        <f t="shared" si="19"/>
        <v>32101.224466261923</v>
      </c>
      <c r="V64" s="52">
        <f t="shared" si="19"/>
        <v>28132.686316049814</v>
      </c>
      <c r="W64" s="2"/>
      <c r="X64" s="2"/>
      <c r="Y64" s="2"/>
      <c r="Z64" s="2"/>
    </row>
    <row r="65" spans="1:25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5" s="2" customFormat="1" ht="27" customHeight="1" x14ac:dyDescent="0.3">
      <c r="A66" s="73"/>
      <c r="B66" s="74"/>
      <c r="C66" s="75"/>
      <c r="D66" s="137" t="s">
        <v>19</v>
      </c>
      <c r="E66" s="138"/>
      <c r="F66" s="139"/>
      <c r="H66" s="76" t="s">
        <v>26</v>
      </c>
      <c r="I66" s="77"/>
      <c r="J66" s="78"/>
      <c r="K66" s="76" t="s">
        <v>61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  <c r="Y66" s="12"/>
    </row>
    <row r="67" spans="1:25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87"/>
      <c r="I67" s="65"/>
      <c r="J67" s="88"/>
      <c r="K67" s="33"/>
      <c r="N67" s="34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f>S67-T67</f>
        <v>4.8445000000000016E-2</v>
      </c>
      <c r="V67" s="81"/>
      <c r="W67" s="90"/>
      <c r="X67" s="81"/>
      <c r="Y67" s="12"/>
    </row>
    <row r="68" spans="1:25" s="2" customFormat="1" ht="15" customHeight="1" x14ac:dyDescent="0.3">
      <c r="A68" s="91" t="s">
        <v>23</v>
      </c>
      <c r="B68" s="31">
        <f>'imports 2025 0,5%'!H3</f>
        <v>51.32</v>
      </c>
      <c r="C68" s="92"/>
      <c r="D68" s="91" t="s">
        <v>23</v>
      </c>
      <c r="E68" s="32">
        <f>'imports 2025 0,5%'!C12</f>
        <v>822.83</v>
      </c>
      <c r="F68" s="29">
        <f>'imports 2025 0,5%'!G12</f>
        <v>31.68</v>
      </c>
      <c r="H68" s="93" t="s">
        <v>65</v>
      </c>
      <c r="I68" s="94">
        <f>'anual MAR 2025'!I68*1.005</f>
        <v>961.75410707512765</v>
      </c>
      <c r="J68" s="95" t="s">
        <v>39</v>
      </c>
      <c r="K68" s="96" t="s">
        <v>32</v>
      </c>
      <c r="L68" s="94"/>
      <c r="M68" s="94">
        <v>522</v>
      </c>
      <c r="N68" s="95" t="s">
        <v>39</v>
      </c>
      <c r="O68" s="81"/>
      <c r="P68" s="87" t="s">
        <v>35</v>
      </c>
      <c r="Q68" s="81"/>
      <c r="R68" s="81"/>
      <c r="S68" s="81">
        <v>12.8</v>
      </c>
      <c r="T68" s="81">
        <v>0</v>
      </c>
      <c r="U68" s="81">
        <v>12.8</v>
      </c>
      <c r="V68" s="81"/>
      <c r="W68" s="90"/>
      <c r="X68" s="81"/>
      <c r="Y68" s="12"/>
    </row>
    <row r="69" spans="1:25" s="2" customFormat="1" ht="15" customHeight="1" x14ac:dyDescent="0.3">
      <c r="A69" s="97" t="s">
        <v>24</v>
      </c>
      <c r="B69" s="31">
        <f>'imports 2025 0,5%'!H4</f>
        <v>41.85</v>
      </c>
      <c r="C69" s="92"/>
      <c r="D69" s="91" t="s">
        <v>24</v>
      </c>
      <c r="E69" s="32">
        <f>'imports 2025 0,5%'!C13</f>
        <v>840.88</v>
      </c>
      <c r="F69" s="29">
        <f>'imports 2025 0,5%'!G13</f>
        <v>30.51</v>
      </c>
      <c r="H69" s="54" t="s">
        <v>68</v>
      </c>
      <c r="I69" s="121">
        <f>'anual MAR 2025'!I69*1.005</f>
        <v>2994.8196000000034</v>
      </c>
      <c r="J69" s="122" t="s">
        <v>39</v>
      </c>
      <c r="K69" s="123"/>
      <c r="L69" s="81"/>
      <c r="M69" s="81"/>
      <c r="N69" s="81"/>
      <c r="O69" s="81"/>
      <c r="P69" s="128" t="s">
        <v>36</v>
      </c>
      <c r="Q69" s="129"/>
      <c r="R69" s="129"/>
      <c r="S69" s="129"/>
      <c r="T69" s="129"/>
      <c r="U69" s="129"/>
      <c r="V69" s="129"/>
      <c r="W69" s="130"/>
      <c r="X69" s="118"/>
      <c r="Y69" s="12"/>
    </row>
    <row r="70" spans="1:25" s="2" customFormat="1" ht="15" customHeight="1" x14ac:dyDescent="0.3">
      <c r="A70" s="97" t="s">
        <v>25</v>
      </c>
      <c r="B70" s="31">
        <f>'imports 2025 0,5%'!H6</f>
        <v>31.680000000000003</v>
      </c>
      <c r="C70" s="92"/>
      <c r="D70" s="91" t="s">
        <v>25</v>
      </c>
      <c r="E70" s="32">
        <f>'imports 2025 0,5%'!C15</f>
        <v>748.21</v>
      </c>
      <c r="F70" s="29">
        <f>'imports 2025 0,5%'!G15</f>
        <v>27.35</v>
      </c>
      <c r="H70" s="81"/>
      <c r="I70" s="99"/>
      <c r="J70" s="81"/>
      <c r="K70" s="81"/>
      <c r="L70" s="98"/>
      <c r="M70" s="81"/>
      <c r="N70" s="81"/>
      <c r="P70" s="131"/>
      <c r="Q70" s="132"/>
      <c r="R70" s="132"/>
      <c r="S70" s="132"/>
      <c r="T70" s="132"/>
      <c r="U70" s="132"/>
      <c r="V70" s="132"/>
      <c r="W70" s="133"/>
      <c r="X70" s="118"/>
    </row>
    <row r="71" spans="1:25" s="2" customFormat="1" ht="15" customHeight="1" x14ac:dyDescent="0.3">
      <c r="A71" s="97" t="s">
        <v>29</v>
      </c>
      <c r="B71" s="31">
        <f>'imports 2025 0,5%'!H7</f>
        <v>21.569999999999997</v>
      </c>
      <c r="C71" s="92"/>
      <c r="D71" s="91" t="s">
        <v>29</v>
      </c>
      <c r="E71" s="32">
        <f>'imports 2025 0,5%'!C16</f>
        <v>713.92</v>
      </c>
      <c r="F71" s="29">
        <f>'imports 2025 0,5%'!G16</f>
        <v>21.34</v>
      </c>
      <c r="H71" s="81"/>
      <c r="I71" s="103"/>
      <c r="J71" s="81"/>
      <c r="U71" s="81"/>
      <c r="V71" s="81"/>
      <c r="W71" s="81"/>
      <c r="X71" s="4"/>
    </row>
    <row r="72" spans="1:25" s="2" customFormat="1" ht="15" customHeight="1" x14ac:dyDescent="0.3">
      <c r="A72" s="100" t="s">
        <v>31</v>
      </c>
      <c r="B72" s="27">
        <f>'imports 2025 0,5%'!H8</f>
        <v>16.239999999999998</v>
      </c>
      <c r="C72" s="101"/>
      <c r="D72" s="102" t="s">
        <v>31</v>
      </c>
      <c r="E72" s="28">
        <f>'imports 2025 0,5%'!C17</f>
        <v>659.44</v>
      </c>
      <c r="F72" s="30">
        <f>'imports 2025 0,5%'!G17</f>
        <v>16.239999999999998</v>
      </c>
      <c r="H72" s="81"/>
      <c r="I72" s="81"/>
      <c r="J72" s="81"/>
      <c r="U72" s="4"/>
      <c r="V72" s="4"/>
    </row>
    <row r="73" spans="1:25" s="2" customFormat="1" ht="13.2" customHeight="1" x14ac:dyDescent="0.3">
      <c r="A73" s="4"/>
      <c r="H73" s="8"/>
      <c r="I73" s="8"/>
      <c r="J73" s="8"/>
      <c r="U73" s="4"/>
      <c r="V73" s="4"/>
    </row>
    <row r="74" spans="1:25" s="2" customFormat="1" ht="9.75" customHeight="1" x14ac:dyDescent="0.3">
      <c r="A74" s="4"/>
      <c r="H74"/>
      <c r="I74"/>
      <c r="J74"/>
      <c r="L74" s="120"/>
      <c r="S74" s="4"/>
      <c r="T74" s="4"/>
      <c r="U74" s="4"/>
      <c r="V74" s="4"/>
    </row>
    <row r="75" spans="1:25" x14ac:dyDescent="0.3">
      <c r="K75" s="8"/>
      <c r="L75" s="2"/>
      <c r="M75" s="2"/>
      <c r="N75" s="2"/>
    </row>
  </sheetData>
  <mergeCells count="12">
    <mergeCell ref="P69:W70"/>
    <mergeCell ref="A1:T1"/>
    <mergeCell ref="F2:O2"/>
    <mergeCell ref="I7:J7"/>
    <mergeCell ref="W10:W12"/>
    <mergeCell ref="P56:Q56"/>
    <mergeCell ref="P57:Q57"/>
    <mergeCell ref="P58:Q58"/>
    <mergeCell ref="P59:Q59"/>
    <mergeCell ref="P60:Q60"/>
    <mergeCell ref="P64:Q64"/>
    <mergeCell ref="D66:F66"/>
  </mergeCells>
  <pageMargins left="0.25" right="0.25" top="0.75" bottom="0.75" header="0.3" footer="0.3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4"/>
  <sheetViews>
    <sheetView showGridLines="0" topLeftCell="A19" workbookViewId="0">
      <selection activeCell="I71" sqref="A70:I71"/>
    </sheetView>
  </sheetViews>
  <sheetFormatPr defaultColWidth="11.44140625" defaultRowHeight="14.4" x14ac:dyDescent="0.3"/>
  <cols>
    <col min="1" max="1" width="16.6640625" customWidth="1"/>
    <col min="2" max="25" width="8.5546875" customWidth="1"/>
    <col min="26" max="29" width="10.109375" customWidth="1"/>
  </cols>
  <sheetData>
    <row r="1" spans="1:24" ht="21" x14ac:dyDescent="0.4">
      <c r="A1" s="134" t="s">
        <v>66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35" t="s">
        <v>34</v>
      </c>
      <c r="G2" s="135"/>
      <c r="H2" s="135"/>
      <c r="I2" s="135"/>
      <c r="J2" s="135"/>
      <c r="K2" s="135"/>
      <c r="L2" s="135"/>
      <c r="M2" s="135"/>
      <c r="N2" s="135"/>
      <c r="O2" s="135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s="2" customFormat="1" ht="4.95" customHeight="1" x14ac:dyDescent="0.3">
      <c r="A7" s="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08"/>
      <c r="P7" s="4"/>
      <c r="Q7" s="4"/>
      <c r="R7" s="4"/>
      <c r="S7" s="4"/>
      <c r="T7" s="4"/>
      <c r="U7" s="4"/>
      <c r="V7" s="4"/>
    </row>
    <row r="8" spans="1:24" s="2" customFormat="1" ht="13.95" customHeight="1" x14ac:dyDescent="0.3">
      <c r="A8" s="43" t="s">
        <v>5</v>
      </c>
      <c r="B8" s="44">
        <f>'imports 2025 0,5%'!$D$3</f>
        <v>1333.3999999999999</v>
      </c>
      <c r="C8" s="44">
        <f>'imports 2025 0,5%'!$D$3</f>
        <v>1333.3999999999999</v>
      </c>
      <c r="D8" s="44">
        <f>'imports 2025 0,5%'!$D$3</f>
        <v>1333.3999999999999</v>
      </c>
      <c r="E8" s="44">
        <f>'imports 2025 0,5%'!$D$3</f>
        <v>1333.3999999999999</v>
      </c>
      <c r="F8" s="44">
        <f>'imports 2025 0,5%'!$D$3</f>
        <v>1333.3999999999999</v>
      </c>
      <c r="G8" s="44">
        <f>'imports 2025 0,5%'!$D$3</f>
        <v>1333.3999999999999</v>
      </c>
      <c r="H8" s="44">
        <f>'imports 2025 0,5%'!$D$3</f>
        <v>1333.3999999999999</v>
      </c>
      <c r="I8" s="44">
        <f>'imports 2025 0,5%'!$D$3</f>
        <v>1333.3999999999999</v>
      </c>
      <c r="J8" s="44">
        <f>'imports 2025 0,5%'!$D$3</f>
        <v>1333.3999999999999</v>
      </c>
      <c r="K8" s="44">
        <f>'imports 2025 0,5%'!$D$3</f>
        <v>1333.3999999999999</v>
      </c>
      <c r="L8" s="44">
        <f>'imports 2025 0,5%'!$D$3</f>
        <v>1333.3999999999999</v>
      </c>
      <c r="M8" s="44">
        <f>'imports 2025 0,5%'!$D$3</f>
        <v>1333.3999999999999</v>
      </c>
      <c r="N8" s="44">
        <f>'imports 2025 0,5%'!$D$3</f>
        <v>1333.3999999999999</v>
      </c>
      <c r="O8" s="44">
        <f>'imports 2025 0,5%'!$D$3</f>
        <v>1333.3999999999999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f>'imports 2025 0,5%'!$D25</f>
        <v>1164.74</v>
      </c>
      <c r="C9" s="44">
        <f>'imports 2025 0,5%'!$D26</f>
        <v>1044.71</v>
      </c>
      <c r="D9" s="44">
        <f>'imports 2025 0,5%'!$D27</f>
        <v>1000.81</v>
      </c>
      <c r="E9" s="44">
        <f>'imports 2025 0,5%'!$D28</f>
        <v>956.84</v>
      </c>
      <c r="F9" s="44">
        <f>'imports 2025 0,5%'!$D29</f>
        <v>839.48</v>
      </c>
      <c r="G9" s="44">
        <f>'imports 2025 0,5%'!$D30</f>
        <v>744.79</v>
      </c>
      <c r="H9" s="44">
        <f>'imports 2025 0,5%'!$D31</f>
        <v>700.84</v>
      </c>
      <c r="I9" s="44">
        <f>'imports 2025 0,5%'!$D32</f>
        <v>656.96</v>
      </c>
      <c r="J9" s="44">
        <f>'imports 2025 0,5%'!$D33</f>
        <v>612.99</v>
      </c>
      <c r="K9" s="44">
        <f>'imports 2025 0,5%'!$D34</f>
        <v>569.13</v>
      </c>
      <c r="L9" s="44">
        <f>'imports 2025 0,5%'!$D35</f>
        <v>528.66</v>
      </c>
      <c r="M9" s="44">
        <f>'imports 2025 0,5%'!$D35</f>
        <v>528.66</v>
      </c>
      <c r="N9" s="44">
        <f>'imports 2025 0,5%'!$D35</f>
        <v>528.66</v>
      </c>
      <c r="O9" s="44">
        <f>'imports 2025 0,5%'!$D35</f>
        <v>528.66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f>'anual JUL 2025'!B10/14</f>
        <v>3228.8136893787701</v>
      </c>
      <c r="C10" s="44">
        <f>'anual JUL 2025'!C10/14</f>
        <v>3060.8251513265323</v>
      </c>
      <c r="D10" s="44">
        <f>'anual JUL 2025'!D10/14</f>
        <v>2785.1787632457244</v>
      </c>
      <c r="E10" s="44">
        <f>'anual JUL 2025'!E10/14</f>
        <v>2287.1796534172072</v>
      </c>
      <c r="F10" s="44">
        <f>'anual JUL 2025'!F10/14</f>
        <v>2014.4015100333684</v>
      </c>
      <c r="G10" s="44">
        <f>'anual JUL 2025'!G10/14</f>
        <v>2005.9267155914761</v>
      </c>
      <c r="H10" s="44">
        <f>'anual JUL 2025'!H10/14</f>
        <v>1957.0908127094845</v>
      </c>
      <c r="I10" s="44">
        <f>'anual JUL 2025'!I10/14</f>
        <v>1922.0225962583597</v>
      </c>
      <c r="J10" s="44">
        <f>'anual JUL 2025'!J10/14</f>
        <v>1888.7465919821275</v>
      </c>
      <c r="K10" s="44">
        <f>'anual JUL 2025'!K10/14</f>
        <v>1751.2959565861909</v>
      </c>
      <c r="L10" s="44">
        <f>'anual JUL 2025'!L10/14</f>
        <v>1614.28355600653</v>
      </c>
      <c r="M10" s="44">
        <f>'anual JUL 2025'!M10/14</f>
        <v>1406.0398051011712</v>
      </c>
      <c r="N10" s="44">
        <f>'anual JUL 2025'!N10/14</f>
        <v>1148.9294506348419</v>
      </c>
      <c r="O10" s="44">
        <f>'anual JUL 2025'!O10/14</f>
        <v>866.070623749986</v>
      </c>
      <c r="P10" s="4"/>
      <c r="Q10" s="4"/>
      <c r="R10" s="4"/>
      <c r="S10" s="4"/>
      <c r="T10" s="4"/>
      <c r="U10" s="4"/>
      <c r="V10" s="11"/>
      <c r="W10" s="136"/>
    </row>
    <row r="11" spans="1:24" s="2" customFormat="1" ht="12.6" customHeight="1" x14ac:dyDescent="0.3">
      <c r="A11" s="46" t="s">
        <v>8</v>
      </c>
      <c r="B11" s="44">
        <f>'anual JUL 2025'!B11/12</f>
        <v>1066.1643794207869</v>
      </c>
      <c r="C11" s="44">
        <f>'anual JUL 2025'!C11/12</f>
        <v>1019.0802103045056</v>
      </c>
      <c r="D11" s="44">
        <f>'anual JUL 2025'!D11/12</f>
        <v>889.35811625506949</v>
      </c>
      <c r="E11" s="44">
        <f>'anual JUL 2025'!E11/12</f>
        <v>720.23220271417324</v>
      </c>
      <c r="F11" s="44">
        <f>'anual JUL 2025'!F11/12</f>
        <v>629.80844695963447</v>
      </c>
      <c r="G11" s="44">
        <f>'anual JUL 2025'!G11/12</f>
        <v>633.83651015342446</v>
      </c>
      <c r="H11" s="44">
        <f>'anual JUL 2025'!H11/12</f>
        <v>619.20758670494661</v>
      </c>
      <c r="I11" s="44">
        <f>'anual JUL 2025'!I11/12</f>
        <v>608.5539858519769</v>
      </c>
      <c r="J11" s="44">
        <f>'anual JUL 2025'!J11/12</f>
        <v>599.99023120593245</v>
      </c>
      <c r="K11" s="44">
        <f>'anual JUL 2025'!K11/12</f>
        <v>552.68191454695204</v>
      </c>
      <c r="L11" s="44">
        <f>'anual JUL 2025'!L11/12</f>
        <v>507.74692481066359</v>
      </c>
      <c r="M11" s="44">
        <f>'anual JUL 2025'!M11/12</f>
        <v>461.56593843996194</v>
      </c>
      <c r="N11" s="44">
        <f>'anual JUL 2025'!N11/12</f>
        <v>370.43018460861589</v>
      </c>
      <c r="O11" s="44">
        <f>'anual JUL 2025'!O11/12</f>
        <v>270.17030727447872</v>
      </c>
      <c r="P11" s="4"/>
      <c r="Q11" s="4"/>
      <c r="R11" s="4"/>
      <c r="S11" s="4"/>
      <c r="T11" s="4"/>
      <c r="U11" s="4"/>
      <c r="V11" s="11"/>
      <c r="W11" s="136"/>
    </row>
    <row r="12" spans="1:24" s="6" customFormat="1" ht="14.4" hidden="1" customHeight="1" x14ac:dyDescent="0.3">
      <c r="A12" s="5">
        <v>0.5</v>
      </c>
      <c r="B12" s="47">
        <f>B11*$A$12</f>
        <v>533.08218971039344</v>
      </c>
      <c r="C12" s="47">
        <f>C11*$A$12</f>
        <v>509.54010515225281</v>
      </c>
      <c r="D12" s="47">
        <f t="shared" ref="D12:O12" si="0">D11*$A$12</f>
        <v>444.67905812753474</v>
      </c>
      <c r="E12" s="47">
        <f t="shared" si="0"/>
        <v>360.11610135708662</v>
      </c>
      <c r="F12" s="48">
        <f t="shared" si="0"/>
        <v>314.90422347981723</v>
      </c>
      <c r="G12" s="47">
        <f t="shared" si="0"/>
        <v>316.91825507671223</v>
      </c>
      <c r="H12" s="47">
        <f t="shared" si="0"/>
        <v>309.6037933524733</v>
      </c>
      <c r="I12" s="47">
        <f t="shared" si="0"/>
        <v>304.27699292598845</v>
      </c>
      <c r="J12" s="47">
        <f t="shared" si="0"/>
        <v>299.99511560296622</v>
      </c>
      <c r="K12" s="47">
        <f t="shared" si="0"/>
        <v>276.34095727347602</v>
      </c>
      <c r="L12" s="48">
        <f t="shared" si="0"/>
        <v>253.87346240533179</v>
      </c>
      <c r="M12" s="47">
        <f t="shared" si="0"/>
        <v>230.78296921998097</v>
      </c>
      <c r="N12" s="47">
        <f t="shared" si="0"/>
        <v>185.21509230430794</v>
      </c>
      <c r="O12" s="47">
        <f t="shared" si="0"/>
        <v>135.08515363723936</v>
      </c>
      <c r="P12" s="5"/>
      <c r="Q12" s="5"/>
      <c r="R12" s="5"/>
      <c r="S12" s="4"/>
      <c r="T12" s="4"/>
      <c r="U12" s="4"/>
      <c r="V12" s="11"/>
      <c r="W12" s="136"/>
    </row>
    <row r="13" spans="1:24" s="6" customFormat="1" ht="14.4" hidden="1" customHeight="1" x14ac:dyDescent="0.3">
      <c r="A13" s="5">
        <v>0.3</v>
      </c>
      <c r="B13" s="47">
        <f>B11*$A$13</f>
        <v>319.84931382623603</v>
      </c>
      <c r="C13" s="47">
        <f t="shared" ref="C13:O13" si="1">C11*$A$13</f>
        <v>305.7240630913517</v>
      </c>
      <c r="D13" s="47">
        <f t="shared" si="1"/>
        <v>266.80743487652086</v>
      </c>
      <c r="E13" s="47">
        <f t="shared" si="1"/>
        <v>216.06966081425196</v>
      </c>
      <c r="F13" s="48">
        <f t="shared" si="1"/>
        <v>188.94253408789032</v>
      </c>
      <c r="G13" s="47">
        <f t="shared" si="1"/>
        <v>190.15095304602733</v>
      </c>
      <c r="H13" s="47">
        <f t="shared" si="1"/>
        <v>185.76227601148398</v>
      </c>
      <c r="I13" s="47">
        <f t="shared" si="1"/>
        <v>182.56619575559307</v>
      </c>
      <c r="J13" s="47">
        <f t="shared" si="1"/>
        <v>179.99706936177972</v>
      </c>
      <c r="K13" s="47">
        <f t="shared" si="1"/>
        <v>165.8045743640856</v>
      </c>
      <c r="L13" s="48">
        <f t="shared" si="1"/>
        <v>152.32407744319906</v>
      </c>
      <c r="M13" s="47">
        <f t="shared" si="1"/>
        <v>138.46978153198859</v>
      </c>
      <c r="N13" s="47">
        <f t="shared" si="1"/>
        <v>111.12905538258477</v>
      </c>
      <c r="O13" s="47">
        <f t="shared" si="1"/>
        <v>81.051092182343609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f>B11*$A$14</f>
        <v>213.23287588415738</v>
      </c>
      <c r="C14" s="47">
        <f t="shared" ref="C14:O14" si="2">C11*$A$14</f>
        <v>203.81604206090114</v>
      </c>
      <c r="D14" s="47">
        <f t="shared" si="2"/>
        <v>177.87162325101392</v>
      </c>
      <c r="E14" s="47">
        <f t="shared" si="2"/>
        <v>144.04644054283466</v>
      </c>
      <c r="F14" s="48">
        <f t="shared" si="2"/>
        <v>125.9616893919269</v>
      </c>
      <c r="G14" s="47">
        <f t="shared" si="2"/>
        <v>126.7673020306849</v>
      </c>
      <c r="H14" s="47">
        <f t="shared" si="2"/>
        <v>123.84151734098933</v>
      </c>
      <c r="I14" s="47">
        <f t="shared" si="2"/>
        <v>121.71079717039538</v>
      </c>
      <c r="J14" s="47">
        <f t="shared" si="2"/>
        <v>119.9980462411865</v>
      </c>
      <c r="K14" s="47">
        <f t="shared" si="2"/>
        <v>110.53638290939041</v>
      </c>
      <c r="L14" s="48">
        <f t="shared" si="2"/>
        <v>101.54938496213272</v>
      </c>
      <c r="M14" s="47">
        <f t="shared" si="2"/>
        <v>92.313187687992396</v>
      </c>
      <c r="N14" s="47">
        <f t="shared" si="2"/>
        <v>74.086036921723178</v>
      </c>
      <c r="O14" s="47">
        <f t="shared" si="2"/>
        <v>54.034061454895749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f>B8+B9+B10+B11</f>
        <v>6793.1180687995566</v>
      </c>
      <c r="C16" s="52">
        <f t="shared" ref="C16:O16" si="3">C8+C9+C10+C11</f>
        <v>6458.0153616310372</v>
      </c>
      <c r="D16" s="52">
        <f t="shared" si="3"/>
        <v>6008.7468795007935</v>
      </c>
      <c r="E16" s="52">
        <f t="shared" si="3"/>
        <v>5297.6518561313806</v>
      </c>
      <c r="F16" s="52">
        <f t="shared" si="3"/>
        <v>4817.0899569930025</v>
      </c>
      <c r="G16" s="52">
        <f t="shared" si="3"/>
        <v>4717.9532257449</v>
      </c>
      <c r="H16" s="52">
        <f t="shared" si="3"/>
        <v>4610.5383994144304</v>
      </c>
      <c r="I16" s="52">
        <f t="shared" si="3"/>
        <v>4520.9365821103365</v>
      </c>
      <c r="J16" s="52">
        <f t="shared" si="3"/>
        <v>4435.1268231880595</v>
      </c>
      <c r="K16" s="52">
        <f t="shared" si="3"/>
        <v>4206.5078711331425</v>
      </c>
      <c r="L16" s="52">
        <f t="shared" si="3"/>
        <v>3984.0904808171936</v>
      </c>
      <c r="M16" s="52">
        <f t="shared" si="3"/>
        <v>3729.665743541133</v>
      </c>
      <c r="N16" s="52">
        <f t="shared" si="3"/>
        <v>3381.4196352434578</v>
      </c>
      <c r="O16" s="52">
        <f t="shared" si="3"/>
        <v>2998.3009310244643</v>
      </c>
      <c r="P16" s="4"/>
      <c r="Q16" s="4"/>
      <c r="R16" s="4"/>
      <c r="S16" s="5"/>
      <c r="T16" s="5"/>
      <c r="U16" s="5"/>
      <c r="V16" s="23"/>
      <c r="W16" s="5"/>
    </row>
    <row r="17" spans="1:26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6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6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6" ht="2.4" customHeight="1" x14ac:dyDescent="0.3">
      <c r="A20" s="37"/>
      <c r="B20" s="37"/>
      <c r="C20" s="106"/>
      <c r="D20" s="107"/>
      <c r="E20" s="42"/>
      <c r="F20" s="109"/>
      <c r="G20" s="42"/>
      <c r="H20" s="42"/>
      <c r="I20" s="42"/>
      <c r="J20" s="110"/>
      <c r="K20" s="42"/>
      <c r="L20" s="42"/>
      <c r="M20" s="111"/>
      <c r="N20" s="42"/>
      <c r="O20" s="111"/>
      <c r="P20" s="42"/>
      <c r="Q20" s="42"/>
      <c r="S20" s="37"/>
      <c r="T20" s="37"/>
      <c r="U20" s="37"/>
      <c r="V20" s="37"/>
      <c r="W20" s="37"/>
    </row>
    <row r="21" spans="1:26" s="22" customFormat="1" ht="12.6" customHeight="1" x14ac:dyDescent="0.3">
      <c r="A21" s="8"/>
      <c r="B21" s="8"/>
      <c r="C21" s="104" t="s">
        <v>5</v>
      </c>
      <c r="D21" s="105"/>
      <c r="E21" s="44">
        <f>'imports 2025 0,5%'!$D$4</f>
        <v>1152.97</v>
      </c>
      <c r="F21" s="44">
        <f>'imports 2025 0,5%'!$D$4</f>
        <v>1152.97</v>
      </c>
      <c r="G21" s="44">
        <f>'imports 2025 0,5%'!$D$4</f>
        <v>1152.97</v>
      </c>
      <c r="H21" s="44">
        <f>'imports 2025 0,5%'!$D$4</f>
        <v>1152.97</v>
      </c>
      <c r="I21" s="44">
        <f>'imports 2025 0,5%'!$D$4</f>
        <v>1152.97</v>
      </c>
      <c r="J21" s="44">
        <f>'imports 2025 0,5%'!$D$4</f>
        <v>1152.97</v>
      </c>
      <c r="K21" s="44">
        <f>'imports 2025 0,5%'!$D$4</f>
        <v>1152.97</v>
      </c>
      <c r="L21" s="44">
        <f>'imports 2025 0,5%'!$D$4</f>
        <v>1152.97</v>
      </c>
      <c r="M21" s="44">
        <f>'imports 2025 0,5%'!$D$4</f>
        <v>1152.97</v>
      </c>
      <c r="N21" s="44">
        <f>'imports 2025 0,5%'!$D$4</f>
        <v>1152.97</v>
      </c>
      <c r="O21" s="44">
        <f>'imports 2025 0,5%'!$D$4</f>
        <v>1152.97</v>
      </c>
      <c r="P21" s="44">
        <f>'imports 2025 0,5%'!$D$4</f>
        <v>1152.97</v>
      </c>
      <c r="Q21" s="44">
        <f>'imports 2025 0,5%'!$D$4</f>
        <v>1152.97</v>
      </c>
      <c r="S21" s="8"/>
      <c r="T21" s="8"/>
      <c r="U21" s="8"/>
      <c r="V21" s="8"/>
      <c r="W21" s="8"/>
    </row>
    <row r="22" spans="1:26" s="22" customFormat="1" ht="12.6" customHeight="1" x14ac:dyDescent="0.3">
      <c r="A22" s="8"/>
      <c r="B22" s="8"/>
      <c r="C22" s="104" t="s">
        <v>6</v>
      </c>
      <c r="D22" s="105"/>
      <c r="E22" s="44">
        <f>'imports 2025 0,5%'!$D29</f>
        <v>839.48</v>
      </c>
      <c r="F22" s="44">
        <f>'imports 2025 0,5%'!$D29</f>
        <v>839.48</v>
      </c>
      <c r="G22" s="44">
        <f>'imports 2025 0,5%'!$D30</f>
        <v>744.79</v>
      </c>
      <c r="H22" s="44">
        <f>'imports 2025 0,5%'!$D31</f>
        <v>700.84</v>
      </c>
      <c r="I22" s="44">
        <f>'imports 2025 0,5%'!$D32</f>
        <v>656.96</v>
      </c>
      <c r="J22" s="44">
        <f>'imports 2025 0,5%'!$D33</f>
        <v>612.99</v>
      </c>
      <c r="K22" s="44">
        <f>'imports 2025 0,5%'!$D34</f>
        <v>569.13</v>
      </c>
      <c r="L22" s="44">
        <f>'imports 2025 0,5%'!$D35</f>
        <v>528.66</v>
      </c>
      <c r="M22" s="44">
        <f>'imports 2025 0,5%'!$D36</f>
        <v>501.69</v>
      </c>
      <c r="N22" s="44">
        <f>'imports 2025 0,5%'!$D37</f>
        <v>474.69</v>
      </c>
      <c r="O22" s="44">
        <f>'imports 2025 0,5%'!$D38</f>
        <v>447.68</v>
      </c>
      <c r="P22" s="44">
        <f>'imports 2025 0,5%'!$D39</f>
        <v>420.74</v>
      </c>
      <c r="Q22" s="44">
        <f>'imports 2025 0,5%'!$D39</f>
        <v>420.74</v>
      </c>
      <c r="S22" s="8"/>
      <c r="T22" s="8"/>
      <c r="U22" s="8"/>
      <c r="V22" s="8"/>
      <c r="W22" s="8"/>
    </row>
    <row r="23" spans="1:26" s="2" customFormat="1" ht="12.6" customHeight="1" x14ac:dyDescent="0.3">
      <c r="A23" s="4"/>
      <c r="B23" s="4"/>
      <c r="C23" s="104" t="s">
        <v>7</v>
      </c>
      <c r="D23" s="105"/>
      <c r="E23" s="44">
        <f>'anual JUL 2025'!E23/14</f>
        <v>2164.720024512882</v>
      </c>
      <c r="F23" s="44">
        <f>'anual JUL 2025'!F23/14</f>
        <v>1780.752927495553</v>
      </c>
      <c r="G23" s="44">
        <f>'anual JUL 2025'!G23/14</f>
        <v>1758.2001341276516</v>
      </c>
      <c r="H23" s="44">
        <f>'anual JUL 2025'!H23/14</f>
        <v>1664.9247695677154</v>
      </c>
      <c r="I23" s="44">
        <f>'anual JUL 2025'!I23/14</f>
        <v>1609.3943047685414</v>
      </c>
      <c r="J23" s="44">
        <f>'anual JUL 2025'!J23/14</f>
        <v>1617.5810095714285</v>
      </c>
      <c r="K23" s="44">
        <f>'anual JUL 2025'!K23/14</f>
        <v>1583.0916492857141</v>
      </c>
      <c r="L23" s="44">
        <f>'anual JUL 2025'!L23/14</f>
        <v>1512.7711252514578</v>
      </c>
      <c r="M23" s="44">
        <f>'anual JUL 2025'!M23/14</f>
        <v>1490.9741517467573</v>
      </c>
      <c r="N23" s="44">
        <f>'anual JUL 2025'!N23/14</f>
        <v>1383.451671765235</v>
      </c>
      <c r="O23" s="44">
        <f>'anual JUL 2025'!O23/14</f>
        <v>1321.9274150290319</v>
      </c>
      <c r="P23" s="44">
        <f>'anual JUL 2025'!P23/14</f>
        <v>1256.2949971989908</v>
      </c>
      <c r="Q23" s="44">
        <f>'anual JUL 2025'!Q23/14</f>
        <v>1132.3862205264493</v>
      </c>
      <c r="S23" s="4"/>
      <c r="T23" s="4"/>
      <c r="U23" s="4"/>
      <c r="V23" s="4"/>
      <c r="W23" s="4"/>
    </row>
    <row r="24" spans="1:26" s="2" customFormat="1" ht="12.6" customHeight="1" x14ac:dyDescent="0.3">
      <c r="A24" s="4"/>
      <c r="B24" s="4"/>
      <c r="C24" s="104" t="s">
        <v>8</v>
      </c>
      <c r="D24" s="105"/>
      <c r="E24" s="44">
        <f>'anual JUL 2025'!E24/12</f>
        <v>807.14870868295691</v>
      </c>
      <c r="F24" s="44">
        <f>'anual JUL 2025'!F24/12</f>
        <v>586.67323013971998</v>
      </c>
      <c r="G24" s="44">
        <f>'anual JUL 2025'!G24/12</f>
        <v>641.00263894499506</v>
      </c>
      <c r="H24" s="44">
        <f>'anual JUL 2025'!H24/12</f>
        <v>548.48244440874589</v>
      </c>
      <c r="I24" s="44">
        <f>'anual JUL 2025'!I24/12</f>
        <v>507.83262828287189</v>
      </c>
      <c r="J24" s="44">
        <f>'anual JUL 2025'!J24/12</f>
        <v>532.28093049999995</v>
      </c>
      <c r="K24" s="44">
        <f>'anual JUL 2025'!K24/12</f>
        <v>520.93186749999984</v>
      </c>
      <c r="L24" s="44">
        <f>'anual JUL 2025'!L24/12</f>
        <v>481.49529201578372</v>
      </c>
      <c r="M24" s="44">
        <f>'anual JUL 2025'!M24/12</f>
        <v>475.32464201678641</v>
      </c>
      <c r="N24" s="44">
        <f>'anual JUL 2025'!N24/12</f>
        <v>437.90518753568671</v>
      </c>
      <c r="O24" s="44">
        <f>'anual JUL 2025'!O24/12</f>
        <v>419.78219945102455</v>
      </c>
      <c r="P24" s="44">
        <f>'anual JUL 2025'!P24/12</f>
        <v>396.89937237140913</v>
      </c>
      <c r="Q24" s="44">
        <f>'anual JUL 2025'!Q24/12</f>
        <v>374.30661858234492</v>
      </c>
      <c r="S24" s="4"/>
      <c r="T24" s="4"/>
      <c r="U24" s="4"/>
      <c r="V24" s="4"/>
      <c r="W24" s="4"/>
    </row>
    <row r="25" spans="1:26" s="2" customFormat="1" ht="9.75" hidden="1" customHeight="1" x14ac:dyDescent="0.3">
      <c r="A25" s="4"/>
      <c r="B25" s="4"/>
      <c r="C25" s="47">
        <v>0.5</v>
      </c>
      <c r="D25" s="47"/>
      <c r="E25" s="48">
        <f>E24*$A$12</f>
        <v>403.57435434147845</v>
      </c>
      <c r="F25" s="47">
        <f>F24*$A$12</f>
        <v>293.33661506985999</v>
      </c>
      <c r="G25" s="47">
        <f t="shared" ref="G25:Q25" si="4">G24*$A$12</f>
        <v>320.50131947249753</v>
      </c>
      <c r="H25" s="48">
        <f t="shared" si="4"/>
        <v>274.24122220437295</v>
      </c>
      <c r="I25" s="47">
        <f t="shared" si="4"/>
        <v>253.91631414143595</v>
      </c>
      <c r="J25" s="47">
        <f t="shared" si="4"/>
        <v>266.14046524999998</v>
      </c>
      <c r="K25" s="47">
        <f t="shared" si="4"/>
        <v>260.46593374999992</v>
      </c>
      <c r="L25" s="47">
        <f t="shared" si="4"/>
        <v>240.74764600789186</v>
      </c>
      <c r="M25" s="47">
        <f t="shared" si="4"/>
        <v>237.66232100839321</v>
      </c>
      <c r="N25" s="48">
        <f t="shared" si="4"/>
        <v>218.95259376784335</v>
      </c>
      <c r="O25" s="47">
        <f t="shared" si="4"/>
        <v>209.89109972551228</v>
      </c>
      <c r="P25" s="48">
        <f t="shared" si="4"/>
        <v>198.44968618570456</v>
      </c>
      <c r="Q25" s="47">
        <f t="shared" si="4"/>
        <v>187.15330929117246</v>
      </c>
      <c r="S25" s="5"/>
      <c r="T25" s="4"/>
      <c r="U25" s="4"/>
      <c r="V25" s="4"/>
      <c r="W25" s="4"/>
    </row>
    <row r="26" spans="1:26" s="2" customFormat="1" ht="9.75" hidden="1" customHeight="1" x14ac:dyDescent="0.3">
      <c r="A26" s="4"/>
      <c r="B26" s="4"/>
      <c r="C26" s="47">
        <v>0.3</v>
      </c>
      <c r="D26" s="47"/>
      <c r="E26" s="48">
        <f>E24*$A$13</f>
        <v>242.14461260488707</v>
      </c>
      <c r="F26" s="47">
        <f t="shared" ref="F26:Q26" si="5">F24*$A$13</f>
        <v>176.001969041916</v>
      </c>
      <c r="G26" s="47">
        <f t="shared" si="5"/>
        <v>192.30079168349852</v>
      </c>
      <c r="H26" s="48">
        <f t="shared" si="5"/>
        <v>164.54473332262376</v>
      </c>
      <c r="I26" s="47">
        <f t="shared" si="5"/>
        <v>152.34978848486156</v>
      </c>
      <c r="J26" s="47">
        <f t="shared" si="5"/>
        <v>159.68427914999998</v>
      </c>
      <c r="K26" s="47">
        <f t="shared" si="5"/>
        <v>156.27956024999995</v>
      </c>
      <c r="L26" s="47">
        <f t="shared" si="5"/>
        <v>144.44858760473511</v>
      </c>
      <c r="M26" s="47">
        <f t="shared" si="5"/>
        <v>142.59739260503591</v>
      </c>
      <c r="N26" s="48">
        <f t="shared" si="5"/>
        <v>131.371556260706</v>
      </c>
      <c r="O26" s="47">
        <f t="shared" si="5"/>
        <v>125.93465983530736</v>
      </c>
      <c r="P26" s="48">
        <f t="shared" si="5"/>
        <v>119.06981171142273</v>
      </c>
      <c r="Q26" s="47">
        <f t="shared" si="5"/>
        <v>112.29198557470347</v>
      </c>
      <c r="S26" s="5"/>
      <c r="T26" s="4"/>
      <c r="U26" s="4"/>
      <c r="V26" s="4"/>
      <c r="W26" s="4"/>
    </row>
    <row r="27" spans="1:26" s="2" customFormat="1" ht="9.75" hidden="1" customHeight="1" x14ac:dyDescent="0.3">
      <c r="A27" s="4"/>
      <c r="B27" s="4"/>
      <c r="C27" s="47">
        <v>0.2</v>
      </c>
      <c r="D27" s="47"/>
      <c r="E27" s="48">
        <f>E24*$A$14</f>
        <v>161.42974173659138</v>
      </c>
      <c r="F27" s="47">
        <f t="shared" ref="F27:Q27" si="6">F24*$A$14</f>
        <v>117.334646027944</v>
      </c>
      <c r="G27" s="47">
        <f t="shared" si="6"/>
        <v>128.20052778899901</v>
      </c>
      <c r="H27" s="48">
        <f t="shared" si="6"/>
        <v>109.69648888174919</v>
      </c>
      <c r="I27" s="47">
        <f t="shared" si="6"/>
        <v>101.56652565657438</v>
      </c>
      <c r="J27" s="47">
        <f t="shared" si="6"/>
        <v>106.4561861</v>
      </c>
      <c r="K27" s="47">
        <f t="shared" si="6"/>
        <v>104.18637349999997</v>
      </c>
      <c r="L27" s="47">
        <f t="shared" si="6"/>
        <v>96.299058403156749</v>
      </c>
      <c r="M27" s="47">
        <f t="shared" si="6"/>
        <v>95.064928403357285</v>
      </c>
      <c r="N27" s="48">
        <f t="shared" si="6"/>
        <v>87.581037507137353</v>
      </c>
      <c r="O27" s="47">
        <f t="shared" si="6"/>
        <v>83.956439890204919</v>
      </c>
      <c r="P27" s="48">
        <f t="shared" si="6"/>
        <v>79.379874474281834</v>
      </c>
      <c r="Q27" s="47">
        <f t="shared" si="6"/>
        <v>74.861323716468988</v>
      </c>
      <c r="S27" s="5"/>
      <c r="T27" s="4"/>
      <c r="U27" s="4"/>
      <c r="V27" s="4"/>
      <c r="W27" s="4"/>
    </row>
    <row r="28" spans="1:26" s="2" customFormat="1" ht="13.95" customHeight="1" x14ac:dyDescent="0.3">
      <c r="A28" s="4"/>
      <c r="B28" s="55"/>
      <c r="C28" s="104"/>
      <c r="D28" s="105"/>
      <c r="E28" s="52">
        <f>E21+E22+E23+E24</f>
        <v>4964.3187331958388</v>
      </c>
      <c r="F28" s="52">
        <f t="shared" ref="F28:Q28" si="7">F21+F22+F23+F24</f>
        <v>4359.8761576352726</v>
      </c>
      <c r="G28" s="52">
        <f t="shared" si="7"/>
        <v>4296.962773072647</v>
      </c>
      <c r="H28" s="52">
        <f t="shared" si="7"/>
        <v>4067.2172139764612</v>
      </c>
      <c r="I28" s="52">
        <f t="shared" si="7"/>
        <v>3927.1569330514135</v>
      </c>
      <c r="J28" s="52">
        <f t="shared" si="7"/>
        <v>3915.8219400714288</v>
      </c>
      <c r="K28" s="52">
        <f t="shared" si="7"/>
        <v>3826.1235167857139</v>
      </c>
      <c r="L28" s="52">
        <f t="shared" si="7"/>
        <v>3675.8964172672418</v>
      </c>
      <c r="M28" s="52">
        <f t="shared" si="7"/>
        <v>3620.9587937635438</v>
      </c>
      <c r="N28" s="52">
        <f t="shared" si="7"/>
        <v>3449.0168593009216</v>
      </c>
      <c r="O28" s="52">
        <f t="shared" si="7"/>
        <v>3342.3596144800563</v>
      </c>
      <c r="P28" s="52">
        <f t="shared" si="7"/>
        <v>3226.9043695704004</v>
      </c>
      <c r="Q28" s="52">
        <f t="shared" si="7"/>
        <v>3080.4028391087945</v>
      </c>
      <c r="S28" s="4"/>
      <c r="T28" s="4"/>
      <c r="U28" s="4"/>
      <c r="V28" s="4"/>
      <c r="W28" s="4"/>
    </row>
    <row r="29" spans="1:26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6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6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  <c r="Z31" s="2"/>
    </row>
    <row r="32" spans="1:26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6" s="2" customFormat="1" ht="13.5" customHeight="1" x14ac:dyDescent="0.3">
      <c r="A33" s="4"/>
      <c r="B33" s="4"/>
      <c r="C33" s="4"/>
      <c r="D33" s="4"/>
      <c r="E33" s="4"/>
      <c r="F33" s="4"/>
      <c r="G33" s="4"/>
      <c r="H33" s="46" t="s">
        <v>5</v>
      </c>
      <c r="I33" s="117"/>
      <c r="J33" s="44">
        <f>'imports 2025 0,5%'!$D$6</f>
        <v>865.68</v>
      </c>
      <c r="K33" s="44">
        <f>'imports 2025 0,5%'!$D$6</f>
        <v>865.68</v>
      </c>
      <c r="L33" s="44">
        <f>'imports 2025 0,5%'!$D$6</f>
        <v>865.68</v>
      </c>
      <c r="M33" s="44">
        <f>'imports 2025 0,5%'!$D$6</f>
        <v>865.68</v>
      </c>
      <c r="N33" s="44">
        <f>'imports 2025 0,5%'!$D$6</f>
        <v>865.68</v>
      </c>
      <c r="O33" s="44">
        <f>'imports 2025 0,5%'!$D$6</f>
        <v>865.68</v>
      </c>
      <c r="P33" s="44">
        <f>'imports 2025 0,5%'!$D$6</f>
        <v>865.68</v>
      </c>
      <c r="Q33" s="44">
        <f>'imports 2025 0,5%'!$D$6</f>
        <v>865.68</v>
      </c>
      <c r="R33" s="44">
        <f>'imports 2025 0,5%'!$D$6</f>
        <v>865.68</v>
      </c>
      <c r="S33" s="44">
        <f>'imports 2025 0,5%'!$D$6</f>
        <v>865.68</v>
      </c>
      <c r="T33" s="44">
        <f>'imports 2025 0,5%'!$D$6</f>
        <v>865.68</v>
      </c>
      <c r="U33" s="4"/>
      <c r="V33" s="4"/>
    </row>
    <row r="34" spans="1:26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f>'imports 2025 0,5%'!$D33</f>
        <v>612.99</v>
      </c>
      <c r="K34" s="44">
        <f>'imports 2025 0,5%'!$D34</f>
        <v>569.13</v>
      </c>
      <c r="L34" s="44">
        <f>'imports 2025 0,5%'!$D35</f>
        <v>528.66</v>
      </c>
      <c r="M34" s="44">
        <f>'imports 2025 0,5%'!$D36</f>
        <v>501.69</v>
      </c>
      <c r="N34" s="44">
        <f>'imports 2025 0,5%'!$D37</f>
        <v>474.69</v>
      </c>
      <c r="O34" s="44">
        <f>'imports 2025 0,5%'!$D38</f>
        <v>447.68</v>
      </c>
      <c r="P34" s="44">
        <f>'imports 2025 0,5%'!$D39</f>
        <v>420.74</v>
      </c>
      <c r="Q34" s="44">
        <f>'imports 2025 0,5%'!$D40</f>
        <v>393.7</v>
      </c>
      <c r="R34" s="44">
        <f>'imports 2025 0,5%'!$D41</f>
        <v>366.76</v>
      </c>
      <c r="S34" s="44">
        <f>'imports 2025 0,5%'!$D42</f>
        <v>339.73</v>
      </c>
      <c r="T34" s="44">
        <f>'imports 2025 0,5%'!$D43</f>
        <v>312.71999999999997</v>
      </c>
      <c r="U34" s="4"/>
      <c r="V34" s="4"/>
      <c r="W34" s="56"/>
      <c r="Z34" s="62"/>
    </row>
    <row r="35" spans="1:26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f>'anual JUL 2025'!J35/14</f>
        <v>1790.7708362142857</v>
      </c>
      <c r="K35" s="44">
        <f>'anual JUL 2025'!K35/14</f>
        <v>1749.945884142857</v>
      </c>
      <c r="L35" s="44">
        <f>'anual JUL 2025'!L35/14</f>
        <v>1724.1135794999998</v>
      </c>
      <c r="M35" s="44">
        <f>'anual JUL 2025'!M35/14</f>
        <v>1650.9807488571428</v>
      </c>
      <c r="N35" s="44">
        <f>'anual JUL 2025'!N35/14</f>
        <v>1554.8054291720546</v>
      </c>
      <c r="O35" s="44">
        <f>'anual JUL 2025'!O35/14</f>
        <v>1433.484358652664</v>
      </c>
      <c r="P35" s="44">
        <f>'anual JUL 2025'!P35/14</f>
        <v>1301.6191842967085</v>
      </c>
      <c r="Q35" s="44">
        <f>'anual JUL 2025'!Q35/14</f>
        <v>1182.4264285999125</v>
      </c>
      <c r="R35" s="44">
        <f>'anual JUL 2025'!R35/14</f>
        <v>1113.2233969224658</v>
      </c>
      <c r="S35" s="44">
        <f>'anual JUL 2025'!S35/14</f>
        <v>1049.4629011472491</v>
      </c>
      <c r="T35" s="44">
        <f>'anual JUL 2025'!T35/14</f>
        <v>921.4199245940606</v>
      </c>
      <c r="U35" s="4"/>
      <c r="V35" s="4"/>
      <c r="Z35" s="62"/>
    </row>
    <row r="36" spans="1:26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f>'anual JUL 2025'!J36/12</f>
        <v>589.27074525</v>
      </c>
      <c r="K36" s="44">
        <f>'anual JUL 2025'!K36/12</f>
        <v>575.83689349999997</v>
      </c>
      <c r="L36" s="44">
        <f>'anual JUL 2025'!L36/12</f>
        <v>567.33651974999987</v>
      </c>
      <c r="M36" s="44">
        <f>'anual JUL 2025'!M36/12</f>
        <v>543.27144299999998</v>
      </c>
      <c r="N36" s="44">
        <f>'anual JUL 2025'!N36/12</f>
        <v>512.30898656205898</v>
      </c>
      <c r="O36" s="44">
        <f>'anual JUL 2025'!O36/12</f>
        <v>490.77104473863557</v>
      </c>
      <c r="P36" s="44">
        <f>'anual JUL 2025'!P36/12</f>
        <v>422.06323032672225</v>
      </c>
      <c r="Q36" s="44">
        <f>'anual JUL 2025'!Q36/12</f>
        <v>403.05683722083631</v>
      </c>
      <c r="R36" s="44">
        <f>'anual JUL 2025'!R36/12</f>
        <v>392.73945768191419</v>
      </c>
      <c r="S36" s="44">
        <f>'anual JUL 2025'!S36/12</f>
        <v>368.88752210886656</v>
      </c>
      <c r="T36" s="44">
        <f>'anual JUL 2025'!T36/12</f>
        <v>313.72085630586423</v>
      </c>
      <c r="U36" s="4"/>
      <c r="V36" s="4"/>
    </row>
    <row r="37" spans="1:26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0.5</v>
      </c>
      <c r="I37" s="47"/>
      <c r="J37" s="49" t="e">
        <f>(#REF!*3.5%)+#REF!</f>
        <v>#REF!</v>
      </c>
      <c r="K37" s="49" t="e">
        <f>(#REF!*3.5%)+#REF!</f>
        <v>#REF!</v>
      </c>
      <c r="L37" s="47">
        <f t="shared" ref="L37:T37" si="8">L36*$A$12</f>
        <v>283.66825987499993</v>
      </c>
      <c r="M37" s="47">
        <f t="shared" si="8"/>
        <v>271.63572149999999</v>
      </c>
      <c r="N37" s="48">
        <f t="shared" si="8"/>
        <v>256.15449328102949</v>
      </c>
      <c r="O37" s="47">
        <f t="shared" si="8"/>
        <v>245.38552236931778</v>
      </c>
      <c r="P37" s="48">
        <f t="shared" si="8"/>
        <v>211.03161516336112</v>
      </c>
      <c r="Q37" s="48">
        <f t="shared" si="8"/>
        <v>201.52841861041816</v>
      </c>
      <c r="R37" s="47">
        <f t="shared" si="8"/>
        <v>196.36972884095709</v>
      </c>
      <c r="S37" s="47">
        <f t="shared" si="8"/>
        <v>184.44376105443328</v>
      </c>
      <c r="T37" s="47">
        <f t="shared" si="8"/>
        <v>156.86042815293212</v>
      </c>
      <c r="U37" s="5"/>
      <c r="V37" s="5"/>
      <c r="W37" s="6"/>
    </row>
    <row r="38" spans="1:26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f>(#REF!*3.5%)+#REF!</f>
        <v>#REF!</v>
      </c>
      <c r="K38" s="49" t="e">
        <f>(#REF!*3.5%)+#REF!</f>
        <v>#REF!</v>
      </c>
      <c r="L38" s="47">
        <f t="shared" ref="L38:T38" si="9">L36*$A$13</f>
        <v>170.20095592499996</v>
      </c>
      <c r="M38" s="47">
        <f t="shared" si="9"/>
        <v>162.98143289999999</v>
      </c>
      <c r="N38" s="48">
        <f t="shared" si="9"/>
        <v>153.6926959686177</v>
      </c>
      <c r="O38" s="47">
        <f t="shared" si="9"/>
        <v>147.23131342159067</v>
      </c>
      <c r="P38" s="48">
        <f t="shared" si="9"/>
        <v>126.61896909801666</v>
      </c>
      <c r="Q38" s="48">
        <f t="shared" si="9"/>
        <v>120.91705116625089</v>
      </c>
      <c r="R38" s="47">
        <f t="shared" si="9"/>
        <v>117.82183730457425</v>
      </c>
      <c r="S38" s="47">
        <f t="shared" si="9"/>
        <v>110.66625663265997</v>
      </c>
      <c r="T38" s="47">
        <f t="shared" si="9"/>
        <v>94.116256891759264</v>
      </c>
      <c r="U38" s="5"/>
      <c r="V38" s="5"/>
      <c r="W38" s="6"/>
    </row>
    <row r="39" spans="1:26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f>(#REF!*3.5%)+#REF!</f>
        <v>#REF!</v>
      </c>
      <c r="K39" s="49" t="e">
        <f>(#REF!*3.5%)+#REF!</f>
        <v>#REF!</v>
      </c>
      <c r="L39" s="47">
        <f t="shared" ref="L39:T39" si="10">L36*$A$14</f>
        <v>113.46730394999997</v>
      </c>
      <c r="M39" s="47">
        <f t="shared" si="10"/>
        <v>108.6542886</v>
      </c>
      <c r="N39" s="48">
        <f t="shared" si="10"/>
        <v>102.4617973124118</v>
      </c>
      <c r="O39" s="47">
        <f t="shared" si="10"/>
        <v>98.154208947727113</v>
      </c>
      <c r="P39" s="48">
        <f t="shared" si="10"/>
        <v>84.412646065344461</v>
      </c>
      <c r="Q39" s="48">
        <f t="shared" si="10"/>
        <v>80.611367444167271</v>
      </c>
      <c r="R39" s="47">
        <f t="shared" si="10"/>
        <v>78.547891536382849</v>
      </c>
      <c r="S39" s="47">
        <f t="shared" si="10"/>
        <v>73.777504421773315</v>
      </c>
      <c r="T39" s="47">
        <f t="shared" si="10"/>
        <v>62.744171261172852</v>
      </c>
      <c r="U39" s="5"/>
      <c r="V39" s="5"/>
      <c r="W39" s="6"/>
    </row>
    <row r="40" spans="1:26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f>J33+J34+J35+J36</f>
        <v>3858.7115814642857</v>
      </c>
      <c r="K40" s="52">
        <f>K33+K34+K35+K36</f>
        <v>3760.5927776428571</v>
      </c>
      <c r="L40" s="52">
        <f t="shared" ref="L40:T40" si="11">L33+L34+L35+L36</f>
        <v>3685.7900992499995</v>
      </c>
      <c r="M40" s="52">
        <f t="shared" si="11"/>
        <v>3561.6221918571428</v>
      </c>
      <c r="N40" s="52">
        <f t="shared" si="11"/>
        <v>3407.4844157341136</v>
      </c>
      <c r="O40" s="52">
        <f t="shared" si="11"/>
        <v>3237.6154033912994</v>
      </c>
      <c r="P40" s="52">
        <f t="shared" si="11"/>
        <v>3010.1024146234304</v>
      </c>
      <c r="Q40" s="52">
        <f t="shared" si="11"/>
        <v>2844.8632658207489</v>
      </c>
      <c r="R40" s="52">
        <f t="shared" si="11"/>
        <v>2738.4028546043801</v>
      </c>
      <c r="S40" s="52">
        <f t="shared" si="11"/>
        <v>2623.7604232561152</v>
      </c>
      <c r="T40" s="52">
        <f t="shared" si="11"/>
        <v>2413.5407808999248</v>
      </c>
      <c r="U40" s="4"/>
      <c r="V40" s="4"/>
    </row>
    <row r="41" spans="1:26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6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6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6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6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f>'imports 2025 0,5%'!$D$7</f>
        <v>720.4899999999999</v>
      </c>
      <c r="O45" s="44">
        <f>'imports 2025 0,5%'!$D$7</f>
        <v>720.4899999999999</v>
      </c>
      <c r="P45" s="44">
        <f>'imports 2025 0,5%'!$D$7</f>
        <v>720.4899999999999</v>
      </c>
      <c r="Q45" s="44">
        <f>'imports 2025 0,5%'!$D$7</f>
        <v>720.4899999999999</v>
      </c>
      <c r="R45" s="44">
        <f>'imports 2025 0,5%'!$D$7</f>
        <v>720.4899999999999</v>
      </c>
      <c r="S45" s="44">
        <f>'imports 2025 0,5%'!$D$7</f>
        <v>720.4899999999999</v>
      </c>
      <c r="T45" s="44">
        <f>'imports 2025 0,5%'!$D$7</f>
        <v>720.4899999999999</v>
      </c>
      <c r="U45" s="44">
        <f>'imports 2025 0,5%'!$D$7</f>
        <v>720.4899999999999</v>
      </c>
      <c r="V45" s="44">
        <f>'imports 2025 0,5%'!$D$7</f>
        <v>720.4899999999999</v>
      </c>
      <c r="W45" s="44">
        <f>'imports 2025 0,5%'!$D$7</f>
        <v>720.4899999999999</v>
      </c>
    </row>
    <row r="46" spans="1:26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f>'imports 2025 0,5%'!$D37</f>
        <v>474.69</v>
      </c>
      <c r="O46" s="44">
        <f>'imports 2025 0,5%'!$D38</f>
        <v>447.68</v>
      </c>
      <c r="P46" s="44">
        <f>'imports 2025 0,5%'!$D39</f>
        <v>420.74</v>
      </c>
      <c r="Q46" s="44">
        <f>'imports 2025 0,5%'!$D40</f>
        <v>393.7</v>
      </c>
      <c r="R46" s="44">
        <f>'imports 2025 0,5%'!$D41</f>
        <v>366.76</v>
      </c>
      <c r="S46" s="44">
        <f>'imports 2025 0,5%'!$D42</f>
        <v>339.73</v>
      </c>
      <c r="T46" s="44">
        <f>'imports 2025 0,5%'!$D43</f>
        <v>312.71999999999997</v>
      </c>
      <c r="U46" s="44">
        <f>'imports 2025 0,5%'!$D44</f>
        <v>285.70999999999998</v>
      </c>
      <c r="V46" s="44">
        <f>'imports 2025 0,5%'!$D45</f>
        <v>258.75</v>
      </c>
      <c r="W46" s="44">
        <f>'imports 2025 0,5%'!$D46</f>
        <v>245.26999999999998</v>
      </c>
    </row>
    <row r="47" spans="1:26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f>'anual JUL 2025'!N47/14</f>
        <v>1364.5957588878043</v>
      </c>
      <c r="O47" s="44">
        <f>'anual JUL 2025'!O47/14</f>
        <v>1276.0370933970191</v>
      </c>
      <c r="P47" s="44">
        <f>'anual JUL 2025'!P47/14</f>
        <v>1244.4104948242734</v>
      </c>
      <c r="Q47" s="44">
        <f>'anual JUL 2025'!Q47/14</f>
        <v>1149.620218737248</v>
      </c>
      <c r="R47" s="44">
        <f>'anual JUL 2025'!R47/14</f>
        <v>1082.8203557431568</v>
      </c>
      <c r="S47" s="44">
        <f>'anual JUL 2025'!S47/14</f>
        <v>989.08689953169232</v>
      </c>
      <c r="T47" s="44">
        <f>'anual JUL 2025'!T47/14</f>
        <v>982.16858374270646</v>
      </c>
      <c r="U47" s="44">
        <f>'anual JUL 2025'!U47/14</f>
        <v>992.77013904313628</v>
      </c>
      <c r="V47" s="44">
        <f>'anual JUL 2025'!V47/14</f>
        <v>836.13531445013371</v>
      </c>
      <c r="W47" s="44">
        <f>'anual JUL 2025'!W47/14</f>
        <v>725.13613090722561</v>
      </c>
    </row>
    <row r="48" spans="1:26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f>'anual JUL 2025'!N48/12</f>
        <v>466.74770222117144</v>
      </c>
      <c r="O48" s="44">
        <f>'anual JUL 2025'!O48/12</f>
        <v>409.74170805308336</v>
      </c>
      <c r="P48" s="44">
        <f>'anual JUL 2025'!P48/12</f>
        <v>408.66052578830175</v>
      </c>
      <c r="Q48" s="44">
        <f>'anual JUL 2025'!Q48/12</f>
        <v>420.23708711120702</v>
      </c>
      <c r="R48" s="44">
        <f>'anual JUL 2025'!R48/12</f>
        <v>399.04855175140187</v>
      </c>
      <c r="S48" s="44">
        <f>'anual JUL 2025'!S48/12</f>
        <v>409.36593129032377</v>
      </c>
      <c r="T48" s="44">
        <f>'anual JUL 2025'!T48/12</f>
        <v>341.11300453859309</v>
      </c>
      <c r="U48" s="44">
        <f>'anual JUL 2025'!U48/12</f>
        <v>352.83460250677393</v>
      </c>
      <c r="V48" s="44">
        <f>'anual JUL 2025'!V48/12</f>
        <v>290.46225246348945</v>
      </c>
      <c r="W48" s="44">
        <f>'anual JUL 2025'!W48/12</f>
        <v>251.75065332448025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0.5</v>
      </c>
      <c r="M49" s="47"/>
      <c r="N49" s="47">
        <f>N48*$A$12</f>
        <v>233.37385111058572</v>
      </c>
      <c r="O49" s="48">
        <f t="shared" ref="O49:W49" si="12">O48*$A$12</f>
        <v>204.87085402654168</v>
      </c>
      <c r="P49" s="48">
        <f t="shared" si="12"/>
        <v>204.33026289415088</v>
      </c>
      <c r="Q49" s="47">
        <f t="shared" si="12"/>
        <v>210.11854355560351</v>
      </c>
      <c r="R49" s="48">
        <f t="shared" si="12"/>
        <v>199.52427587570094</v>
      </c>
      <c r="S49" s="48">
        <f t="shared" si="12"/>
        <v>204.68296564516189</v>
      </c>
      <c r="T49" s="48">
        <f t="shared" si="12"/>
        <v>170.55650226929654</v>
      </c>
      <c r="U49" s="48">
        <f t="shared" si="12"/>
        <v>176.41730125338697</v>
      </c>
      <c r="V49" s="48">
        <f t="shared" si="12"/>
        <v>145.23112623174472</v>
      </c>
      <c r="W49" s="59">
        <f t="shared" si="12"/>
        <v>125.87532666224013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f t="shared" ref="N50:W50" si="13">N48*$A$13</f>
        <v>140.02431066635143</v>
      </c>
      <c r="O50" s="48">
        <f t="shared" si="13"/>
        <v>122.922512415925</v>
      </c>
      <c r="P50" s="48">
        <f t="shared" si="13"/>
        <v>122.59815773649052</v>
      </c>
      <c r="Q50" s="47">
        <f t="shared" si="13"/>
        <v>126.0711261333621</v>
      </c>
      <c r="R50" s="48">
        <f t="shared" si="13"/>
        <v>119.71456552542055</v>
      </c>
      <c r="S50" s="48">
        <f t="shared" si="13"/>
        <v>122.80977938709712</v>
      </c>
      <c r="T50" s="48">
        <f t="shared" si="13"/>
        <v>102.33390136157793</v>
      </c>
      <c r="U50" s="48">
        <f t="shared" si="13"/>
        <v>105.85038075203218</v>
      </c>
      <c r="V50" s="48">
        <f t="shared" si="13"/>
        <v>87.138675739046832</v>
      </c>
      <c r="W50" s="59">
        <f t="shared" si="13"/>
        <v>75.525195997344071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f t="shared" ref="N51:W51" si="14">N48*$A$14</f>
        <v>93.349540444234293</v>
      </c>
      <c r="O51" s="48">
        <f t="shared" si="14"/>
        <v>81.94834161061668</v>
      </c>
      <c r="P51" s="48">
        <f t="shared" si="14"/>
        <v>81.732105157660357</v>
      </c>
      <c r="Q51" s="47">
        <f t="shared" si="14"/>
        <v>84.047417422241409</v>
      </c>
      <c r="R51" s="48">
        <f t="shared" si="14"/>
        <v>79.809710350280383</v>
      </c>
      <c r="S51" s="48">
        <f t="shared" si="14"/>
        <v>81.873186258064763</v>
      </c>
      <c r="T51" s="48">
        <f t="shared" si="14"/>
        <v>68.222600907718615</v>
      </c>
      <c r="U51" s="48">
        <f t="shared" si="14"/>
        <v>70.566920501354787</v>
      </c>
      <c r="V51" s="48">
        <f t="shared" si="14"/>
        <v>58.092450492697893</v>
      </c>
      <c r="W51" s="59">
        <f t="shared" si="14"/>
        <v>50.350130664896056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f>N45+N46+N47+N48</f>
        <v>3026.5234611089754</v>
      </c>
      <c r="O52" s="52">
        <f t="shared" ref="O52:W52" si="15">O45+O46+O47+O48</f>
        <v>2853.9488014501021</v>
      </c>
      <c r="P52" s="52">
        <f t="shared" si="15"/>
        <v>2794.301020612575</v>
      </c>
      <c r="Q52" s="52">
        <f t="shared" si="15"/>
        <v>2684.0473058484549</v>
      </c>
      <c r="R52" s="52">
        <f t="shared" si="15"/>
        <v>2569.1189074945587</v>
      </c>
      <c r="S52" s="52">
        <f t="shared" si="15"/>
        <v>2458.6728308220158</v>
      </c>
      <c r="T52" s="52">
        <f t="shared" si="15"/>
        <v>2356.4915882812993</v>
      </c>
      <c r="U52" s="52">
        <f t="shared" si="15"/>
        <v>2351.80474154991</v>
      </c>
      <c r="V52" s="52">
        <f t="shared" si="15"/>
        <v>2105.837566913623</v>
      </c>
      <c r="W52" s="52">
        <f t="shared" si="15"/>
        <v>1942.6467842317059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3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42"/>
      <c r="Q56" s="143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40" t="s">
        <v>5</v>
      </c>
      <c r="Q57" s="141"/>
      <c r="R57" s="44">
        <f>'imports 2025 0,5%'!$D$8</f>
        <v>659.43999999999994</v>
      </c>
      <c r="S57" s="44">
        <f>'imports 2025 0,5%'!$D$8</f>
        <v>659.43999999999994</v>
      </c>
      <c r="T57" s="44">
        <f>'imports 2025 0,5%'!$D$8</f>
        <v>659.43999999999994</v>
      </c>
      <c r="U57" s="44">
        <f>'imports 2025 0,5%'!$D$8</f>
        <v>659.43999999999994</v>
      </c>
      <c r="V57" s="44">
        <f>'imports 2025 0,5%'!$D$8</f>
        <v>659.43999999999994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4"/>
      <c r="K58" s="4"/>
      <c r="L58" s="4"/>
      <c r="M58" s="4"/>
      <c r="N58" s="4"/>
      <c r="O58" s="4"/>
      <c r="P58" s="140" t="s">
        <v>6</v>
      </c>
      <c r="Q58" s="141"/>
      <c r="R58" s="44">
        <f>'imports 2025 0,5%'!$D41</f>
        <v>366.76</v>
      </c>
      <c r="S58" s="44">
        <f>'imports 2025 0,5%'!$D42</f>
        <v>339.73</v>
      </c>
      <c r="T58" s="44">
        <f>'imports 2025 0,5%'!$D43</f>
        <v>312.71999999999997</v>
      </c>
      <c r="U58" s="44">
        <f>'imports 2025 0,5%'!$D44</f>
        <v>285.70999999999998</v>
      </c>
      <c r="V58" s="44">
        <f>'imports 2025 0,5%'!$D45</f>
        <v>258.75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40" t="s">
        <v>7</v>
      </c>
      <c r="Q59" s="141"/>
      <c r="R59" s="44">
        <f>'anual JUL 2025'!R59/14</f>
        <v>1251.8640733167301</v>
      </c>
      <c r="S59" s="44">
        <f>'anual JUL 2025'!S59/14</f>
        <v>1081.757926619111</v>
      </c>
      <c r="T59" s="44">
        <f>'anual JUL 2025'!T59/14</f>
        <v>1008.3463366412179</v>
      </c>
      <c r="U59" s="44">
        <f>'anual JUL 2025'!U59/14</f>
        <v>1019.0675422423052</v>
      </c>
      <c r="V59" s="44">
        <f>'anual JUL 2025'!V59/14</f>
        <v>839.22763174249326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40" t="s">
        <v>8</v>
      </c>
      <c r="Q60" s="141"/>
      <c r="R60" s="44">
        <f>'anual JUL 2025'!R60/12</f>
        <v>596.26622225390372</v>
      </c>
      <c r="S60" s="44">
        <f>'anual JUL 2025'!S60/12</f>
        <v>517.48212955897895</v>
      </c>
      <c r="T60" s="44">
        <f>'anual JUL 2025'!T60/12</f>
        <v>371.65371625352327</v>
      </c>
      <c r="U60" s="44">
        <f>'anual JUL 2025'!U60/12</f>
        <v>383.51490623913764</v>
      </c>
      <c r="V60" s="44">
        <f>'anual JUL 2025'!V60/12</f>
        <v>294.06995597124239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0.5</v>
      </c>
      <c r="Q61" s="47"/>
      <c r="R61" s="49" t="e">
        <f>(#REF!*3.5%)+#REF!</f>
        <v>#REF!</v>
      </c>
      <c r="S61" s="47">
        <f t="shared" ref="S61:V61" si="16">S60*$A$12</f>
        <v>258.74106477948948</v>
      </c>
      <c r="T61" s="47">
        <f t="shared" si="16"/>
        <v>185.82685812676164</v>
      </c>
      <c r="U61" s="48">
        <f t="shared" si="16"/>
        <v>191.75745311956882</v>
      </c>
      <c r="V61" s="47">
        <f t="shared" si="16"/>
        <v>147.0349779856212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f>(#REF!*3.5%)+#REF!</f>
        <v>#REF!</v>
      </c>
      <c r="S62" s="47">
        <f t="shared" ref="S62:V62" si="17">S60*$A$13</f>
        <v>155.24463886769368</v>
      </c>
      <c r="T62" s="47">
        <f t="shared" si="17"/>
        <v>111.49611487605698</v>
      </c>
      <c r="U62" s="48">
        <f t="shared" si="17"/>
        <v>115.05447187174128</v>
      </c>
      <c r="V62" s="47">
        <f t="shared" si="17"/>
        <v>88.220986791372709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f>(#REF!*3.5%)+#REF!</f>
        <v>#REF!</v>
      </c>
      <c r="S63" s="47">
        <f t="shared" ref="S63:V63" si="18">S60*$A$14</f>
        <v>103.4964259117958</v>
      </c>
      <c r="T63" s="47">
        <f t="shared" si="18"/>
        <v>74.330743250704657</v>
      </c>
      <c r="U63" s="48">
        <f t="shared" si="18"/>
        <v>76.702981247827537</v>
      </c>
      <c r="V63" s="47">
        <f t="shared" si="18"/>
        <v>58.81399119424848</v>
      </c>
      <c r="W63" s="6"/>
    </row>
    <row r="64" spans="1:26" ht="14.25" customHeight="1" x14ac:dyDescent="0.3">
      <c r="A64" s="112"/>
      <c r="B64" s="66"/>
      <c r="C64" s="113"/>
      <c r="D64" s="113"/>
      <c r="E64" s="113"/>
      <c r="F64" s="113"/>
      <c r="H64" s="37"/>
      <c r="I64" s="37"/>
      <c r="J64" s="37"/>
      <c r="K64" s="55"/>
      <c r="N64" s="4"/>
      <c r="O64" s="37"/>
      <c r="P64" s="140"/>
      <c r="Q64" s="141"/>
      <c r="R64" s="52">
        <f t="shared" ref="R64:V64" si="19">R57+R58+R59+R60</f>
        <v>2874.330295570634</v>
      </c>
      <c r="S64" s="52">
        <f t="shared" si="19"/>
        <v>2598.4100561780901</v>
      </c>
      <c r="T64" s="52">
        <f t="shared" si="19"/>
        <v>2352.1600528947411</v>
      </c>
      <c r="U64" s="52">
        <f t="shared" si="19"/>
        <v>2347.7324484814426</v>
      </c>
      <c r="V64" s="52">
        <f t="shared" si="19"/>
        <v>2051.4875877137356</v>
      </c>
      <c r="W64" s="2"/>
      <c r="X64" s="2"/>
      <c r="Y64" s="2"/>
      <c r="Z64" s="2"/>
    </row>
    <row r="65" spans="1:24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4" s="2" customFormat="1" ht="25.95" customHeight="1" x14ac:dyDescent="0.3">
      <c r="A66" s="73"/>
      <c r="B66" s="74"/>
      <c r="C66" s="75"/>
      <c r="D66" s="137" t="s">
        <v>19</v>
      </c>
      <c r="E66" s="138"/>
      <c r="F66" s="139"/>
      <c r="H66" s="76" t="s">
        <v>26</v>
      </c>
      <c r="I66" s="77"/>
      <c r="J66" s="78"/>
      <c r="K66" s="76" t="s">
        <v>60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</row>
    <row r="67" spans="1:24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114" t="s">
        <v>62</v>
      </c>
      <c r="I67" s="65"/>
      <c r="J67" s="88"/>
      <c r="K67" s="114" t="s">
        <v>63</v>
      </c>
      <c r="L67" s="65"/>
      <c r="M67" s="65"/>
      <c r="N67" s="90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f>S67-T67</f>
        <v>4.8445000000000016E-2</v>
      </c>
      <c r="V67" s="81"/>
      <c r="W67" s="90"/>
      <c r="X67" s="81"/>
    </row>
    <row r="68" spans="1:24" s="2" customFormat="1" ht="15" customHeight="1" x14ac:dyDescent="0.3">
      <c r="A68" s="91" t="s">
        <v>23</v>
      </c>
      <c r="B68" s="31">
        <f>'imports 2025 0,5%'!H3</f>
        <v>51.32</v>
      </c>
      <c r="C68" s="92"/>
      <c r="D68" s="91" t="s">
        <v>23</v>
      </c>
      <c r="E68" s="32">
        <f>'imports 2025 0,5%'!C12</f>
        <v>822.83</v>
      </c>
      <c r="F68" s="29">
        <f>'imports 2025 0,5%'!G12</f>
        <v>31.68</v>
      </c>
      <c r="H68" s="93" t="s">
        <v>38</v>
      </c>
      <c r="I68" s="94">
        <f>('anual JUL 2025'!I68)/14</f>
        <v>68.696721933937695</v>
      </c>
      <c r="J68" s="95" t="s">
        <v>39</v>
      </c>
      <c r="K68" s="96" t="s">
        <v>32</v>
      </c>
      <c r="L68" s="94"/>
      <c r="M68" s="94">
        <v>522</v>
      </c>
      <c r="N68" s="115" t="s">
        <v>39</v>
      </c>
      <c r="O68" s="81"/>
      <c r="P68" s="87" t="s">
        <v>35</v>
      </c>
      <c r="Q68" s="81"/>
      <c r="R68" s="81"/>
      <c r="S68" s="81">
        <v>12.8</v>
      </c>
      <c r="T68" s="81">
        <v>0</v>
      </c>
      <c r="U68" s="81">
        <v>12.8</v>
      </c>
      <c r="V68" s="81"/>
      <c r="W68" s="90"/>
      <c r="X68" s="81"/>
    </row>
    <row r="69" spans="1:24" s="2" customFormat="1" ht="15" customHeight="1" x14ac:dyDescent="0.3">
      <c r="A69" s="97" t="s">
        <v>24</v>
      </c>
      <c r="B69" s="31">
        <f>'imports 2025 0,5%'!H4</f>
        <v>41.85</v>
      </c>
      <c r="C69" s="92"/>
      <c r="D69" s="91" t="s">
        <v>24</v>
      </c>
      <c r="E69" s="32">
        <f>'imports 2025 0,5%'!C13</f>
        <v>840.88</v>
      </c>
      <c r="F69" s="29">
        <f>'imports 2025 0,5%'!G13</f>
        <v>30.51</v>
      </c>
      <c r="H69" s="93" t="s">
        <v>38</v>
      </c>
      <c r="I69" s="94">
        <f>('anual JUL 2025'!I69)/14</f>
        <v>213.91568571428596</v>
      </c>
      <c r="J69" s="95" t="s">
        <v>39</v>
      </c>
      <c r="K69" s="81"/>
      <c r="L69" s="98"/>
      <c r="M69" s="81"/>
      <c r="N69" s="81"/>
      <c r="O69" s="81"/>
      <c r="P69" s="128" t="s">
        <v>36</v>
      </c>
      <c r="Q69" s="129"/>
      <c r="R69" s="129"/>
      <c r="S69" s="129"/>
      <c r="T69" s="129"/>
      <c r="U69" s="129"/>
      <c r="V69" s="129"/>
      <c r="W69" s="130"/>
      <c r="X69" s="81"/>
    </row>
    <row r="70" spans="1:24" s="2" customFormat="1" ht="15" customHeight="1" x14ac:dyDescent="0.3">
      <c r="A70" s="97" t="s">
        <v>25</v>
      </c>
      <c r="B70" s="31">
        <f>'imports 2025 0,5%'!H6</f>
        <v>31.680000000000003</v>
      </c>
      <c r="C70" s="92"/>
      <c r="D70" s="91" t="s">
        <v>25</v>
      </c>
      <c r="E70" s="32">
        <f>'imports 2025 0,5%'!C15</f>
        <v>748.21</v>
      </c>
      <c r="F70" s="29">
        <f>'imports 2025 0,5%'!G15</f>
        <v>27.35</v>
      </c>
      <c r="H70" s="81"/>
      <c r="I70" s="99"/>
      <c r="J70" s="81"/>
      <c r="K70" s="116"/>
      <c r="L70" s="116"/>
      <c r="M70" s="116"/>
      <c r="N70" s="116"/>
      <c r="O70" s="116"/>
      <c r="P70" s="131"/>
      <c r="Q70" s="132"/>
      <c r="R70" s="132"/>
      <c r="S70" s="132"/>
      <c r="T70" s="132"/>
      <c r="U70" s="132"/>
      <c r="V70" s="132"/>
      <c r="W70" s="133"/>
    </row>
    <row r="71" spans="1:24" s="2" customFormat="1" ht="15" customHeight="1" x14ac:dyDescent="0.3">
      <c r="A71" s="97" t="s">
        <v>29</v>
      </c>
      <c r="B71" s="31">
        <f>'imports 2025 0,5%'!H7</f>
        <v>21.569999999999997</v>
      </c>
      <c r="C71" s="92"/>
      <c r="D71" s="91" t="s">
        <v>29</v>
      </c>
      <c r="E71" s="32">
        <f>'imports 2025 0,5%'!C16</f>
        <v>713.92</v>
      </c>
      <c r="F71" s="29">
        <f>'imports 2025 0,5%'!G16</f>
        <v>21.34</v>
      </c>
      <c r="H71" s="81"/>
      <c r="I71" s="103"/>
      <c r="J71" s="81"/>
      <c r="K71" s="81"/>
      <c r="L71" s="81"/>
      <c r="M71" s="81"/>
      <c r="N71" s="89"/>
      <c r="O71" s="89"/>
      <c r="P71" s="89"/>
      <c r="Q71" s="81"/>
      <c r="R71" s="81"/>
      <c r="S71" s="81"/>
      <c r="T71" s="81"/>
      <c r="U71" s="81"/>
      <c r="V71" s="81"/>
      <c r="W71" s="81"/>
      <c r="X71" s="4"/>
    </row>
    <row r="72" spans="1:24" s="2" customFormat="1" ht="15" customHeight="1" x14ac:dyDescent="0.3">
      <c r="A72" s="100" t="s">
        <v>31</v>
      </c>
      <c r="B72" s="27">
        <f>'imports 2025 0,5%'!H8</f>
        <v>16.239999999999998</v>
      </c>
      <c r="C72" s="101"/>
      <c r="D72" s="102" t="s">
        <v>31</v>
      </c>
      <c r="E72" s="28">
        <f>'imports 2025 0,5%'!C17</f>
        <v>659.44</v>
      </c>
      <c r="F72" s="30">
        <f>'imports 2025 0,5%'!G17</f>
        <v>16.239999999999998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4"/>
      <c r="V72" s="4"/>
    </row>
    <row r="73" spans="1:24" s="2" customFormat="1" ht="13.2" customHeight="1" x14ac:dyDescent="0.3">
      <c r="A73" s="4"/>
      <c r="H73" s="8"/>
      <c r="I73" s="8"/>
      <c r="J73" s="8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4"/>
      <c r="V73" s="4"/>
    </row>
    <row r="74" spans="1:24" s="2" customFormat="1" ht="9.75" customHeight="1" x14ac:dyDescent="0.3">
      <c r="A74" s="4"/>
      <c r="H74"/>
      <c r="I74"/>
      <c r="J74"/>
      <c r="K74" s="8"/>
      <c r="S74" s="4"/>
      <c r="T74" s="4"/>
      <c r="U74" s="4"/>
      <c r="V74" s="4"/>
    </row>
  </sheetData>
  <mergeCells count="11">
    <mergeCell ref="P69:W70"/>
    <mergeCell ref="D66:F66"/>
    <mergeCell ref="P58:Q58"/>
    <mergeCell ref="P64:Q64"/>
    <mergeCell ref="A1:T1"/>
    <mergeCell ref="F2:O2"/>
    <mergeCell ref="W10:W12"/>
    <mergeCell ref="P59:Q59"/>
    <mergeCell ref="P60:Q60"/>
    <mergeCell ref="P56:Q56"/>
    <mergeCell ref="P57:Q57"/>
  </mergeCells>
  <pageMargins left="0.7" right="0.7" top="0.75" bottom="0.75" header="0.3" footer="0.3"/>
  <pageSetup paperSize="8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workbookViewId="0">
      <selection activeCell="H3" sqref="H3:H8"/>
    </sheetView>
  </sheetViews>
  <sheetFormatPr defaultColWidth="11.5546875" defaultRowHeight="15" x14ac:dyDescent="0.25"/>
  <cols>
    <col min="1" max="1" width="11.5546875" style="14"/>
    <col min="2" max="2" width="14.109375" style="14" customWidth="1"/>
    <col min="3" max="5" width="11.5546875" style="14"/>
    <col min="6" max="6" width="9.6640625" style="14" customWidth="1"/>
    <col min="7" max="16384" width="11.5546875" style="14"/>
  </cols>
  <sheetData>
    <row r="1" spans="1:8" x14ac:dyDescent="0.25">
      <c r="A1" s="14" t="s">
        <v>54</v>
      </c>
    </row>
    <row r="2" spans="1:8" ht="57" customHeight="1" x14ac:dyDescent="0.3">
      <c r="B2" s="13" t="s">
        <v>46</v>
      </c>
      <c r="C2" s="13" t="s">
        <v>47</v>
      </c>
      <c r="D2" s="21" t="s">
        <v>59</v>
      </c>
      <c r="E2" s="21" t="s">
        <v>57</v>
      </c>
      <c r="G2" s="13" t="s">
        <v>48</v>
      </c>
      <c r="H2" s="21" t="s">
        <v>44</v>
      </c>
    </row>
    <row r="3" spans="1:8" x14ac:dyDescent="0.25">
      <c r="B3" s="19" t="s">
        <v>49</v>
      </c>
      <c r="C3" s="24">
        <v>15922.8</v>
      </c>
      <c r="D3" s="25">
        <f>C3/12</f>
        <v>1326.8999999999999</v>
      </c>
      <c r="E3" s="19">
        <f>(D3*12)+(C12*2)</f>
        <v>17560.439999999999</v>
      </c>
      <c r="G3" s="25">
        <v>612.84</v>
      </c>
      <c r="H3" s="25">
        <f>G3/12</f>
        <v>51.07</v>
      </c>
    </row>
    <row r="4" spans="1:8" x14ac:dyDescent="0.25">
      <c r="B4" s="19" t="s">
        <v>50</v>
      </c>
      <c r="C4" s="24">
        <v>13768.2</v>
      </c>
      <c r="D4" s="25">
        <f t="shared" ref="D4:D8" si="0">C4/12</f>
        <v>1147.3500000000001</v>
      </c>
      <c r="E4" s="19">
        <f t="shared" ref="E4:E8" si="1">(D4*12)+(C13*2)</f>
        <v>15441.76</v>
      </c>
      <c r="G4" s="25">
        <v>499.8</v>
      </c>
      <c r="H4" s="25">
        <f t="shared" ref="H4:H8" si="2">G4/12</f>
        <v>41.65</v>
      </c>
    </row>
    <row r="5" spans="1:8" x14ac:dyDescent="0.25">
      <c r="B5" s="19" t="s">
        <v>51</v>
      </c>
      <c r="C5" s="24">
        <v>12035.28</v>
      </c>
      <c r="D5" s="25">
        <f t="shared" si="0"/>
        <v>1002.94</v>
      </c>
      <c r="E5" s="19">
        <f t="shared" si="1"/>
        <v>13768.960000000001</v>
      </c>
      <c r="G5" s="25">
        <v>438.48</v>
      </c>
      <c r="H5" s="25">
        <f t="shared" si="2"/>
        <v>36.54</v>
      </c>
    </row>
    <row r="6" spans="1:8" x14ac:dyDescent="0.25">
      <c r="B6" s="19" t="s">
        <v>52</v>
      </c>
      <c r="C6" s="24">
        <v>10337.52</v>
      </c>
      <c r="D6" s="25">
        <f t="shared" si="0"/>
        <v>861.46</v>
      </c>
      <c r="E6" s="19">
        <f t="shared" si="1"/>
        <v>11826.64</v>
      </c>
      <c r="G6" s="25">
        <v>378.36</v>
      </c>
      <c r="H6" s="25">
        <f t="shared" si="2"/>
        <v>31.53</v>
      </c>
    </row>
    <row r="7" spans="1:8" x14ac:dyDescent="0.25">
      <c r="B7" s="19" t="s">
        <v>53</v>
      </c>
      <c r="C7" s="24">
        <v>8603.76</v>
      </c>
      <c r="D7" s="25">
        <f t="shared" si="0"/>
        <v>716.98</v>
      </c>
      <c r="E7" s="19">
        <f t="shared" si="1"/>
        <v>10024.64</v>
      </c>
      <c r="G7" s="25">
        <v>257.52</v>
      </c>
      <c r="H7" s="25">
        <f t="shared" si="2"/>
        <v>21.459999999999997</v>
      </c>
    </row>
    <row r="8" spans="1:8" ht="68.400000000000006" customHeight="1" x14ac:dyDescent="0.25">
      <c r="B8" s="17" t="s">
        <v>56</v>
      </c>
      <c r="C8" s="24">
        <v>7874.76</v>
      </c>
      <c r="D8" s="25">
        <f t="shared" si="0"/>
        <v>656.23</v>
      </c>
      <c r="E8" s="19">
        <f t="shared" si="1"/>
        <v>9187.2200000000012</v>
      </c>
      <c r="G8" s="25">
        <v>193.92</v>
      </c>
      <c r="H8" s="25">
        <f t="shared" si="2"/>
        <v>16.16</v>
      </c>
    </row>
    <row r="10" spans="1:8" x14ac:dyDescent="0.25">
      <c r="A10" s="14" t="s">
        <v>55</v>
      </c>
    </row>
    <row r="11" spans="1:8" ht="41.4" x14ac:dyDescent="0.25">
      <c r="B11" s="13" t="s">
        <v>46</v>
      </c>
      <c r="C11" s="13" t="s">
        <v>47</v>
      </c>
      <c r="D11" s="17"/>
      <c r="E11" s="17"/>
      <c r="G11" s="13" t="s">
        <v>48</v>
      </c>
    </row>
    <row r="12" spans="1:8" x14ac:dyDescent="0.25">
      <c r="B12" s="19" t="s">
        <v>49</v>
      </c>
      <c r="C12" s="24">
        <v>818.82</v>
      </c>
      <c r="G12" s="25">
        <v>31.53</v>
      </c>
    </row>
    <row r="13" spans="1:8" x14ac:dyDescent="0.25">
      <c r="B13" s="19" t="s">
        <v>50</v>
      </c>
      <c r="C13" s="24">
        <v>836.78</v>
      </c>
      <c r="G13" s="25">
        <v>30.37</v>
      </c>
    </row>
    <row r="14" spans="1:8" x14ac:dyDescent="0.25">
      <c r="B14" s="19" t="s">
        <v>51</v>
      </c>
      <c r="C14" s="24">
        <v>866.84</v>
      </c>
      <c r="G14" s="25">
        <v>31.6</v>
      </c>
    </row>
    <row r="15" spans="1:8" x14ac:dyDescent="0.25">
      <c r="B15" s="19" t="s">
        <v>52</v>
      </c>
      <c r="C15" s="24">
        <v>744.56</v>
      </c>
      <c r="G15" s="25">
        <v>27.21</v>
      </c>
    </row>
    <row r="16" spans="1:8" x14ac:dyDescent="0.25">
      <c r="B16" s="19" t="s">
        <v>53</v>
      </c>
      <c r="C16" s="24">
        <v>710.44</v>
      </c>
      <c r="G16" s="25">
        <v>21.24</v>
      </c>
    </row>
    <row r="17" spans="1:7" ht="67.2" customHeight="1" x14ac:dyDescent="0.25">
      <c r="B17" s="17" t="s">
        <v>56</v>
      </c>
      <c r="C17" s="24">
        <v>656.23</v>
      </c>
      <c r="G17" s="25">
        <v>16.16</v>
      </c>
    </row>
    <row r="23" spans="1:7" x14ac:dyDescent="0.25">
      <c r="A23" s="14" t="s">
        <v>43</v>
      </c>
    </row>
    <row r="24" spans="1:7" ht="46.8" x14ac:dyDescent="0.25">
      <c r="B24" s="15" t="s">
        <v>41</v>
      </c>
      <c r="C24" s="16" t="s">
        <v>42</v>
      </c>
      <c r="D24" s="17" t="s">
        <v>44</v>
      </c>
      <c r="E24" s="17" t="s">
        <v>45</v>
      </c>
    </row>
    <row r="25" spans="1:7" x14ac:dyDescent="0.25">
      <c r="B25" s="18">
        <v>30</v>
      </c>
      <c r="C25" s="20">
        <v>13908.72</v>
      </c>
      <c r="D25" s="26">
        <f>C25/12</f>
        <v>1159.06</v>
      </c>
      <c r="E25" s="26">
        <f>D25*14</f>
        <v>16226.84</v>
      </c>
    </row>
    <row r="26" spans="1:7" x14ac:dyDescent="0.25">
      <c r="B26" s="18">
        <v>29</v>
      </c>
      <c r="C26" s="20">
        <v>12475.32</v>
      </c>
      <c r="D26" s="26">
        <f t="shared" ref="D26:D54" si="3">C26/12</f>
        <v>1039.6099999999999</v>
      </c>
      <c r="E26" s="26">
        <f t="shared" ref="E26:E54" si="4">D26*14</f>
        <v>14554.539999999999</v>
      </c>
    </row>
    <row r="27" spans="1:7" x14ac:dyDescent="0.25">
      <c r="B27" s="18">
        <v>28</v>
      </c>
      <c r="C27" s="20">
        <v>11951.16</v>
      </c>
      <c r="D27" s="26">
        <f t="shared" si="3"/>
        <v>995.93</v>
      </c>
      <c r="E27" s="26">
        <f t="shared" si="4"/>
        <v>13943.019999999999</v>
      </c>
    </row>
    <row r="28" spans="1:7" x14ac:dyDescent="0.25">
      <c r="B28" s="18">
        <v>27</v>
      </c>
      <c r="C28" s="20">
        <v>11426.04</v>
      </c>
      <c r="D28" s="26">
        <f t="shared" si="3"/>
        <v>952.17000000000007</v>
      </c>
      <c r="E28" s="26">
        <f t="shared" si="4"/>
        <v>13330.380000000001</v>
      </c>
    </row>
    <row r="29" spans="1:7" x14ac:dyDescent="0.25">
      <c r="B29" s="18">
        <v>26</v>
      </c>
      <c r="C29" s="20">
        <v>10024.56</v>
      </c>
      <c r="D29" s="26">
        <f t="shared" si="3"/>
        <v>835.38</v>
      </c>
      <c r="E29" s="26">
        <f t="shared" si="4"/>
        <v>11695.32</v>
      </c>
    </row>
    <row r="30" spans="1:7" x14ac:dyDescent="0.25">
      <c r="B30" s="18">
        <v>25</v>
      </c>
      <c r="C30" s="20">
        <v>8893.7999999999993</v>
      </c>
      <c r="D30" s="26">
        <f t="shared" si="3"/>
        <v>741.15</v>
      </c>
      <c r="E30" s="26">
        <f t="shared" si="4"/>
        <v>10376.1</v>
      </c>
    </row>
    <row r="31" spans="1:7" x14ac:dyDescent="0.25">
      <c r="B31" s="18">
        <v>24</v>
      </c>
      <c r="C31" s="20">
        <v>8369.16</v>
      </c>
      <c r="D31" s="26">
        <f t="shared" si="3"/>
        <v>697.43</v>
      </c>
      <c r="E31" s="26">
        <f t="shared" si="4"/>
        <v>9764.0199999999986</v>
      </c>
    </row>
    <row r="32" spans="1:7" x14ac:dyDescent="0.25">
      <c r="B32" s="18">
        <v>23</v>
      </c>
      <c r="C32" s="20">
        <v>7845.12</v>
      </c>
      <c r="D32" s="26">
        <f t="shared" si="3"/>
        <v>653.76</v>
      </c>
      <c r="E32" s="26">
        <f t="shared" si="4"/>
        <v>9152.64</v>
      </c>
    </row>
    <row r="33" spans="2:5" x14ac:dyDescent="0.25">
      <c r="B33" s="18">
        <v>22</v>
      </c>
      <c r="C33" s="20">
        <v>7320</v>
      </c>
      <c r="D33" s="26">
        <f t="shared" si="3"/>
        <v>610</v>
      </c>
      <c r="E33" s="26">
        <f t="shared" si="4"/>
        <v>8540</v>
      </c>
    </row>
    <row r="34" spans="2:5" x14ac:dyDescent="0.25">
      <c r="B34" s="18">
        <v>21</v>
      </c>
      <c r="C34" s="20">
        <v>6796.32</v>
      </c>
      <c r="D34" s="26">
        <f t="shared" si="3"/>
        <v>566.36</v>
      </c>
      <c r="E34" s="26">
        <f t="shared" si="4"/>
        <v>7929.04</v>
      </c>
    </row>
    <row r="35" spans="2:5" x14ac:dyDescent="0.25">
      <c r="B35" s="18">
        <v>20</v>
      </c>
      <c r="C35" s="20">
        <v>6313.08</v>
      </c>
      <c r="D35" s="26">
        <f t="shared" si="3"/>
        <v>526.09</v>
      </c>
      <c r="E35" s="26">
        <f t="shared" si="4"/>
        <v>7365.26</v>
      </c>
    </row>
    <row r="36" spans="2:5" x14ac:dyDescent="0.25">
      <c r="B36" s="18">
        <v>19</v>
      </c>
      <c r="C36" s="20">
        <v>5990.88</v>
      </c>
      <c r="D36" s="26">
        <f t="shared" si="3"/>
        <v>499.24</v>
      </c>
      <c r="E36" s="26">
        <f t="shared" si="4"/>
        <v>6989.3600000000006</v>
      </c>
    </row>
    <row r="37" spans="2:5" x14ac:dyDescent="0.25">
      <c r="B37" s="18">
        <v>18</v>
      </c>
      <c r="C37" s="20">
        <v>5668.44</v>
      </c>
      <c r="D37" s="26">
        <f t="shared" si="3"/>
        <v>472.36999999999995</v>
      </c>
      <c r="E37" s="26">
        <f t="shared" si="4"/>
        <v>6613.1799999999994</v>
      </c>
    </row>
    <row r="38" spans="2:5" x14ac:dyDescent="0.25">
      <c r="B38" s="18">
        <v>17</v>
      </c>
      <c r="C38" s="20">
        <v>5346</v>
      </c>
      <c r="D38" s="26">
        <f t="shared" si="3"/>
        <v>445.5</v>
      </c>
      <c r="E38" s="26">
        <f t="shared" si="4"/>
        <v>6237</v>
      </c>
    </row>
    <row r="39" spans="2:5" x14ac:dyDescent="0.25">
      <c r="B39" s="18">
        <v>16</v>
      </c>
      <c r="C39" s="20">
        <v>5024.28</v>
      </c>
      <c r="D39" s="26">
        <f t="shared" si="3"/>
        <v>418.69</v>
      </c>
      <c r="E39" s="26">
        <f t="shared" si="4"/>
        <v>5861.66</v>
      </c>
    </row>
    <row r="40" spans="2:5" x14ac:dyDescent="0.25">
      <c r="B40" s="18">
        <v>15</v>
      </c>
      <c r="C40" s="20">
        <v>4701.3599999999997</v>
      </c>
      <c r="D40" s="26">
        <f t="shared" si="3"/>
        <v>391.78</v>
      </c>
      <c r="E40" s="26">
        <f t="shared" si="4"/>
        <v>5484.92</v>
      </c>
    </row>
    <row r="41" spans="2:5" x14ac:dyDescent="0.25">
      <c r="B41" s="18">
        <v>14</v>
      </c>
      <c r="C41" s="20">
        <v>4379.6400000000003</v>
      </c>
      <c r="D41" s="26">
        <f t="shared" si="3"/>
        <v>364.97</v>
      </c>
      <c r="E41" s="26">
        <f t="shared" si="4"/>
        <v>5109.58</v>
      </c>
    </row>
    <row r="42" spans="2:5" x14ac:dyDescent="0.25">
      <c r="B42" s="18">
        <v>13</v>
      </c>
      <c r="C42" s="20">
        <v>4056.84</v>
      </c>
      <c r="D42" s="26">
        <f t="shared" si="3"/>
        <v>338.07</v>
      </c>
      <c r="E42" s="26">
        <f t="shared" si="4"/>
        <v>4732.9799999999996</v>
      </c>
    </row>
    <row r="43" spans="2:5" x14ac:dyDescent="0.25">
      <c r="B43" s="18">
        <v>12</v>
      </c>
      <c r="C43" s="20">
        <v>3734.28</v>
      </c>
      <c r="D43" s="26">
        <f t="shared" si="3"/>
        <v>311.19</v>
      </c>
      <c r="E43" s="26">
        <f t="shared" si="4"/>
        <v>4356.66</v>
      </c>
    </row>
    <row r="44" spans="2:5" x14ac:dyDescent="0.25">
      <c r="B44" s="18">
        <v>11</v>
      </c>
      <c r="C44" s="20">
        <v>3411.72</v>
      </c>
      <c r="D44" s="26">
        <f t="shared" si="3"/>
        <v>284.31</v>
      </c>
      <c r="E44" s="26">
        <f t="shared" si="4"/>
        <v>3980.34</v>
      </c>
    </row>
    <row r="45" spans="2:5" x14ac:dyDescent="0.25">
      <c r="B45" s="18">
        <v>10</v>
      </c>
      <c r="C45" s="20">
        <v>3089.88</v>
      </c>
      <c r="D45" s="26">
        <f t="shared" si="3"/>
        <v>257.49</v>
      </c>
      <c r="E45" s="26">
        <f t="shared" si="4"/>
        <v>3604.86</v>
      </c>
    </row>
    <row r="46" spans="2:5" x14ac:dyDescent="0.25">
      <c r="B46" s="18">
        <v>9</v>
      </c>
      <c r="C46" s="20">
        <v>2928.96</v>
      </c>
      <c r="D46" s="26">
        <f t="shared" si="3"/>
        <v>244.08</v>
      </c>
      <c r="E46" s="26">
        <f t="shared" si="4"/>
        <v>3417.1200000000003</v>
      </c>
    </row>
    <row r="47" spans="2:5" x14ac:dyDescent="0.25">
      <c r="B47" s="18">
        <v>8</v>
      </c>
      <c r="C47" s="20">
        <v>2767.32</v>
      </c>
      <c r="D47" s="26">
        <f t="shared" si="3"/>
        <v>230.61</v>
      </c>
      <c r="E47" s="26">
        <f t="shared" si="4"/>
        <v>3228.54</v>
      </c>
    </row>
    <row r="48" spans="2:5" x14ac:dyDescent="0.25">
      <c r="B48" s="18">
        <v>7</v>
      </c>
      <c r="C48" s="20">
        <v>2606.2800000000002</v>
      </c>
      <c r="D48" s="26">
        <f t="shared" si="3"/>
        <v>217.19000000000003</v>
      </c>
      <c r="E48" s="26">
        <f t="shared" si="4"/>
        <v>3040.6600000000003</v>
      </c>
    </row>
    <row r="49" spans="2:5" x14ac:dyDescent="0.25">
      <c r="B49" s="18">
        <v>6</v>
      </c>
      <c r="C49" s="20">
        <v>2445.12</v>
      </c>
      <c r="D49" s="26">
        <f t="shared" si="3"/>
        <v>203.76</v>
      </c>
      <c r="E49" s="26">
        <f t="shared" si="4"/>
        <v>2852.64</v>
      </c>
    </row>
    <row r="50" spans="2:5" x14ac:dyDescent="0.25">
      <c r="B50" s="18">
        <v>5</v>
      </c>
      <c r="C50" s="20">
        <v>2283.84</v>
      </c>
      <c r="D50" s="26">
        <f t="shared" si="3"/>
        <v>190.32000000000002</v>
      </c>
      <c r="E50" s="26">
        <f t="shared" si="4"/>
        <v>2664.4800000000005</v>
      </c>
    </row>
    <row r="51" spans="2:5" x14ac:dyDescent="0.25">
      <c r="B51" s="18">
        <v>4</v>
      </c>
      <c r="C51" s="20">
        <v>2042.16</v>
      </c>
      <c r="D51" s="26">
        <f t="shared" si="3"/>
        <v>170.18</v>
      </c>
      <c r="E51" s="26">
        <f t="shared" si="4"/>
        <v>2382.52</v>
      </c>
    </row>
    <row r="52" spans="2:5" x14ac:dyDescent="0.25">
      <c r="B52" s="18">
        <v>3</v>
      </c>
      <c r="C52" s="20">
        <v>1800.96</v>
      </c>
      <c r="D52" s="26">
        <f t="shared" si="3"/>
        <v>150.08000000000001</v>
      </c>
      <c r="E52" s="26">
        <f t="shared" si="4"/>
        <v>2101.1200000000003</v>
      </c>
    </row>
    <row r="53" spans="2:5" x14ac:dyDescent="0.25">
      <c r="B53" s="18">
        <v>2</v>
      </c>
      <c r="C53" s="20">
        <v>1559.28</v>
      </c>
      <c r="D53" s="26">
        <f t="shared" si="3"/>
        <v>129.94</v>
      </c>
      <c r="E53" s="26">
        <f t="shared" si="4"/>
        <v>1819.1599999999999</v>
      </c>
    </row>
    <row r="54" spans="2:5" x14ac:dyDescent="0.25">
      <c r="B54" s="18">
        <v>1</v>
      </c>
      <c r="C54" s="20">
        <v>1317.72</v>
      </c>
      <c r="D54" s="26">
        <f t="shared" si="3"/>
        <v>109.81</v>
      </c>
      <c r="E54" s="26">
        <f t="shared" si="4"/>
        <v>1537.3400000000001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2A47-3E47-43D7-B327-29452AB7B07A}">
  <sheetPr>
    <pageSetUpPr fitToPage="1"/>
  </sheetPr>
  <dimension ref="A1:Z75"/>
  <sheetViews>
    <sheetView showGridLines="0" tabSelected="1" zoomScale="75" zoomScaleNormal="75" workbookViewId="0">
      <selection activeCell="K65" sqref="K65"/>
    </sheetView>
  </sheetViews>
  <sheetFormatPr defaultColWidth="11.44140625" defaultRowHeight="14.4" x14ac:dyDescent="0.3"/>
  <cols>
    <col min="1" max="1" width="12.6640625" customWidth="1"/>
    <col min="2" max="23" width="9.109375" customWidth="1"/>
    <col min="24" max="24" width="8.6640625" customWidth="1"/>
    <col min="25" max="25" width="3.33203125" customWidth="1"/>
    <col min="26" max="29" width="10.109375" customWidth="1"/>
  </cols>
  <sheetData>
    <row r="1" spans="1:24" ht="21" x14ac:dyDescent="0.4">
      <c r="A1" s="134" t="s">
        <v>69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35" t="s">
        <v>0</v>
      </c>
      <c r="G2" s="135"/>
      <c r="H2" s="135"/>
      <c r="I2" s="135"/>
      <c r="J2" s="135"/>
      <c r="K2" s="135"/>
      <c r="L2" s="135"/>
      <c r="M2" s="135"/>
      <c r="N2" s="135"/>
      <c r="O2" s="135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ht="3" customHeight="1" x14ac:dyDescent="0.3">
      <c r="A7" s="42"/>
      <c r="B7" s="42"/>
      <c r="C7" s="42"/>
      <c r="D7" s="42"/>
      <c r="E7" s="42"/>
      <c r="F7" s="42"/>
      <c r="G7" s="42"/>
      <c r="H7" s="42"/>
      <c r="I7" s="142"/>
      <c r="J7" s="143"/>
      <c r="K7" s="42"/>
      <c r="L7" s="42"/>
      <c r="M7" s="42"/>
      <c r="N7" s="42"/>
      <c r="O7" s="42"/>
      <c r="P7" s="37"/>
      <c r="Q7" s="37"/>
      <c r="R7" s="37"/>
      <c r="S7" s="37"/>
      <c r="T7" s="37"/>
      <c r="U7" s="37"/>
      <c r="V7" s="37"/>
    </row>
    <row r="8" spans="1:24" s="2" customFormat="1" ht="13.95" customHeight="1" x14ac:dyDescent="0.3">
      <c r="A8" s="43" t="s">
        <v>5</v>
      </c>
      <c r="B8" s="44">
        <v>18358.98</v>
      </c>
      <c r="C8" s="44">
        <v>18358.98</v>
      </c>
      <c r="D8" s="44">
        <v>18358.98</v>
      </c>
      <c r="E8" s="44">
        <v>18358.98</v>
      </c>
      <c r="F8" s="44">
        <v>18358.98</v>
      </c>
      <c r="G8" s="44">
        <v>18358.98</v>
      </c>
      <c r="H8" s="44">
        <v>18358.98</v>
      </c>
      <c r="I8" s="44">
        <v>18358.98</v>
      </c>
      <c r="J8" s="44">
        <v>18358.98</v>
      </c>
      <c r="K8" s="44">
        <v>18358.98</v>
      </c>
      <c r="L8" s="44">
        <v>18358.98</v>
      </c>
      <c r="M8" s="44">
        <v>18358.98</v>
      </c>
      <c r="N8" s="44">
        <v>18358.98</v>
      </c>
      <c r="O8" s="44">
        <v>18358.98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v>16964.78</v>
      </c>
      <c r="C9" s="44">
        <v>15216.460000000001</v>
      </c>
      <c r="D9" s="44">
        <v>14577.08</v>
      </c>
      <c r="E9" s="44">
        <v>13936.579999999998</v>
      </c>
      <c r="F9" s="44">
        <v>12227.32</v>
      </c>
      <c r="G9" s="44">
        <v>10848.04</v>
      </c>
      <c r="H9" s="44">
        <v>10207.959999999999</v>
      </c>
      <c r="I9" s="44">
        <v>9568.7200000000012</v>
      </c>
      <c r="J9" s="44">
        <v>8928.2200000000012</v>
      </c>
      <c r="K9" s="44">
        <v>8289.5400000000009</v>
      </c>
      <c r="L9" s="44">
        <v>7700.1399999999994</v>
      </c>
      <c r="M9" s="44">
        <v>7307.1599999999989</v>
      </c>
      <c r="N9" s="44">
        <v>6914.0399999999991</v>
      </c>
      <c r="O9" s="44">
        <v>6520.5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v>47028.47858922412</v>
      </c>
      <c r="C10" s="44">
        <v>44581.683535358774</v>
      </c>
      <c r="D10" s="44">
        <v>40566.824981364785</v>
      </c>
      <c r="E10" s="44">
        <v>33313.343446934974</v>
      </c>
      <c r="F10" s="44">
        <v>29340.261594013511</v>
      </c>
      <c r="G10" s="44">
        <v>29216.824094268737</v>
      </c>
      <c r="H10" s="44">
        <v>28505.516959816814</v>
      </c>
      <c r="I10" s="44">
        <v>27994.739620152071</v>
      </c>
      <c r="J10" s="44">
        <v>27510.066298867674</v>
      </c>
      <c r="K10" s="44">
        <v>25508.063431667011</v>
      </c>
      <c r="L10" s="44">
        <v>23512.443564124107</v>
      </c>
      <c r="M10" s="44">
        <v>20479.321271249828</v>
      </c>
      <c r="N10" s="44">
        <v>16734.444680859127</v>
      </c>
      <c r="O10" s="44">
        <v>12614.535152574481</v>
      </c>
      <c r="P10" s="4"/>
      <c r="Q10" s="4"/>
      <c r="R10" s="4"/>
      <c r="S10" s="4"/>
      <c r="T10" s="4"/>
      <c r="U10" s="4"/>
      <c r="V10" s="11"/>
      <c r="W10" s="136"/>
    </row>
    <row r="11" spans="1:24" s="2" customFormat="1" ht="12.6" customHeight="1" x14ac:dyDescent="0.3">
      <c r="A11" s="46" t="s">
        <v>8</v>
      </c>
      <c r="B11" s="44">
        <v>13310.529194878811</v>
      </c>
      <c r="C11" s="44">
        <v>12722.706885546599</v>
      </c>
      <c r="D11" s="44">
        <v>11103.191402386414</v>
      </c>
      <c r="E11" s="44">
        <v>8991.7389347850949</v>
      </c>
      <c r="F11" s="44">
        <v>7862.8435560675553</v>
      </c>
      <c r="G11" s="44">
        <v>7913.1319110104268</v>
      </c>
      <c r="H11" s="44">
        <v>7730.4971162179045</v>
      </c>
      <c r="I11" s="44">
        <v>7597.4922363690039</v>
      </c>
      <c r="J11" s="44">
        <v>7490.5780414904611</v>
      </c>
      <c r="K11" s="44">
        <v>6899.9573621614218</v>
      </c>
      <c r="L11" s="44">
        <v>6338.966482798729</v>
      </c>
      <c r="M11" s="44">
        <v>5762.4199584537037</v>
      </c>
      <c r="N11" s="44">
        <v>4624.6356397462641</v>
      </c>
      <c r="O11" s="44">
        <v>3372.9412011682293</v>
      </c>
      <c r="P11" s="4"/>
      <c r="Q11" s="4"/>
      <c r="R11" s="4"/>
      <c r="S11" s="4"/>
      <c r="T11" s="4"/>
      <c r="U11" s="4"/>
      <c r="V11" s="11"/>
      <c r="W11" s="136"/>
    </row>
    <row r="12" spans="1:24" s="6" customFormat="1" ht="14.4" hidden="1" customHeight="1" x14ac:dyDescent="0.3">
      <c r="A12" s="5">
        <v>2.5</v>
      </c>
      <c r="B12" s="47">
        <v>33276.322987197025</v>
      </c>
      <c r="C12" s="47">
        <v>31806.767213866497</v>
      </c>
      <c r="D12" s="47">
        <v>27757.978505966035</v>
      </c>
      <c r="E12" s="47">
        <v>22479.347336962739</v>
      </c>
      <c r="F12" s="48">
        <v>19657.108890168889</v>
      </c>
      <c r="G12" s="47">
        <v>19782.829777526065</v>
      </c>
      <c r="H12" s="47">
        <v>19326.242790544762</v>
      </c>
      <c r="I12" s="47">
        <v>18993.730590922511</v>
      </c>
      <c r="J12" s="47">
        <v>18726.445103726153</v>
      </c>
      <c r="K12" s="47">
        <v>17249.893405403556</v>
      </c>
      <c r="L12" s="48">
        <v>15847.416206996822</v>
      </c>
      <c r="M12" s="47">
        <v>14406.04989613426</v>
      </c>
      <c r="N12" s="47">
        <v>11561.589099365661</v>
      </c>
      <c r="O12" s="47">
        <v>8432.353002920574</v>
      </c>
      <c r="P12" s="5"/>
      <c r="Q12" s="5"/>
      <c r="R12" s="5"/>
      <c r="S12" s="4"/>
      <c r="T12" s="4"/>
      <c r="U12" s="4"/>
      <c r="V12" s="11"/>
      <c r="W12" s="136"/>
    </row>
    <row r="13" spans="1:24" s="6" customFormat="1" ht="14.4" hidden="1" customHeight="1" x14ac:dyDescent="0.3">
      <c r="A13" s="5">
        <v>0.3</v>
      </c>
      <c r="B13" s="47">
        <v>3993.1587584636432</v>
      </c>
      <c r="C13" s="47">
        <v>3816.8120656639794</v>
      </c>
      <c r="D13" s="47">
        <v>3330.9574207159239</v>
      </c>
      <c r="E13" s="47">
        <v>2697.5216804355282</v>
      </c>
      <c r="F13" s="48">
        <v>2358.8530668202666</v>
      </c>
      <c r="G13" s="47">
        <v>2373.9395733031279</v>
      </c>
      <c r="H13" s="47">
        <v>2319.1491348653713</v>
      </c>
      <c r="I13" s="47">
        <v>2279.2476709107009</v>
      </c>
      <c r="J13" s="47">
        <v>2247.1734124471382</v>
      </c>
      <c r="K13" s="47">
        <v>2069.9872086484265</v>
      </c>
      <c r="L13" s="48">
        <v>1901.6899448396186</v>
      </c>
      <c r="M13" s="47">
        <v>1728.725987536111</v>
      </c>
      <c r="N13" s="47">
        <v>1387.3906919238791</v>
      </c>
      <c r="O13" s="47">
        <v>1011.8823603504687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v>2662.1058389757623</v>
      </c>
      <c r="C14" s="47">
        <v>2544.5413771093199</v>
      </c>
      <c r="D14" s="47">
        <v>2220.6382804772829</v>
      </c>
      <c r="E14" s="47">
        <v>1798.347786957019</v>
      </c>
      <c r="F14" s="48">
        <v>1572.5687112135111</v>
      </c>
      <c r="G14" s="47">
        <v>1582.6263822020856</v>
      </c>
      <c r="H14" s="47">
        <v>1546.099423243581</v>
      </c>
      <c r="I14" s="47">
        <v>1519.4984472738008</v>
      </c>
      <c r="J14" s="47">
        <v>1498.1156082980924</v>
      </c>
      <c r="K14" s="47">
        <v>1379.9914724322844</v>
      </c>
      <c r="L14" s="48">
        <v>1267.7932965597458</v>
      </c>
      <c r="M14" s="47">
        <v>1152.4839916907408</v>
      </c>
      <c r="N14" s="47">
        <v>924.92712794925285</v>
      </c>
      <c r="O14" s="47">
        <v>674.58824023364593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v>95662.767784102922</v>
      </c>
      <c r="C16" s="52">
        <v>90879.830420905375</v>
      </c>
      <c r="D16" s="52">
        <v>84606.076383751191</v>
      </c>
      <c r="E16" s="52">
        <v>74600.64238172007</v>
      </c>
      <c r="F16" s="52">
        <v>67789.40515008106</v>
      </c>
      <c r="G16" s="52">
        <v>66336.976005279168</v>
      </c>
      <c r="H16" s="52">
        <v>64802.954076034723</v>
      </c>
      <c r="I16" s="52">
        <v>63519.931856521078</v>
      </c>
      <c r="J16" s="52">
        <v>62287.844340358133</v>
      </c>
      <c r="K16" s="52">
        <v>59056.540793828433</v>
      </c>
      <c r="L16" s="52">
        <v>55910.530046922839</v>
      </c>
      <c r="M16" s="52">
        <v>51907.881229703533</v>
      </c>
      <c r="N16" s="52">
        <v>46632.100320605387</v>
      </c>
      <c r="O16" s="52">
        <v>40866.956353742709</v>
      </c>
      <c r="P16" s="4"/>
      <c r="Q16" s="4"/>
      <c r="R16" s="4"/>
      <c r="S16" s="5"/>
      <c r="T16" s="5"/>
      <c r="U16" s="5"/>
      <c r="V16" s="23"/>
      <c r="W16" s="5"/>
    </row>
    <row r="17" spans="1:23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3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3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3" ht="3" customHeight="1" x14ac:dyDescent="0.3">
      <c r="A20" s="37"/>
      <c r="B20" s="37"/>
      <c r="C20" s="106"/>
      <c r="D20" s="107"/>
      <c r="E20" s="42"/>
      <c r="F20" s="42"/>
      <c r="G20" s="42"/>
      <c r="H20" s="106"/>
      <c r="I20" s="107"/>
      <c r="J20" s="42"/>
      <c r="K20" s="42"/>
      <c r="L20" s="42"/>
      <c r="M20" s="42"/>
      <c r="N20" s="42"/>
      <c r="O20" s="42"/>
      <c r="P20" s="42"/>
      <c r="Q20" s="42"/>
      <c r="S20" s="37"/>
      <c r="T20" s="37"/>
      <c r="U20" s="37"/>
      <c r="V20" s="37"/>
    </row>
    <row r="21" spans="1:23" s="22" customFormat="1" ht="12.6" customHeight="1" x14ac:dyDescent="0.3">
      <c r="A21" s="8"/>
      <c r="B21" s="8"/>
      <c r="C21" s="104" t="s">
        <v>5</v>
      </c>
      <c r="D21" s="105"/>
      <c r="E21" s="44">
        <v>16143.9</v>
      </c>
      <c r="F21" s="44">
        <v>16143.9</v>
      </c>
      <c r="G21" s="44">
        <v>16143.9</v>
      </c>
      <c r="H21" s="44">
        <v>16143.9</v>
      </c>
      <c r="I21" s="44">
        <v>16143.9</v>
      </c>
      <c r="J21" s="44">
        <v>16143.9</v>
      </c>
      <c r="K21" s="44">
        <v>16143.9</v>
      </c>
      <c r="L21" s="44">
        <v>16143.9</v>
      </c>
      <c r="M21" s="44">
        <v>16143.9</v>
      </c>
      <c r="N21" s="44">
        <v>16143.9</v>
      </c>
      <c r="O21" s="44">
        <v>16143.9</v>
      </c>
      <c r="P21" s="44">
        <v>16143.9</v>
      </c>
      <c r="Q21" s="54">
        <v>16143.9</v>
      </c>
      <c r="S21" s="8"/>
      <c r="T21" s="8"/>
      <c r="U21" s="8"/>
      <c r="V21" s="8"/>
      <c r="W21" s="8"/>
    </row>
    <row r="22" spans="1:23" s="22" customFormat="1" ht="12.6" customHeight="1" x14ac:dyDescent="0.3">
      <c r="A22" s="8"/>
      <c r="B22" s="8"/>
      <c r="C22" s="104" t="s">
        <v>6</v>
      </c>
      <c r="D22" s="105"/>
      <c r="E22" s="44">
        <v>12227.32</v>
      </c>
      <c r="F22" s="44">
        <v>12227.32</v>
      </c>
      <c r="G22" s="44">
        <v>10848.04</v>
      </c>
      <c r="H22" s="44">
        <v>10207.959999999999</v>
      </c>
      <c r="I22" s="44">
        <v>9568.7200000000012</v>
      </c>
      <c r="J22" s="44">
        <v>8928.2200000000012</v>
      </c>
      <c r="K22" s="44">
        <v>8289.5400000000009</v>
      </c>
      <c r="L22" s="44">
        <v>7700.1399999999994</v>
      </c>
      <c r="M22" s="44">
        <v>7307.1599999999989</v>
      </c>
      <c r="N22" s="44">
        <v>6914.0399999999991</v>
      </c>
      <c r="O22" s="44">
        <v>6520.5</v>
      </c>
      <c r="P22" s="44">
        <v>6128.22</v>
      </c>
      <c r="Q22" s="44">
        <v>6128.22</v>
      </c>
      <c r="S22" s="8"/>
      <c r="T22" s="8"/>
      <c r="U22" s="8"/>
      <c r="V22" s="8"/>
      <c r="W22" s="8"/>
    </row>
    <row r="23" spans="1:23" s="2" customFormat="1" ht="12.6" customHeight="1" x14ac:dyDescent="0.3">
      <c r="A23" s="4"/>
      <c r="B23" s="4"/>
      <c r="C23" s="104" t="s">
        <v>7</v>
      </c>
      <c r="D23" s="105"/>
      <c r="E23" s="44">
        <v>31529.688337036252</v>
      </c>
      <c r="F23" s="44">
        <v>25937.1115772046</v>
      </c>
      <c r="G23" s="44">
        <v>25608.624503602776</v>
      </c>
      <c r="H23" s="44">
        <v>24250.045499946165</v>
      </c>
      <c r="I23" s="44">
        <v>23441.230397529995</v>
      </c>
      <c r="J23" s="44">
        <v>23560.471799660245</v>
      </c>
      <c r="K23" s="44">
        <v>23058.125644758744</v>
      </c>
      <c r="L23" s="44">
        <v>22033.889632068793</v>
      </c>
      <c r="M23" s="44">
        <v>21716.411263729457</v>
      </c>
      <c r="N23" s="44">
        <v>20150.319462178584</v>
      </c>
      <c r="O23" s="44">
        <v>19254.203281751605</v>
      </c>
      <c r="P23" s="44">
        <v>18298.250707952597</v>
      </c>
      <c r="Q23" s="44">
        <v>16493.488398522863</v>
      </c>
      <c r="S23" s="4"/>
      <c r="T23" s="4"/>
      <c r="U23" s="4"/>
      <c r="V23" s="4"/>
      <c r="W23" s="4"/>
    </row>
    <row r="24" spans="1:23" s="2" customFormat="1" ht="12.6" customHeight="1" x14ac:dyDescent="0.3">
      <c r="A24" s="4"/>
      <c r="B24" s="4"/>
      <c r="C24" s="104" t="s">
        <v>8</v>
      </c>
      <c r="D24" s="105"/>
      <c r="E24" s="44">
        <v>10076.848053552374</v>
      </c>
      <c r="F24" s="44">
        <v>7324.3219416793336</v>
      </c>
      <c r="G24" s="44">
        <v>8002.5974459087884</v>
      </c>
      <c r="H24" s="44">
        <v>6847.5290772209864</v>
      </c>
      <c r="I24" s="44">
        <v>6340.0364477975136</v>
      </c>
      <c r="J24" s="44">
        <v>6645.2612768272484</v>
      </c>
      <c r="K24" s="44">
        <v>6503.5738998037468</v>
      </c>
      <c r="L24" s="44">
        <v>6011.2279731710514</v>
      </c>
      <c r="M24" s="44">
        <v>5934.1904932585694</v>
      </c>
      <c r="N24" s="44">
        <v>5467.02731378928</v>
      </c>
      <c r="O24" s="44">
        <v>5240.7708690463151</v>
      </c>
      <c r="P24" s="44">
        <v>4955.0902143708572</v>
      </c>
      <c r="Q24" s="44">
        <v>4673.0309796912843</v>
      </c>
      <c r="S24" s="4"/>
      <c r="T24" s="4"/>
      <c r="U24" s="4"/>
      <c r="V24" s="4"/>
      <c r="W24" s="4"/>
    </row>
    <row r="25" spans="1:23" s="2" customFormat="1" ht="9.75" hidden="1" customHeight="1" x14ac:dyDescent="0.3">
      <c r="A25" s="4"/>
      <c r="B25" s="4"/>
      <c r="C25" s="47">
        <v>2.5</v>
      </c>
      <c r="D25" s="47"/>
      <c r="E25" s="48">
        <v>25192.120133880933</v>
      </c>
      <c r="F25" s="47">
        <v>18310.804854198333</v>
      </c>
      <c r="G25" s="47">
        <v>20006.493614771971</v>
      </c>
      <c r="H25" s="48">
        <v>17118.822693052465</v>
      </c>
      <c r="I25" s="47">
        <v>15850.091119493783</v>
      </c>
      <c r="J25" s="47">
        <v>16613.153192068123</v>
      </c>
      <c r="K25" s="47">
        <v>16258.934749509368</v>
      </c>
      <c r="L25" s="47">
        <v>15028.069932927629</v>
      </c>
      <c r="M25" s="47">
        <v>14835.476233146423</v>
      </c>
      <c r="N25" s="48">
        <v>13667.5682844732</v>
      </c>
      <c r="O25" s="47">
        <v>13101.927172615788</v>
      </c>
      <c r="P25" s="48">
        <v>12387.725535927144</v>
      </c>
      <c r="Q25" s="47">
        <v>11682.577449228211</v>
      </c>
      <c r="S25" s="5"/>
      <c r="T25" s="4"/>
      <c r="U25" s="4"/>
      <c r="V25" s="4"/>
      <c r="W25" s="4"/>
    </row>
    <row r="26" spans="1:23" s="2" customFormat="1" ht="9.75" hidden="1" customHeight="1" x14ac:dyDescent="0.3">
      <c r="A26" s="4"/>
      <c r="B26" s="4"/>
      <c r="C26" s="47">
        <v>0.3</v>
      </c>
      <c r="D26" s="47"/>
      <c r="E26" s="48">
        <v>3023.0544160657123</v>
      </c>
      <c r="F26" s="47">
        <v>2197.2965825038</v>
      </c>
      <c r="G26" s="47">
        <v>2400.7792337726364</v>
      </c>
      <c r="H26" s="48">
        <v>2054.258723166296</v>
      </c>
      <c r="I26" s="47">
        <v>1902.0109343392539</v>
      </c>
      <c r="J26" s="47">
        <v>1993.5783830481744</v>
      </c>
      <c r="K26" s="47">
        <v>1951.072169941124</v>
      </c>
      <c r="L26" s="47">
        <v>1803.3683919513153</v>
      </c>
      <c r="M26" s="47">
        <v>1780.2571479775709</v>
      </c>
      <c r="N26" s="48">
        <v>1640.108194136784</v>
      </c>
      <c r="O26" s="47">
        <v>1572.2312607138945</v>
      </c>
      <c r="P26" s="48">
        <v>1486.5270643112572</v>
      </c>
      <c r="Q26" s="47">
        <v>1401.9092939073853</v>
      </c>
      <c r="S26" s="5"/>
      <c r="T26" s="4"/>
      <c r="U26" s="4"/>
      <c r="V26" s="4"/>
      <c r="W26" s="4"/>
    </row>
    <row r="27" spans="1:23" s="2" customFormat="1" ht="9.75" hidden="1" customHeight="1" x14ac:dyDescent="0.3">
      <c r="A27" s="4"/>
      <c r="B27" s="4"/>
      <c r="C27" s="47">
        <v>0.2</v>
      </c>
      <c r="D27" s="47"/>
      <c r="E27" s="48">
        <v>2015.3696107104749</v>
      </c>
      <c r="F27" s="47">
        <v>1464.8643883358668</v>
      </c>
      <c r="G27" s="47">
        <v>1600.5194891817578</v>
      </c>
      <c r="H27" s="48">
        <v>1369.5058154441974</v>
      </c>
      <c r="I27" s="47">
        <v>1268.0072895595029</v>
      </c>
      <c r="J27" s="47">
        <v>1329.0522553654498</v>
      </c>
      <c r="K27" s="47">
        <v>1300.7147799607494</v>
      </c>
      <c r="L27" s="47">
        <v>1202.2455946342104</v>
      </c>
      <c r="M27" s="47">
        <v>1186.8380986517138</v>
      </c>
      <c r="N27" s="48">
        <v>1093.405462757856</v>
      </c>
      <c r="O27" s="47">
        <v>1048.1541738092631</v>
      </c>
      <c r="P27" s="48">
        <v>991.01804287417144</v>
      </c>
      <c r="Q27" s="47">
        <v>934.60619593825686</v>
      </c>
      <c r="S27" s="5"/>
      <c r="T27" s="4"/>
      <c r="U27" s="4"/>
      <c r="V27" s="4"/>
      <c r="W27" s="4"/>
    </row>
    <row r="28" spans="1:23" s="2" customFormat="1" ht="13.95" customHeight="1" x14ac:dyDescent="0.3">
      <c r="A28" s="4"/>
      <c r="B28" s="55"/>
      <c r="C28" s="104"/>
      <c r="D28" s="105"/>
      <c r="E28" s="52">
        <v>69977.75639058862</v>
      </c>
      <c r="F28" s="52">
        <v>61632.653518883941</v>
      </c>
      <c r="G28" s="52">
        <v>60603.161949511566</v>
      </c>
      <c r="H28" s="52">
        <v>57449.434577167151</v>
      </c>
      <c r="I28" s="52">
        <v>55493.886845327514</v>
      </c>
      <c r="J28" s="52">
        <v>55277.853076487503</v>
      </c>
      <c r="K28" s="52">
        <v>53995.139544562495</v>
      </c>
      <c r="L28" s="52">
        <v>51889.157605239845</v>
      </c>
      <c r="M28" s="52">
        <v>51101.661756988025</v>
      </c>
      <c r="N28" s="52">
        <v>48675.286775967863</v>
      </c>
      <c r="O28" s="52">
        <v>47159.374150797928</v>
      </c>
      <c r="P28" s="52">
        <v>45525.460922323451</v>
      </c>
      <c r="Q28" s="52">
        <v>43438.639378214146</v>
      </c>
      <c r="S28" s="4"/>
      <c r="T28" s="4"/>
      <c r="U28" s="4"/>
      <c r="V28" s="4"/>
      <c r="W28" s="4"/>
    </row>
    <row r="29" spans="1:23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3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3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</row>
    <row r="32" spans="1:23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3" s="2" customFormat="1" ht="13.5" customHeight="1" x14ac:dyDescent="0.3">
      <c r="A33" s="4"/>
      <c r="B33" s="4"/>
      <c r="C33" s="4"/>
      <c r="D33" s="4"/>
      <c r="E33" s="4"/>
      <c r="F33" s="4"/>
      <c r="G33" s="4"/>
      <c r="H33" s="46" t="s">
        <v>5</v>
      </c>
      <c r="I33" s="117"/>
      <c r="J33" s="44">
        <v>12364.4</v>
      </c>
      <c r="K33" s="44">
        <v>12364.4</v>
      </c>
      <c r="L33" s="44">
        <v>12364.4</v>
      </c>
      <c r="M33" s="44">
        <v>12364.4</v>
      </c>
      <c r="N33" s="44">
        <v>12364.4</v>
      </c>
      <c r="O33" s="44">
        <v>12364.4</v>
      </c>
      <c r="P33" s="44">
        <v>12364.4</v>
      </c>
      <c r="Q33" s="44">
        <v>12364.4</v>
      </c>
      <c r="R33" s="44">
        <v>12364.4</v>
      </c>
      <c r="S33" s="44">
        <v>12364.4</v>
      </c>
      <c r="T33" s="44">
        <v>12364.4</v>
      </c>
      <c r="U33" s="4"/>
      <c r="V33" s="4"/>
    </row>
    <row r="34" spans="1:23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v>8928.2200000000012</v>
      </c>
      <c r="K34" s="44">
        <v>8289.5400000000009</v>
      </c>
      <c r="L34" s="44">
        <v>7700.1399999999994</v>
      </c>
      <c r="M34" s="44">
        <v>7307.1599999999989</v>
      </c>
      <c r="N34" s="44">
        <v>6914.0399999999991</v>
      </c>
      <c r="O34" s="44">
        <v>6520.5</v>
      </c>
      <c r="P34" s="44">
        <v>6128.22</v>
      </c>
      <c r="Q34" s="44">
        <v>5734.2599999999993</v>
      </c>
      <c r="R34" s="44">
        <v>5341.98</v>
      </c>
      <c r="S34" s="44">
        <v>4948.16</v>
      </c>
      <c r="T34" s="44">
        <v>4554.8999999999996</v>
      </c>
      <c r="U34" s="4"/>
      <c r="V34" s="4"/>
      <c r="W34" s="56"/>
    </row>
    <row r="35" spans="1:23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v>26083.02492217012</v>
      </c>
      <c r="K35" s="44">
        <v>25488.399289011744</v>
      </c>
      <c r="L35" s="44">
        <v>25112.145313812369</v>
      </c>
      <c r="M35" s="44">
        <v>24046.947352291496</v>
      </c>
      <c r="N35" s="44">
        <v>22646.129777248265</v>
      </c>
      <c r="O35" s="44">
        <v>20879.058054865713</v>
      </c>
      <c r="P35" s="44">
        <v>18958.408824077629</v>
      </c>
      <c r="Q35" s="44">
        <v>17222.336539164873</v>
      </c>
      <c r="R35" s="44">
        <v>16214.377082024943</v>
      </c>
      <c r="S35" s="44">
        <v>15285.689520934966</v>
      </c>
      <c r="T35" s="44">
        <v>13420.711556693639</v>
      </c>
      <c r="U35" s="4"/>
      <c r="V35" s="4"/>
    </row>
    <row r="36" spans="1:23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v>7356.750619073624</v>
      </c>
      <c r="K36" s="44">
        <v>7189.0356969007489</v>
      </c>
      <c r="L36" s="44">
        <v>7082.9127808188723</v>
      </c>
      <c r="M36" s="44">
        <v>6782.4723301334989</v>
      </c>
      <c r="N36" s="44">
        <v>6395.9215427340241</v>
      </c>
      <c r="O36" s="44">
        <v>6127.0311080394949</v>
      </c>
      <c r="P36" s="44">
        <v>5269.2483990139626</v>
      </c>
      <c r="Q36" s="44">
        <v>5031.9630842835304</v>
      </c>
      <c r="R36" s="44">
        <v>4903.1557594298565</v>
      </c>
      <c r="S36" s="44">
        <v>4605.3762697681441</v>
      </c>
      <c r="T36" s="44">
        <v>3916.6480305505611</v>
      </c>
      <c r="U36" s="4"/>
      <c r="V36" s="4"/>
    </row>
    <row r="37" spans="1:23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2.5</v>
      </c>
      <c r="I37" s="47"/>
      <c r="J37" s="49" t="e">
        <v>#REF!</v>
      </c>
      <c r="K37" s="49" t="e">
        <v>#REF!</v>
      </c>
      <c r="L37" s="47">
        <v>17707.281952047182</v>
      </c>
      <c r="M37" s="47">
        <v>16956.180825333748</v>
      </c>
      <c r="N37" s="48">
        <v>15989.80385683506</v>
      </c>
      <c r="O37" s="47">
        <v>15317.577770098738</v>
      </c>
      <c r="P37" s="48">
        <v>13173.120997534907</v>
      </c>
      <c r="Q37" s="48">
        <v>12579.907710708827</v>
      </c>
      <c r="R37" s="47">
        <v>12257.889398574642</v>
      </c>
      <c r="S37" s="47">
        <v>11513.440674420361</v>
      </c>
      <c r="T37" s="47">
        <v>9791.6200763764027</v>
      </c>
      <c r="U37" s="5"/>
      <c r="V37" s="5"/>
      <c r="W37" s="6"/>
    </row>
    <row r="38" spans="1:23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v>#REF!</v>
      </c>
      <c r="K38" s="49" t="e">
        <v>#REF!</v>
      </c>
      <c r="L38" s="47">
        <v>2124.8738342456618</v>
      </c>
      <c r="M38" s="47">
        <v>2034.7416990400495</v>
      </c>
      <c r="N38" s="48">
        <v>1918.7764628202071</v>
      </c>
      <c r="O38" s="47">
        <v>1838.1093324118485</v>
      </c>
      <c r="P38" s="48">
        <v>1580.7745197041888</v>
      </c>
      <c r="Q38" s="48">
        <v>1509.5889252850591</v>
      </c>
      <c r="R38" s="47">
        <v>1470.9467278289569</v>
      </c>
      <c r="S38" s="47">
        <v>1381.6128809304432</v>
      </c>
      <c r="T38" s="47">
        <v>1174.9944091651682</v>
      </c>
      <c r="U38" s="5"/>
      <c r="V38" s="5"/>
      <c r="W38" s="6"/>
    </row>
    <row r="39" spans="1:23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v>#REF!</v>
      </c>
      <c r="K39" s="49" t="e">
        <v>#REF!</v>
      </c>
      <c r="L39" s="47">
        <v>1416.5825561637746</v>
      </c>
      <c r="M39" s="47">
        <v>1356.4944660266999</v>
      </c>
      <c r="N39" s="48">
        <v>1279.1843085468049</v>
      </c>
      <c r="O39" s="47">
        <v>1225.4062216078989</v>
      </c>
      <c r="P39" s="48">
        <v>1053.8496798027925</v>
      </c>
      <c r="Q39" s="48">
        <v>1006.3926168567061</v>
      </c>
      <c r="R39" s="47">
        <v>980.63115188597135</v>
      </c>
      <c r="S39" s="47">
        <v>921.07525395362882</v>
      </c>
      <c r="T39" s="47">
        <v>783.32960611011231</v>
      </c>
      <c r="U39" s="5"/>
      <c r="V39" s="5"/>
      <c r="W39" s="6"/>
    </row>
    <row r="40" spans="1:23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v>54732.395541243743</v>
      </c>
      <c r="K40" s="52">
        <v>53331.374985912495</v>
      </c>
      <c r="L40" s="52">
        <v>52259.598094631241</v>
      </c>
      <c r="M40" s="52">
        <v>50500.979682424986</v>
      </c>
      <c r="N40" s="52">
        <v>48320.491319982291</v>
      </c>
      <c r="O40" s="52">
        <v>45890.989162905207</v>
      </c>
      <c r="P40" s="52">
        <v>42720.277223091587</v>
      </c>
      <c r="Q40" s="52">
        <v>40352.959623448405</v>
      </c>
      <c r="R40" s="52">
        <v>38823.912841454796</v>
      </c>
      <c r="S40" s="52">
        <v>37203.62579070311</v>
      </c>
      <c r="T40" s="52">
        <v>34256.659587244198</v>
      </c>
      <c r="U40" s="4"/>
      <c r="V40" s="4"/>
    </row>
    <row r="41" spans="1:23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3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3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3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3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v>10480.459999999999</v>
      </c>
      <c r="O45" s="44">
        <v>10480.459999999999</v>
      </c>
      <c r="P45" s="44">
        <v>10480.459999999999</v>
      </c>
      <c r="Q45" s="44">
        <v>10480.459999999999</v>
      </c>
      <c r="R45" s="44">
        <v>10480.459999999999</v>
      </c>
      <c r="S45" s="44">
        <v>10480.459999999999</v>
      </c>
      <c r="T45" s="44">
        <v>10480.459999999999</v>
      </c>
      <c r="U45" s="44">
        <v>10480.459999999999</v>
      </c>
      <c r="V45" s="44">
        <v>10480.459999999999</v>
      </c>
      <c r="W45" s="44">
        <v>10480.459999999999</v>
      </c>
    </row>
    <row r="46" spans="1:23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v>6914.0399999999991</v>
      </c>
      <c r="O46" s="44">
        <v>6520.5</v>
      </c>
      <c r="P46" s="44">
        <v>6128.22</v>
      </c>
      <c r="Q46" s="44">
        <v>5734.2599999999993</v>
      </c>
      <c r="R46" s="44">
        <v>5341.98</v>
      </c>
      <c r="S46" s="44">
        <v>4948.16</v>
      </c>
      <c r="T46" s="44">
        <v>4554.8999999999996</v>
      </c>
      <c r="U46" s="44">
        <v>4161.3600000000006</v>
      </c>
      <c r="V46" s="44">
        <v>3768.7999999999997</v>
      </c>
      <c r="W46" s="44">
        <v>3572.3799999999997</v>
      </c>
    </row>
    <row r="47" spans="1:23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v>19875.678377140586</v>
      </c>
      <c r="O47" s="44">
        <v>18585.799274600929</v>
      </c>
      <c r="P47" s="44">
        <v>18125.149959739247</v>
      </c>
      <c r="Q47" s="44">
        <v>16744.505890962701</v>
      </c>
      <c r="R47" s="44">
        <v>15771.549186488011</v>
      </c>
      <c r="S47" s="44">
        <v>14406.29796340398</v>
      </c>
      <c r="T47" s="44">
        <v>14305.530964358453</v>
      </c>
      <c r="U47" s="44">
        <v>14459.945267698036</v>
      </c>
      <c r="V47" s="44">
        <v>12178.519888794808</v>
      </c>
      <c r="W47" s="44">
        <v>10561.789030696467</v>
      </c>
    </row>
    <row r="48" spans="1:23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v>5827.1116883802133</v>
      </c>
      <c r="O48" s="44">
        <v>5115.4203541887182</v>
      </c>
      <c r="P48" s="44">
        <v>5101.9223342040523</v>
      </c>
      <c r="Q48" s="44">
        <v>5246.449914039863</v>
      </c>
      <c r="R48" s="44">
        <v>4981.9216443403757</v>
      </c>
      <c r="S48" s="44">
        <v>5110.7289691940459</v>
      </c>
      <c r="T48" s="44">
        <v>4258.6253051620652</v>
      </c>
      <c r="U48" s="44">
        <v>4404.9635949958183</v>
      </c>
      <c r="V48" s="44">
        <v>3626.2759908804333</v>
      </c>
      <c r="W48" s="44">
        <v>3142.9810314294732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2.5</v>
      </c>
      <c r="M49" s="47"/>
      <c r="N49" s="47">
        <v>14567.779220950533</v>
      </c>
      <c r="O49" s="48">
        <v>12788.550885471795</v>
      </c>
      <c r="P49" s="48">
        <v>12754.805835510131</v>
      </c>
      <c r="Q49" s="47">
        <v>13116.124785099657</v>
      </c>
      <c r="R49" s="48">
        <v>12454.804110850939</v>
      </c>
      <c r="S49" s="48">
        <v>12776.822422985115</v>
      </c>
      <c r="T49" s="48">
        <v>10646.563262905163</v>
      </c>
      <c r="U49" s="48">
        <v>11012.408987489545</v>
      </c>
      <c r="V49" s="48">
        <v>9065.6899772010838</v>
      </c>
      <c r="W49" s="59">
        <v>7857.4525785736832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v>1748.133506514064</v>
      </c>
      <c r="O50" s="48">
        <v>1534.6261062566155</v>
      </c>
      <c r="P50" s="48">
        <v>1530.5767002612156</v>
      </c>
      <c r="Q50" s="47">
        <v>1573.9349742119589</v>
      </c>
      <c r="R50" s="48">
        <v>1494.5764933021126</v>
      </c>
      <c r="S50" s="48">
        <v>1533.2186907582138</v>
      </c>
      <c r="T50" s="48">
        <v>1277.5875915486195</v>
      </c>
      <c r="U50" s="48">
        <v>1321.4890784987454</v>
      </c>
      <c r="V50" s="48">
        <v>1087.88279726413</v>
      </c>
      <c r="W50" s="59">
        <v>942.89430942884189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v>1165.4223376760426</v>
      </c>
      <c r="O51" s="48">
        <v>1023.0840708377436</v>
      </c>
      <c r="P51" s="48">
        <v>1020.3844668408105</v>
      </c>
      <c r="Q51" s="47">
        <v>1049.2899828079726</v>
      </c>
      <c r="R51" s="48">
        <v>996.38432886807516</v>
      </c>
      <c r="S51" s="48">
        <v>1022.1457938388093</v>
      </c>
      <c r="T51" s="48">
        <v>851.72506103241312</v>
      </c>
      <c r="U51" s="48">
        <v>880.99271899916369</v>
      </c>
      <c r="V51" s="48">
        <v>725.25519817608665</v>
      </c>
      <c r="W51" s="59">
        <v>628.59620628589471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v>43097.290065520807</v>
      </c>
      <c r="O52" s="52">
        <v>40702.17962878965</v>
      </c>
      <c r="P52" s="52">
        <v>39835.752293943297</v>
      </c>
      <c r="Q52" s="52">
        <v>38205.67580500256</v>
      </c>
      <c r="R52" s="52">
        <v>36575.91083082839</v>
      </c>
      <c r="S52" s="52">
        <v>34945.646932598029</v>
      </c>
      <c r="T52" s="52">
        <v>33599.516269520514</v>
      </c>
      <c r="U52" s="52">
        <v>33506.728862693853</v>
      </c>
      <c r="V52" s="52">
        <v>30054.055879675241</v>
      </c>
      <c r="W52" s="52">
        <v>27757.610062125939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4.2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42"/>
      <c r="Q56" s="143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40" t="s">
        <v>5</v>
      </c>
      <c r="Q57" s="141"/>
      <c r="R57" s="63">
        <v>9604.98</v>
      </c>
      <c r="S57" s="63">
        <v>9604.98</v>
      </c>
      <c r="T57" s="63">
        <v>9604.98</v>
      </c>
      <c r="U57" s="63">
        <v>9604.98</v>
      </c>
      <c r="V57" s="63">
        <v>9604.98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40" t="s">
        <v>6</v>
      </c>
      <c r="Q58" s="141"/>
      <c r="R58" s="44">
        <v>5341.98</v>
      </c>
      <c r="S58" s="44">
        <v>4948.16</v>
      </c>
      <c r="T58" s="44">
        <v>4554.8999999999996</v>
      </c>
      <c r="U58" s="44">
        <v>4161.3600000000006</v>
      </c>
      <c r="V58" s="44">
        <v>3768.7999999999997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40" t="s">
        <v>7</v>
      </c>
      <c r="Q59" s="141"/>
      <c r="R59" s="44">
        <v>18233.713193876498</v>
      </c>
      <c r="S59" s="44">
        <v>15756.074640689003</v>
      </c>
      <c r="T59" s="44">
        <v>14686.816479763496</v>
      </c>
      <c r="U59" s="44">
        <v>14842.973519644733</v>
      </c>
      <c r="V59" s="44">
        <v>12223.560263237348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40" t="s">
        <v>8</v>
      </c>
      <c r="Q60" s="141"/>
      <c r="R60" s="44">
        <v>7444.0856517288603</v>
      </c>
      <c r="S60" s="44">
        <v>6460.5056464790723</v>
      </c>
      <c r="T60" s="44">
        <v>4639.9108205671109</v>
      </c>
      <c r="U60" s="44">
        <v>4787.9918469425129</v>
      </c>
      <c r="V60" s="44">
        <v>3671.3163653229749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2.5</v>
      </c>
      <c r="Q61" s="47"/>
      <c r="R61" s="49" t="e">
        <v>#REF!</v>
      </c>
      <c r="S61" s="47">
        <v>16151.264116197681</v>
      </c>
      <c r="T61" s="47">
        <v>11599.777051417777</v>
      </c>
      <c r="U61" s="48">
        <v>11969.979617356283</v>
      </c>
      <c r="V61" s="47">
        <v>9178.2909133074372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v>#REF!</v>
      </c>
      <c r="S62" s="47">
        <v>1938.1516939437215</v>
      </c>
      <c r="T62" s="47">
        <v>1391.9732461701333</v>
      </c>
      <c r="U62" s="48">
        <v>1436.3975540827539</v>
      </c>
      <c r="V62" s="47">
        <v>1101.3949095968924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v>#REF!</v>
      </c>
      <c r="S63" s="47">
        <v>1292.1011292958146</v>
      </c>
      <c r="T63" s="47">
        <v>927.98216411342219</v>
      </c>
      <c r="U63" s="48">
        <v>957.59836938850265</v>
      </c>
      <c r="V63" s="47">
        <v>734.26327306459507</v>
      </c>
      <c r="W63" s="6"/>
    </row>
    <row r="64" spans="1:26" ht="14.25" customHeight="1" x14ac:dyDescent="0.3">
      <c r="A64" s="66"/>
      <c r="B64" s="66"/>
      <c r="C64" s="66"/>
      <c r="D64" s="66"/>
      <c r="E64" s="66"/>
      <c r="F64" s="66"/>
      <c r="H64" s="37"/>
      <c r="I64" s="37"/>
      <c r="J64" s="37"/>
      <c r="K64" s="55"/>
      <c r="N64" s="4"/>
      <c r="O64" s="37"/>
      <c r="P64" s="140"/>
      <c r="Q64" s="141"/>
      <c r="R64" s="52">
        <v>40624.758845605364</v>
      </c>
      <c r="S64" s="52">
        <v>36769.720287168078</v>
      </c>
      <c r="T64" s="52">
        <v>33486.607300330608</v>
      </c>
      <c r="U64" s="52">
        <v>33397.305366587243</v>
      </c>
      <c r="V64" s="52">
        <v>29268.656628560322</v>
      </c>
      <c r="W64" s="2"/>
      <c r="X64" s="2"/>
      <c r="Y64" s="2"/>
      <c r="Z64" s="2"/>
    </row>
    <row r="65" spans="1:25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5" s="2" customFormat="1" ht="27" customHeight="1" x14ac:dyDescent="0.3">
      <c r="A66" s="73"/>
      <c r="B66" s="74"/>
      <c r="C66" s="75"/>
      <c r="D66" s="137" t="s">
        <v>19</v>
      </c>
      <c r="E66" s="138"/>
      <c r="F66" s="139"/>
      <c r="H66" s="76" t="s">
        <v>26</v>
      </c>
      <c r="I66" s="77"/>
      <c r="J66" s="78"/>
      <c r="K66" s="76" t="s">
        <v>61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  <c r="Y66" s="12"/>
    </row>
    <row r="67" spans="1:25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87"/>
      <c r="I67" s="65"/>
      <c r="J67" s="88"/>
      <c r="K67" s="33"/>
      <c r="N67" s="34"/>
      <c r="O67" s="81"/>
      <c r="P67" s="87" t="s">
        <v>30</v>
      </c>
      <c r="Q67" s="81"/>
      <c r="R67" s="81"/>
      <c r="S67" s="127">
        <v>0.31615599999999999</v>
      </c>
      <c r="T67" s="89">
        <v>0.26</v>
      </c>
      <c r="U67" s="89">
        <v>5.6155999999999984E-2</v>
      </c>
      <c r="V67" s="81"/>
      <c r="W67" s="90"/>
      <c r="X67" s="81"/>
      <c r="Y67" s="12"/>
    </row>
    <row r="68" spans="1:25" s="2" customFormat="1" ht="15" customHeight="1" x14ac:dyDescent="0.3">
      <c r="A68" s="91" t="s">
        <v>23</v>
      </c>
      <c r="B68" s="31">
        <v>53.389999999999993</v>
      </c>
      <c r="C68" s="92"/>
      <c r="D68" s="91" t="s">
        <v>23</v>
      </c>
      <c r="E68" s="32">
        <v>856.05</v>
      </c>
      <c r="F68" s="29">
        <v>32.96</v>
      </c>
      <c r="H68" s="93" t="s">
        <v>65</v>
      </c>
      <c r="I68" s="94">
        <v>1000.5849291482858</v>
      </c>
      <c r="J68" s="95" t="s">
        <v>39</v>
      </c>
      <c r="K68" s="96" t="s">
        <v>32</v>
      </c>
      <c r="L68" s="94"/>
      <c r="M68" s="94">
        <v>522</v>
      </c>
      <c r="N68" s="95" t="s">
        <v>39</v>
      </c>
      <c r="O68" s="81"/>
      <c r="P68" s="87" t="s">
        <v>35</v>
      </c>
      <c r="Q68" s="81"/>
      <c r="R68" s="81"/>
      <c r="S68" s="81">
        <v>12.8</v>
      </c>
      <c r="T68" s="81">
        <v>0</v>
      </c>
      <c r="U68" s="81">
        <v>12.8</v>
      </c>
      <c r="V68" s="81"/>
      <c r="W68" s="90"/>
      <c r="X68" s="81"/>
      <c r="Y68" s="12"/>
    </row>
    <row r="69" spans="1:25" s="2" customFormat="1" ht="15" customHeight="1" x14ac:dyDescent="0.3">
      <c r="A69" s="97" t="s">
        <v>24</v>
      </c>
      <c r="B69" s="31">
        <v>43.54</v>
      </c>
      <c r="C69" s="92"/>
      <c r="D69" s="91" t="s">
        <v>24</v>
      </c>
      <c r="E69" s="32">
        <v>874.83</v>
      </c>
      <c r="F69" s="29">
        <v>31.74</v>
      </c>
      <c r="H69" s="81"/>
      <c r="I69" s="81"/>
      <c r="J69" s="81"/>
      <c r="K69" s="123"/>
      <c r="L69" s="81"/>
      <c r="M69" s="81"/>
      <c r="N69" s="81"/>
      <c r="O69" s="81"/>
      <c r="P69" s="128" t="s">
        <v>36</v>
      </c>
      <c r="Q69" s="129"/>
      <c r="R69" s="129"/>
      <c r="S69" s="129"/>
      <c r="T69" s="129"/>
      <c r="U69" s="129"/>
      <c r="V69" s="129"/>
      <c r="W69" s="130"/>
      <c r="X69" s="118"/>
      <c r="Y69" s="12"/>
    </row>
    <row r="70" spans="1:25" s="2" customFormat="1" ht="15" customHeight="1" x14ac:dyDescent="0.3">
      <c r="A70" s="97" t="s">
        <v>25</v>
      </c>
      <c r="B70" s="31">
        <v>32.96</v>
      </c>
      <c r="C70" s="92"/>
      <c r="D70" s="91" t="s">
        <v>25</v>
      </c>
      <c r="E70" s="32">
        <v>778.42</v>
      </c>
      <c r="F70" s="29">
        <v>28.45</v>
      </c>
      <c r="H70" s="81"/>
      <c r="I70" s="99"/>
      <c r="J70" s="81"/>
      <c r="K70" s="81"/>
      <c r="L70" s="98"/>
      <c r="M70" s="81"/>
      <c r="N70" s="81"/>
      <c r="P70" s="131"/>
      <c r="Q70" s="132"/>
      <c r="R70" s="132"/>
      <c r="S70" s="132"/>
      <c r="T70" s="132"/>
      <c r="U70" s="132"/>
      <c r="V70" s="132"/>
      <c r="W70" s="133"/>
      <c r="X70" s="118"/>
    </row>
    <row r="71" spans="1:25" s="2" customFormat="1" ht="15" customHeight="1" x14ac:dyDescent="0.3">
      <c r="A71" s="97" t="s">
        <v>29</v>
      </c>
      <c r="B71" s="31">
        <v>22.439999999999998</v>
      </c>
      <c r="C71" s="92"/>
      <c r="D71" s="91" t="s">
        <v>29</v>
      </c>
      <c r="E71" s="32">
        <v>742.75</v>
      </c>
      <c r="F71" s="29">
        <v>22.2</v>
      </c>
      <c r="H71" s="81"/>
      <c r="I71" s="103"/>
      <c r="J71" s="81"/>
      <c r="U71" s="81"/>
      <c r="V71" s="81"/>
      <c r="W71" s="81"/>
      <c r="X71" s="4"/>
    </row>
    <row r="72" spans="1:25" s="2" customFormat="1" ht="15" customHeight="1" x14ac:dyDescent="0.3">
      <c r="A72" s="100" t="s">
        <v>31</v>
      </c>
      <c r="B72" s="27">
        <v>16.900000000000002</v>
      </c>
      <c r="C72" s="101"/>
      <c r="D72" s="102" t="s">
        <v>31</v>
      </c>
      <c r="E72" s="28">
        <v>686.07</v>
      </c>
      <c r="F72" s="30">
        <v>16.899999999999999</v>
      </c>
      <c r="H72" s="81"/>
      <c r="I72" s="81"/>
      <c r="J72" s="81"/>
      <c r="S72" s="127"/>
      <c r="T72" s="127"/>
      <c r="U72" s="127"/>
      <c r="V72" s="4"/>
    </row>
    <row r="73" spans="1:25" s="2" customFormat="1" ht="13.2" customHeight="1" x14ac:dyDescent="0.3">
      <c r="A73" s="4"/>
      <c r="H73" s="8"/>
      <c r="I73" s="8"/>
      <c r="J73" s="8"/>
      <c r="U73" s="4"/>
      <c r="V73" s="4"/>
    </row>
    <row r="74" spans="1:25" s="2" customFormat="1" ht="9.75" customHeight="1" x14ac:dyDescent="0.3">
      <c r="A74" s="4"/>
      <c r="H74"/>
      <c r="I74"/>
      <c r="J74"/>
      <c r="L74" s="120"/>
      <c r="S74" s="4"/>
      <c r="T74" s="4"/>
      <c r="U74" s="4"/>
      <c r="V74" s="4"/>
    </row>
    <row r="75" spans="1:25" x14ac:dyDescent="0.3">
      <c r="K75" s="8"/>
      <c r="L75" s="2"/>
      <c r="M75" s="2"/>
      <c r="N75" s="2"/>
    </row>
  </sheetData>
  <mergeCells count="12">
    <mergeCell ref="P69:W70"/>
    <mergeCell ref="A1:T1"/>
    <mergeCell ref="F2:O2"/>
    <mergeCell ref="I7:J7"/>
    <mergeCell ref="W10:W12"/>
    <mergeCell ref="P56:Q56"/>
    <mergeCell ref="P57:Q57"/>
    <mergeCell ref="P58:Q58"/>
    <mergeCell ref="P59:Q59"/>
    <mergeCell ref="P60:Q60"/>
    <mergeCell ref="P64:Q64"/>
    <mergeCell ref="D66:F66"/>
  </mergeCells>
  <pageMargins left="0.25" right="0.25" top="0.75" bottom="0.75" header="0.3" footer="0.3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4D5B-F294-48CE-BE2E-E4ED04F4BCAA}">
  <dimension ref="A1:H54"/>
  <sheetViews>
    <sheetView workbookViewId="0">
      <selection activeCell="D3" sqref="D3"/>
    </sheetView>
  </sheetViews>
  <sheetFormatPr defaultColWidth="11.5546875" defaultRowHeight="15" x14ac:dyDescent="0.25"/>
  <cols>
    <col min="1" max="1" width="11.5546875" style="14"/>
    <col min="2" max="2" width="14.109375" style="14" customWidth="1"/>
    <col min="3" max="5" width="11.5546875" style="14"/>
    <col min="6" max="6" width="9.6640625" style="14" customWidth="1"/>
    <col min="7" max="16384" width="11.5546875" style="14"/>
  </cols>
  <sheetData>
    <row r="1" spans="1:8" x14ac:dyDescent="0.25">
      <c r="A1" s="14" t="s">
        <v>54</v>
      </c>
    </row>
    <row r="2" spans="1:8" ht="57" customHeight="1" x14ac:dyDescent="0.3">
      <c r="B2" s="13" t="s">
        <v>46</v>
      </c>
      <c r="C2" s="13" t="s">
        <v>47</v>
      </c>
      <c r="D2" s="21" t="s">
        <v>59</v>
      </c>
      <c r="E2" s="21" t="s">
        <v>57</v>
      </c>
      <c r="G2" s="13" t="s">
        <v>48</v>
      </c>
      <c r="H2" s="21" t="s">
        <v>44</v>
      </c>
    </row>
    <row r="3" spans="1:8" x14ac:dyDescent="0.25">
      <c r="B3" s="19" t="s">
        <v>49</v>
      </c>
      <c r="C3" s="24">
        <v>16000.8</v>
      </c>
      <c r="D3" s="25">
        <f>C3/12</f>
        <v>1333.3999999999999</v>
      </c>
      <c r="E3" s="19">
        <f>(D3*12)+(C12*2)</f>
        <v>17646.46</v>
      </c>
      <c r="G3" s="25">
        <v>615.84</v>
      </c>
      <c r="H3" s="25">
        <f>G3/12</f>
        <v>51.32</v>
      </c>
    </row>
    <row r="4" spans="1:8" x14ac:dyDescent="0.25">
      <c r="B4" s="19" t="s">
        <v>50</v>
      </c>
      <c r="C4" s="24">
        <v>13835.64</v>
      </c>
      <c r="D4" s="25">
        <f t="shared" ref="D4:D8" si="0">C4/12</f>
        <v>1152.97</v>
      </c>
      <c r="E4" s="19">
        <f t="shared" ref="E4:E8" si="1">(D4*12)+(C13*2)</f>
        <v>15517.4</v>
      </c>
      <c r="G4" s="25">
        <v>502.2</v>
      </c>
      <c r="H4" s="25">
        <f t="shared" ref="H4:H8" si="2">G4/12</f>
        <v>41.85</v>
      </c>
    </row>
    <row r="5" spans="1:8" hidden="1" x14ac:dyDescent="0.25">
      <c r="B5" s="19" t="s">
        <v>51</v>
      </c>
      <c r="C5" s="24">
        <v>12094.2</v>
      </c>
      <c r="D5" s="25">
        <f t="shared" si="0"/>
        <v>1007.85</v>
      </c>
      <c r="E5" s="19">
        <f t="shared" si="1"/>
        <v>13836.380000000001</v>
      </c>
      <c r="G5" s="25">
        <v>440.64</v>
      </c>
      <c r="H5" s="25">
        <f t="shared" si="2"/>
        <v>36.72</v>
      </c>
    </row>
    <row r="6" spans="1:8" x14ac:dyDescent="0.25">
      <c r="B6" s="19" t="s">
        <v>52</v>
      </c>
      <c r="C6" s="24">
        <v>10388.16</v>
      </c>
      <c r="D6" s="25">
        <f t="shared" si="0"/>
        <v>865.68</v>
      </c>
      <c r="E6" s="19">
        <f t="shared" si="1"/>
        <v>11884.58</v>
      </c>
      <c r="G6" s="25">
        <v>380.16</v>
      </c>
      <c r="H6" s="25">
        <f t="shared" si="2"/>
        <v>31.680000000000003</v>
      </c>
    </row>
    <row r="7" spans="1:8" x14ac:dyDescent="0.25">
      <c r="B7" s="19" t="s">
        <v>53</v>
      </c>
      <c r="C7" s="24">
        <v>8645.8799999999992</v>
      </c>
      <c r="D7" s="25">
        <f t="shared" si="0"/>
        <v>720.4899999999999</v>
      </c>
      <c r="E7" s="19">
        <f t="shared" si="1"/>
        <v>10073.719999999999</v>
      </c>
      <c r="G7" s="25">
        <v>258.83999999999997</v>
      </c>
      <c r="H7" s="25">
        <f t="shared" si="2"/>
        <v>21.569999999999997</v>
      </c>
    </row>
    <row r="8" spans="1:8" ht="68.400000000000006" customHeight="1" x14ac:dyDescent="0.25">
      <c r="B8" s="17" t="s">
        <v>56</v>
      </c>
      <c r="C8" s="24">
        <v>7913.28</v>
      </c>
      <c r="D8" s="25">
        <f t="shared" si="0"/>
        <v>659.43999999999994</v>
      </c>
      <c r="E8" s="19">
        <f t="shared" si="1"/>
        <v>9232.16</v>
      </c>
      <c r="G8" s="25">
        <v>194.88</v>
      </c>
      <c r="H8" s="25">
        <f t="shared" si="2"/>
        <v>16.239999999999998</v>
      </c>
    </row>
    <row r="10" spans="1:8" x14ac:dyDescent="0.25">
      <c r="A10" s="14" t="s">
        <v>55</v>
      </c>
    </row>
    <row r="11" spans="1:8" ht="41.4" x14ac:dyDescent="0.25">
      <c r="B11" s="13" t="s">
        <v>46</v>
      </c>
      <c r="C11" s="13" t="s">
        <v>47</v>
      </c>
      <c r="D11" s="17"/>
      <c r="E11" s="17"/>
      <c r="G11" s="13" t="s">
        <v>48</v>
      </c>
    </row>
    <row r="12" spans="1:8" x14ac:dyDescent="0.25">
      <c r="B12" s="19" t="s">
        <v>49</v>
      </c>
      <c r="C12" s="24">
        <v>822.83</v>
      </c>
      <c r="G12" s="25">
        <v>31.68</v>
      </c>
    </row>
    <row r="13" spans="1:8" x14ac:dyDescent="0.25">
      <c r="B13" s="19" t="s">
        <v>50</v>
      </c>
      <c r="C13" s="24">
        <v>840.88</v>
      </c>
      <c r="G13" s="25">
        <v>30.51</v>
      </c>
    </row>
    <row r="14" spans="1:8" x14ac:dyDescent="0.25">
      <c r="B14" s="19" t="s">
        <v>51</v>
      </c>
      <c r="C14" s="24">
        <v>871.09</v>
      </c>
      <c r="G14" s="25">
        <v>31.75</v>
      </c>
    </row>
    <row r="15" spans="1:8" x14ac:dyDescent="0.25">
      <c r="B15" s="19" t="s">
        <v>52</v>
      </c>
      <c r="C15" s="24">
        <v>748.21</v>
      </c>
      <c r="G15" s="25">
        <v>27.35</v>
      </c>
    </row>
    <row r="16" spans="1:8" x14ac:dyDescent="0.25">
      <c r="B16" s="19" t="s">
        <v>53</v>
      </c>
      <c r="C16" s="24">
        <v>713.92</v>
      </c>
      <c r="G16" s="25">
        <v>21.34</v>
      </c>
    </row>
    <row r="17" spans="1:7" ht="67.2" customHeight="1" x14ac:dyDescent="0.25">
      <c r="B17" s="17" t="s">
        <v>56</v>
      </c>
      <c r="C17" s="24">
        <v>659.44</v>
      </c>
      <c r="G17" s="25">
        <v>16.239999999999998</v>
      </c>
    </row>
    <row r="23" spans="1:7" x14ac:dyDescent="0.25">
      <c r="A23" s="14" t="s">
        <v>43</v>
      </c>
    </row>
    <row r="24" spans="1:7" ht="46.8" x14ac:dyDescent="0.25">
      <c r="B24" s="15" t="s">
        <v>41</v>
      </c>
      <c r="C24" s="16" t="s">
        <v>42</v>
      </c>
      <c r="D24" s="17" t="s">
        <v>44</v>
      </c>
      <c r="E24" s="17" t="s">
        <v>45</v>
      </c>
    </row>
    <row r="25" spans="1:7" x14ac:dyDescent="0.25">
      <c r="B25" s="18">
        <v>30</v>
      </c>
      <c r="C25" s="20">
        <v>13976.88</v>
      </c>
      <c r="D25" s="26">
        <f>C25/12</f>
        <v>1164.74</v>
      </c>
      <c r="E25" s="26">
        <f>D25*14</f>
        <v>16306.36</v>
      </c>
    </row>
    <row r="26" spans="1:7" x14ac:dyDescent="0.25">
      <c r="B26" s="18">
        <v>29</v>
      </c>
      <c r="C26" s="20">
        <v>12536.52</v>
      </c>
      <c r="D26" s="26">
        <f t="shared" ref="D26:D54" si="3">C26/12</f>
        <v>1044.71</v>
      </c>
      <c r="E26" s="26">
        <f t="shared" ref="E26:E54" si="4">D26*14</f>
        <v>14625.94</v>
      </c>
    </row>
    <row r="27" spans="1:7" x14ac:dyDescent="0.25">
      <c r="B27" s="18">
        <v>28</v>
      </c>
      <c r="C27" s="20">
        <v>12009.72</v>
      </c>
      <c r="D27" s="26">
        <f t="shared" si="3"/>
        <v>1000.81</v>
      </c>
      <c r="E27" s="26">
        <f t="shared" si="4"/>
        <v>14011.34</v>
      </c>
    </row>
    <row r="28" spans="1:7" x14ac:dyDescent="0.25">
      <c r="B28" s="18">
        <v>27</v>
      </c>
      <c r="C28" s="20">
        <v>11482.08</v>
      </c>
      <c r="D28" s="26">
        <f t="shared" si="3"/>
        <v>956.84</v>
      </c>
      <c r="E28" s="26">
        <f t="shared" si="4"/>
        <v>13395.76</v>
      </c>
    </row>
    <row r="29" spans="1:7" x14ac:dyDescent="0.25">
      <c r="B29" s="18">
        <v>26</v>
      </c>
      <c r="C29" s="20">
        <v>10073.76</v>
      </c>
      <c r="D29" s="26">
        <f t="shared" si="3"/>
        <v>839.48</v>
      </c>
      <c r="E29" s="26">
        <f t="shared" si="4"/>
        <v>11752.720000000001</v>
      </c>
    </row>
    <row r="30" spans="1:7" x14ac:dyDescent="0.25">
      <c r="B30" s="18">
        <v>25</v>
      </c>
      <c r="C30" s="20">
        <v>8937.48</v>
      </c>
      <c r="D30" s="26">
        <f t="shared" si="3"/>
        <v>744.79</v>
      </c>
      <c r="E30" s="26">
        <f t="shared" si="4"/>
        <v>10427.06</v>
      </c>
    </row>
    <row r="31" spans="1:7" x14ac:dyDescent="0.25">
      <c r="B31" s="18">
        <v>24</v>
      </c>
      <c r="C31" s="20">
        <v>8410.08</v>
      </c>
      <c r="D31" s="26">
        <f t="shared" si="3"/>
        <v>700.84</v>
      </c>
      <c r="E31" s="26">
        <f t="shared" si="4"/>
        <v>9811.76</v>
      </c>
    </row>
    <row r="32" spans="1:7" x14ac:dyDescent="0.25">
      <c r="B32" s="18">
        <v>23</v>
      </c>
      <c r="C32" s="20">
        <v>7883.52</v>
      </c>
      <c r="D32" s="26">
        <f t="shared" si="3"/>
        <v>656.96</v>
      </c>
      <c r="E32" s="26">
        <f t="shared" si="4"/>
        <v>9197.44</v>
      </c>
    </row>
    <row r="33" spans="2:5" x14ac:dyDescent="0.25">
      <c r="B33" s="18">
        <v>22</v>
      </c>
      <c r="C33" s="20">
        <v>7355.88</v>
      </c>
      <c r="D33" s="26">
        <f t="shared" si="3"/>
        <v>612.99</v>
      </c>
      <c r="E33" s="26">
        <f t="shared" si="4"/>
        <v>8581.86</v>
      </c>
    </row>
    <row r="34" spans="2:5" x14ac:dyDescent="0.25">
      <c r="B34" s="18">
        <v>21</v>
      </c>
      <c r="C34" s="20">
        <v>6829.56</v>
      </c>
      <c r="D34" s="26">
        <f t="shared" si="3"/>
        <v>569.13</v>
      </c>
      <c r="E34" s="26">
        <f t="shared" si="4"/>
        <v>7967.82</v>
      </c>
    </row>
    <row r="35" spans="2:5" x14ac:dyDescent="0.25">
      <c r="B35" s="18">
        <v>20</v>
      </c>
      <c r="C35" s="20">
        <v>6343.92</v>
      </c>
      <c r="D35" s="26">
        <f t="shared" si="3"/>
        <v>528.66</v>
      </c>
      <c r="E35" s="26">
        <f t="shared" si="4"/>
        <v>7401.24</v>
      </c>
    </row>
    <row r="36" spans="2:5" x14ac:dyDescent="0.25">
      <c r="B36" s="18">
        <v>19</v>
      </c>
      <c r="C36" s="20">
        <v>6020.28</v>
      </c>
      <c r="D36" s="26">
        <f t="shared" si="3"/>
        <v>501.69</v>
      </c>
      <c r="E36" s="26">
        <f t="shared" si="4"/>
        <v>7023.66</v>
      </c>
    </row>
    <row r="37" spans="2:5" x14ac:dyDescent="0.25">
      <c r="B37" s="18">
        <v>18</v>
      </c>
      <c r="C37" s="20">
        <v>5696.28</v>
      </c>
      <c r="D37" s="26">
        <f t="shared" si="3"/>
        <v>474.69</v>
      </c>
      <c r="E37" s="26">
        <f t="shared" si="4"/>
        <v>6645.66</v>
      </c>
    </row>
    <row r="38" spans="2:5" x14ac:dyDescent="0.25">
      <c r="B38" s="18">
        <v>17</v>
      </c>
      <c r="C38" s="20">
        <v>5372.16</v>
      </c>
      <c r="D38" s="26">
        <f t="shared" si="3"/>
        <v>447.68</v>
      </c>
      <c r="E38" s="26">
        <f t="shared" si="4"/>
        <v>6267.52</v>
      </c>
    </row>
    <row r="39" spans="2:5" x14ac:dyDescent="0.25">
      <c r="B39" s="18">
        <v>16</v>
      </c>
      <c r="C39" s="20">
        <v>5048.88</v>
      </c>
      <c r="D39" s="26">
        <f t="shared" si="3"/>
        <v>420.74</v>
      </c>
      <c r="E39" s="26">
        <f t="shared" si="4"/>
        <v>5890.3600000000006</v>
      </c>
    </row>
    <row r="40" spans="2:5" x14ac:dyDescent="0.25">
      <c r="B40" s="18">
        <v>15</v>
      </c>
      <c r="C40" s="20">
        <v>4724.3999999999996</v>
      </c>
      <c r="D40" s="26">
        <f t="shared" si="3"/>
        <v>393.7</v>
      </c>
      <c r="E40" s="26">
        <f t="shared" si="4"/>
        <v>5511.8</v>
      </c>
    </row>
    <row r="41" spans="2:5" x14ac:dyDescent="0.25">
      <c r="B41" s="18">
        <v>14</v>
      </c>
      <c r="C41" s="20">
        <v>4401.12</v>
      </c>
      <c r="D41" s="26">
        <f t="shared" si="3"/>
        <v>366.76</v>
      </c>
      <c r="E41" s="26">
        <f t="shared" si="4"/>
        <v>5134.6399999999994</v>
      </c>
    </row>
    <row r="42" spans="2:5" x14ac:dyDescent="0.25">
      <c r="B42" s="18">
        <v>13</v>
      </c>
      <c r="C42" s="20">
        <v>4076.76</v>
      </c>
      <c r="D42" s="26">
        <f t="shared" si="3"/>
        <v>339.73</v>
      </c>
      <c r="E42" s="26">
        <f t="shared" si="4"/>
        <v>4756.22</v>
      </c>
    </row>
    <row r="43" spans="2:5" x14ac:dyDescent="0.25">
      <c r="B43" s="18">
        <v>12</v>
      </c>
      <c r="C43" s="20">
        <v>3752.64</v>
      </c>
      <c r="D43" s="26">
        <f t="shared" si="3"/>
        <v>312.71999999999997</v>
      </c>
      <c r="E43" s="26">
        <f t="shared" si="4"/>
        <v>4378.08</v>
      </c>
    </row>
    <row r="44" spans="2:5" x14ac:dyDescent="0.25">
      <c r="B44" s="18">
        <v>11</v>
      </c>
      <c r="C44" s="20">
        <v>3428.52</v>
      </c>
      <c r="D44" s="26">
        <f t="shared" si="3"/>
        <v>285.70999999999998</v>
      </c>
      <c r="E44" s="26">
        <f t="shared" si="4"/>
        <v>3999.9399999999996</v>
      </c>
    </row>
    <row r="45" spans="2:5" x14ac:dyDescent="0.25">
      <c r="B45" s="18">
        <v>10</v>
      </c>
      <c r="C45" s="20">
        <v>3105</v>
      </c>
      <c r="D45" s="26">
        <f t="shared" si="3"/>
        <v>258.75</v>
      </c>
      <c r="E45" s="26">
        <f t="shared" si="4"/>
        <v>3622.5</v>
      </c>
    </row>
    <row r="46" spans="2:5" x14ac:dyDescent="0.25">
      <c r="B46" s="18">
        <v>9</v>
      </c>
      <c r="C46" s="20">
        <v>2943.24</v>
      </c>
      <c r="D46" s="26">
        <f t="shared" si="3"/>
        <v>245.26999999999998</v>
      </c>
      <c r="E46" s="26">
        <f t="shared" si="4"/>
        <v>3433.7799999999997</v>
      </c>
    </row>
    <row r="47" spans="2:5" x14ac:dyDescent="0.25">
      <c r="B47" s="18">
        <v>8</v>
      </c>
      <c r="C47" s="20">
        <v>2780.88</v>
      </c>
      <c r="D47" s="26">
        <f t="shared" si="3"/>
        <v>231.74</v>
      </c>
      <c r="E47" s="26">
        <f t="shared" si="4"/>
        <v>3244.36</v>
      </c>
    </row>
    <row r="48" spans="2:5" x14ac:dyDescent="0.25">
      <c r="B48" s="18">
        <v>7</v>
      </c>
      <c r="C48" s="20">
        <v>2619</v>
      </c>
      <c r="D48" s="26">
        <f t="shared" si="3"/>
        <v>218.25</v>
      </c>
      <c r="E48" s="26">
        <f t="shared" si="4"/>
        <v>3055.5</v>
      </c>
    </row>
    <row r="49" spans="2:5" x14ac:dyDescent="0.25">
      <c r="B49" s="18">
        <v>6</v>
      </c>
      <c r="C49" s="20">
        <v>2457</v>
      </c>
      <c r="D49" s="26">
        <f t="shared" si="3"/>
        <v>204.75</v>
      </c>
      <c r="E49" s="26">
        <f t="shared" si="4"/>
        <v>2866.5</v>
      </c>
    </row>
    <row r="50" spans="2:5" x14ac:dyDescent="0.25">
      <c r="B50" s="18">
        <v>5</v>
      </c>
      <c r="C50" s="20">
        <v>2295</v>
      </c>
      <c r="D50" s="26">
        <f t="shared" si="3"/>
        <v>191.25</v>
      </c>
      <c r="E50" s="26">
        <f t="shared" si="4"/>
        <v>2677.5</v>
      </c>
    </row>
    <row r="51" spans="2:5" x14ac:dyDescent="0.25">
      <c r="B51" s="18">
        <v>4</v>
      </c>
      <c r="C51" s="20">
        <v>2052.12</v>
      </c>
      <c r="D51" s="26">
        <f t="shared" si="3"/>
        <v>171.01</v>
      </c>
      <c r="E51" s="26">
        <f t="shared" si="4"/>
        <v>2394.14</v>
      </c>
    </row>
    <row r="52" spans="2:5" x14ac:dyDescent="0.25">
      <c r="B52" s="18">
        <v>3</v>
      </c>
      <c r="C52" s="20">
        <v>1809.84</v>
      </c>
      <c r="D52" s="26">
        <f t="shared" si="3"/>
        <v>150.82</v>
      </c>
      <c r="E52" s="26">
        <f t="shared" si="4"/>
        <v>2111.48</v>
      </c>
    </row>
    <row r="53" spans="2:5" x14ac:dyDescent="0.25">
      <c r="B53" s="18">
        <v>2</v>
      </c>
      <c r="C53" s="20">
        <v>1566.84</v>
      </c>
      <c r="D53" s="26">
        <f t="shared" si="3"/>
        <v>130.57</v>
      </c>
      <c r="E53" s="26">
        <f t="shared" si="4"/>
        <v>1827.98</v>
      </c>
    </row>
    <row r="54" spans="2:5" x14ac:dyDescent="0.25">
      <c r="B54" s="18">
        <v>1</v>
      </c>
      <c r="C54" s="20">
        <v>1324.2</v>
      </c>
      <c r="D54" s="26">
        <f t="shared" si="3"/>
        <v>110.35000000000001</v>
      </c>
      <c r="E54" s="26">
        <f t="shared" si="4"/>
        <v>1544.9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223-36AB-41A9-8BD1-35D15914CCF4}">
  <dimension ref="A1:I56"/>
  <sheetViews>
    <sheetView workbookViewId="0">
      <selection activeCell="D3" sqref="D3"/>
    </sheetView>
  </sheetViews>
  <sheetFormatPr defaultColWidth="11.5546875" defaultRowHeight="15" x14ac:dyDescent="0.25"/>
  <cols>
    <col min="1" max="1" width="11.5546875" style="14"/>
    <col min="2" max="2" width="14.109375" style="14" customWidth="1"/>
    <col min="3" max="5" width="11.5546875" style="14"/>
    <col min="6" max="6" width="9.6640625" style="14" customWidth="1"/>
    <col min="7" max="16384" width="11.5546875" style="14"/>
  </cols>
  <sheetData>
    <row r="1" spans="1:8" x14ac:dyDescent="0.25">
      <c r="A1" s="14" t="s">
        <v>54</v>
      </c>
    </row>
    <row r="2" spans="1:8" ht="57" customHeight="1" x14ac:dyDescent="0.3">
      <c r="B2" s="13" t="s">
        <v>46</v>
      </c>
      <c r="C2" s="13" t="s">
        <v>47</v>
      </c>
      <c r="D2" s="21" t="s">
        <v>59</v>
      </c>
      <c r="E2" s="21" t="s">
        <v>57</v>
      </c>
      <c r="G2" s="13" t="s">
        <v>48</v>
      </c>
      <c r="H2" s="21" t="s">
        <v>44</v>
      </c>
    </row>
    <row r="3" spans="1:8" x14ac:dyDescent="0.25">
      <c r="B3" s="19" t="s">
        <v>49</v>
      </c>
      <c r="C3" s="24">
        <v>16400.88</v>
      </c>
      <c r="D3" s="25">
        <f>C3/12</f>
        <v>1366.74</v>
      </c>
      <c r="E3" s="19">
        <f>(D3*12)+(C12*2)</f>
        <v>18087.68</v>
      </c>
      <c r="G3" s="25">
        <v>631.20000000000005</v>
      </c>
      <c r="H3" s="25">
        <f>G3/12</f>
        <v>52.6</v>
      </c>
    </row>
    <row r="4" spans="1:8" x14ac:dyDescent="0.25">
      <c r="B4" s="19" t="s">
        <v>50</v>
      </c>
      <c r="C4" s="24">
        <v>14181.48</v>
      </c>
      <c r="D4" s="25">
        <f t="shared" ref="D4:D8" si="0">C4/12</f>
        <v>1181.79</v>
      </c>
      <c r="E4" s="19">
        <f t="shared" ref="E4:E8" si="1">(D4*12)+(C13*2)</f>
        <v>15905.279999999999</v>
      </c>
      <c r="G4" s="25">
        <v>514.79999999999995</v>
      </c>
      <c r="H4" s="25">
        <f t="shared" ref="H4:H8" si="2">G4/12</f>
        <v>42.9</v>
      </c>
    </row>
    <row r="5" spans="1:8" hidden="1" x14ac:dyDescent="0.25">
      <c r="B5" s="19" t="s">
        <v>51</v>
      </c>
      <c r="C5" s="24">
        <v>12094.2</v>
      </c>
      <c r="D5" s="25">
        <f t="shared" si="0"/>
        <v>1007.85</v>
      </c>
      <c r="E5" s="19">
        <f t="shared" si="1"/>
        <v>13836.380000000001</v>
      </c>
      <c r="G5" s="25">
        <v>440.64</v>
      </c>
      <c r="H5" s="25">
        <f t="shared" si="2"/>
        <v>36.72</v>
      </c>
    </row>
    <row r="6" spans="1:8" x14ac:dyDescent="0.25">
      <c r="B6" s="19" t="s">
        <v>52</v>
      </c>
      <c r="C6" s="24">
        <v>10647.84</v>
      </c>
      <c r="D6" s="25">
        <f t="shared" si="0"/>
        <v>887.32</v>
      </c>
      <c r="E6" s="19">
        <f t="shared" si="1"/>
        <v>12181.68</v>
      </c>
      <c r="G6" s="25">
        <v>389.64</v>
      </c>
      <c r="H6" s="25">
        <f t="shared" si="2"/>
        <v>32.47</v>
      </c>
    </row>
    <row r="7" spans="1:8" x14ac:dyDescent="0.25">
      <c r="B7" s="19" t="s">
        <v>53</v>
      </c>
      <c r="C7" s="24">
        <v>8862</v>
      </c>
      <c r="D7" s="25">
        <f t="shared" si="0"/>
        <v>738.5</v>
      </c>
      <c r="E7" s="19">
        <f t="shared" si="1"/>
        <v>10325.540000000001</v>
      </c>
      <c r="G7" s="25">
        <v>265.32</v>
      </c>
      <c r="H7" s="25">
        <f t="shared" si="2"/>
        <v>22.11</v>
      </c>
    </row>
    <row r="8" spans="1:8" ht="68.400000000000006" customHeight="1" x14ac:dyDescent="0.25">
      <c r="B8" s="17" t="s">
        <v>56</v>
      </c>
      <c r="C8" s="24">
        <v>8111.16</v>
      </c>
      <c r="D8" s="25">
        <f t="shared" si="0"/>
        <v>675.93</v>
      </c>
      <c r="E8" s="19">
        <f t="shared" si="1"/>
        <v>9463.02</v>
      </c>
      <c r="G8" s="25">
        <v>199.8</v>
      </c>
      <c r="H8" s="25">
        <f t="shared" si="2"/>
        <v>16.650000000000002</v>
      </c>
    </row>
    <row r="10" spans="1:8" x14ac:dyDescent="0.25">
      <c r="A10" s="14" t="s">
        <v>55</v>
      </c>
    </row>
    <row r="11" spans="1:8" ht="41.4" x14ac:dyDescent="0.25">
      <c r="B11" s="13" t="s">
        <v>46</v>
      </c>
      <c r="C11" s="13" t="s">
        <v>47</v>
      </c>
      <c r="D11" s="17"/>
      <c r="E11" s="17"/>
      <c r="G11" s="13" t="s">
        <v>48</v>
      </c>
    </row>
    <row r="12" spans="1:8" x14ac:dyDescent="0.25">
      <c r="B12" s="19" t="s">
        <v>49</v>
      </c>
      <c r="C12" s="24">
        <v>843.4</v>
      </c>
      <c r="G12" s="25">
        <v>32.47</v>
      </c>
    </row>
    <row r="13" spans="1:8" x14ac:dyDescent="0.25">
      <c r="B13" s="19" t="s">
        <v>50</v>
      </c>
      <c r="C13" s="24">
        <v>861.9</v>
      </c>
      <c r="G13" s="25">
        <v>31.27</v>
      </c>
    </row>
    <row r="14" spans="1:8" x14ac:dyDescent="0.25">
      <c r="B14" s="19" t="s">
        <v>51</v>
      </c>
      <c r="C14" s="24">
        <v>871.09</v>
      </c>
      <c r="G14" s="25">
        <v>31.75</v>
      </c>
    </row>
    <row r="15" spans="1:8" x14ac:dyDescent="0.25">
      <c r="B15" s="19" t="s">
        <v>52</v>
      </c>
      <c r="C15" s="24">
        <v>766.92</v>
      </c>
      <c r="G15" s="25">
        <v>28.03</v>
      </c>
    </row>
    <row r="16" spans="1:8" x14ac:dyDescent="0.25">
      <c r="B16" s="19" t="s">
        <v>53</v>
      </c>
      <c r="C16" s="24">
        <v>731.77</v>
      </c>
      <c r="G16" s="25">
        <v>21.87</v>
      </c>
    </row>
    <row r="17" spans="1:9" ht="67.2" customHeight="1" x14ac:dyDescent="0.25">
      <c r="B17" s="17" t="s">
        <v>56</v>
      </c>
      <c r="C17" s="24">
        <v>675.93</v>
      </c>
      <c r="G17" s="25">
        <v>16.649999999999999</v>
      </c>
    </row>
    <row r="23" spans="1:9" x14ac:dyDescent="0.25">
      <c r="A23" s="14" t="s">
        <v>43</v>
      </c>
    </row>
    <row r="24" spans="1:9" ht="46.8" x14ac:dyDescent="0.25">
      <c r="B24" s="15" t="s">
        <v>41</v>
      </c>
      <c r="C24" s="16" t="s">
        <v>42</v>
      </c>
      <c r="D24" s="17" t="s">
        <v>44</v>
      </c>
      <c r="E24" s="17" t="s">
        <v>45</v>
      </c>
    </row>
    <row r="25" spans="1:9" x14ac:dyDescent="0.25">
      <c r="B25" s="18">
        <v>30</v>
      </c>
      <c r="C25" s="20">
        <v>14326.32</v>
      </c>
      <c r="D25" s="26">
        <f>C25/12</f>
        <v>1193.8599999999999</v>
      </c>
      <c r="E25" s="26">
        <f>D25*14</f>
        <v>16714.039999999997</v>
      </c>
      <c r="H25" s="124"/>
      <c r="I25" s="124"/>
    </row>
    <row r="26" spans="1:9" x14ac:dyDescent="0.25">
      <c r="B26" s="18">
        <v>29</v>
      </c>
      <c r="C26" s="20">
        <v>12849.96</v>
      </c>
      <c r="D26" s="26">
        <f t="shared" ref="D26:D54" si="3">C26/12</f>
        <v>1070.83</v>
      </c>
      <c r="E26" s="26">
        <f t="shared" ref="E26:E54" si="4">D26*14</f>
        <v>14991.619999999999</v>
      </c>
      <c r="H26" s="125"/>
      <c r="I26" s="126"/>
    </row>
    <row r="27" spans="1:9" x14ac:dyDescent="0.25">
      <c r="B27" s="18">
        <v>28</v>
      </c>
      <c r="C27" s="20">
        <v>12309.96</v>
      </c>
      <c r="D27" s="26">
        <f t="shared" si="3"/>
        <v>1025.83</v>
      </c>
      <c r="E27" s="26">
        <f t="shared" si="4"/>
        <v>14361.619999999999</v>
      </c>
      <c r="H27" s="125"/>
      <c r="I27" s="126"/>
    </row>
    <row r="28" spans="1:9" x14ac:dyDescent="0.25">
      <c r="B28" s="18">
        <v>27</v>
      </c>
      <c r="C28" s="20">
        <v>11769.12</v>
      </c>
      <c r="D28" s="26">
        <f t="shared" si="3"/>
        <v>980.7600000000001</v>
      </c>
      <c r="E28" s="26">
        <f t="shared" si="4"/>
        <v>13730.640000000001</v>
      </c>
      <c r="H28" s="125"/>
      <c r="I28" s="126"/>
    </row>
    <row r="29" spans="1:9" x14ac:dyDescent="0.25">
      <c r="B29" s="18">
        <v>26</v>
      </c>
      <c r="C29" s="20">
        <v>10325.64</v>
      </c>
      <c r="D29" s="26">
        <f t="shared" si="3"/>
        <v>860.46999999999991</v>
      </c>
      <c r="E29" s="26">
        <f t="shared" si="4"/>
        <v>12046.579999999998</v>
      </c>
      <c r="H29" s="125"/>
      <c r="I29" s="126"/>
    </row>
    <row r="30" spans="1:9" x14ac:dyDescent="0.25">
      <c r="B30" s="18">
        <v>25</v>
      </c>
      <c r="C30" s="20">
        <v>9160.92</v>
      </c>
      <c r="D30" s="26">
        <f t="shared" si="3"/>
        <v>763.41</v>
      </c>
      <c r="E30" s="26">
        <f t="shared" si="4"/>
        <v>10687.74</v>
      </c>
      <c r="H30" s="125"/>
      <c r="I30" s="126"/>
    </row>
    <row r="31" spans="1:9" x14ac:dyDescent="0.25">
      <c r="B31" s="18">
        <v>24</v>
      </c>
      <c r="C31" s="20">
        <v>8620.32</v>
      </c>
      <c r="D31" s="26">
        <f t="shared" si="3"/>
        <v>718.36</v>
      </c>
      <c r="E31" s="26">
        <f t="shared" si="4"/>
        <v>10057.040000000001</v>
      </c>
      <c r="H31" s="125"/>
      <c r="I31" s="126"/>
    </row>
    <row r="32" spans="1:9" x14ac:dyDescent="0.25">
      <c r="B32" s="18">
        <v>23</v>
      </c>
      <c r="C32" s="20">
        <v>8080.56</v>
      </c>
      <c r="D32" s="26">
        <f t="shared" si="3"/>
        <v>673.38</v>
      </c>
      <c r="E32" s="26">
        <f t="shared" si="4"/>
        <v>9427.32</v>
      </c>
      <c r="H32" s="125"/>
      <c r="I32" s="126"/>
    </row>
    <row r="33" spans="2:9" x14ac:dyDescent="0.25">
      <c r="B33" s="18">
        <v>22</v>
      </c>
      <c r="C33" s="20">
        <v>7539.72</v>
      </c>
      <c r="D33" s="26">
        <f t="shared" si="3"/>
        <v>628.31000000000006</v>
      </c>
      <c r="E33" s="26">
        <f t="shared" si="4"/>
        <v>8796.34</v>
      </c>
      <c r="H33" s="125"/>
      <c r="I33" s="126"/>
    </row>
    <row r="34" spans="2:9" x14ac:dyDescent="0.25">
      <c r="B34" s="18">
        <v>21</v>
      </c>
      <c r="C34" s="20">
        <v>7000.32</v>
      </c>
      <c r="D34" s="26">
        <f t="shared" si="3"/>
        <v>583.36</v>
      </c>
      <c r="E34" s="26">
        <f t="shared" si="4"/>
        <v>8167.04</v>
      </c>
      <c r="H34" s="125"/>
      <c r="I34" s="126"/>
    </row>
    <row r="35" spans="2:9" x14ac:dyDescent="0.25">
      <c r="B35" s="18">
        <v>20</v>
      </c>
      <c r="C35" s="20">
        <v>6502.56</v>
      </c>
      <c r="D35" s="26">
        <f t="shared" si="3"/>
        <v>541.88</v>
      </c>
      <c r="E35" s="26">
        <f t="shared" si="4"/>
        <v>7586.32</v>
      </c>
      <c r="H35" s="125"/>
      <c r="I35" s="126"/>
    </row>
    <row r="36" spans="2:9" x14ac:dyDescent="0.25">
      <c r="B36" s="18">
        <v>19</v>
      </c>
      <c r="C36" s="20">
        <v>6170.76</v>
      </c>
      <c r="D36" s="26">
        <f t="shared" si="3"/>
        <v>514.23</v>
      </c>
      <c r="E36" s="26">
        <f t="shared" si="4"/>
        <v>7199.22</v>
      </c>
      <c r="H36" s="125"/>
      <c r="I36" s="126"/>
    </row>
    <row r="37" spans="2:9" x14ac:dyDescent="0.25">
      <c r="B37" s="18">
        <v>18</v>
      </c>
      <c r="C37" s="20">
        <v>5838.72</v>
      </c>
      <c r="D37" s="26">
        <f t="shared" si="3"/>
        <v>486.56</v>
      </c>
      <c r="E37" s="26">
        <f t="shared" si="4"/>
        <v>6811.84</v>
      </c>
      <c r="H37" s="125"/>
      <c r="I37" s="126"/>
    </row>
    <row r="38" spans="2:9" x14ac:dyDescent="0.25">
      <c r="B38" s="18">
        <v>17</v>
      </c>
      <c r="C38" s="20">
        <v>5506.44</v>
      </c>
      <c r="D38" s="26">
        <f t="shared" si="3"/>
        <v>458.86999999999995</v>
      </c>
      <c r="E38" s="26">
        <f t="shared" si="4"/>
        <v>6424.1799999999994</v>
      </c>
      <c r="H38" s="125"/>
      <c r="I38" s="126"/>
    </row>
    <row r="39" spans="2:9" x14ac:dyDescent="0.25">
      <c r="B39" s="18">
        <v>16</v>
      </c>
      <c r="C39" s="20">
        <v>5175.12</v>
      </c>
      <c r="D39" s="26">
        <f t="shared" si="3"/>
        <v>431.26</v>
      </c>
      <c r="E39" s="26">
        <f t="shared" si="4"/>
        <v>6037.6399999999994</v>
      </c>
      <c r="H39" s="125"/>
      <c r="I39" s="126"/>
    </row>
    <row r="40" spans="2:9" x14ac:dyDescent="0.25">
      <c r="B40" s="18">
        <v>15</v>
      </c>
      <c r="C40" s="20">
        <v>4842.4799999999996</v>
      </c>
      <c r="D40" s="26">
        <f t="shared" si="3"/>
        <v>403.53999999999996</v>
      </c>
      <c r="E40" s="26">
        <f t="shared" si="4"/>
        <v>5649.5599999999995</v>
      </c>
      <c r="H40" s="125"/>
      <c r="I40" s="126"/>
    </row>
    <row r="41" spans="2:9" x14ac:dyDescent="0.25">
      <c r="B41" s="18">
        <v>14</v>
      </c>
      <c r="C41" s="20">
        <v>4511.16</v>
      </c>
      <c r="D41" s="26">
        <f t="shared" si="3"/>
        <v>375.93</v>
      </c>
      <c r="E41" s="26">
        <f t="shared" si="4"/>
        <v>5263.02</v>
      </c>
      <c r="H41" s="125"/>
      <c r="I41" s="126"/>
    </row>
    <row r="42" spans="2:9" x14ac:dyDescent="0.25">
      <c r="B42" s="18">
        <v>13</v>
      </c>
      <c r="C42" s="20">
        <v>4178.6400000000003</v>
      </c>
      <c r="D42" s="26">
        <f t="shared" si="3"/>
        <v>348.22</v>
      </c>
      <c r="E42" s="26">
        <f t="shared" si="4"/>
        <v>4875.08</v>
      </c>
      <c r="H42" s="125"/>
      <c r="I42" s="126"/>
    </row>
    <row r="43" spans="2:9" x14ac:dyDescent="0.25">
      <c r="B43" s="18">
        <v>12</v>
      </c>
      <c r="C43" s="20">
        <v>3846.48</v>
      </c>
      <c r="D43" s="26">
        <f t="shared" si="3"/>
        <v>320.54000000000002</v>
      </c>
      <c r="E43" s="26">
        <f t="shared" si="4"/>
        <v>4487.5600000000004</v>
      </c>
      <c r="H43" s="125"/>
      <c r="I43" s="126"/>
    </row>
    <row r="44" spans="2:9" x14ac:dyDescent="0.25">
      <c r="B44" s="18">
        <v>11</v>
      </c>
      <c r="C44" s="20">
        <v>3514.2</v>
      </c>
      <c r="D44" s="26">
        <f t="shared" si="3"/>
        <v>292.84999999999997</v>
      </c>
      <c r="E44" s="26">
        <f t="shared" si="4"/>
        <v>4099.8999999999996</v>
      </c>
    </row>
    <row r="45" spans="2:9" x14ac:dyDescent="0.25">
      <c r="B45" s="18">
        <v>10</v>
      </c>
      <c r="C45" s="20">
        <v>3182.64</v>
      </c>
      <c r="D45" s="26">
        <f t="shared" si="3"/>
        <v>265.21999999999997</v>
      </c>
      <c r="E45" s="26">
        <f t="shared" si="4"/>
        <v>3713.0799999999995</v>
      </c>
      <c r="I45" s="126"/>
    </row>
    <row r="46" spans="2:9" x14ac:dyDescent="0.25">
      <c r="B46" s="18">
        <v>9</v>
      </c>
      <c r="C46" s="20">
        <v>3016.8</v>
      </c>
      <c r="D46" s="26">
        <f t="shared" si="3"/>
        <v>251.4</v>
      </c>
      <c r="E46" s="26">
        <f t="shared" si="4"/>
        <v>3519.6</v>
      </c>
      <c r="I46" s="126"/>
    </row>
    <row r="47" spans="2:9" x14ac:dyDescent="0.25">
      <c r="B47" s="18">
        <v>8</v>
      </c>
      <c r="C47" s="20">
        <v>2850.36</v>
      </c>
      <c r="D47" s="26">
        <f t="shared" si="3"/>
        <v>237.53</v>
      </c>
      <c r="E47" s="26">
        <f t="shared" si="4"/>
        <v>3325.42</v>
      </c>
      <c r="I47" s="126"/>
    </row>
    <row r="48" spans="2:9" x14ac:dyDescent="0.25">
      <c r="B48" s="18">
        <v>7</v>
      </c>
      <c r="C48" s="20">
        <v>2684.52</v>
      </c>
      <c r="D48" s="26">
        <f t="shared" si="3"/>
        <v>223.71</v>
      </c>
      <c r="E48" s="26">
        <f t="shared" si="4"/>
        <v>3131.94</v>
      </c>
      <c r="I48" s="126"/>
    </row>
    <row r="49" spans="2:9" x14ac:dyDescent="0.25">
      <c r="B49" s="18">
        <v>6</v>
      </c>
      <c r="C49" s="20">
        <v>2518.44</v>
      </c>
      <c r="D49" s="26">
        <f t="shared" si="3"/>
        <v>209.87</v>
      </c>
      <c r="E49" s="26">
        <f t="shared" si="4"/>
        <v>2938.1800000000003</v>
      </c>
      <c r="I49" s="126"/>
    </row>
    <row r="50" spans="2:9" x14ac:dyDescent="0.25">
      <c r="B50" s="18">
        <v>5</v>
      </c>
      <c r="C50" s="20">
        <v>2352.36</v>
      </c>
      <c r="D50" s="26">
        <f t="shared" si="3"/>
        <v>196.03</v>
      </c>
      <c r="E50" s="26">
        <f t="shared" si="4"/>
        <v>2744.42</v>
      </c>
      <c r="I50" s="126"/>
    </row>
    <row r="51" spans="2:9" x14ac:dyDescent="0.25">
      <c r="B51" s="18">
        <v>4</v>
      </c>
      <c r="C51" s="20">
        <v>2103.48</v>
      </c>
      <c r="D51" s="26">
        <f t="shared" si="3"/>
        <v>175.29</v>
      </c>
      <c r="E51" s="26">
        <f t="shared" si="4"/>
        <v>2454.06</v>
      </c>
      <c r="I51" s="126"/>
    </row>
    <row r="52" spans="2:9" x14ac:dyDescent="0.25">
      <c r="B52" s="18">
        <v>3</v>
      </c>
      <c r="C52" s="20">
        <v>1855.08</v>
      </c>
      <c r="D52" s="26">
        <f t="shared" si="3"/>
        <v>154.59</v>
      </c>
      <c r="E52" s="26">
        <f t="shared" si="4"/>
        <v>2164.2600000000002</v>
      </c>
      <c r="I52" s="126"/>
    </row>
    <row r="53" spans="2:9" x14ac:dyDescent="0.25">
      <c r="B53" s="18">
        <v>2</v>
      </c>
      <c r="C53" s="20">
        <v>1605.96</v>
      </c>
      <c r="D53" s="26">
        <f t="shared" si="3"/>
        <v>133.83000000000001</v>
      </c>
      <c r="E53" s="26">
        <f t="shared" si="4"/>
        <v>1873.6200000000001</v>
      </c>
      <c r="I53" s="126"/>
    </row>
    <row r="54" spans="2:9" x14ac:dyDescent="0.25">
      <c r="B54" s="18">
        <v>1</v>
      </c>
      <c r="C54" s="20">
        <v>1357.32</v>
      </c>
      <c r="D54" s="26">
        <f t="shared" si="3"/>
        <v>113.11</v>
      </c>
      <c r="E54" s="26">
        <f t="shared" si="4"/>
        <v>1583.54</v>
      </c>
      <c r="I54" s="126"/>
    </row>
    <row r="55" spans="2:9" x14ac:dyDescent="0.25">
      <c r="I55" s="126"/>
    </row>
    <row r="56" spans="2:9" x14ac:dyDescent="0.25">
      <c r="I56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4</vt:i4>
      </vt:variant>
    </vt:vector>
  </HeadingPairs>
  <TitlesOfParts>
    <vt:vector size="11" baseType="lpstr">
      <vt:lpstr>anual MAR 2025</vt:lpstr>
      <vt:lpstr>anual JUL 2025</vt:lpstr>
      <vt:lpstr>mensual JUL 2025</vt:lpstr>
      <vt:lpstr>imports 2024 2%</vt:lpstr>
      <vt:lpstr>anual GEN 2026</vt:lpstr>
      <vt:lpstr>imports 2025 0,5%</vt:lpstr>
      <vt:lpstr>imports 2025 2,5%</vt:lpstr>
      <vt:lpstr>'anual GEN 2026'!Àrea_d'impressió</vt:lpstr>
      <vt:lpstr>'anual JUL 2025'!Àrea_d'impressió</vt:lpstr>
      <vt:lpstr>'anual MAR 2025'!Àrea_d'impressió</vt:lpstr>
      <vt:lpstr>'mensual JUL 2025'!Àrea_d'impressió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Sabine Lisek</cp:lastModifiedBy>
  <cp:lastPrinted>2025-03-14T14:15:29Z</cp:lastPrinted>
  <dcterms:created xsi:type="dcterms:W3CDTF">2022-01-19T13:34:10Z</dcterms:created>
  <dcterms:modified xsi:type="dcterms:W3CDTF">2026-03-06T07:18:07Z</dcterms:modified>
</cp:coreProperties>
</file>