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C\G\G05\G05.19 RP\2019_010_AC RETRIBUCIONS 2019\QUADRES RETRIBUTIUS\"/>
    </mc:Choice>
  </mc:AlternateContent>
  <bookViews>
    <workbookView xWindow="360" yWindow="345" windowWidth="18675" windowHeight="11550" tabRatio="637" activeTab="5"/>
  </bookViews>
  <sheets>
    <sheet name="abril anual funcionaris" sheetId="1" r:id="rId1"/>
    <sheet name="abril mensual funcionaris" sheetId="2" r:id="rId2"/>
    <sheet name="abril laborals" sheetId="3" r:id="rId3"/>
    <sheet name="jul mensual func" sheetId="4" r:id="rId4"/>
    <sheet name="jul anual fun" sheetId="6" r:id="rId5"/>
    <sheet name="jul lab" sheetId="5" r:id="rId6"/>
  </sheets>
  <calcPr calcId="152511"/>
</workbook>
</file>

<file path=xl/calcChain.xml><?xml version="1.0" encoding="utf-8"?>
<calcChain xmlns="http://schemas.openxmlformats.org/spreadsheetml/2006/main">
  <c r="F8" i="5" l="1"/>
  <c r="C8" i="5"/>
  <c r="J74" i="4"/>
  <c r="H8" i="5" l="1"/>
  <c r="L8" i="5" s="1"/>
  <c r="W56" i="6" l="1"/>
  <c r="V56" i="6"/>
  <c r="U56" i="6"/>
  <c r="T56" i="6"/>
  <c r="S56" i="6"/>
  <c r="R56" i="6"/>
  <c r="Q56" i="6"/>
  <c r="P56" i="6"/>
  <c r="O56" i="6"/>
  <c r="N56" i="6"/>
  <c r="W55" i="6"/>
  <c r="V55" i="6"/>
  <c r="U55" i="6"/>
  <c r="T55" i="6"/>
  <c r="S55" i="6"/>
  <c r="R55" i="6"/>
  <c r="Q55" i="6"/>
  <c r="P55" i="6"/>
  <c r="O55" i="6"/>
  <c r="N55" i="6"/>
  <c r="T40" i="6"/>
  <c r="S40" i="6"/>
  <c r="R40" i="6"/>
  <c r="Q40" i="6"/>
  <c r="P40" i="6"/>
  <c r="O40" i="6"/>
  <c r="N40" i="6"/>
  <c r="M40" i="6"/>
  <c r="L40" i="6"/>
  <c r="K40" i="6"/>
  <c r="T39" i="6"/>
  <c r="S39" i="6"/>
  <c r="R39" i="6"/>
  <c r="Q39" i="6"/>
  <c r="P39" i="6"/>
  <c r="O39" i="6"/>
  <c r="N39" i="6"/>
  <c r="M39" i="6"/>
  <c r="L39" i="6"/>
  <c r="K39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O12" i="6" l="1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B26" i="1"/>
  <c r="B25" i="1"/>
  <c r="B24" i="1"/>
  <c r="B23" i="1"/>
  <c r="B22" i="1"/>
  <c r="B21" i="1"/>
  <c r="B20" i="2"/>
  <c r="B20" i="1"/>
  <c r="B27" i="1" s="1"/>
  <c r="J73" i="5"/>
  <c r="I73" i="5"/>
  <c r="J72" i="5"/>
  <c r="K72" i="5" s="1"/>
  <c r="I72" i="5"/>
  <c r="J71" i="5"/>
  <c r="I71" i="5"/>
  <c r="J70" i="5"/>
  <c r="K70" i="5" s="1"/>
  <c r="I70" i="5"/>
  <c r="J69" i="5"/>
  <c r="I69" i="5"/>
  <c r="J64" i="5"/>
  <c r="I64" i="5"/>
  <c r="J63" i="5"/>
  <c r="I63" i="5"/>
  <c r="K63" i="5" s="1"/>
  <c r="L63" i="5" s="1"/>
  <c r="J62" i="5"/>
  <c r="I62" i="5"/>
  <c r="J61" i="5"/>
  <c r="I61" i="5"/>
  <c r="K61" i="5" s="1"/>
  <c r="J60" i="5"/>
  <c r="I60" i="5"/>
  <c r="K60" i="5" s="1"/>
  <c r="J59" i="5"/>
  <c r="K59" i="5" s="1"/>
  <c r="L59" i="5" s="1"/>
  <c r="I59" i="5"/>
  <c r="J58" i="5"/>
  <c r="I58" i="5"/>
  <c r="J57" i="5"/>
  <c r="I57" i="5"/>
  <c r="J56" i="5"/>
  <c r="I56" i="5"/>
  <c r="K56" i="5" s="1"/>
  <c r="E73" i="5"/>
  <c r="D73" i="5"/>
  <c r="F73" i="5" s="1"/>
  <c r="E72" i="5"/>
  <c r="D72" i="5"/>
  <c r="E71" i="5"/>
  <c r="D71" i="5"/>
  <c r="F71" i="5" s="1"/>
  <c r="E70" i="5"/>
  <c r="D70" i="5"/>
  <c r="E69" i="5"/>
  <c r="D69" i="5"/>
  <c r="F69" i="5" s="1"/>
  <c r="E64" i="5"/>
  <c r="D64" i="5"/>
  <c r="F64" i="5" s="1"/>
  <c r="E63" i="5"/>
  <c r="D63" i="5"/>
  <c r="F63" i="5" s="1"/>
  <c r="E62" i="5"/>
  <c r="D62" i="5"/>
  <c r="E61" i="5"/>
  <c r="D61" i="5"/>
  <c r="E60" i="5"/>
  <c r="D60" i="5"/>
  <c r="F60" i="5" s="1"/>
  <c r="E59" i="5"/>
  <c r="D59" i="5"/>
  <c r="F59" i="5" s="1"/>
  <c r="E58" i="5"/>
  <c r="D58" i="5"/>
  <c r="F58" i="5" s="1"/>
  <c r="E57" i="5"/>
  <c r="F57" i="5" s="1"/>
  <c r="D57" i="5"/>
  <c r="E56" i="5"/>
  <c r="D56" i="5"/>
  <c r="F56" i="5" s="1"/>
  <c r="F61" i="3"/>
  <c r="L61" i="5" l="1"/>
  <c r="L70" i="5"/>
  <c r="F61" i="5"/>
  <c r="L56" i="5"/>
  <c r="K58" i="5"/>
  <c r="L58" i="5" s="1"/>
  <c r="L60" i="5"/>
  <c r="K69" i="5"/>
  <c r="L69" i="5" s="1"/>
  <c r="K71" i="5"/>
  <c r="L71" i="5" s="1"/>
  <c r="K73" i="5"/>
  <c r="L73" i="5" s="1"/>
  <c r="F62" i="5"/>
  <c r="F70" i="5"/>
  <c r="F72" i="5"/>
  <c r="L72" i="5" s="1"/>
  <c r="K57" i="5"/>
  <c r="L57" i="5" s="1"/>
  <c r="K64" i="5"/>
  <c r="L64" i="5" s="1"/>
  <c r="K62" i="5"/>
  <c r="L62" i="5" s="1"/>
  <c r="J50" i="5"/>
  <c r="I50" i="5"/>
  <c r="J49" i="5"/>
  <c r="I49" i="5"/>
  <c r="J48" i="5"/>
  <c r="I48" i="5"/>
  <c r="J47" i="5"/>
  <c r="I47" i="5"/>
  <c r="J46" i="5"/>
  <c r="I46" i="5"/>
  <c r="J45" i="5"/>
  <c r="I45" i="5"/>
  <c r="J44" i="5"/>
  <c r="I44" i="5"/>
  <c r="J43" i="5"/>
  <c r="I43" i="5"/>
  <c r="J42" i="5"/>
  <c r="I42" i="5"/>
  <c r="J37" i="5"/>
  <c r="I37" i="5"/>
  <c r="J36" i="5"/>
  <c r="I36" i="5"/>
  <c r="J35" i="5"/>
  <c r="I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1" i="5"/>
  <c r="E20" i="5"/>
  <c r="E19" i="5"/>
  <c r="E18" i="5"/>
  <c r="E17" i="5"/>
  <c r="E16" i="5"/>
  <c r="E15" i="5"/>
  <c r="E14" i="5"/>
  <c r="E13" i="5"/>
  <c r="D21" i="5"/>
  <c r="D20" i="5"/>
  <c r="D19" i="5"/>
  <c r="D18" i="5"/>
  <c r="D17" i="5"/>
  <c r="D16" i="5"/>
  <c r="D15" i="5"/>
  <c r="D14" i="5"/>
  <c r="D13" i="5"/>
  <c r="N60" i="4" l="1"/>
  <c r="N58" i="4"/>
  <c r="N59" i="6" s="1"/>
  <c r="N57" i="4"/>
  <c r="N58" i="6" s="1"/>
  <c r="N56" i="4"/>
  <c r="N57" i="6" s="1"/>
  <c r="Q33" i="4"/>
  <c r="P33" i="4"/>
  <c r="N33" i="4"/>
  <c r="M33" i="4"/>
  <c r="L33" i="4"/>
  <c r="J33" i="4"/>
  <c r="I33" i="4"/>
  <c r="H33" i="4"/>
  <c r="F33" i="4"/>
  <c r="W60" i="4"/>
  <c r="W61" i="6" s="1"/>
  <c r="V60" i="4"/>
  <c r="V61" i="6" s="1"/>
  <c r="U60" i="4"/>
  <c r="U61" i="6" s="1"/>
  <c r="T60" i="4"/>
  <c r="T61" i="6" s="1"/>
  <c r="S60" i="4"/>
  <c r="S61" i="6" s="1"/>
  <c r="R60" i="4"/>
  <c r="R61" i="6" s="1"/>
  <c r="Q60" i="4"/>
  <c r="Q61" i="6" s="1"/>
  <c r="P60" i="4"/>
  <c r="P61" i="6" s="1"/>
  <c r="O60" i="4"/>
  <c r="O61" i="6" s="1"/>
  <c r="W58" i="4"/>
  <c r="W59" i="6" s="1"/>
  <c r="V58" i="4"/>
  <c r="V59" i="6" s="1"/>
  <c r="U58" i="4"/>
  <c r="U59" i="6" s="1"/>
  <c r="T58" i="4"/>
  <c r="T59" i="6" s="1"/>
  <c r="S58" i="4"/>
  <c r="S59" i="6" s="1"/>
  <c r="R58" i="4"/>
  <c r="R59" i="6" s="1"/>
  <c r="Q58" i="4"/>
  <c r="Q59" i="6" s="1"/>
  <c r="P58" i="4"/>
  <c r="P59" i="6" s="1"/>
  <c r="O58" i="4"/>
  <c r="O59" i="6" s="1"/>
  <c r="W57" i="4"/>
  <c r="W58" i="6" s="1"/>
  <c r="V57" i="4"/>
  <c r="V58" i="6" s="1"/>
  <c r="U57" i="4"/>
  <c r="U58" i="6" s="1"/>
  <c r="T57" i="4"/>
  <c r="T58" i="6" s="1"/>
  <c r="S57" i="4"/>
  <c r="S58" i="6" s="1"/>
  <c r="R57" i="4"/>
  <c r="R58" i="6" s="1"/>
  <c r="Q57" i="4"/>
  <c r="Q58" i="6" s="1"/>
  <c r="P57" i="4"/>
  <c r="P58" i="6" s="1"/>
  <c r="O57" i="4"/>
  <c r="O58" i="6" s="1"/>
  <c r="W56" i="4"/>
  <c r="W57" i="6" s="1"/>
  <c r="V56" i="4"/>
  <c r="V57" i="6" s="1"/>
  <c r="U56" i="4"/>
  <c r="U57" i="6" s="1"/>
  <c r="T56" i="4"/>
  <c r="T57" i="6" s="1"/>
  <c r="S56" i="4"/>
  <c r="S57" i="6" s="1"/>
  <c r="R56" i="4"/>
  <c r="R57" i="6" s="1"/>
  <c r="Q56" i="4"/>
  <c r="Q57" i="6" s="1"/>
  <c r="P56" i="4"/>
  <c r="P57" i="6" s="1"/>
  <c r="P62" i="6" s="1"/>
  <c r="O56" i="4"/>
  <c r="O57" i="6" s="1"/>
  <c r="T46" i="4"/>
  <c r="T45" i="6" s="1"/>
  <c r="S46" i="4"/>
  <c r="S45" i="6" s="1"/>
  <c r="R46" i="4"/>
  <c r="R45" i="6" s="1"/>
  <c r="Q46" i="4"/>
  <c r="Q45" i="6" s="1"/>
  <c r="P46" i="4"/>
  <c r="P45" i="6" s="1"/>
  <c r="O46" i="4"/>
  <c r="O45" i="6" s="1"/>
  <c r="N46" i="4"/>
  <c r="N45" i="6" s="1"/>
  <c r="M46" i="4"/>
  <c r="M45" i="6" s="1"/>
  <c r="L46" i="4"/>
  <c r="L45" i="6" s="1"/>
  <c r="T44" i="4"/>
  <c r="T43" i="6" s="1"/>
  <c r="S44" i="4"/>
  <c r="S43" i="6" s="1"/>
  <c r="R44" i="4"/>
  <c r="R43" i="6" s="1"/>
  <c r="Q44" i="4"/>
  <c r="Q43" i="6" s="1"/>
  <c r="P44" i="4"/>
  <c r="P43" i="6" s="1"/>
  <c r="O44" i="4"/>
  <c r="O43" i="6" s="1"/>
  <c r="N44" i="4"/>
  <c r="N43" i="6" s="1"/>
  <c r="M44" i="4"/>
  <c r="M43" i="6" s="1"/>
  <c r="L44" i="4"/>
  <c r="L43" i="6" s="1"/>
  <c r="T43" i="4"/>
  <c r="T42" i="6" s="1"/>
  <c r="S43" i="4"/>
  <c r="S42" i="6" s="1"/>
  <c r="R43" i="4"/>
  <c r="R42" i="6" s="1"/>
  <c r="Q43" i="4"/>
  <c r="Q42" i="6" s="1"/>
  <c r="P43" i="4"/>
  <c r="P42" i="6" s="1"/>
  <c r="O43" i="4"/>
  <c r="O42" i="6" s="1"/>
  <c r="N43" i="4"/>
  <c r="N42" i="6" s="1"/>
  <c r="M43" i="4"/>
  <c r="M42" i="6" s="1"/>
  <c r="L43" i="4"/>
  <c r="L42" i="6" s="1"/>
  <c r="T42" i="4"/>
  <c r="T41" i="6" s="1"/>
  <c r="S42" i="4"/>
  <c r="S41" i="6" s="1"/>
  <c r="R42" i="4"/>
  <c r="R41" i="6" s="1"/>
  <c r="Q42" i="4"/>
  <c r="Q41" i="6" s="1"/>
  <c r="Q46" i="6" s="1"/>
  <c r="P42" i="4"/>
  <c r="P41" i="6" s="1"/>
  <c r="O42" i="4"/>
  <c r="O41" i="6" s="1"/>
  <c r="N42" i="4"/>
  <c r="N41" i="6" s="1"/>
  <c r="M42" i="4"/>
  <c r="M41" i="6" s="1"/>
  <c r="M46" i="6" s="1"/>
  <c r="L42" i="4"/>
  <c r="L41" i="6" s="1"/>
  <c r="K46" i="4"/>
  <c r="K45" i="6" s="1"/>
  <c r="K44" i="4"/>
  <c r="K43" i="6" s="1"/>
  <c r="K43" i="4"/>
  <c r="K42" i="6" s="1"/>
  <c r="K42" i="4"/>
  <c r="K41" i="6" s="1"/>
  <c r="Q32" i="4"/>
  <c r="Q31" i="6" s="1"/>
  <c r="P32" i="4"/>
  <c r="P31" i="6" s="1"/>
  <c r="O32" i="4"/>
  <c r="O31" i="6" s="1"/>
  <c r="N32" i="4"/>
  <c r="N31" i="6" s="1"/>
  <c r="M32" i="4"/>
  <c r="M31" i="6" s="1"/>
  <c r="L32" i="4"/>
  <c r="L31" i="6" s="1"/>
  <c r="K32" i="4"/>
  <c r="K31" i="6" s="1"/>
  <c r="J32" i="4"/>
  <c r="J31" i="6" s="1"/>
  <c r="I32" i="4"/>
  <c r="I31" i="6" s="1"/>
  <c r="H32" i="4"/>
  <c r="H31" i="6" s="1"/>
  <c r="G32" i="4"/>
  <c r="G31" i="6" s="1"/>
  <c r="F32" i="4"/>
  <c r="F31" i="6" s="1"/>
  <c r="Q30" i="4"/>
  <c r="Q29" i="6" s="1"/>
  <c r="P30" i="4"/>
  <c r="P29" i="6" s="1"/>
  <c r="O30" i="4"/>
  <c r="O29" i="6" s="1"/>
  <c r="N30" i="4"/>
  <c r="N29" i="6" s="1"/>
  <c r="M30" i="4"/>
  <c r="M29" i="6" s="1"/>
  <c r="L30" i="4"/>
  <c r="L29" i="6" s="1"/>
  <c r="K30" i="4"/>
  <c r="K29" i="6" s="1"/>
  <c r="J30" i="4"/>
  <c r="J29" i="6" s="1"/>
  <c r="I30" i="4"/>
  <c r="I29" i="6" s="1"/>
  <c r="H30" i="4"/>
  <c r="H29" i="6" s="1"/>
  <c r="G30" i="4"/>
  <c r="G29" i="6" s="1"/>
  <c r="F30" i="4"/>
  <c r="F29" i="6" s="1"/>
  <c r="Q29" i="4"/>
  <c r="Q28" i="6" s="1"/>
  <c r="P29" i="4"/>
  <c r="P28" i="6" s="1"/>
  <c r="O29" i="4"/>
  <c r="O28" i="6" s="1"/>
  <c r="N29" i="4"/>
  <c r="N28" i="6" s="1"/>
  <c r="M29" i="4"/>
  <c r="M28" i="6" s="1"/>
  <c r="L29" i="4"/>
  <c r="L28" i="6" s="1"/>
  <c r="K29" i="4"/>
  <c r="K28" i="6" s="1"/>
  <c r="J29" i="4"/>
  <c r="J28" i="6" s="1"/>
  <c r="I29" i="4"/>
  <c r="I28" i="6" s="1"/>
  <c r="H29" i="4"/>
  <c r="H28" i="6" s="1"/>
  <c r="G29" i="4"/>
  <c r="G28" i="6" s="1"/>
  <c r="F29" i="4"/>
  <c r="F28" i="6" s="1"/>
  <c r="Q28" i="4"/>
  <c r="Q27" i="6" s="1"/>
  <c r="Q32" i="6" s="1"/>
  <c r="P28" i="4"/>
  <c r="P27" i="6" s="1"/>
  <c r="P32" i="6" s="1"/>
  <c r="O28" i="4"/>
  <c r="O27" i="6" s="1"/>
  <c r="O32" i="6" s="1"/>
  <c r="N28" i="4"/>
  <c r="N27" i="6" s="1"/>
  <c r="N32" i="6" s="1"/>
  <c r="M28" i="4"/>
  <c r="M27" i="6" s="1"/>
  <c r="M32" i="6" s="1"/>
  <c r="L28" i="4"/>
  <c r="L27" i="6" s="1"/>
  <c r="L32" i="6" s="1"/>
  <c r="K28" i="4"/>
  <c r="K27" i="6" s="1"/>
  <c r="K32" i="6" s="1"/>
  <c r="J28" i="4"/>
  <c r="J27" i="6" s="1"/>
  <c r="J32" i="6" s="1"/>
  <c r="I28" i="4"/>
  <c r="I27" i="6" s="1"/>
  <c r="I32" i="6" s="1"/>
  <c r="H28" i="4"/>
  <c r="H27" i="6" s="1"/>
  <c r="H32" i="6" s="1"/>
  <c r="G28" i="4"/>
  <c r="G27" i="6" s="1"/>
  <c r="G32" i="6" s="1"/>
  <c r="F28" i="4"/>
  <c r="F27" i="6" s="1"/>
  <c r="F32" i="6" s="1"/>
  <c r="C14" i="4"/>
  <c r="C13" i="6" s="1"/>
  <c r="D14" i="4"/>
  <c r="D13" i="6" s="1"/>
  <c r="E14" i="4"/>
  <c r="E13" i="6" s="1"/>
  <c r="E18" i="6" s="1"/>
  <c r="F14" i="4"/>
  <c r="F13" i="6" s="1"/>
  <c r="G14" i="4"/>
  <c r="G13" i="6" s="1"/>
  <c r="H14" i="4"/>
  <c r="H13" i="6" s="1"/>
  <c r="I14" i="4"/>
  <c r="I13" i="6" s="1"/>
  <c r="I18" i="6" s="1"/>
  <c r="J14" i="4"/>
  <c r="J13" i="6" s="1"/>
  <c r="K14" i="4"/>
  <c r="K13" i="6" s="1"/>
  <c r="L14" i="4"/>
  <c r="L13" i="6" s="1"/>
  <c r="M14" i="4"/>
  <c r="M13" i="6" s="1"/>
  <c r="M18" i="6" s="1"/>
  <c r="N14" i="4"/>
  <c r="N13" i="6" s="1"/>
  <c r="O14" i="4"/>
  <c r="O13" i="6" s="1"/>
  <c r="C15" i="4"/>
  <c r="C14" i="6" s="1"/>
  <c r="D15" i="4"/>
  <c r="D14" i="6" s="1"/>
  <c r="E15" i="4"/>
  <c r="E14" i="6" s="1"/>
  <c r="F15" i="4"/>
  <c r="F14" i="6" s="1"/>
  <c r="G15" i="4"/>
  <c r="G14" i="6" s="1"/>
  <c r="H15" i="4"/>
  <c r="H14" i="6" s="1"/>
  <c r="I15" i="4"/>
  <c r="I14" i="6" s="1"/>
  <c r="J15" i="4"/>
  <c r="J14" i="6" s="1"/>
  <c r="K15" i="4"/>
  <c r="K14" i="6" s="1"/>
  <c r="L15" i="4"/>
  <c r="L14" i="6" s="1"/>
  <c r="M15" i="4"/>
  <c r="M14" i="6" s="1"/>
  <c r="N15" i="4"/>
  <c r="N14" i="6" s="1"/>
  <c r="O15" i="4"/>
  <c r="O14" i="6" s="1"/>
  <c r="C16" i="4"/>
  <c r="C15" i="6" s="1"/>
  <c r="D16" i="4"/>
  <c r="D15" i="6" s="1"/>
  <c r="E16" i="4"/>
  <c r="E15" i="6" s="1"/>
  <c r="F16" i="4"/>
  <c r="F15" i="6" s="1"/>
  <c r="G16" i="4"/>
  <c r="G15" i="6" s="1"/>
  <c r="H16" i="4"/>
  <c r="H15" i="6" s="1"/>
  <c r="I16" i="4"/>
  <c r="I15" i="6" s="1"/>
  <c r="J16" i="4"/>
  <c r="J15" i="6" s="1"/>
  <c r="K16" i="4"/>
  <c r="K15" i="6" s="1"/>
  <c r="L16" i="4"/>
  <c r="L15" i="6" s="1"/>
  <c r="M16" i="4"/>
  <c r="M15" i="6" s="1"/>
  <c r="N16" i="4"/>
  <c r="N15" i="6" s="1"/>
  <c r="O16" i="4"/>
  <c r="O15" i="6" s="1"/>
  <c r="C18" i="4"/>
  <c r="C17" i="6" s="1"/>
  <c r="D18" i="4"/>
  <c r="D17" i="6" s="1"/>
  <c r="E18" i="4"/>
  <c r="E17" i="6" s="1"/>
  <c r="F18" i="4"/>
  <c r="F17" i="6" s="1"/>
  <c r="G18" i="4"/>
  <c r="G17" i="6" s="1"/>
  <c r="H18" i="4"/>
  <c r="H17" i="6" s="1"/>
  <c r="I18" i="4"/>
  <c r="I17" i="6" s="1"/>
  <c r="J18" i="4"/>
  <c r="J17" i="6" s="1"/>
  <c r="K18" i="4"/>
  <c r="K17" i="6" s="1"/>
  <c r="L18" i="4"/>
  <c r="L17" i="6" s="1"/>
  <c r="M18" i="4"/>
  <c r="M17" i="6" s="1"/>
  <c r="N18" i="4"/>
  <c r="N17" i="6" s="1"/>
  <c r="O18" i="4"/>
  <c r="O17" i="6" s="1"/>
  <c r="B18" i="4"/>
  <c r="B17" i="6" s="1"/>
  <c r="B16" i="4"/>
  <c r="B15" i="6" s="1"/>
  <c r="B15" i="4"/>
  <c r="B14" i="6" s="1"/>
  <c r="P61" i="4" l="1"/>
  <c r="W61" i="4"/>
  <c r="D19" i="4"/>
  <c r="H19" i="4"/>
  <c r="L19" i="4"/>
  <c r="K47" i="4"/>
  <c r="O47" i="4"/>
  <c r="S47" i="4"/>
  <c r="L18" i="6"/>
  <c r="H18" i="6"/>
  <c r="D18" i="6"/>
  <c r="N46" i="6"/>
  <c r="R46" i="6"/>
  <c r="Q62" i="6"/>
  <c r="U62" i="6"/>
  <c r="R61" i="4"/>
  <c r="E19" i="4"/>
  <c r="I19" i="4"/>
  <c r="M19" i="4"/>
  <c r="L47" i="4"/>
  <c r="P47" i="4"/>
  <c r="T47" i="4"/>
  <c r="N61" i="4"/>
  <c r="N61" i="6"/>
  <c r="N62" i="6" s="1"/>
  <c r="O18" i="6"/>
  <c r="K18" i="6"/>
  <c r="G18" i="6"/>
  <c r="C18" i="6"/>
  <c r="O46" i="6"/>
  <c r="S46" i="6"/>
  <c r="R62" i="6"/>
  <c r="V62" i="6"/>
  <c r="S61" i="4"/>
  <c r="F19" i="4"/>
  <c r="J19" i="4"/>
  <c r="N19" i="4"/>
  <c r="M47" i="4"/>
  <c r="Q47" i="4"/>
  <c r="U61" i="4"/>
  <c r="N18" i="6"/>
  <c r="J18" i="6"/>
  <c r="F18" i="6"/>
  <c r="K46" i="6"/>
  <c r="L46" i="6"/>
  <c r="P46" i="6"/>
  <c r="T46" i="6"/>
  <c r="O62" i="6"/>
  <c r="S62" i="6"/>
  <c r="W62" i="6"/>
  <c r="O61" i="4"/>
  <c r="V61" i="4"/>
  <c r="G33" i="4"/>
  <c r="K33" i="4"/>
  <c r="O33" i="4"/>
  <c r="C19" i="4"/>
  <c r="G19" i="4"/>
  <c r="K19" i="4"/>
  <c r="O19" i="4"/>
  <c r="N47" i="4"/>
  <c r="R47" i="4"/>
  <c r="Q61" i="4"/>
  <c r="T62" i="6"/>
  <c r="T61" i="4"/>
  <c r="B14" i="4"/>
  <c r="B13" i="6" l="1"/>
  <c r="B18" i="6" s="1"/>
  <c r="B19" i="4"/>
  <c r="G6" i="5"/>
  <c r="K50" i="5" l="1"/>
  <c r="K49" i="5"/>
  <c r="K48" i="5"/>
  <c r="K47" i="5"/>
  <c r="K46" i="5"/>
  <c r="K45" i="5"/>
  <c r="K44" i="5"/>
  <c r="K43" i="5"/>
  <c r="K42" i="5"/>
  <c r="F50" i="5"/>
  <c r="L50" i="5" s="1"/>
  <c r="F49" i="5"/>
  <c r="L49" i="5" s="1"/>
  <c r="F48" i="5"/>
  <c r="L48" i="5" s="1"/>
  <c r="F47" i="5"/>
  <c r="F46" i="5"/>
  <c r="L46" i="5" s="1"/>
  <c r="F45" i="5"/>
  <c r="L45" i="5" s="1"/>
  <c r="F44" i="5"/>
  <c r="L44" i="5" s="1"/>
  <c r="F43" i="5"/>
  <c r="F42" i="5"/>
  <c r="L42" i="5" s="1"/>
  <c r="K37" i="5"/>
  <c r="K36" i="5"/>
  <c r="K35" i="5"/>
  <c r="K34" i="5"/>
  <c r="K33" i="5"/>
  <c r="K32" i="5"/>
  <c r="K31" i="5"/>
  <c r="K30" i="5"/>
  <c r="K29" i="5"/>
  <c r="K28" i="5"/>
  <c r="K27" i="5"/>
  <c r="K26" i="5"/>
  <c r="K21" i="5"/>
  <c r="K20" i="5"/>
  <c r="K19" i="5"/>
  <c r="K18" i="5"/>
  <c r="K17" i="5"/>
  <c r="K16" i="5"/>
  <c r="K15" i="5"/>
  <c r="K14" i="5"/>
  <c r="K13" i="5"/>
  <c r="F37" i="5"/>
  <c r="L37" i="5" s="1"/>
  <c r="F36" i="5"/>
  <c r="F35" i="5"/>
  <c r="L35" i="5" s="1"/>
  <c r="F34" i="5"/>
  <c r="L34" i="5" s="1"/>
  <c r="F33" i="5"/>
  <c r="L33" i="5" s="1"/>
  <c r="F32" i="5"/>
  <c r="F31" i="5"/>
  <c r="L31" i="5" s="1"/>
  <c r="F30" i="5"/>
  <c r="L30" i="5" s="1"/>
  <c r="F29" i="5"/>
  <c r="L29" i="5" s="1"/>
  <c r="F28" i="5"/>
  <c r="F27" i="5"/>
  <c r="L27" i="5" s="1"/>
  <c r="F26" i="5"/>
  <c r="L26" i="5" s="1"/>
  <c r="F21" i="5"/>
  <c r="L21" i="5" s="1"/>
  <c r="F20" i="5"/>
  <c r="F19" i="5"/>
  <c r="L19" i="5" s="1"/>
  <c r="F18" i="5"/>
  <c r="L18" i="5" s="1"/>
  <c r="F17" i="5"/>
  <c r="L17" i="5" s="1"/>
  <c r="F16" i="5"/>
  <c r="F15" i="5"/>
  <c r="L15" i="5" s="1"/>
  <c r="F14" i="5"/>
  <c r="L14" i="5" s="1"/>
  <c r="F13" i="5"/>
  <c r="L13" i="5" s="1"/>
  <c r="L16" i="5" l="1"/>
  <c r="L20" i="5"/>
  <c r="L28" i="5"/>
  <c r="L32" i="5"/>
  <c r="L36" i="5"/>
  <c r="L43" i="5"/>
  <c r="L47" i="5"/>
  <c r="E30" i="2"/>
  <c r="E32" i="4" s="1"/>
  <c r="E31" i="6" s="1"/>
  <c r="E26" i="2"/>
  <c r="E28" i="4" s="1"/>
  <c r="E28" i="2"/>
  <c r="E30" i="4" s="1"/>
  <c r="E29" i="6" s="1"/>
  <c r="E27" i="2"/>
  <c r="E29" i="4" s="1"/>
  <c r="E28" i="6" s="1"/>
  <c r="E27" i="6" l="1"/>
  <c r="E32" i="6" s="1"/>
  <c r="E33" i="4"/>
  <c r="E31" i="2"/>
  <c r="K61" i="3"/>
  <c r="L61" i="3" s="1"/>
  <c r="E30" i="1"/>
  <c r="E27" i="1"/>
  <c r="E26" i="1"/>
  <c r="E31" i="1" s="1"/>
  <c r="T60" i="1"/>
  <c r="T58" i="1"/>
  <c r="T57" i="1"/>
  <c r="T56" i="1"/>
  <c r="T59" i="2"/>
  <c r="T61" i="1" l="1"/>
</calcChain>
</file>

<file path=xl/comments1.xml><?xml version="1.0" encoding="utf-8"?>
<comments xmlns="http://schemas.openxmlformats.org/spreadsheetml/2006/main">
  <authors>
    <author>Nuria Ibañez Perez</author>
  </authors>
  <commentList>
    <comment ref="E20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maig 2019 (J.Vilamú)</t>
        </r>
      </text>
    </comment>
  </commentList>
</comments>
</file>

<file path=xl/comments2.xml><?xml version="1.0" encoding="utf-8"?>
<comments xmlns="http://schemas.openxmlformats.org/spreadsheetml/2006/main">
  <authors>
    <author>Nuria Ibañez Perez</author>
  </authors>
  <commentList>
    <comment ref="E20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3.xml><?xml version="1.0" encoding="utf-8"?>
<comments xmlns="http://schemas.openxmlformats.org/spreadsheetml/2006/main">
  <authors>
    <author>Nuria Ibañez Perez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4.xml><?xml version="1.0" encoding="utf-8"?>
<comments xmlns="http://schemas.openxmlformats.org/spreadsheetml/2006/main">
  <authors>
    <author>Nuria Ibañez Perez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maig 2019 (J.Vilamú)</t>
        </r>
      </text>
    </comment>
  </commentList>
</comments>
</file>

<file path=xl/sharedStrings.xml><?xml version="1.0" encoding="utf-8"?>
<sst xmlns="http://schemas.openxmlformats.org/spreadsheetml/2006/main" count="546" uniqueCount="93">
  <si>
    <t>ESCALES I NIVELLS RETRIBUTIUS C.P.N.S.C. 2019 PERSONAL FUNCIONARI  (inclou l'increment del 2,25% del RDL 24/2018, de 21 de desembre)</t>
  </si>
  <si>
    <t>(pendent aprovació definitiva per l'Assemblea General)</t>
  </si>
  <si>
    <t>GRUP  "A1"</t>
  </si>
  <si>
    <t>20a</t>
  </si>
  <si>
    <t>20b</t>
  </si>
  <si>
    <t>20c</t>
  </si>
  <si>
    <t>Sou Base</t>
  </si>
  <si>
    <t>C.Desti</t>
  </si>
  <si>
    <t>C.Especific</t>
  </si>
  <si>
    <t>Assist.Punt</t>
  </si>
  <si>
    <t>Prod. Fixa</t>
  </si>
  <si>
    <t>C.horitzontal</t>
  </si>
  <si>
    <t>GRUP  "A2"</t>
  </si>
  <si>
    <t>26a</t>
  </si>
  <si>
    <t>26b</t>
  </si>
  <si>
    <t>16a</t>
  </si>
  <si>
    <t>GRUP  "C1"</t>
  </si>
  <si>
    <t>C.Horitzontal</t>
  </si>
  <si>
    <t>GRUP  "C2"</t>
  </si>
  <si>
    <t>C1</t>
  </si>
  <si>
    <t>C2</t>
  </si>
  <si>
    <t>Assist Punt</t>
  </si>
  <si>
    <t>IMPORT A PERCEBRE A LA PAGA EXTRA DESEMBRE 2018</t>
  </si>
  <si>
    <t>COMPLEMENTS PERSONALS</t>
  </si>
  <si>
    <t>(només pel que fa a sou base i triennis)</t>
  </si>
  <si>
    <t>(imports mensuals)</t>
  </si>
  <si>
    <t>GRUP</t>
  </si>
  <si>
    <t>Sou base</t>
  </si>
  <si>
    <t>Trienni</t>
  </si>
  <si>
    <t>ALTRES PERCEPCIONS (imports mensuals)</t>
  </si>
  <si>
    <t>A1</t>
  </si>
  <si>
    <t>A2</t>
  </si>
  <si>
    <t>Ajut social per fill/a</t>
  </si>
  <si>
    <t>Ajut social per fill/a disminuït/ida</t>
  </si>
  <si>
    <t>ALTRES PERCEPCIONS (import per unitat/km)</t>
  </si>
  <si>
    <t>exempte</t>
  </si>
  <si>
    <t>subjecte</t>
  </si>
  <si>
    <t>Import desplaçament</t>
  </si>
  <si>
    <t>JSR</t>
  </si>
  <si>
    <t>Ajut per menjar</t>
  </si>
  <si>
    <t>IMPORT A PERCEBRE PER UNITAT TRIENNI</t>
  </si>
  <si>
    <t>(a cada mensualitat ordinària)</t>
  </si>
  <si>
    <t>QUADRE DE RETRIBUCIONS DEL PERSONAL LABORAL DEL CONSORCI DEL PARC NATURAL DE LA SERRA DE COLLSEROLA APLICABLE L'ANY 2019 (Inclou la pujada derivada del RDL 24/2018, de 21 de desembre, del 2,25%)</t>
  </si>
  <si>
    <t>RETRIBUCIONS A LES PAGUES EXTRES (JUNY I DESEMBRE DE 2019)</t>
  </si>
  <si>
    <t>TOTAL ANUAL</t>
  </si>
  <si>
    <t xml:space="preserve">TOTAL </t>
  </si>
  <si>
    <t>TOTAL ANY (*)</t>
  </si>
  <si>
    <t>Director Gerent</t>
  </si>
  <si>
    <t>Retribució</t>
  </si>
  <si>
    <t>MES</t>
  </si>
  <si>
    <t>SUBGRUP A1</t>
  </si>
  <si>
    <t>Sou</t>
  </si>
  <si>
    <t>Assistència i</t>
  </si>
  <si>
    <t>Complement Lloc i</t>
  </si>
  <si>
    <t>TOTAL</t>
  </si>
  <si>
    <t>Tècnic Superior</t>
  </si>
  <si>
    <t>Nivells</t>
  </si>
  <si>
    <t>Base</t>
  </si>
  <si>
    <t>Puntualitat</t>
  </si>
  <si>
    <t>Desen.Professional</t>
  </si>
  <si>
    <t>ANUAL</t>
  </si>
  <si>
    <t>TOTAL ANY</t>
  </si>
  <si>
    <t>SUBGRUP A2</t>
  </si>
  <si>
    <t>Tècnic Mitjà</t>
  </si>
  <si>
    <t>SUBGRUP C1</t>
  </si>
  <si>
    <t>Tècnic Auxiliar</t>
  </si>
  <si>
    <t>SUBGRUP C2</t>
  </si>
  <si>
    <t>Auxiliar administratiu</t>
  </si>
  <si>
    <t>Guarda forestal</t>
  </si>
  <si>
    <t>Oficial conservació treballs</t>
  </si>
  <si>
    <t>forestals i agrícoles</t>
  </si>
  <si>
    <t>Operari de camp</t>
  </si>
  <si>
    <t>i prevenció d'incendis</t>
  </si>
  <si>
    <t>Subaltern</t>
  </si>
  <si>
    <t>SUBGRUP AP</t>
  </si>
  <si>
    <t>TRIENNIS</t>
  </si>
  <si>
    <t>ALTRES PERCEPCIONS (imports anuals)</t>
  </si>
  <si>
    <t>Antiguitat mes</t>
  </si>
  <si>
    <t>Antiguitat a la</t>
  </si>
  <si>
    <t>ordinari</t>
  </si>
  <si>
    <t>paga extra</t>
  </si>
  <si>
    <t>ALTRES PERCEPCIONS (import unitat)</t>
  </si>
  <si>
    <t>Import desplaçament (qm)</t>
  </si>
  <si>
    <t>AP</t>
  </si>
  <si>
    <t>C.Reventlla S.Joan</t>
  </si>
  <si>
    <t>ANNEX II  PUNT 5.1 .ASSEMBLEA GENERAL 10/04/2019</t>
  </si>
  <si>
    <t>REAL DECRET LLEI 24/2018 21 DESEMBRE (Increment 0,25% aplicació juliol 2019)</t>
  </si>
  <si>
    <t>ESCALES I NIVELLS RETRIBUTIUS C.P.N.S.C. 2019 PERSONAL FUNCIONARI :JULIOL 2019</t>
  </si>
  <si>
    <t>inclou l'increment del 2,25% del RDL 24/2018, de 21 de desembre: aplicació gener 2019</t>
  </si>
  <si>
    <t>RETRIBUCIONS MENSUALS</t>
  </si>
  <si>
    <t>IMPORT A PERCEBRE A LA PAGA EXTRA DESEMBRE 2019</t>
  </si>
  <si>
    <t>modificacions ASSEMBLEA GENERAL 10/04/2019 (A2 26a )</t>
  </si>
  <si>
    <t>ESCALES I NIVELLS RETRIBUTIUS C.P.N.S.C. 2019 PERSONAL LABORAL : JULIOL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</si>
</sst>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i/>
      <sz val="8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3" fillId="0" borderId="0" xfId="0" applyFont="1"/>
    <xf numFmtId="0" fontId="0" fillId="2" borderId="0" xfId="0" applyFill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4" fontId="0" fillId="0" borderId="0" xfId="0" applyNumberFormat="1"/>
    <xf numFmtId="4" fontId="0" fillId="0" borderId="7" xfId="0" applyNumberFormat="1" applyBorder="1"/>
    <xf numFmtId="4" fontId="0" fillId="2" borderId="7" xfId="0" applyNumberFormat="1" applyFill="1" applyBorder="1"/>
    <xf numFmtId="4" fontId="0" fillId="3" borderId="7" xfId="0" applyNumberFormat="1" applyFill="1" applyBorder="1"/>
    <xf numFmtId="4" fontId="0" fillId="0" borderId="8" xfId="0" applyNumberFormat="1" applyBorder="1"/>
    <xf numFmtId="4" fontId="0" fillId="0" borderId="9" xfId="0" applyNumberFormat="1" applyBorder="1"/>
    <xf numFmtId="4" fontId="0" fillId="2" borderId="9" xfId="0" applyNumberFormat="1" applyFill="1" applyBorder="1"/>
    <xf numFmtId="4" fontId="0" fillId="3" borderId="9" xfId="0" applyNumberFormat="1" applyFill="1" applyBorder="1"/>
    <xf numFmtId="4" fontId="0" fillId="2" borderId="0" xfId="0" applyNumberFormat="1" applyFill="1"/>
    <xf numFmtId="4" fontId="0" fillId="3" borderId="0" xfId="0" applyNumberFormat="1" applyFill="1"/>
    <xf numFmtId="4" fontId="2" fillId="0" borderId="7" xfId="0" applyNumberFormat="1" applyFont="1" applyBorder="1"/>
    <xf numFmtId="4" fontId="2" fillId="2" borderId="7" xfId="0" applyNumberFormat="1" applyFont="1" applyFill="1" applyBorder="1"/>
    <xf numFmtId="4" fontId="2" fillId="3" borderId="7" xfId="0" applyNumberFormat="1" applyFont="1" applyFill="1" applyBorder="1"/>
    <xf numFmtId="0" fontId="0" fillId="2" borderId="0" xfId="0" applyFill="1" applyAlignment="1">
      <alignment horizontal="right"/>
    </xf>
    <xf numFmtId="0" fontId="0" fillId="0" borderId="7" xfId="0" applyBorder="1"/>
    <xf numFmtId="0" fontId="0" fillId="2" borderId="7" xfId="0" applyFill="1" applyBorder="1"/>
    <xf numFmtId="4" fontId="0" fillId="0" borderId="10" xfId="0" applyNumberFormat="1" applyBorder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4" borderId="7" xfId="0" applyFill="1" applyBorder="1"/>
    <xf numFmtId="0" fontId="0" fillId="5" borderId="7" xfId="0" applyFill="1" applyBorder="1"/>
    <xf numFmtId="4" fontId="0" fillId="4" borderId="9" xfId="0" applyNumberFormat="1" applyFill="1" applyBorder="1"/>
    <xf numFmtId="4" fontId="0" fillId="5" borderId="9" xfId="0" applyNumberFormat="1" applyFill="1" applyBorder="1"/>
    <xf numFmtId="4" fontId="0" fillId="4" borderId="0" xfId="0" applyNumberFormat="1" applyFill="1"/>
    <xf numFmtId="4" fontId="0" fillId="5" borderId="0" xfId="0" applyNumberFormat="1" applyFill="1"/>
    <xf numFmtId="4" fontId="0" fillId="4" borderId="7" xfId="0" applyNumberFormat="1" applyFill="1" applyBorder="1"/>
    <xf numFmtId="4" fontId="0" fillId="5" borderId="7" xfId="0" applyNumberFormat="1" applyFill="1" applyBorder="1"/>
    <xf numFmtId="4" fontId="0" fillId="2" borderId="11" xfId="0" applyNumberFormat="1" applyFill="1" applyBorder="1"/>
    <xf numFmtId="4" fontId="3" fillId="0" borderId="0" xfId="0" applyNumberFormat="1" applyFont="1"/>
    <xf numFmtId="4" fontId="1" fillId="0" borderId="0" xfId="0" applyNumberFormat="1" applyFont="1"/>
    <xf numFmtId="4" fontId="4" fillId="0" borderId="12" xfId="0" applyNumberFormat="1" applyFont="1" applyBorder="1"/>
    <xf numFmtId="4" fontId="2" fillId="4" borderId="7" xfId="0" applyNumberFormat="1" applyFont="1" applyFill="1" applyBorder="1"/>
    <xf numFmtId="4" fontId="5" fillId="0" borderId="0" xfId="0" applyNumberFormat="1" applyFont="1"/>
    <xf numFmtId="4" fontId="6" fillId="0" borderId="12" xfId="0" applyNumberFormat="1" applyFont="1" applyBorder="1"/>
    <xf numFmtId="4" fontId="3" fillId="0" borderId="0" xfId="0" applyNumberFormat="1" applyFont="1" applyAlignment="1">
      <alignment horizontal="right"/>
    </xf>
    <xf numFmtId="4" fontId="1" fillId="0" borderId="12" xfId="0" applyNumberFormat="1" applyFont="1" applyBorder="1"/>
    <xf numFmtId="4" fontId="4" fillId="0" borderId="0" xfId="0" applyNumberFormat="1" applyFont="1"/>
    <xf numFmtId="4" fontId="7" fillId="0" borderId="0" xfId="0" applyNumberFormat="1" applyFont="1" applyAlignment="1">
      <alignment horizontal="right"/>
    </xf>
    <xf numFmtId="164" fontId="1" fillId="0" borderId="0" xfId="0" applyNumberFormat="1" applyFont="1"/>
    <xf numFmtId="4" fontId="2" fillId="5" borderId="7" xfId="0" applyNumberFormat="1" applyFont="1" applyFill="1" applyBorder="1"/>
    <xf numFmtId="0" fontId="0" fillId="0" borderId="0" xfId="0" applyNumberFormat="1"/>
    <xf numFmtId="0" fontId="2" fillId="0" borderId="13" xfId="0" applyFont="1" applyBorder="1"/>
    <xf numFmtId="0" fontId="0" fillId="0" borderId="14" xfId="0" applyBorder="1"/>
    <xf numFmtId="0" fontId="0" fillId="0" borderId="11" xfId="0" applyBorder="1"/>
    <xf numFmtId="0" fontId="2" fillId="0" borderId="7" xfId="0" applyFont="1" applyBorder="1" applyAlignment="1">
      <alignment horizontal="right" wrapText="1"/>
    </xf>
    <xf numFmtId="0" fontId="0" fillId="0" borderId="14" xfId="0" applyNumberFormat="1" applyBorder="1"/>
    <xf numFmtId="0" fontId="5" fillId="0" borderId="10" xfId="0" applyFont="1" applyBorder="1" applyAlignment="1">
      <alignment horizontal="center"/>
    </xf>
    <xf numFmtId="0" fontId="8" fillId="0" borderId="0" xfId="0" applyFont="1"/>
    <xf numFmtId="0" fontId="2" fillId="0" borderId="0" xfId="0" applyFont="1"/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15" xfId="0" applyFont="1" applyBorder="1" applyAlignment="1">
      <alignment horizontal="center"/>
    </xf>
    <xf numFmtId="4" fontId="0" fillId="0" borderId="13" xfId="0" applyNumberFormat="1" applyBorder="1"/>
    <xf numFmtId="4" fontId="0" fillId="0" borderId="11" xfId="0" applyNumberFormat="1" applyBorder="1"/>
    <xf numFmtId="4" fontId="0" fillId="0" borderId="14" xfId="0" applyNumberFormat="1" applyBorder="1"/>
    <xf numFmtId="4" fontId="2" fillId="0" borderId="11" xfId="0" applyNumberFormat="1" applyFont="1" applyBorder="1"/>
    <xf numFmtId="0" fontId="2" fillId="0" borderId="7" xfId="0" applyFont="1" applyBorder="1"/>
    <xf numFmtId="0" fontId="0" fillId="0" borderId="10" xfId="0" applyBorder="1"/>
    <xf numFmtId="0" fontId="5" fillId="0" borderId="10" xfId="0" applyNumberFormat="1" applyFont="1" applyBorder="1" applyAlignment="1"/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0" xfId="0" applyFont="1" applyBorder="1" applyAlignment="1"/>
    <xf numFmtId="0" fontId="9" fillId="0" borderId="10" xfId="0" applyFont="1" applyFill="1" applyBorder="1" applyAlignment="1"/>
    <xf numFmtId="0" fontId="0" fillId="0" borderId="10" xfId="0" applyBorder="1" applyAlignment="1"/>
    <xf numFmtId="4" fontId="2" fillId="0" borderId="15" xfId="0" applyNumberFormat="1" applyFont="1" applyBorder="1"/>
    <xf numFmtId="0" fontId="5" fillId="0" borderId="15" xfId="0" applyNumberFormat="1" applyFont="1" applyBorder="1" applyAlignment="1">
      <alignment horizont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/>
    </xf>
    <xf numFmtId="4" fontId="5" fillId="0" borderId="0" xfId="0" applyNumberFormat="1" applyFont="1" applyAlignment="1"/>
    <xf numFmtId="4" fontId="5" fillId="0" borderId="15" xfId="0" applyNumberFormat="1" applyFont="1" applyBorder="1" applyAlignment="1"/>
    <xf numFmtId="4" fontId="2" fillId="0" borderId="15" xfId="0" applyNumberFormat="1" applyFont="1" applyBorder="1" applyAlignment="1"/>
    <xf numFmtId="0" fontId="0" fillId="0" borderId="7" xfId="0" applyNumberFormat="1" applyBorder="1"/>
    <xf numFmtId="4" fontId="2" fillId="0" borderId="0" xfId="0" applyNumberFormat="1" applyFont="1"/>
    <xf numFmtId="0" fontId="5" fillId="0" borderId="10" xfId="0" applyNumberFormat="1" applyFont="1" applyBorder="1" applyAlignment="1">
      <alignment horizontal="center"/>
    </xf>
    <xf numFmtId="0" fontId="5" fillId="0" borderId="0" xfId="0" applyFont="1"/>
    <xf numFmtId="0" fontId="0" fillId="0" borderId="10" xfId="0" applyBorder="1" applyAlignment="1">
      <alignment horizontal="center"/>
    </xf>
    <xf numFmtId="0" fontId="2" fillId="0" borderId="15" xfId="0" applyFont="1" applyBorder="1"/>
    <xf numFmtId="0" fontId="0" fillId="2" borderId="7" xfId="0" applyNumberFormat="1" applyFill="1" applyBorder="1"/>
    <xf numFmtId="4" fontId="2" fillId="0" borderId="0" xfId="0" applyNumberFormat="1" applyFont="1" applyBorder="1"/>
    <xf numFmtId="0" fontId="2" fillId="0" borderId="10" xfId="0" applyFont="1" applyBorder="1"/>
    <xf numFmtId="4" fontId="2" fillId="0" borderId="8" xfId="0" applyNumberFormat="1" applyFont="1" applyBorder="1"/>
    <xf numFmtId="4" fontId="2" fillId="0" borderId="16" xfId="0" applyNumberFormat="1" applyFont="1" applyBorder="1"/>
    <xf numFmtId="4" fontId="2" fillId="0" borderId="13" xfId="0" applyNumberFormat="1" applyFont="1" applyBorder="1"/>
    <xf numFmtId="0" fontId="0" fillId="0" borderId="7" xfId="0" applyNumberFormat="1" applyFill="1" applyBorder="1"/>
    <xf numFmtId="4" fontId="0" fillId="0" borderId="0" xfId="0" applyNumberFormat="1" applyBorder="1"/>
    <xf numFmtId="0" fontId="0" fillId="0" borderId="15" xfId="0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right"/>
    </xf>
    <xf numFmtId="0" fontId="3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3" fillId="0" borderId="0" xfId="0" applyFont="1"/>
    <xf numFmtId="4" fontId="13" fillId="0" borderId="0" xfId="0" applyNumberFormat="1" applyFont="1"/>
    <xf numFmtId="2" fontId="0" fillId="0" borderId="0" xfId="0" applyNumberFormat="1"/>
    <xf numFmtId="0" fontId="14" fillId="0" borderId="0" xfId="0" applyFont="1"/>
    <xf numFmtId="0" fontId="15" fillId="0" borderId="0" xfId="0" applyFont="1"/>
    <xf numFmtId="164" fontId="12" fillId="0" borderId="0" xfId="0" applyNumberFormat="1" applyFont="1"/>
    <xf numFmtId="4" fontId="0" fillId="0" borderId="7" xfId="0" applyNumberFormat="1" applyFill="1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16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2" borderId="13" xfId="0" applyFill="1" applyBorder="1"/>
    <xf numFmtId="4" fontId="0" fillId="2" borderId="13" xfId="0" applyNumberFormat="1" applyFill="1" applyBorder="1"/>
    <xf numFmtId="4" fontId="2" fillId="2" borderId="13" xfId="0" applyNumberFormat="1" applyFont="1" applyFill="1" applyBorder="1"/>
    <xf numFmtId="0" fontId="0" fillId="4" borderId="13" xfId="0" applyFill="1" applyBorder="1"/>
    <xf numFmtId="4" fontId="0" fillId="4" borderId="13" xfId="0" applyNumberFormat="1" applyFill="1" applyBorder="1"/>
    <xf numFmtId="0" fontId="0" fillId="4" borderId="11" xfId="0" applyFill="1" applyBorder="1"/>
    <xf numFmtId="4" fontId="0" fillId="4" borderId="11" xfId="0" applyNumberFormat="1" applyFill="1" applyBorder="1"/>
    <xf numFmtId="0" fontId="0" fillId="0" borderId="0" xfId="0" applyBorder="1"/>
    <xf numFmtId="0" fontId="0" fillId="2" borderId="0" xfId="0" applyFill="1" applyBorder="1"/>
    <xf numFmtId="4" fontId="0" fillId="2" borderId="0" xfId="0" applyNumberFormat="1" applyFill="1" applyBorder="1"/>
    <xf numFmtId="4" fontId="2" fillId="2" borderId="0" xfId="0" applyNumberFormat="1" applyFont="1" applyFill="1" applyBorder="1"/>
    <xf numFmtId="0" fontId="0" fillId="5" borderId="0" xfId="0" applyFill="1" applyBorder="1"/>
    <xf numFmtId="0" fontId="0" fillId="4" borderId="0" xfId="0" applyFill="1" applyBorder="1"/>
    <xf numFmtId="4" fontId="0" fillId="5" borderId="0" xfId="0" applyNumberFormat="1" applyFill="1" applyBorder="1"/>
    <xf numFmtId="4" fontId="0" fillId="4" borderId="0" xfId="0" applyNumberFormat="1" applyFill="1" applyBorder="1"/>
    <xf numFmtId="4" fontId="0" fillId="6" borderId="7" xfId="0" applyNumberFormat="1" applyFill="1" applyBorder="1"/>
    <xf numFmtId="4" fontId="2" fillId="6" borderId="7" xfId="0" applyNumberFormat="1" applyFont="1" applyFill="1" applyBorder="1"/>
    <xf numFmtId="0" fontId="0" fillId="6" borderId="0" xfId="0" applyFill="1" applyAlignment="1">
      <alignment horizontal="right"/>
    </xf>
    <xf numFmtId="0" fontId="0" fillId="6" borderId="7" xfId="0" applyFill="1" applyBorder="1"/>
    <xf numFmtId="4" fontId="0" fillId="6" borderId="9" xfId="0" applyNumberFormat="1" applyFill="1" applyBorder="1"/>
    <xf numFmtId="4" fontId="0" fillId="6" borderId="0" xfId="0" applyNumberFormat="1" applyFill="1"/>
    <xf numFmtId="4" fontId="2" fillId="0" borderId="7" xfId="0" applyNumberFormat="1" applyFont="1" applyFill="1" applyBorder="1"/>
    <xf numFmtId="0" fontId="2" fillId="0" borderId="0" xfId="0" applyFont="1" applyBorder="1" applyAlignment="1">
      <alignment horizontal="center"/>
    </xf>
    <xf numFmtId="4" fontId="0" fillId="0" borderId="0" xfId="0" applyNumberFormat="1" applyFill="1"/>
    <xf numFmtId="0" fontId="0" fillId="0" borderId="0" xfId="0" applyFill="1"/>
    <xf numFmtId="0" fontId="5" fillId="0" borderId="10" xfId="0" applyFont="1" applyBorder="1"/>
    <xf numFmtId="0" fontId="5" fillId="0" borderId="17" xfId="0" applyFont="1" applyBorder="1" applyAlignment="1">
      <alignment horizontal="center"/>
    </xf>
    <xf numFmtId="0" fontId="0" fillId="0" borderId="14" xfId="0" applyFill="1" applyBorder="1"/>
    <xf numFmtId="4" fontId="0" fillId="0" borderId="0" xfId="0" applyNumberFormat="1" applyFill="1" applyBorder="1"/>
    <xf numFmtId="0" fontId="0" fillId="2" borderId="10" xfId="0" applyFill="1" applyBorder="1"/>
    <xf numFmtId="4" fontId="0" fillId="2" borderId="14" xfId="0" applyNumberFormat="1" applyFill="1" applyBorder="1"/>
    <xf numFmtId="0" fontId="0" fillId="0" borderId="7" xfId="0" applyFill="1" applyBorder="1"/>
    <xf numFmtId="4" fontId="0" fillId="0" borderId="14" xfId="0" applyNumberFormat="1" applyFill="1" applyBorder="1"/>
    <xf numFmtId="0" fontId="0" fillId="2" borderId="14" xfId="0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19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74"/>
  <sheetViews>
    <sheetView topLeftCell="I40" workbookViewId="0">
      <selection activeCell="T66" sqref="T66"/>
    </sheetView>
  </sheetViews>
  <sheetFormatPr baseColWidth="10" defaultRowHeight="14.25" x14ac:dyDescent="0.45"/>
  <cols>
    <col min="1" max="1" width="13" customWidth="1"/>
    <col min="4" max="4" width="12.3984375" customWidth="1"/>
    <col min="18" max="21" width="11.3984375" style="125"/>
  </cols>
  <sheetData>
    <row r="1" spans="1:22" ht="14.65" thickBot="1" x14ac:dyDescent="0.5"/>
    <row r="2" spans="1:22" x14ac:dyDescent="0.45">
      <c r="A2" s="1" t="s">
        <v>0</v>
      </c>
      <c r="R2" s="113"/>
      <c r="S2" s="114"/>
      <c r="T2" s="106" t="s">
        <v>85</v>
      </c>
      <c r="U2" s="107"/>
      <c r="V2" s="108"/>
    </row>
    <row r="3" spans="1:22" ht="14.65" thickBot="1" x14ac:dyDescent="0.5">
      <c r="A3" s="1"/>
      <c r="R3" s="115"/>
      <c r="S3" s="116"/>
      <c r="T3" s="109" t="s">
        <v>1</v>
      </c>
      <c r="U3" s="110"/>
      <c r="V3" s="111"/>
    </row>
    <row r="5" spans="1:22" x14ac:dyDescent="0.45">
      <c r="A5" s="1" t="s">
        <v>2</v>
      </c>
    </row>
    <row r="6" spans="1:22" x14ac:dyDescent="0.45">
      <c r="B6">
        <v>30</v>
      </c>
      <c r="C6">
        <v>29</v>
      </c>
      <c r="D6">
        <v>28</v>
      </c>
      <c r="E6">
        <v>27</v>
      </c>
      <c r="F6" s="2">
        <v>26</v>
      </c>
      <c r="G6">
        <v>25</v>
      </c>
      <c r="H6">
        <v>24</v>
      </c>
      <c r="I6">
        <v>23</v>
      </c>
      <c r="J6">
        <v>22</v>
      </c>
      <c r="K6">
        <v>21</v>
      </c>
      <c r="L6" s="2">
        <v>20</v>
      </c>
      <c r="M6" s="3" t="s">
        <v>3</v>
      </c>
      <c r="N6" s="3" t="s">
        <v>4</v>
      </c>
      <c r="O6" s="4" t="s">
        <v>5</v>
      </c>
    </row>
    <row r="7" spans="1:22" s="5" customFormat="1" x14ac:dyDescent="0.45">
      <c r="B7" s="6"/>
      <c r="C7" s="6"/>
      <c r="D7" s="6"/>
      <c r="E7" s="6"/>
      <c r="F7" s="7"/>
      <c r="G7" s="6"/>
      <c r="H7" s="6"/>
      <c r="I7" s="6"/>
      <c r="J7" s="6"/>
      <c r="K7" s="6"/>
      <c r="L7" s="7"/>
      <c r="M7" s="6"/>
      <c r="N7" s="6"/>
      <c r="O7" s="8"/>
      <c r="R7" s="90"/>
      <c r="S7" s="90"/>
      <c r="T7" s="90"/>
      <c r="U7" s="90"/>
    </row>
    <row r="8" spans="1:22" s="5" customFormat="1" x14ac:dyDescent="0.45">
      <c r="A8" s="9"/>
      <c r="B8" s="10"/>
      <c r="C8" s="10"/>
      <c r="D8" s="10"/>
      <c r="E8" s="10"/>
      <c r="F8" s="11"/>
      <c r="G8" s="10"/>
      <c r="H8" s="10"/>
      <c r="I8" s="10"/>
      <c r="J8" s="10"/>
      <c r="K8" s="10"/>
      <c r="L8" s="11"/>
      <c r="M8" s="10"/>
      <c r="N8" s="10"/>
      <c r="O8" s="12"/>
      <c r="R8" s="90"/>
      <c r="S8" s="90"/>
      <c r="T8" s="90"/>
      <c r="U8" s="90"/>
    </row>
    <row r="9" spans="1:22" s="5" customFormat="1" x14ac:dyDescent="0.45">
      <c r="F9" s="13"/>
      <c r="L9" s="13"/>
      <c r="O9" s="14"/>
      <c r="R9" s="90"/>
      <c r="S9" s="90"/>
      <c r="T9" s="90"/>
      <c r="U9" s="90"/>
    </row>
    <row r="10" spans="1:22" s="5" customFormat="1" x14ac:dyDescent="0.45">
      <c r="A10" s="6" t="s">
        <v>6</v>
      </c>
      <c r="B10" s="6">
        <v>15577.66</v>
      </c>
      <c r="C10" s="6">
        <v>15577.66</v>
      </c>
      <c r="D10" s="6">
        <v>15577.66</v>
      </c>
      <c r="E10" s="6">
        <v>15577.66</v>
      </c>
      <c r="F10" s="7">
        <v>15577.66</v>
      </c>
      <c r="G10" s="6">
        <v>15577.66</v>
      </c>
      <c r="H10" s="6">
        <v>15577.66</v>
      </c>
      <c r="I10" s="6">
        <v>15577.66</v>
      </c>
      <c r="J10" s="6">
        <v>15577.66</v>
      </c>
      <c r="K10" s="6">
        <v>15577.66</v>
      </c>
      <c r="L10" s="7">
        <v>15577.66</v>
      </c>
      <c r="M10" s="6">
        <v>15577.66</v>
      </c>
      <c r="N10" s="6">
        <v>15577.66</v>
      </c>
      <c r="O10" s="8">
        <v>15577.66</v>
      </c>
      <c r="R10" s="90"/>
      <c r="S10" s="90"/>
      <c r="T10" s="90"/>
      <c r="U10" s="90"/>
    </row>
    <row r="11" spans="1:22" s="5" customFormat="1" x14ac:dyDescent="0.45">
      <c r="A11" s="6" t="s">
        <v>7</v>
      </c>
      <c r="B11" s="6">
        <v>14394.380000000001</v>
      </c>
      <c r="C11" s="6">
        <v>12911.079999999998</v>
      </c>
      <c r="D11" s="6">
        <v>12368.44</v>
      </c>
      <c r="E11" s="6">
        <v>11825.1</v>
      </c>
      <c r="F11" s="7">
        <v>10374.56</v>
      </c>
      <c r="G11" s="6">
        <v>9204.44</v>
      </c>
      <c r="H11" s="6">
        <v>8661.3799999999992</v>
      </c>
      <c r="I11" s="6">
        <v>8119.1599999999989</v>
      </c>
      <c r="J11" s="6">
        <v>7575.68</v>
      </c>
      <c r="K11" s="6">
        <v>7033.6</v>
      </c>
      <c r="L11" s="7">
        <v>6533.52</v>
      </c>
      <c r="M11" s="6">
        <v>6533.52</v>
      </c>
      <c r="N11" s="6">
        <v>6533.52</v>
      </c>
      <c r="O11" s="8">
        <v>6533.52</v>
      </c>
      <c r="R11" s="90"/>
      <c r="S11" s="90"/>
      <c r="T11" s="90"/>
      <c r="U11" s="90"/>
    </row>
    <row r="12" spans="1:22" s="5" customFormat="1" x14ac:dyDescent="0.45">
      <c r="A12" s="6" t="s">
        <v>8</v>
      </c>
      <c r="B12" s="6">
        <v>34474.241900000001</v>
      </c>
      <c r="C12" s="6">
        <v>32552.739450000001</v>
      </c>
      <c r="D12" s="6">
        <v>29925.936950000003</v>
      </c>
      <c r="E12" s="6">
        <v>24204.804049999999</v>
      </c>
      <c r="F12" s="7">
        <v>21172.600749999998</v>
      </c>
      <c r="G12" s="6">
        <v>21110.75995</v>
      </c>
      <c r="H12" s="6">
        <v>20578.671399999999</v>
      </c>
      <c r="I12" s="6">
        <v>20215.78615</v>
      </c>
      <c r="J12" s="6">
        <v>19853.33035</v>
      </c>
      <c r="K12" s="6">
        <v>18328.210249999996</v>
      </c>
      <c r="L12" s="7">
        <v>16772.169750000001</v>
      </c>
      <c r="M12" s="6">
        <v>14005.509700000001</v>
      </c>
      <c r="N12" s="6">
        <v>11073.511399999999</v>
      </c>
      <c r="O12" s="8">
        <v>7847.7692999999999</v>
      </c>
      <c r="R12" s="90"/>
      <c r="S12" s="90"/>
      <c r="T12" s="90"/>
      <c r="U12" s="90"/>
    </row>
    <row r="13" spans="1:22" s="5" customFormat="1" x14ac:dyDescent="0.45">
      <c r="A13" s="6" t="s">
        <v>9</v>
      </c>
      <c r="B13" s="6">
        <v>5370.5585500000007</v>
      </c>
      <c r="C13" s="6">
        <v>5086.8352500000001</v>
      </c>
      <c r="D13" s="6">
        <v>4822.7234999999991</v>
      </c>
      <c r="E13" s="6">
        <v>4300.6554500000002</v>
      </c>
      <c r="F13" s="7">
        <v>3926.8907999999997</v>
      </c>
      <c r="G13" s="6">
        <v>3824.3954000000003</v>
      </c>
      <c r="H13" s="6">
        <v>3734.7834999999995</v>
      </c>
      <c r="I13" s="6">
        <v>3659.3434499999994</v>
      </c>
      <c r="J13" s="6">
        <v>3583.9034000000001</v>
      </c>
      <c r="K13" s="6">
        <v>3411.5508</v>
      </c>
      <c r="L13" s="7">
        <v>3240.2002499999999</v>
      </c>
      <c r="M13" s="6">
        <v>3009.7287500000002</v>
      </c>
      <c r="N13" s="6">
        <v>2765.3716999999997</v>
      </c>
      <c r="O13" s="8">
        <v>2496.5360000000001</v>
      </c>
      <c r="R13" s="90"/>
      <c r="S13" s="90"/>
      <c r="T13" s="90"/>
      <c r="U13" s="90"/>
    </row>
    <row r="14" spans="1:22" s="5" customFormat="1" x14ac:dyDescent="0.45">
      <c r="A14" s="6" t="s">
        <v>10</v>
      </c>
      <c r="B14" s="6">
        <v>6120.9508499999993</v>
      </c>
      <c r="C14" s="6">
        <v>5764.0779000000002</v>
      </c>
      <c r="D14" s="6">
        <v>5152.6842499999993</v>
      </c>
      <c r="E14" s="6">
        <v>3767.5648499999998</v>
      </c>
      <c r="F14" s="7">
        <v>3130.5473499999998</v>
      </c>
      <c r="G14" s="6">
        <v>3212.4291499999995</v>
      </c>
      <c r="H14" s="6">
        <v>3124.8213499999997</v>
      </c>
      <c r="I14" s="6">
        <v>3079.1564999999996</v>
      </c>
      <c r="J14" s="6">
        <v>3033.9210999999996</v>
      </c>
      <c r="K14" s="6">
        <v>2697.8049000000001</v>
      </c>
      <c r="L14" s="7">
        <v>2350.5230000000001</v>
      </c>
      <c r="M14" s="6">
        <v>1658.8221999999998</v>
      </c>
      <c r="N14" s="6">
        <v>925.75104999999996</v>
      </c>
      <c r="O14" s="8">
        <v>119.24394999999998</v>
      </c>
      <c r="R14" s="90"/>
      <c r="S14" s="90"/>
      <c r="T14" s="90"/>
      <c r="U14" s="90"/>
    </row>
    <row r="15" spans="1:22" s="5" customFormat="1" x14ac:dyDescent="0.45">
      <c r="B15" s="6"/>
      <c r="C15" s="6"/>
      <c r="D15" s="6"/>
      <c r="E15" s="6"/>
      <c r="F15" s="7"/>
      <c r="G15" s="6"/>
      <c r="H15" s="6"/>
      <c r="I15" s="6"/>
      <c r="J15" s="6"/>
      <c r="K15" s="6"/>
      <c r="L15" s="7"/>
      <c r="M15" s="6"/>
      <c r="N15" s="6"/>
      <c r="O15" s="8"/>
      <c r="R15" s="90"/>
      <c r="S15" s="90"/>
      <c r="T15" s="90"/>
      <c r="U15" s="90"/>
    </row>
    <row r="16" spans="1:22" s="5" customFormat="1" x14ac:dyDescent="0.45">
      <c r="A16" s="6" t="s">
        <v>11</v>
      </c>
      <c r="B16" s="6">
        <v>4973.3172999999997</v>
      </c>
      <c r="C16" s="6">
        <v>4973.3172999999997</v>
      </c>
      <c r="D16" s="6">
        <v>3712.3089499999996</v>
      </c>
      <c r="E16" s="6">
        <v>3421.7144499999999</v>
      </c>
      <c r="F16" s="7">
        <v>3153.8807999999999</v>
      </c>
      <c r="G16" s="6">
        <v>3178.0731500000002</v>
      </c>
      <c r="H16" s="6">
        <v>3132.9809000000005</v>
      </c>
      <c r="I16" s="6">
        <v>3074.0030999999999</v>
      </c>
      <c r="J16" s="6">
        <v>3058.5428999999999</v>
      </c>
      <c r="K16" s="6">
        <v>2900.9347499999999</v>
      </c>
      <c r="L16" s="7">
        <v>2814.7584499999998</v>
      </c>
      <c r="M16" s="6">
        <v>3450.3444499999996</v>
      </c>
      <c r="N16" s="6">
        <v>3230.3229000000001</v>
      </c>
      <c r="O16" s="8">
        <v>2988.2562499999999</v>
      </c>
      <c r="R16" s="90"/>
      <c r="S16" s="90"/>
      <c r="T16" s="90"/>
      <c r="U16" s="90"/>
    </row>
    <row r="17" spans="1:21" s="5" customFormat="1" x14ac:dyDescent="0.45">
      <c r="A17" s="6"/>
      <c r="B17" s="15">
        <v>80911.108599999992</v>
      </c>
      <c r="C17" s="15">
        <v>76865.709900000002</v>
      </c>
      <c r="D17" s="15">
        <v>71559.753650000013</v>
      </c>
      <c r="E17" s="15">
        <v>63097.498800000001</v>
      </c>
      <c r="F17" s="16">
        <v>57336.1397</v>
      </c>
      <c r="G17" s="15">
        <v>56107.75765</v>
      </c>
      <c r="H17" s="15">
        <v>54810.297149999999</v>
      </c>
      <c r="I17" s="15">
        <v>53725.109199999999</v>
      </c>
      <c r="J17" s="15">
        <v>52683.037750000003</v>
      </c>
      <c r="K17" s="15">
        <v>49949.760699999999</v>
      </c>
      <c r="L17" s="16">
        <v>47288.831450000005</v>
      </c>
      <c r="M17" s="15">
        <v>44235.585100000004</v>
      </c>
      <c r="N17" s="15">
        <v>40106.137049999998</v>
      </c>
      <c r="O17" s="17">
        <v>35562.985500000003</v>
      </c>
      <c r="R17" s="90"/>
      <c r="S17" s="90"/>
      <c r="T17" s="90"/>
      <c r="U17" s="90"/>
    </row>
    <row r="19" spans="1:21" x14ac:dyDescent="0.45">
      <c r="A19" s="1" t="s">
        <v>12</v>
      </c>
    </row>
    <row r="20" spans="1:21" x14ac:dyDescent="0.45">
      <c r="B20">
        <f>ROUND(('abril mensual funcionaris'!B10*12)+('abril mensual funcionaris'!B66*2),2)</f>
        <v>15577.66</v>
      </c>
      <c r="E20" s="3" t="s">
        <v>13</v>
      </c>
      <c r="F20" s="3" t="s">
        <v>14</v>
      </c>
      <c r="G20" s="3">
        <v>25</v>
      </c>
      <c r="H20" s="3">
        <v>24</v>
      </c>
      <c r="I20" s="3">
        <v>23</v>
      </c>
      <c r="J20" s="3">
        <v>22</v>
      </c>
      <c r="K20" s="18">
        <v>21</v>
      </c>
      <c r="L20" s="18">
        <v>20</v>
      </c>
      <c r="M20" s="3">
        <v>19</v>
      </c>
      <c r="N20" s="18">
        <v>18</v>
      </c>
      <c r="O20" s="3">
        <v>17</v>
      </c>
      <c r="P20" s="18">
        <v>16</v>
      </c>
      <c r="Q20" s="3" t="s">
        <v>15</v>
      </c>
    </row>
    <row r="21" spans="1:21" x14ac:dyDescent="0.45">
      <c r="B21" s="5">
        <f>'abril mensual funcionaris'!B11*14</f>
        <v>14394.380000000001</v>
      </c>
      <c r="E21" s="19"/>
      <c r="F21" s="19"/>
      <c r="G21" s="19"/>
      <c r="H21" s="19"/>
      <c r="I21" s="19"/>
      <c r="J21" s="19"/>
      <c r="K21" s="20"/>
      <c r="L21" s="20"/>
      <c r="M21" s="19"/>
      <c r="N21" s="20"/>
      <c r="O21" s="19"/>
      <c r="P21" s="20"/>
      <c r="Q21" s="117"/>
    </row>
    <row r="22" spans="1:21" s="5" customFormat="1" x14ac:dyDescent="0.45">
      <c r="B22" s="5">
        <f>'abril mensual funcionaris'!B12*14</f>
        <v>34474.241900000001</v>
      </c>
      <c r="D22" s="9"/>
      <c r="E22" s="10"/>
      <c r="F22" s="10"/>
      <c r="G22" s="10"/>
      <c r="H22" s="10"/>
      <c r="I22" s="10"/>
      <c r="J22" s="10"/>
      <c r="K22" s="11"/>
      <c r="L22" s="11"/>
      <c r="M22" s="10"/>
      <c r="N22" s="11"/>
      <c r="O22" s="10"/>
      <c r="P22" s="11"/>
      <c r="Q22" s="10"/>
      <c r="R22" s="90"/>
      <c r="S22" s="90"/>
      <c r="T22" s="90"/>
      <c r="U22" s="90"/>
    </row>
    <row r="23" spans="1:21" s="5" customFormat="1" x14ac:dyDescent="0.45">
      <c r="B23" s="5">
        <f>'abril mensual funcionaris'!B13*14</f>
        <v>5370.5585500000007</v>
      </c>
      <c r="K23" s="13"/>
      <c r="L23" s="13"/>
      <c r="N23" s="13"/>
      <c r="P23" s="13"/>
      <c r="R23" s="90"/>
      <c r="S23" s="90"/>
      <c r="T23" s="90"/>
      <c r="U23" s="90"/>
    </row>
    <row r="24" spans="1:21" s="5" customFormat="1" x14ac:dyDescent="0.45">
      <c r="B24" s="5">
        <f>'abril mensual funcionaris'!B14*14</f>
        <v>6120.9508499999993</v>
      </c>
      <c r="D24" s="6" t="s">
        <v>6</v>
      </c>
      <c r="E24" s="133">
        <v>13698.06</v>
      </c>
      <c r="F24" s="6">
        <v>13698.06</v>
      </c>
      <c r="G24" s="6">
        <v>13698.06</v>
      </c>
      <c r="H24" s="6">
        <v>13698.06</v>
      </c>
      <c r="I24" s="6">
        <v>13698.06</v>
      </c>
      <c r="J24" s="6">
        <v>13698.06</v>
      </c>
      <c r="K24" s="7">
        <v>13698.06</v>
      </c>
      <c r="L24" s="7">
        <v>13698.06</v>
      </c>
      <c r="M24" s="6">
        <v>13698.06</v>
      </c>
      <c r="N24" s="7">
        <v>13698.06</v>
      </c>
      <c r="O24" s="6">
        <v>13698.06</v>
      </c>
      <c r="P24" s="7">
        <v>13698.06</v>
      </c>
      <c r="Q24" s="58">
        <v>13698.06</v>
      </c>
      <c r="R24" s="90"/>
      <c r="S24" s="90"/>
      <c r="T24" s="90"/>
      <c r="U24" s="90"/>
    </row>
    <row r="25" spans="1:21" s="5" customFormat="1" x14ac:dyDescent="0.45">
      <c r="B25" s="5">
        <f>'abril mensual funcionaris'!B15*14</f>
        <v>0</v>
      </c>
      <c r="D25" s="6" t="s">
        <v>7</v>
      </c>
      <c r="E25" s="133">
        <v>10374.56</v>
      </c>
      <c r="F25" s="6">
        <v>10374.56</v>
      </c>
      <c r="G25" s="6">
        <v>9204.44</v>
      </c>
      <c r="H25" s="6">
        <v>8661.3799999999992</v>
      </c>
      <c r="I25" s="6">
        <v>8119.1599999999989</v>
      </c>
      <c r="J25" s="6">
        <v>7575.68</v>
      </c>
      <c r="K25" s="7">
        <v>7033.6</v>
      </c>
      <c r="L25" s="7">
        <v>6533.52</v>
      </c>
      <c r="M25" s="6">
        <v>6200.0399999999991</v>
      </c>
      <c r="N25" s="7">
        <v>5866.28</v>
      </c>
      <c r="O25" s="104">
        <v>5532.52</v>
      </c>
      <c r="P25" s="7">
        <v>5199.7400000000007</v>
      </c>
      <c r="Q25" s="58">
        <v>5199.7400000000007</v>
      </c>
      <c r="R25" s="90"/>
      <c r="S25" s="90"/>
      <c r="T25" s="90"/>
      <c r="U25" s="90"/>
    </row>
    <row r="26" spans="1:21" s="5" customFormat="1" x14ac:dyDescent="0.45">
      <c r="B26" s="5">
        <f>'abril mensual funcionaris'!B16*14</f>
        <v>4973.3172999999997</v>
      </c>
      <c r="D26" s="6" t="s">
        <v>8</v>
      </c>
      <c r="E26" s="133">
        <f>E12</f>
        <v>24204.804049999999</v>
      </c>
      <c r="F26" s="6">
        <v>18163.301449999999</v>
      </c>
      <c r="G26" s="6">
        <v>17156.8138</v>
      </c>
      <c r="H26" s="6">
        <v>16999.0625</v>
      </c>
      <c r="I26" s="6">
        <v>16725.789150000001</v>
      </c>
      <c r="J26" s="6">
        <v>16454.09045</v>
      </c>
      <c r="K26" s="7">
        <v>16090.06</v>
      </c>
      <c r="L26" s="7">
        <v>15694.250249999997</v>
      </c>
      <c r="M26" s="6">
        <v>15462.060950000001</v>
      </c>
      <c r="N26" s="7">
        <v>14264.468049999999</v>
      </c>
      <c r="O26" s="6">
        <v>13549.290649999999</v>
      </c>
      <c r="P26" s="7">
        <v>12833.540649999999</v>
      </c>
      <c r="Q26" s="58">
        <v>11118.031049999998</v>
      </c>
      <c r="R26" s="90"/>
      <c r="S26" s="90"/>
      <c r="T26" s="90"/>
      <c r="U26" s="90"/>
    </row>
    <row r="27" spans="1:21" s="5" customFormat="1" x14ac:dyDescent="0.45">
      <c r="B27" s="5">
        <f>SUM(B20:B26)</f>
        <v>80911.108599999992</v>
      </c>
      <c r="D27" s="6" t="s">
        <v>9</v>
      </c>
      <c r="E27" s="133">
        <f>3784.886-181.2700025</f>
        <v>3603.6159975</v>
      </c>
      <c r="F27" s="6">
        <v>3519.62905</v>
      </c>
      <c r="G27" s="6">
        <v>3338.2579999999998</v>
      </c>
      <c r="H27" s="6">
        <v>3279.8527999999997</v>
      </c>
      <c r="I27" s="6">
        <v>3211.85655</v>
      </c>
      <c r="J27" s="6">
        <v>3144.0034500000002</v>
      </c>
      <c r="K27" s="7">
        <v>3068.4202499999997</v>
      </c>
      <c r="L27" s="7">
        <v>2993.8390999999997</v>
      </c>
      <c r="M27" s="6">
        <v>2946.7427499999999</v>
      </c>
      <c r="N27" s="7">
        <v>2819.0529500000002</v>
      </c>
      <c r="O27" s="6">
        <v>2731.5882999999999</v>
      </c>
      <c r="P27" s="7">
        <v>2644.2667999999999</v>
      </c>
      <c r="Q27" s="58">
        <v>2501.2599499999997</v>
      </c>
      <c r="R27" s="90"/>
      <c r="S27" s="90"/>
      <c r="T27" s="90"/>
      <c r="U27" s="90"/>
    </row>
    <row r="28" spans="1:21" s="5" customFormat="1" x14ac:dyDescent="0.45">
      <c r="D28" s="6" t="s">
        <v>10</v>
      </c>
      <c r="E28" s="133">
        <v>2605.1799999999998</v>
      </c>
      <c r="F28" s="6">
        <v>2534.7570499999997</v>
      </c>
      <c r="G28" s="6">
        <v>2380.5844999999999</v>
      </c>
      <c r="H28" s="6">
        <v>2386.4536499999999</v>
      </c>
      <c r="I28" s="6">
        <v>2363.4064999999996</v>
      </c>
      <c r="J28" s="6">
        <v>2340.6456499999995</v>
      </c>
      <c r="K28" s="7">
        <v>2294.8376499999999</v>
      </c>
      <c r="L28" s="7">
        <v>2237.5776500000002</v>
      </c>
      <c r="M28" s="6">
        <v>2207.3729999999996</v>
      </c>
      <c r="N28" s="7">
        <v>1935.6743000000001</v>
      </c>
      <c r="O28" s="6">
        <v>1784.7942</v>
      </c>
      <c r="P28" s="7">
        <v>1633.4846500000001</v>
      </c>
      <c r="Q28" s="58">
        <v>1204.60725</v>
      </c>
      <c r="R28" s="90"/>
      <c r="S28" s="90"/>
      <c r="T28" s="90"/>
      <c r="U28" s="90"/>
    </row>
    <row r="29" spans="1:21" s="5" customFormat="1" x14ac:dyDescent="0.45">
      <c r="E29" s="133"/>
      <c r="F29" s="6"/>
      <c r="G29" s="6"/>
      <c r="H29" s="6"/>
      <c r="I29" s="6"/>
      <c r="J29" s="6"/>
      <c r="K29" s="7"/>
      <c r="L29" s="7"/>
      <c r="M29" s="6"/>
      <c r="N29" s="7"/>
      <c r="O29" s="6"/>
      <c r="P29" s="7"/>
      <c r="Q29" s="58"/>
      <c r="R29" s="90"/>
      <c r="S29" s="90"/>
      <c r="T29" s="90"/>
      <c r="U29" s="90"/>
    </row>
    <row r="30" spans="1:21" s="5" customFormat="1" x14ac:dyDescent="0.45">
      <c r="D30" s="6" t="s">
        <v>11</v>
      </c>
      <c r="E30" s="133">
        <f>4881.63-181.27</f>
        <v>4700.3599999999997</v>
      </c>
      <c r="F30" s="6">
        <v>3838.9966999999997</v>
      </c>
      <c r="G30" s="6">
        <v>5479.6388500000003</v>
      </c>
      <c r="H30" s="6">
        <v>3566.2959499999997</v>
      </c>
      <c r="I30" s="6">
        <v>2819.33925</v>
      </c>
      <c r="J30" s="6">
        <v>2749.0526</v>
      </c>
      <c r="K30" s="7">
        <v>2724.4307999999996</v>
      </c>
      <c r="L30" s="7">
        <v>2731.0156999999999</v>
      </c>
      <c r="M30" s="6">
        <v>2707.6822500000003</v>
      </c>
      <c r="N30" s="7">
        <v>2586.2910499999998</v>
      </c>
      <c r="O30" s="6">
        <v>2591.44445</v>
      </c>
      <c r="P30" s="7">
        <v>2496.8222999999998</v>
      </c>
      <c r="Q30" s="58">
        <v>3019.0335</v>
      </c>
      <c r="R30" s="90"/>
      <c r="S30" s="90"/>
      <c r="T30" s="90"/>
      <c r="U30" s="90"/>
    </row>
    <row r="31" spans="1:21" s="5" customFormat="1" x14ac:dyDescent="0.45">
      <c r="D31" s="15"/>
      <c r="E31" s="134">
        <f>SUM(E24:E30)</f>
        <v>59186.5800475</v>
      </c>
      <c r="F31" s="15">
        <v>52129.304250000001</v>
      </c>
      <c r="G31" s="15">
        <v>51257.795150000005</v>
      </c>
      <c r="H31" s="15">
        <v>48591.104900000006</v>
      </c>
      <c r="I31" s="15">
        <v>46937.611449999989</v>
      </c>
      <c r="J31" s="15">
        <v>45961.532149999999</v>
      </c>
      <c r="K31" s="16">
        <v>44909.408700000007</v>
      </c>
      <c r="L31" s="16">
        <v>43888.262699999992</v>
      </c>
      <c r="M31" s="15">
        <v>43221.958949999993</v>
      </c>
      <c r="N31" s="16">
        <v>41169.826349999996</v>
      </c>
      <c r="O31" s="15">
        <v>39887.6976</v>
      </c>
      <c r="P31" s="16">
        <v>38505.914399999994</v>
      </c>
      <c r="Q31" s="88">
        <v>36740.731749999992</v>
      </c>
      <c r="R31" s="90"/>
      <c r="S31" s="90"/>
      <c r="T31" s="90"/>
      <c r="U31" s="90"/>
    </row>
    <row r="32" spans="1:21" s="5" customFormat="1" x14ac:dyDescent="0.45">
      <c r="R32" s="90"/>
      <c r="S32" s="90"/>
      <c r="T32" s="90"/>
      <c r="U32" s="90"/>
    </row>
    <row r="33" spans="1:21" x14ac:dyDescent="0.45">
      <c r="A33" s="1" t="s">
        <v>16</v>
      </c>
      <c r="E33" s="5"/>
    </row>
    <row r="34" spans="1:21" x14ac:dyDescent="0.45">
      <c r="J34">
        <v>22</v>
      </c>
      <c r="K34">
        <v>21</v>
      </c>
      <c r="L34">
        <v>20</v>
      </c>
      <c r="M34">
        <v>19</v>
      </c>
      <c r="N34">
        <v>18</v>
      </c>
      <c r="O34" s="2">
        <v>17</v>
      </c>
      <c r="P34" s="2">
        <v>16</v>
      </c>
      <c r="Q34" s="2">
        <v>15</v>
      </c>
      <c r="R34" s="125">
        <v>14</v>
      </c>
      <c r="S34" s="126">
        <v>13</v>
      </c>
      <c r="T34" s="125">
        <v>12</v>
      </c>
    </row>
    <row r="35" spans="1:21" x14ac:dyDescent="0.45">
      <c r="J35" s="19"/>
      <c r="K35" s="19"/>
      <c r="L35" s="19"/>
      <c r="M35" s="19"/>
      <c r="N35" s="19"/>
      <c r="O35" s="20"/>
      <c r="P35" s="20"/>
      <c r="Q35" s="118"/>
      <c r="S35" s="126"/>
    </row>
    <row r="36" spans="1:21" s="5" customFormat="1" x14ac:dyDescent="0.45">
      <c r="I36" s="9"/>
      <c r="J36" s="10"/>
      <c r="K36" s="10"/>
      <c r="L36" s="10"/>
      <c r="M36" s="10"/>
      <c r="N36" s="10"/>
      <c r="O36" s="11"/>
      <c r="P36" s="11"/>
      <c r="Q36" s="11"/>
      <c r="R36" s="90"/>
      <c r="S36" s="127"/>
      <c r="T36" s="90"/>
      <c r="U36" s="90"/>
    </row>
    <row r="37" spans="1:21" s="5" customFormat="1" x14ac:dyDescent="0.45">
      <c r="O37" s="13"/>
      <c r="P37" s="13"/>
      <c r="Q37" s="13"/>
      <c r="R37" s="90"/>
      <c r="S37" s="127"/>
      <c r="T37" s="90"/>
      <c r="U37" s="90"/>
    </row>
    <row r="38" spans="1:21" s="5" customFormat="1" x14ac:dyDescent="0.45">
      <c r="I38" s="6" t="s">
        <v>6</v>
      </c>
      <c r="J38" s="6"/>
      <c r="K38" s="6">
        <v>10491.240000000002</v>
      </c>
      <c r="L38" s="6">
        <v>10491.240000000002</v>
      </c>
      <c r="M38" s="6">
        <v>10491.240000000002</v>
      </c>
      <c r="N38" s="6">
        <v>10491.240000000002</v>
      </c>
      <c r="O38" s="7">
        <v>10491.240000000002</v>
      </c>
      <c r="P38" s="7">
        <v>10491.240000000002</v>
      </c>
      <c r="Q38" s="119">
        <v>10491.240000000002</v>
      </c>
      <c r="R38" s="90">
        <v>10491.240000000002</v>
      </c>
      <c r="S38" s="127">
        <v>10491.240000000002</v>
      </c>
      <c r="T38" s="90">
        <v>10491.240000000002</v>
      </c>
      <c r="U38" s="90"/>
    </row>
    <row r="39" spans="1:21" s="5" customFormat="1" x14ac:dyDescent="0.45">
      <c r="I39" s="6" t="s">
        <v>7</v>
      </c>
      <c r="J39" s="6"/>
      <c r="K39" s="6">
        <v>7033.6</v>
      </c>
      <c r="L39" s="6">
        <v>6533.52</v>
      </c>
      <c r="M39" s="6">
        <v>6200.0399999999991</v>
      </c>
      <c r="N39" s="6">
        <v>5866.28</v>
      </c>
      <c r="O39" s="7">
        <v>5532.52</v>
      </c>
      <c r="P39" s="7">
        <v>5199.7400000000007</v>
      </c>
      <c r="Q39" s="119">
        <v>4865.5599999999995</v>
      </c>
      <c r="R39" s="90">
        <v>4532.3600000000006</v>
      </c>
      <c r="S39" s="127">
        <v>4198.32</v>
      </c>
      <c r="T39" s="90">
        <v>3864.5600000000004</v>
      </c>
      <c r="U39" s="90"/>
    </row>
    <row r="40" spans="1:21" s="5" customFormat="1" x14ac:dyDescent="0.45">
      <c r="I40" s="6" t="s">
        <v>8</v>
      </c>
      <c r="J40" s="6"/>
      <c r="K40" s="6">
        <v>18060.949199999999</v>
      </c>
      <c r="L40" s="6">
        <v>17795.262799999997</v>
      </c>
      <c r="M40" s="6">
        <v>16990.61665</v>
      </c>
      <c r="N40" s="6">
        <v>16395.398949999999</v>
      </c>
      <c r="O40" s="7">
        <v>14746.167799999997</v>
      </c>
      <c r="P40" s="7">
        <v>13592.092499999999</v>
      </c>
      <c r="Q40" s="119">
        <v>11941.8593</v>
      </c>
      <c r="R40" s="90">
        <v>10989.6255</v>
      </c>
      <c r="S40" s="127">
        <v>10318.8246</v>
      </c>
      <c r="T40" s="90">
        <v>9035.7711500000005</v>
      </c>
      <c r="U40" s="90"/>
    </row>
    <row r="41" spans="1:21" s="5" customFormat="1" x14ac:dyDescent="0.45">
      <c r="I41" s="6" t="s">
        <v>9</v>
      </c>
      <c r="J41" s="6"/>
      <c r="K41" s="6">
        <v>2965.4953999999998</v>
      </c>
      <c r="L41" s="6">
        <v>2901.6504999999997</v>
      </c>
      <c r="M41" s="6">
        <v>2806.7420499999998</v>
      </c>
      <c r="N41" s="6">
        <v>2729.4410499999999</v>
      </c>
      <c r="O41" s="7">
        <v>2564.2459499999995</v>
      </c>
      <c r="P41" s="7">
        <v>2440.2780499999999</v>
      </c>
      <c r="Q41" s="119">
        <v>2274.9397999999997</v>
      </c>
      <c r="R41" s="90">
        <v>2167.7204499999998</v>
      </c>
      <c r="S41" s="127">
        <v>2083.9776999999999</v>
      </c>
      <c r="T41" s="90">
        <v>1949.2735499999999</v>
      </c>
      <c r="U41" s="90"/>
    </row>
    <row r="42" spans="1:21" s="5" customFormat="1" x14ac:dyDescent="0.45">
      <c r="I42" s="6" t="s">
        <v>10</v>
      </c>
      <c r="J42" s="6"/>
      <c r="K42" s="6">
        <v>3054.8209999999999</v>
      </c>
      <c r="L42" s="6">
        <v>3030.0560499999997</v>
      </c>
      <c r="M42" s="6">
        <v>2856.7013999999999</v>
      </c>
      <c r="N42" s="6">
        <v>2735.73965</v>
      </c>
      <c r="O42" s="7">
        <v>2351.23875</v>
      </c>
      <c r="P42" s="7">
        <v>2090.4194499999999</v>
      </c>
      <c r="Q42" s="119">
        <v>1705.7754</v>
      </c>
      <c r="R42" s="90">
        <v>1495.4880499999999</v>
      </c>
      <c r="S42" s="127">
        <v>1355.6305</v>
      </c>
      <c r="T42" s="90">
        <v>1062.6024500000001</v>
      </c>
      <c r="U42" s="90"/>
    </row>
    <row r="43" spans="1:21" s="5" customFormat="1" x14ac:dyDescent="0.45">
      <c r="J43" s="21"/>
      <c r="K43" s="6"/>
      <c r="L43" s="6"/>
      <c r="M43" s="6"/>
      <c r="N43" s="6"/>
      <c r="O43" s="7"/>
      <c r="P43" s="7"/>
      <c r="Q43" s="119"/>
      <c r="R43" s="90"/>
      <c r="S43" s="127"/>
      <c r="T43" s="90"/>
      <c r="U43" s="90"/>
    </row>
    <row r="44" spans="1:21" s="5" customFormat="1" x14ac:dyDescent="0.45">
      <c r="I44" s="6" t="s">
        <v>17</v>
      </c>
      <c r="J44" s="6"/>
      <c r="K44" s="6">
        <v>5729.0061500000002</v>
      </c>
      <c r="L44" s="6">
        <v>5507.8393999999998</v>
      </c>
      <c r="M44" s="6">
        <v>4787.7948999999999</v>
      </c>
      <c r="N44" s="6">
        <v>2651.8537500000002</v>
      </c>
      <c r="O44" s="7">
        <v>3129.6884499999996</v>
      </c>
      <c r="P44" s="7">
        <v>2320.0320499999998</v>
      </c>
      <c r="Q44" s="119">
        <v>2851.9774499999999</v>
      </c>
      <c r="R44" s="90">
        <v>3161.18145</v>
      </c>
      <c r="S44" s="127">
        <v>3019.3197999999998</v>
      </c>
      <c r="T44" s="90">
        <v>2571.4034499999998</v>
      </c>
      <c r="U44" s="90"/>
    </row>
    <row r="45" spans="1:21" s="5" customFormat="1" x14ac:dyDescent="0.45">
      <c r="I45" s="15"/>
      <c r="J45" s="15"/>
      <c r="K45" s="15">
        <v>47335.111749999996</v>
      </c>
      <c r="L45" s="15">
        <v>46259.568749999991</v>
      </c>
      <c r="M45" s="15">
        <v>44133.134999999995</v>
      </c>
      <c r="N45" s="15">
        <v>40869.953400000006</v>
      </c>
      <c r="O45" s="16">
        <v>38815.100949999993</v>
      </c>
      <c r="P45" s="16">
        <v>36133.802050000006</v>
      </c>
      <c r="Q45" s="120">
        <v>34131.351949999997</v>
      </c>
      <c r="R45" s="84">
        <v>32837.615449999998</v>
      </c>
      <c r="S45" s="128">
        <v>31467.312600000001</v>
      </c>
      <c r="T45" s="84">
        <v>28974.850599999998</v>
      </c>
      <c r="U45" s="90"/>
    </row>
    <row r="46" spans="1:21" s="5" customFormat="1" x14ac:dyDescent="0.45">
      <c r="R46" s="90"/>
      <c r="S46" s="90"/>
      <c r="T46" s="90"/>
      <c r="U46" s="90"/>
    </row>
    <row r="47" spans="1:21" x14ac:dyDescent="0.45">
      <c r="A47" s="1" t="s">
        <v>18</v>
      </c>
    </row>
    <row r="48" spans="1:21" x14ac:dyDescent="0.45">
      <c r="C48" s="5"/>
    </row>
    <row r="49" spans="1:23" x14ac:dyDescent="0.45">
      <c r="C49" s="5"/>
      <c r="M49" s="22"/>
    </row>
    <row r="50" spans="1:23" x14ac:dyDescent="0.45">
      <c r="C50" s="5"/>
      <c r="N50" s="23">
        <v>18</v>
      </c>
      <c r="O50" s="2">
        <v>17</v>
      </c>
      <c r="P50" s="24">
        <v>16</v>
      </c>
      <c r="Q50" s="23">
        <v>15</v>
      </c>
      <c r="R50" s="129">
        <v>14</v>
      </c>
      <c r="S50" s="130">
        <v>13</v>
      </c>
      <c r="T50" s="126">
        <v>12</v>
      </c>
      <c r="U50" s="126">
        <v>11</v>
      </c>
      <c r="V50" s="23">
        <v>10</v>
      </c>
      <c r="W50" s="23">
        <v>9</v>
      </c>
    </row>
    <row r="51" spans="1:23" x14ac:dyDescent="0.45">
      <c r="C51" s="5"/>
      <c r="N51" s="25"/>
      <c r="O51" s="20"/>
      <c r="P51" s="26"/>
      <c r="Q51" s="121"/>
      <c r="R51" s="129"/>
      <c r="S51" s="130"/>
      <c r="T51" s="126"/>
      <c r="U51" s="126"/>
      <c r="V51" s="123"/>
      <c r="W51" s="25"/>
    </row>
    <row r="52" spans="1:23" x14ac:dyDescent="0.45">
      <c r="C52" s="5"/>
      <c r="M52" s="9"/>
      <c r="N52" s="27"/>
      <c r="O52" s="11"/>
      <c r="P52" s="28"/>
      <c r="Q52" s="27"/>
      <c r="R52" s="131"/>
      <c r="S52" s="132"/>
      <c r="T52" s="127"/>
      <c r="U52" s="127"/>
      <c r="V52" s="27"/>
      <c r="W52" s="27"/>
    </row>
    <row r="53" spans="1:23" x14ac:dyDescent="0.45">
      <c r="C53" s="5"/>
      <c r="M53" s="5"/>
      <c r="N53" s="29"/>
      <c r="O53" s="13"/>
      <c r="P53" s="30"/>
      <c r="Q53" s="29"/>
      <c r="R53" s="131"/>
      <c r="S53" s="132"/>
      <c r="T53" s="127"/>
      <c r="U53" s="127"/>
      <c r="V53" s="29"/>
      <c r="W53" s="29"/>
    </row>
    <row r="54" spans="1:23" x14ac:dyDescent="0.45">
      <c r="C54" s="5"/>
      <c r="M54" s="6" t="s">
        <v>6</v>
      </c>
      <c r="N54" s="31">
        <v>8892.5400000000009</v>
      </c>
      <c r="O54" s="7">
        <v>8892.5400000000009</v>
      </c>
      <c r="P54" s="32">
        <v>8892.5400000000009</v>
      </c>
      <c r="Q54" s="122">
        <v>8892.5400000000009</v>
      </c>
      <c r="R54" s="131">
        <v>8892.5400000000009</v>
      </c>
      <c r="S54" s="132">
        <v>8892.5400000000009</v>
      </c>
      <c r="T54" s="127">
        <v>8892.5400000000009</v>
      </c>
      <c r="U54" s="127">
        <v>8892.5400000000009</v>
      </c>
      <c r="V54" s="124">
        <v>8892.5400000000009</v>
      </c>
      <c r="W54" s="31">
        <v>8892.5400000000009</v>
      </c>
    </row>
    <row r="55" spans="1:23" x14ac:dyDescent="0.45">
      <c r="C55" s="5"/>
      <c r="M55" s="6" t="s">
        <v>7</v>
      </c>
      <c r="N55" s="31">
        <v>5866.28</v>
      </c>
      <c r="O55" s="7">
        <v>5532.52</v>
      </c>
      <c r="P55" s="32">
        <v>5199.7400000000007</v>
      </c>
      <c r="Q55" s="122">
        <v>4865.5599999999995</v>
      </c>
      <c r="R55" s="131">
        <v>4532.3600000000006</v>
      </c>
      <c r="S55" s="132">
        <v>4198.32</v>
      </c>
      <c r="T55" s="127">
        <v>3864.5600000000004</v>
      </c>
      <c r="U55" s="127">
        <v>3530.8</v>
      </c>
      <c r="V55" s="124">
        <v>3197.74</v>
      </c>
      <c r="W55" s="31">
        <v>3031.14</v>
      </c>
    </row>
    <row r="56" spans="1:23" x14ac:dyDescent="0.45">
      <c r="C56" s="5"/>
      <c r="M56" s="6" t="s">
        <v>8</v>
      </c>
      <c r="N56" s="31">
        <v>14077.370999999999</v>
      </c>
      <c r="O56" s="7">
        <v>13493.17585</v>
      </c>
      <c r="P56" s="32">
        <v>13005.03435</v>
      </c>
      <c r="Q56" s="122">
        <v>11608.892400000001</v>
      </c>
      <c r="R56" s="131">
        <v>10859.9316</v>
      </c>
      <c r="S56" s="132">
        <v>9459.7814500000004</v>
      </c>
      <c r="T56" s="127">
        <f>'abril mensual funcionaris'!T54*14</f>
        <v>9830.1</v>
      </c>
      <c r="U56" s="127">
        <v>9876.634250000001</v>
      </c>
      <c r="V56" s="124">
        <v>8225.9715999999989</v>
      </c>
      <c r="W56" s="31">
        <v>6970.6892499999994</v>
      </c>
    </row>
    <row r="57" spans="1:23" x14ac:dyDescent="0.45">
      <c r="C57" s="5"/>
      <c r="M57" s="6" t="s">
        <v>21</v>
      </c>
      <c r="N57" s="31">
        <v>2397.0467499999995</v>
      </c>
      <c r="O57" s="7">
        <v>2326.6169500000001</v>
      </c>
      <c r="P57" s="32">
        <v>2252.6084000000001</v>
      </c>
      <c r="Q57" s="122">
        <v>2180.0313499999997</v>
      </c>
      <c r="R57" s="131">
        <v>2092.1372500000002</v>
      </c>
      <c r="S57" s="132">
        <v>2009.6828499999997</v>
      </c>
      <c r="T57" s="127">
        <f>'abril mensual funcionaris'!T55*14</f>
        <v>1882.2999999999997</v>
      </c>
      <c r="U57" s="127">
        <v>1858.2301500000001</v>
      </c>
      <c r="V57" s="124">
        <v>1693.03505</v>
      </c>
      <c r="W57" s="31">
        <v>1574.5068499999998</v>
      </c>
    </row>
    <row r="58" spans="1:23" x14ac:dyDescent="0.45">
      <c r="C58" s="5"/>
      <c r="M58" s="6" t="s">
        <v>10</v>
      </c>
      <c r="N58" s="31">
        <v>2271.5042000000003</v>
      </c>
      <c r="O58" s="7">
        <v>2171.2992000000004</v>
      </c>
      <c r="P58" s="32">
        <v>2060.2147999999997</v>
      </c>
      <c r="Q58" s="122">
        <v>1954.2838000000002</v>
      </c>
      <c r="R58" s="131">
        <v>1801.9721999999999</v>
      </c>
      <c r="S58" s="132">
        <v>1665.4070999999999</v>
      </c>
      <c r="T58" s="127">
        <f>'abril mensual funcionaris'!T56*14</f>
        <v>1394.3999999999999</v>
      </c>
      <c r="U58" s="127">
        <v>1433.93355</v>
      </c>
      <c r="V58" s="124">
        <v>1049.0031999999999</v>
      </c>
      <c r="W58" s="31">
        <v>749.10394999999994</v>
      </c>
    </row>
    <row r="59" spans="1:23" x14ac:dyDescent="0.45">
      <c r="C59" s="5"/>
      <c r="M59" s="5"/>
      <c r="N59" s="31"/>
      <c r="O59" s="7"/>
      <c r="P59" s="32"/>
      <c r="Q59" s="122"/>
      <c r="R59" s="131"/>
      <c r="S59" s="132"/>
      <c r="T59" s="127"/>
      <c r="U59" s="127"/>
      <c r="V59" s="124"/>
      <c r="W59" s="31"/>
    </row>
    <row r="60" spans="1:23" x14ac:dyDescent="0.45">
      <c r="M60" s="6" t="s">
        <v>17</v>
      </c>
      <c r="N60" s="31">
        <v>2947.4584999999997</v>
      </c>
      <c r="O60" s="7">
        <v>2010.9711999999997</v>
      </c>
      <c r="P60" s="32">
        <v>2284.1014</v>
      </c>
      <c r="Q60" s="122">
        <v>2813.8995499999996</v>
      </c>
      <c r="R60" s="131">
        <v>2757.3552999999997</v>
      </c>
      <c r="S60" s="132">
        <v>3331.5299499999996</v>
      </c>
      <c r="T60" s="127">
        <f>'abril mensual funcionaris'!T58*14</f>
        <v>2555.14</v>
      </c>
      <c r="U60" s="127">
        <v>2748.48</v>
      </c>
      <c r="V60" s="124">
        <v>2362.1181499999998</v>
      </c>
      <c r="W60" s="31">
        <v>2260.3385000000003</v>
      </c>
    </row>
    <row r="61" spans="1:23" s="5" customFormat="1" x14ac:dyDescent="0.45">
      <c r="A61" s="34" t="s">
        <v>22</v>
      </c>
      <c r="B61" s="34"/>
      <c r="C61" s="34"/>
      <c r="D61" s="34"/>
      <c r="E61" s="34"/>
      <c r="G61" s="35"/>
      <c r="H61" s="35"/>
      <c r="I61" s="36" t="s">
        <v>23</v>
      </c>
      <c r="J61" s="35"/>
      <c r="K61" s="35"/>
      <c r="L61" s="35"/>
      <c r="M61" s="6"/>
      <c r="N61" s="37">
        <v>36452.200450000004</v>
      </c>
      <c r="O61" s="7">
        <v>34427.123200000002</v>
      </c>
      <c r="P61" s="32">
        <v>33694.238949999999</v>
      </c>
      <c r="Q61" s="122">
        <v>32315.207100000003</v>
      </c>
      <c r="R61" s="131">
        <v>30936.296350000001</v>
      </c>
      <c r="S61" s="132">
        <v>29557.261350000004</v>
      </c>
      <c r="T61" s="127">
        <f>SUM(T54:T60)</f>
        <v>28419.040000000005</v>
      </c>
      <c r="U61" s="127">
        <v>28340.61795</v>
      </c>
      <c r="V61" s="124">
        <v>25420.407999999996</v>
      </c>
      <c r="W61" s="31">
        <v>23478.318550000004</v>
      </c>
    </row>
    <row r="62" spans="1:23" s="5" customFormat="1" x14ac:dyDescent="0.45">
      <c r="A62" s="38" t="s">
        <v>24</v>
      </c>
      <c r="G62" s="35"/>
      <c r="H62" s="35"/>
      <c r="I62" s="39" t="s">
        <v>25</v>
      </c>
      <c r="J62" s="35"/>
      <c r="K62" s="35"/>
      <c r="L62" s="35"/>
      <c r="M62" s="35"/>
      <c r="N62" s="35"/>
      <c r="O62" s="35"/>
      <c r="P62" s="35"/>
      <c r="Q62" s="35"/>
      <c r="R62" s="90"/>
      <c r="S62" s="90"/>
      <c r="T62" s="90"/>
      <c r="U62" s="90"/>
    </row>
    <row r="63" spans="1:23" s="5" customFormat="1" x14ac:dyDescent="0.45">
      <c r="A63" s="34" t="s">
        <v>26</v>
      </c>
      <c r="B63" s="40" t="s">
        <v>27</v>
      </c>
      <c r="C63" s="40" t="s">
        <v>28</v>
      </c>
      <c r="G63" s="35"/>
      <c r="H63" s="35"/>
      <c r="I63" s="41"/>
      <c r="J63" s="35"/>
      <c r="K63" s="35"/>
      <c r="L63" s="42" t="s">
        <v>29</v>
      </c>
      <c r="M63" s="35"/>
      <c r="N63" s="35"/>
      <c r="O63" s="35"/>
      <c r="P63" s="35"/>
      <c r="Q63" s="35"/>
      <c r="R63" s="90"/>
      <c r="S63" s="90"/>
      <c r="T63" s="90"/>
      <c r="U63" s="90"/>
    </row>
    <row r="64" spans="1:23" s="5" customFormat="1" x14ac:dyDescent="0.45">
      <c r="A64" s="5" t="s">
        <v>30</v>
      </c>
      <c r="B64" s="5">
        <v>726.35</v>
      </c>
      <c r="C64" s="5">
        <v>27.95</v>
      </c>
      <c r="G64" s="35"/>
      <c r="H64" s="35"/>
      <c r="I64" s="41"/>
      <c r="J64" s="35"/>
      <c r="K64" s="35"/>
      <c r="L64" s="35"/>
      <c r="M64" s="35"/>
      <c r="N64" s="35"/>
      <c r="O64" s="35"/>
      <c r="P64" s="35"/>
      <c r="Q64" s="35"/>
      <c r="R64" s="90"/>
      <c r="S64" s="90"/>
      <c r="T64" s="90"/>
      <c r="U64" s="90"/>
    </row>
    <row r="65" spans="1:21" s="5" customFormat="1" x14ac:dyDescent="0.45">
      <c r="A65" s="5" t="s">
        <v>31</v>
      </c>
      <c r="B65" s="5">
        <v>742.29</v>
      </c>
      <c r="C65" s="5">
        <v>26.93</v>
      </c>
      <c r="G65" s="35"/>
      <c r="H65" s="35"/>
      <c r="I65" s="41"/>
      <c r="J65" s="35"/>
      <c r="K65" s="35"/>
      <c r="L65" s="35" t="s">
        <v>32</v>
      </c>
      <c r="M65" s="35"/>
      <c r="N65" s="35"/>
      <c r="O65" s="35">
        <v>43.5</v>
      </c>
      <c r="P65" s="35"/>
      <c r="Q65" s="35"/>
      <c r="R65" s="90"/>
      <c r="S65" s="90"/>
      <c r="T65" s="90"/>
      <c r="U65" s="90"/>
    </row>
    <row r="66" spans="1:21" s="5" customFormat="1" x14ac:dyDescent="0.45">
      <c r="A66" s="5" t="s">
        <v>19</v>
      </c>
      <c r="B66" s="5">
        <v>660.48</v>
      </c>
      <c r="C66" s="5">
        <v>24.14</v>
      </c>
      <c r="G66" s="35"/>
      <c r="H66" s="35"/>
      <c r="I66" s="41"/>
      <c r="J66" s="35"/>
      <c r="K66" s="35"/>
      <c r="L66" s="35" t="s">
        <v>33</v>
      </c>
      <c r="M66" s="35"/>
      <c r="N66" s="35"/>
      <c r="O66" s="35">
        <v>136.30000000000001</v>
      </c>
      <c r="P66" s="35"/>
      <c r="Q66" s="35"/>
      <c r="R66" s="90"/>
      <c r="S66" s="90"/>
      <c r="T66" s="90"/>
      <c r="U66" s="90"/>
    </row>
    <row r="67" spans="1:21" s="5" customFormat="1" x14ac:dyDescent="0.45">
      <c r="A67" s="5" t="s">
        <v>20</v>
      </c>
      <c r="B67" s="5">
        <v>630.21</v>
      </c>
      <c r="C67" s="5">
        <v>18.84</v>
      </c>
      <c r="G67" s="35"/>
      <c r="H67" s="35"/>
      <c r="I67" s="41"/>
      <c r="J67" s="35"/>
      <c r="K67" s="35"/>
      <c r="L67" s="35"/>
      <c r="M67" s="35"/>
      <c r="N67" s="35"/>
      <c r="O67" s="35"/>
      <c r="P67" s="35"/>
      <c r="Q67" s="35"/>
      <c r="R67" s="90"/>
      <c r="S67" s="90"/>
      <c r="T67" s="90"/>
      <c r="U67" s="90"/>
    </row>
    <row r="68" spans="1:21" s="5" customFormat="1" x14ac:dyDescent="0.45">
      <c r="G68" s="35"/>
      <c r="H68" s="35"/>
      <c r="I68" s="41"/>
      <c r="J68" s="35"/>
      <c r="K68" s="35"/>
      <c r="L68" s="42" t="s">
        <v>34</v>
      </c>
      <c r="M68" s="35"/>
      <c r="N68" s="35"/>
      <c r="O68" s="35"/>
      <c r="P68" s="43" t="s">
        <v>35</v>
      </c>
      <c r="Q68" s="43" t="s">
        <v>36</v>
      </c>
      <c r="R68" s="90"/>
      <c r="S68" s="90"/>
      <c r="T68" s="90"/>
      <c r="U68" s="90"/>
    </row>
    <row r="69" spans="1:21" s="5" customFormat="1" x14ac:dyDescent="0.45">
      <c r="G69" s="35"/>
      <c r="H69" s="35"/>
      <c r="I69" s="41"/>
      <c r="J69" s="35"/>
      <c r="K69" s="35"/>
      <c r="L69" s="35" t="s">
        <v>37</v>
      </c>
      <c r="M69" s="35"/>
      <c r="N69" s="35"/>
      <c r="O69" s="44">
        <v>0.25569999999999998</v>
      </c>
      <c r="P69" s="35">
        <v>0.19</v>
      </c>
      <c r="Q69" s="44">
        <v>6.2199999999999998E-2</v>
      </c>
      <c r="R69" s="90"/>
      <c r="S69" s="90"/>
      <c r="T69" s="90"/>
      <c r="U69" s="90"/>
    </row>
    <row r="70" spans="1:21" s="5" customFormat="1" x14ac:dyDescent="0.45">
      <c r="G70" s="35"/>
      <c r="H70" s="35"/>
      <c r="I70" s="41" t="s">
        <v>38</v>
      </c>
      <c r="J70" s="35">
        <v>481.33395796399378</v>
      </c>
      <c r="K70" s="35"/>
      <c r="L70" s="35" t="s">
        <v>39</v>
      </c>
      <c r="M70" s="35"/>
      <c r="N70" s="35"/>
      <c r="O70" s="35">
        <v>9.1259999999999994</v>
      </c>
      <c r="P70" s="35">
        <v>0</v>
      </c>
      <c r="Q70" s="35">
        <v>9.1259999999999994</v>
      </c>
      <c r="R70" s="90"/>
      <c r="S70" s="90"/>
      <c r="T70" s="90"/>
      <c r="U70" s="90"/>
    </row>
    <row r="71" spans="1:21" s="5" customFormat="1" x14ac:dyDescent="0.45"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90"/>
      <c r="S71" s="90"/>
      <c r="T71" s="90"/>
      <c r="U71" s="90"/>
    </row>
    <row r="72" spans="1:21" s="5" customFormat="1" x14ac:dyDescent="0.45">
      <c r="R72" s="90"/>
      <c r="S72" s="90"/>
      <c r="T72" s="90"/>
      <c r="U72" s="90"/>
    </row>
    <row r="73" spans="1:21" s="5" customFormat="1" x14ac:dyDescent="0.45">
      <c r="R73" s="90"/>
      <c r="S73" s="90"/>
      <c r="T73" s="90"/>
      <c r="U73" s="90"/>
    </row>
    <row r="74" spans="1:21" s="5" customFormat="1" x14ac:dyDescent="0.45">
      <c r="R74" s="90"/>
      <c r="S74" s="90"/>
      <c r="T74" s="90"/>
      <c r="U74" s="90"/>
    </row>
  </sheetData>
  <pageMargins left="0.70866141732283472" right="0.70866141732283472" top="0.74803149606299213" bottom="0.74803149606299213" header="0.31496062992125984" footer="0.31496062992125984"/>
  <pageSetup paperSize="8" scale="7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X76"/>
  <sheetViews>
    <sheetView topLeftCell="G31" workbookViewId="0">
      <selection activeCell="S63" sqref="S63"/>
    </sheetView>
  </sheetViews>
  <sheetFormatPr baseColWidth="10" defaultRowHeight="14.25" x14ac:dyDescent="0.45"/>
  <cols>
    <col min="1" max="1" width="13" customWidth="1"/>
    <col min="4" max="4" width="12.3984375" customWidth="1"/>
  </cols>
  <sheetData>
    <row r="2" spans="1:24" ht="14.65" thickBot="1" x14ac:dyDescent="0.5">
      <c r="A2" s="1" t="s">
        <v>0</v>
      </c>
    </row>
    <row r="3" spans="1:24" x14ac:dyDescent="0.45">
      <c r="A3" s="1"/>
      <c r="R3" s="152" t="s">
        <v>85</v>
      </c>
      <c r="S3" s="153"/>
      <c r="T3" s="153"/>
      <c r="U3" s="153"/>
      <c r="V3" s="153"/>
      <c r="W3" s="153"/>
      <c r="X3" s="154"/>
    </row>
    <row r="4" spans="1:24" ht="14.65" thickBot="1" x14ac:dyDescent="0.5">
      <c r="R4" s="155" t="s">
        <v>1</v>
      </c>
      <c r="S4" s="156"/>
      <c r="T4" s="156"/>
      <c r="U4" s="156"/>
      <c r="V4" s="156"/>
      <c r="W4" s="156"/>
      <c r="X4" s="157"/>
    </row>
    <row r="5" spans="1:24" x14ac:dyDescent="0.45">
      <c r="A5" s="1" t="s">
        <v>2</v>
      </c>
    </row>
    <row r="6" spans="1:24" x14ac:dyDescent="0.45">
      <c r="B6">
        <v>30</v>
      </c>
      <c r="C6">
        <v>29</v>
      </c>
      <c r="D6">
        <v>28</v>
      </c>
      <c r="E6">
        <v>27</v>
      </c>
      <c r="F6" s="2">
        <v>26</v>
      </c>
      <c r="G6">
        <v>25</v>
      </c>
      <c r="H6">
        <v>24</v>
      </c>
      <c r="I6">
        <v>23</v>
      </c>
      <c r="J6">
        <v>22</v>
      </c>
      <c r="K6">
        <v>21</v>
      </c>
      <c r="L6" s="2">
        <v>20</v>
      </c>
      <c r="M6" s="3" t="s">
        <v>3</v>
      </c>
      <c r="N6" s="3" t="s">
        <v>4</v>
      </c>
      <c r="O6" s="4" t="s">
        <v>5</v>
      </c>
    </row>
    <row r="7" spans="1:24" s="5" customFormat="1" x14ac:dyDescent="0.45">
      <c r="B7" s="6"/>
      <c r="C7" s="6"/>
      <c r="D7" s="6"/>
      <c r="E7" s="6"/>
      <c r="F7" s="7"/>
      <c r="G7" s="6"/>
      <c r="H7" s="6"/>
      <c r="I7" s="6"/>
      <c r="J7" s="6"/>
      <c r="K7" s="6"/>
      <c r="L7" s="7"/>
      <c r="M7" s="6"/>
      <c r="N7" s="6"/>
      <c r="O7" s="8"/>
    </row>
    <row r="8" spans="1:24" s="5" customFormat="1" x14ac:dyDescent="0.45">
      <c r="A8" s="9"/>
      <c r="B8" s="10"/>
      <c r="C8" s="10"/>
      <c r="D8" s="10"/>
      <c r="E8" s="10"/>
      <c r="F8" s="11"/>
      <c r="G8" s="10"/>
      <c r="H8" s="10"/>
      <c r="I8" s="10"/>
      <c r="J8" s="10"/>
      <c r="K8" s="10"/>
      <c r="L8" s="11"/>
      <c r="M8" s="10"/>
      <c r="N8" s="10"/>
      <c r="O8" s="12"/>
    </row>
    <row r="9" spans="1:24" s="5" customFormat="1" x14ac:dyDescent="0.45">
      <c r="F9" s="13"/>
      <c r="L9" s="13"/>
      <c r="O9" s="14"/>
    </row>
    <row r="10" spans="1:24" s="5" customFormat="1" x14ac:dyDescent="0.45">
      <c r="A10" s="6" t="s">
        <v>6</v>
      </c>
      <c r="B10" s="6">
        <v>1177.08</v>
      </c>
      <c r="C10" s="6">
        <v>1177.08</v>
      </c>
      <c r="D10" s="6">
        <v>1177.08</v>
      </c>
      <c r="E10" s="6">
        <v>1177.08</v>
      </c>
      <c r="F10" s="7">
        <v>1177.08</v>
      </c>
      <c r="G10" s="6">
        <v>1177.08</v>
      </c>
      <c r="H10" s="6">
        <v>1177.08</v>
      </c>
      <c r="I10" s="6">
        <v>1177.08</v>
      </c>
      <c r="J10" s="6">
        <v>1177.08</v>
      </c>
      <c r="K10" s="6">
        <v>1177.08</v>
      </c>
      <c r="L10" s="7">
        <v>1177.08</v>
      </c>
      <c r="M10" s="6">
        <v>1177.08</v>
      </c>
      <c r="N10" s="6">
        <v>1177.08</v>
      </c>
      <c r="O10" s="8">
        <v>1177.08</v>
      </c>
    </row>
    <row r="11" spans="1:24" s="5" customFormat="1" x14ac:dyDescent="0.45">
      <c r="A11" s="6" t="s">
        <v>7</v>
      </c>
      <c r="B11" s="6">
        <v>1028.17</v>
      </c>
      <c r="C11" s="6">
        <v>922.21999999999991</v>
      </c>
      <c r="D11" s="6">
        <v>883.46</v>
      </c>
      <c r="E11" s="6">
        <v>844.65</v>
      </c>
      <c r="F11" s="7">
        <v>741.04</v>
      </c>
      <c r="G11" s="6">
        <v>657.46</v>
      </c>
      <c r="H11" s="6">
        <v>618.66999999999996</v>
      </c>
      <c r="I11" s="6">
        <v>579.93999999999994</v>
      </c>
      <c r="J11" s="6">
        <v>541.12</v>
      </c>
      <c r="K11" s="6">
        <v>502.40000000000003</v>
      </c>
      <c r="L11" s="7">
        <v>466.68</v>
      </c>
      <c r="M11" s="6">
        <v>466.68</v>
      </c>
      <c r="N11" s="6">
        <v>466.68</v>
      </c>
      <c r="O11" s="8">
        <v>466.68</v>
      </c>
    </row>
    <row r="12" spans="1:24" s="5" customFormat="1" x14ac:dyDescent="0.45">
      <c r="A12" s="6" t="s">
        <v>8</v>
      </c>
      <c r="B12" s="6">
        <v>2462.4458500000001</v>
      </c>
      <c r="C12" s="6">
        <v>2325.1956749999999</v>
      </c>
      <c r="D12" s="6">
        <v>2137.5669250000001</v>
      </c>
      <c r="E12" s="6">
        <v>1728.9145749999998</v>
      </c>
      <c r="F12" s="7">
        <v>1512.3286249999999</v>
      </c>
      <c r="G12" s="6">
        <v>1507.911425</v>
      </c>
      <c r="H12" s="6">
        <v>1469.9050999999999</v>
      </c>
      <c r="I12" s="6">
        <v>1443.984725</v>
      </c>
      <c r="J12" s="6">
        <v>1418.0950250000001</v>
      </c>
      <c r="K12" s="6">
        <v>1309.1578749999999</v>
      </c>
      <c r="L12" s="7">
        <v>1198.012125</v>
      </c>
      <c r="M12" s="6">
        <v>1000.39355</v>
      </c>
      <c r="N12" s="6">
        <v>790.96509999999989</v>
      </c>
      <c r="O12" s="8">
        <v>560.55494999999996</v>
      </c>
    </row>
    <row r="13" spans="1:24" s="5" customFormat="1" x14ac:dyDescent="0.45">
      <c r="A13" s="6" t="s">
        <v>9</v>
      </c>
      <c r="B13" s="6">
        <v>383.61132500000002</v>
      </c>
      <c r="C13" s="6">
        <v>363.34537499999999</v>
      </c>
      <c r="D13" s="6">
        <v>344.48024999999996</v>
      </c>
      <c r="E13" s="6">
        <v>307.18967500000002</v>
      </c>
      <c r="F13" s="7">
        <v>280.49219999999997</v>
      </c>
      <c r="G13" s="6">
        <v>273.17110000000002</v>
      </c>
      <c r="H13" s="6">
        <v>266.77024999999998</v>
      </c>
      <c r="I13" s="6">
        <v>261.38167499999997</v>
      </c>
      <c r="J13" s="6">
        <v>255.9931</v>
      </c>
      <c r="K13" s="6">
        <v>243.68219999999999</v>
      </c>
      <c r="L13" s="7">
        <v>231.44287499999999</v>
      </c>
      <c r="M13" s="6">
        <v>214.980625</v>
      </c>
      <c r="N13" s="6">
        <v>197.52654999999999</v>
      </c>
      <c r="O13" s="8">
        <v>178.32400000000001</v>
      </c>
    </row>
    <row r="14" spans="1:24" s="5" customFormat="1" x14ac:dyDescent="0.45">
      <c r="A14" s="6" t="s">
        <v>10</v>
      </c>
      <c r="B14" s="6">
        <v>437.21077499999996</v>
      </c>
      <c r="C14" s="6">
        <v>411.71985000000001</v>
      </c>
      <c r="D14" s="6">
        <v>368.04887499999995</v>
      </c>
      <c r="E14" s="6">
        <v>269.11177499999997</v>
      </c>
      <c r="F14" s="7">
        <v>223.610525</v>
      </c>
      <c r="G14" s="6">
        <v>229.45922499999998</v>
      </c>
      <c r="H14" s="6">
        <v>223.20152499999998</v>
      </c>
      <c r="I14" s="6">
        <v>219.93974999999998</v>
      </c>
      <c r="J14" s="6">
        <v>216.70864999999998</v>
      </c>
      <c r="K14" s="6">
        <v>192.70035000000001</v>
      </c>
      <c r="L14" s="7">
        <v>167.89449999999999</v>
      </c>
      <c r="M14" s="6">
        <v>118.48729999999999</v>
      </c>
      <c r="N14" s="6">
        <v>66.125074999999995</v>
      </c>
      <c r="O14" s="8">
        <v>8.5174249999999994</v>
      </c>
    </row>
    <row r="15" spans="1:24" s="5" customFormat="1" x14ac:dyDescent="0.45">
      <c r="B15" s="6"/>
      <c r="C15" s="6"/>
      <c r="D15" s="6"/>
      <c r="E15" s="6"/>
      <c r="F15" s="7"/>
      <c r="G15" s="6"/>
      <c r="H15" s="6"/>
      <c r="I15" s="6"/>
      <c r="J15" s="6"/>
      <c r="K15" s="6"/>
      <c r="L15" s="7"/>
      <c r="M15" s="6"/>
      <c r="N15" s="6"/>
      <c r="O15" s="8"/>
    </row>
    <row r="16" spans="1:24" s="5" customFormat="1" x14ac:dyDescent="0.45">
      <c r="A16" s="6" t="s">
        <v>11</v>
      </c>
      <c r="B16" s="6">
        <v>355.23694999999998</v>
      </c>
      <c r="C16" s="6">
        <v>355.23694999999998</v>
      </c>
      <c r="D16" s="6">
        <v>265.16492499999998</v>
      </c>
      <c r="E16" s="6">
        <v>244.408175</v>
      </c>
      <c r="F16" s="7">
        <v>225.27719999999999</v>
      </c>
      <c r="G16" s="6">
        <v>227.005225</v>
      </c>
      <c r="H16" s="6">
        <v>223.78435000000002</v>
      </c>
      <c r="I16" s="6">
        <v>219.57165000000001</v>
      </c>
      <c r="J16" s="6">
        <v>218.46734999999998</v>
      </c>
      <c r="K16" s="6">
        <v>207.20962499999999</v>
      </c>
      <c r="L16" s="7">
        <v>201.05417499999999</v>
      </c>
      <c r="M16" s="6">
        <v>246.45317499999999</v>
      </c>
      <c r="N16" s="6">
        <v>230.73734999999999</v>
      </c>
      <c r="O16" s="8">
        <v>213.44687500000001</v>
      </c>
    </row>
    <row r="17" spans="1:17" s="5" customFormat="1" x14ac:dyDescent="0.45">
      <c r="A17" s="6"/>
      <c r="B17" s="15">
        <v>5843.7548999999999</v>
      </c>
      <c r="C17" s="15">
        <v>5554.7978500000008</v>
      </c>
      <c r="D17" s="15">
        <v>5175.8009749999992</v>
      </c>
      <c r="E17" s="15">
        <v>4571.3541999999998</v>
      </c>
      <c r="F17" s="16">
        <v>4159.8285500000002</v>
      </c>
      <c r="G17" s="15">
        <v>4072.0869750000002</v>
      </c>
      <c r="H17" s="15">
        <v>3979.4112249999998</v>
      </c>
      <c r="I17" s="15">
        <v>3901.8977999999997</v>
      </c>
      <c r="J17" s="15">
        <v>3827.464125</v>
      </c>
      <c r="K17" s="15">
        <v>3632.2300500000001</v>
      </c>
      <c r="L17" s="16">
        <v>3442.1636749999998</v>
      </c>
      <c r="M17" s="15">
        <v>3224.07465</v>
      </c>
      <c r="N17" s="15">
        <v>2929.1140749999995</v>
      </c>
      <c r="O17" s="15">
        <v>2604.6032500000001</v>
      </c>
    </row>
    <row r="19" spans="1:17" x14ac:dyDescent="0.45">
      <c r="A19" s="1" t="s">
        <v>12</v>
      </c>
    </row>
    <row r="20" spans="1:17" x14ac:dyDescent="0.45">
      <c r="B20">
        <f>B11*14</f>
        <v>14394.380000000001</v>
      </c>
      <c r="E20" s="135" t="s">
        <v>13</v>
      </c>
      <c r="F20" s="3" t="s">
        <v>14</v>
      </c>
      <c r="G20" s="3">
        <v>25</v>
      </c>
      <c r="H20" s="3">
        <v>24</v>
      </c>
      <c r="I20" s="3">
        <v>23</v>
      </c>
      <c r="J20" s="3">
        <v>22</v>
      </c>
      <c r="K20" s="18">
        <v>21</v>
      </c>
      <c r="L20" s="18">
        <v>20</v>
      </c>
      <c r="M20" s="3">
        <v>19</v>
      </c>
      <c r="N20" s="18">
        <v>18</v>
      </c>
      <c r="O20" s="3">
        <v>17</v>
      </c>
      <c r="P20" s="18">
        <v>16</v>
      </c>
      <c r="Q20" s="3" t="s">
        <v>15</v>
      </c>
    </row>
    <row r="21" spans="1:17" x14ac:dyDescent="0.45">
      <c r="E21" s="136"/>
      <c r="F21" s="19"/>
      <c r="G21" s="19"/>
      <c r="H21" s="19"/>
      <c r="I21" s="19"/>
      <c r="J21" s="19"/>
      <c r="K21" s="20"/>
      <c r="L21" s="20"/>
      <c r="M21" s="19"/>
      <c r="N21" s="20"/>
      <c r="O21" s="19"/>
      <c r="P21" s="20"/>
      <c r="Q21" s="19"/>
    </row>
    <row r="22" spans="1:17" s="5" customFormat="1" x14ac:dyDescent="0.45">
      <c r="D22" s="9"/>
      <c r="E22" s="137"/>
      <c r="F22" s="10"/>
      <c r="G22" s="10"/>
      <c r="H22" s="10"/>
      <c r="I22" s="10"/>
      <c r="J22" s="10"/>
      <c r="K22" s="11"/>
      <c r="L22" s="11"/>
      <c r="M22" s="10"/>
      <c r="N22" s="11"/>
      <c r="O22" s="10"/>
      <c r="P22" s="11"/>
      <c r="Q22" s="10"/>
    </row>
    <row r="23" spans="1:17" s="5" customFormat="1" x14ac:dyDescent="0.45">
      <c r="E23" s="138"/>
      <c r="K23" s="13"/>
      <c r="L23" s="13"/>
      <c r="N23" s="13"/>
      <c r="P23" s="13"/>
    </row>
    <row r="24" spans="1:17" s="5" customFormat="1" x14ac:dyDescent="0.45">
      <c r="D24" s="6" t="s">
        <v>6</v>
      </c>
      <c r="E24" s="133">
        <v>1017.79</v>
      </c>
      <c r="F24" s="6">
        <v>1017.79</v>
      </c>
      <c r="G24" s="6">
        <v>1017.79</v>
      </c>
      <c r="H24" s="6">
        <v>1017.79</v>
      </c>
      <c r="I24" s="6">
        <v>1017.79</v>
      </c>
      <c r="J24" s="6">
        <v>1017.79</v>
      </c>
      <c r="K24" s="7">
        <v>1017.79</v>
      </c>
      <c r="L24" s="7">
        <v>1017.79</v>
      </c>
      <c r="M24" s="6">
        <v>1017.79</v>
      </c>
      <c r="N24" s="7">
        <v>1017.79</v>
      </c>
      <c r="O24" s="6">
        <v>1017.79</v>
      </c>
      <c r="P24" s="7">
        <v>1017.79</v>
      </c>
      <c r="Q24" s="6">
        <v>1017.79</v>
      </c>
    </row>
    <row r="25" spans="1:17" s="5" customFormat="1" x14ac:dyDescent="0.45">
      <c r="D25" s="6" t="s">
        <v>7</v>
      </c>
      <c r="E25" s="133">
        <v>741.04</v>
      </c>
      <c r="F25" s="6">
        <v>741.04</v>
      </c>
      <c r="G25" s="6">
        <v>657.46</v>
      </c>
      <c r="H25" s="6">
        <v>618.66999999999996</v>
      </c>
      <c r="I25" s="6">
        <v>579.93999999999994</v>
      </c>
      <c r="J25" s="6">
        <v>541.12</v>
      </c>
      <c r="K25" s="7">
        <v>502.40000000000003</v>
      </c>
      <c r="L25" s="7">
        <v>466.68</v>
      </c>
      <c r="M25" s="6">
        <v>442.85999999999996</v>
      </c>
      <c r="N25" s="7">
        <v>419.02</v>
      </c>
      <c r="O25" s="104">
        <v>395.18</v>
      </c>
      <c r="P25" s="7">
        <v>371.41</v>
      </c>
      <c r="Q25" s="6">
        <v>371.41</v>
      </c>
    </row>
    <row r="26" spans="1:17" s="5" customFormat="1" x14ac:dyDescent="0.45">
      <c r="D26" s="6" t="s">
        <v>8</v>
      </c>
      <c r="E26" s="133">
        <f>1524.6702+25.16</f>
        <v>1549.8302000000001</v>
      </c>
      <c r="F26" s="6">
        <v>1297.3786749999999</v>
      </c>
      <c r="G26" s="6">
        <v>1225.4866999999999</v>
      </c>
      <c r="H26" s="6">
        <v>1214.21875</v>
      </c>
      <c r="I26" s="6">
        <v>1194.6992250000001</v>
      </c>
      <c r="J26" s="6">
        <v>1175.292175</v>
      </c>
      <c r="K26" s="7">
        <v>1149.29</v>
      </c>
      <c r="L26" s="7">
        <v>1121.0178749999998</v>
      </c>
      <c r="M26" s="6">
        <v>1104.4329250000001</v>
      </c>
      <c r="N26" s="7">
        <v>1018.890575</v>
      </c>
      <c r="O26" s="6">
        <v>967.80647499999998</v>
      </c>
      <c r="P26" s="7">
        <v>916.68147499999998</v>
      </c>
      <c r="Q26" s="6">
        <v>794.14507499999991</v>
      </c>
    </row>
    <row r="27" spans="1:17" s="5" customFormat="1" x14ac:dyDescent="0.45">
      <c r="D27" s="6" t="s">
        <v>9</v>
      </c>
      <c r="E27" s="133">
        <f>270.349+25.15</f>
        <v>295.49899999999997</v>
      </c>
      <c r="F27" s="6">
        <v>251.402075</v>
      </c>
      <c r="G27" s="6">
        <v>238.44699999999997</v>
      </c>
      <c r="H27" s="6">
        <v>234.27519999999998</v>
      </c>
      <c r="I27" s="6">
        <v>229.41832500000001</v>
      </c>
      <c r="J27" s="6">
        <v>224.571675</v>
      </c>
      <c r="K27" s="7">
        <v>219.17287499999998</v>
      </c>
      <c r="L27" s="7">
        <v>213.84564999999998</v>
      </c>
      <c r="M27" s="6">
        <v>210.48162499999998</v>
      </c>
      <c r="N27" s="7">
        <v>201.36092500000001</v>
      </c>
      <c r="O27" s="6">
        <v>195.11345</v>
      </c>
      <c r="P27" s="7">
        <v>188.87619999999998</v>
      </c>
      <c r="Q27" s="6">
        <v>178.66142499999998</v>
      </c>
    </row>
    <row r="28" spans="1:17" s="5" customFormat="1" x14ac:dyDescent="0.45">
      <c r="D28" s="6" t="s">
        <v>10</v>
      </c>
      <c r="E28" s="133">
        <f>237.8744+25.16</f>
        <v>263.03440000000001</v>
      </c>
      <c r="F28" s="6">
        <v>181.05407499999998</v>
      </c>
      <c r="G28" s="6">
        <v>170.04175000000001</v>
      </c>
      <c r="H28" s="6">
        <v>170.46097499999999</v>
      </c>
      <c r="I28" s="6">
        <v>168.81474999999998</v>
      </c>
      <c r="J28" s="6">
        <v>167.18897499999997</v>
      </c>
      <c r="K28" s="7">
        <v>163.91697500000001</v>
      </c>
      <c r="L28" s="7">
        <v>159.826975</v>
      </c>
      <c r="M28" s="6">
        <v>157.66949999999997</v>
      </c>
      <c r="N28" s="7">
        <v>138.26245</v>
      </c>
      <c r="O28" s="6">
        <v>127.48530000000001</v>
      </c>
      <c r="P28" s="7">
        <v>116.677475</v>
      </c>
      <c r="Q28" s="6">
        <v>86.043374999999997</v>
      </c>
    </row>
    <row r="29" spans="1:17" s="5" customFormat="1" x14ac:dyDescent="0.45">
      <c r="E29" s="133"/>
      <c r="F29" s="6"/>
      <c r="G29" s="6"/>
      <c r="H29" s="6"/>
      <c r="I29" s="6"/>
      <c r="J29" s="6"/>
      <c r="K29" s="7"/>
      <c r="L29" s="7"/>
      <c r="M29" s="6"/>
      <c r="N29" s="7"/>
      <c r="O29" s="6"/>
      <c r="P29" s="7"/>
      <c r="Q29" s="6"/>
    </row>
    <row r="30" spans="1:17" s="5" customFormat="1" x14ac:dyDescent="0.45">
      <c r="D30" s="6" t="s">
        <v>11</v>
      </c>
      <c r="E30" s="133">
        <f>374.58265+25.19</f>
        <v>399.77265</v>
      </c>
      <c r="F30" s="6">
        <v>274.21404999999999</v>
      </c>
      <c r="G30" s="6">
        <v>391.40277500000002</v>
      </c>
      <c r="H30" s="6">
        <v>254.73542499999999</v>
      </c>
      <c r="I30" s="6">
        <v>201.38137499999999</v>
      </c>
      <c r="J30" s="6">
        <v>196.36089999999999</v>
      </c>
      <c r="K30" s="7">
        <v>194.60219999999998</v>
      </c>
      <c r="L30" s="7">
        <v>195.07255000000001</v>
      </c>
      <c r="M30" s="6">
        <v>193.40587500000001</v>
      </c>
      <c r="N30" s="7">
        <v>184.73507499999999</v>
      </c>
      <c r="O30" s="6">
        <v>185.10317499999999</v>
      </c>
      <c r="P30" s="7">
        <v>178.34444999999999</v>
      </c>
      <c r="Q30" s="6">
        <v>215.64525</v>
      </c>
    </row>
    <row r="31" spans="1:17" s="5" customFormat="1" x14ac:dyDescent="0.45">
      <c r="D31" s="15"/>
      <c r="E31" s="134">
        <f>SUM(E24:E30)</f>
        <v>4266.9662500000004</v>
      </c>
      <c r="F31" s="15">
        <v>3762.8788749999999</v>
      </c>
      <c r="G31" s="15">
        <v>3700.6282249999999</v>
      </c>
      <c r="H31" s="15">
        <v>3510.1503499999999</v>
      </c>
      <c r="I31" s="15">
        <v>3392.0436749999999</v>
      </c>
      <c r="J31" s="15">
        <v>3322.3237250000002</v>
      </c>
      <c r="K31" s="16">
        <v>3247.1720499999997</v>
      </c>
      <c r="L31" s="16">
        <v>3174.2330499999998</v>
      </c>
      <c r="M31" s="15">
        <v>3126.6399249999995</v>
      </c>
      <c r="N31" s="16">
        <v>2980.059025</v>
      </c>
      <c r="O31" s="15">
        <v>2888.4784</v>
      </c>
      <c r="P31" s="16">
        <v>2789.7796000000003</v>
      </c>
      <c r="Q31" s="15">
        <v>2663.6951250000002</v>
      </c>
    </row>
    <row r="32" spans="1:17" s="5" customFormat="1" x14ac:dyDescent="0.45"/>
    <row r="33" spans="1:23" x14ac:dyDescent="0.45">
      <c r="A33" s="1" t="s">
        <v>16</v>
      </c>
      <c r="C33" s="5"/>
    </row>
    <row r="34" spans="1:23" x14ac:dyDescent="0.45">
      <c r="C34" s="5"/>
      <c r="J34">
        <v>22</v>
      </c>
      <c r="K34">
        <v>21</v>
      </c>
      <c r="L34">
        <v>20</v>
      </c>
      <c r="M34">
        <v>19</v>
      </c>
      <c r="N34">
        <v>18</v>
      </c>
      <c r="O34" s="2">
        <v>17</v>
      </c>
      <c r="P34" s="2">
        <v>16</v>
      </c>
      <c r="Q34" s="2">
        <v>15</v>
      </c>
      <c r="R34">
        <v>14</v>
      </c>
      <c r="S34" s="2">
        <v>13</v>
      </c>
      <c r="T34">
        <v>12</v>
      </c>
    </row>
    <row r="35" spans="1:23" x14ac:dyDescent="0.45">
      <c r="J35" s="19"/>
      <c r="K35" s="19"/>
      <c r="L35" s="19"/>
      <c r="M35" s="19"/>
      <c r="N35" s="19"/>
      <c r="O35" s="20"/>
      <c r="P35" s="20"/>
      <c r="Q35" s="20"/>
      <c r="R35" s="19"/>
      <c r="S35" s="20"/>
      <c r="T35" s="19"/>
    </row>
    <row r="36" spans="1:23" s="5" customFormat="1" x14ac:dyDescent="0.45">
      <c r="I36" s="9"/>
      <c r="J36" s="10"/>
      <c r="K36" s="10"/>
      <c r="L36" s="10"/>
      <c r="M36" s="10"/>
      <c r="N36" s="10"/>
      <c r="O36" s="11"/>
      <c r="P36" s="11"/>
      <c r="Q36" s="11"/>
      <c r="R36" s="10"/>
      <c r="S36" s="11"/>
      <c r="T36" s="10"/>
    </row>
    <row r="37" spans="1:23" s="5" customFormat="1" x14ac:dyDescent="0.45">
      <c r="O37" s="13"/>
      <c r="P37" s="13"/>
      <c r="Q37" s="13"/>
      <c r="S37" s="13"/>
    </row>
    <row r="38" spans="1:23" s="5" customFormat="1" x14ac:dyDescent="0.45">
      <c r="I38" s="6" t="s">
        <v>6</v>
      </c>
      <c r="J38" s="6"/>
      <c r="K38" s="6">
        <v>764.19</v>
      </c>
      <c r="L38" s="6">
        <v>764.19</v>
      </c>
      <c r="M38" s="6">
        <v>764.19</v>
      </c>
      <c r="N38" s="6">
        <v>764.19</v>
      </c>
      <c r="O38" s="7">
        <v>764.19</v>
      </c>
      <c r="P38" s="7">
        <v>764.19</v>
      </c>
      <c r="Q38" s="7">
        <v>764.19</v>
      </c>
      <c r="R38" s="6">
        <v>764.19</v>
      </c>
      <c r="S38" s="7">
        <v>764.19</v>
      </c>
      <c r="T38" s="6">
        <v>764.19</v>
      </c>
    </row>
    <row r="39" spans="1:23" s="5" customFormat="1" x14ac:dyDescent="0.45">
      <c r="I39" s="6" t="s">
        <v>7</v>
      </c>
      <c r="J39" s="6"/>
      <c r="K39" s="6">
        <v>502.40000000000003</v>
      </c>
      <c r="L39" s="6">
        <v>466.68</v>
      </c>
      <c r="M39" s="6">
        <v>442.85999999999996</v>
      </c>
      <c r="N39" s="6">
        <v>419.02</v>
      </c>
      <c r="O39" s="7">
        <v>395.18</v>
      </c>
      <c r="P39" s="7">
        <v>371.41</v>
      </c>
      <c r="Q39" s="7">
        <v>347.53999999999996</v>
      </c>
      <c r="R39" s="6">
        <v>323.74</v>
      </c>
      <c r="S39" s="7">
        <v>299.88</v>
      </c>
      <c r="T39" s="6">
        <v>276.04000000000002</v>
      </c>
    </row>
    <row r="40" spans="1:23" s="5" customFormat="1" x14ac:dyDescent="0.45">
      <c r="I40" s="6" t="s">
        <v>8</v>
      </c>
      <c r="J40" s="6"/>
      <c r="K40" s="6">
        <v>1290.0678</v>
      </c>
      <c r="L40" s="6">
        <v>1271.0901999999999</v>
      </c>
      <c r="M40" s="6">
        <v>1213.6154750000001</v>
      </c>
      <c r="N40" s="6">
        <v>1171.099925</v>
      </c>
      <c r="O40" s="7">
        <v>1053.2976999999998</v>
      </c>
      <c r="P40" s="7">
        <v>970.86374999999998</v>
      </c>
      <c r="Q40" s="7">
        <v>852.98995000000002</v>
      </c>
      <c r="R40" s="6">
        <v>784.97325000000001</v>
      </c>
      <c r="S40" s="7">
        <v>737.05889999999999</v>
      </c>
      <c r="T40" s="6">
        <v>645.41222500000003</v>
      </c>
    </row>
    <row r="41" spans="1:23" s="5" customFormat="1" x14ac:dyDescent="0.45">
      <c r="I41" s="6" t="s">
        <v>9</v>
      </c>
      <c r="J41" s="6"/>
      <c r="K41" s="6">
        <v>211.8211</v>
      </c>
      <c r="L41" s="6">
        <v>207.26074999999997</v>
      </c>
      <c r="M41" s="6">
        <v>200.48157499999999</v>
      </c>
      <c r="N41" s="6">
        <v>194.96007499999999</v>
      </c>
      <c r="O41" s="7">
        <v>183.16042499999998</v>
      </c>
      <c r="P41" s="7">
        <v>174.305575</v>
      </c>
      <c r="Q41" s="7">
        <v>162.49569999999997</v>
      </c>
      <c r="R41" s="6">
        <v>154.837175</v>
      </c>
      <c r="S41" s="7">
        <v>148.85554999999999</v>
      </c>
      <c r="T41" s="6">
        <v>139.233825</v>
      </c>
    </row>
    <row r="42" spans="1:23" s="5" customFormat="1" x14ac:dyDescent="0.45">
      <c r="I42" s="6" t="s">
        <v>10</v>
      </c>
      <c r="J42" s="6"/>
      <c r="K42" s="6">
        <v>218.20150000000001</v>
      </c>
      <c r="L42" s="6">
        <v>216.43257499999999</v>
      </c>
      <c r="M42" s="6">
        <v>204.05009999999999</v>
      </c>
      <c r="N42" s="6">
        <v>195.409975</v>
      </c>
      <c r="O42" s="7">
        <v>167.94562500000001</v>
      </c>
      <c r="P42" s="7">
        <v>149.315675</v>
      </c>
      <c r="Q42" s="7">
        <v>121.8411</v>
      </c>
      <c r="R42" s="6">
        <v>106.82057499999999</v>
      </c>
      <c r="S42" s="7">
        <v>96.830749999999995</v>
      </c>
      <c r="T42" s="6">
        <v>75.900175000000004</v>
      </c>
    </row>
    <row r="43" spans="1:23" s="5" customFormat="1" x14ac:dyDescent="0.45">
      <c r="J43" s="21"/>
      <c r="K43" s="6"/>
      <c r="L43" s="6"/>
      <c r="M43" s="6"/>
      <c r="N43" s="6"/>
      <c r="O43" s="7"/>
      <c r="P43" s="7"/>
      <c r="Q43" s="7"/>
      <c r="R43" s="6"/>
      <c r="S43" s="7"/>
      <c r="T43" s="6"/>
    </row>
    <row r="44" spans="1:23" s="5" customFormat="1" x14ac:dyDescent="0.45">
      <c r="I44" s="6" t="s">
        <v>17</v>
      </c>
      <c r="J44" s="6"/>
      <c r="K44" s="6">
        <v>409.21472499999999</v>
      </c>
      <c r="L44" s="6">
        <v>393.4171</v>
      </c>
      <c r="M44" s="6">
        <v>341.98534999999998</v>
      </c>
      <c r="N44" s="6">
        <v>189.418125</v>
      </c>
      <c r="O44" s="7">
        <v>223.54917499999999</v>
      </c>
      <c r="P44" s="7">
        <v>165.71657499999998</v>
      </c>
      <c r="Q44" s="7">
        <v>203.71267499999999</v>
      </c>
      <c r="R44" s="6">
        <v>225.798675</v>
      </c>
      <c r="S44" s="7">
        <v>215.66569999999999</v>
      </c>
      <c r="T44" s="6">
        <v>183.67167499999999</v>
      </c>
    </row>
    <row r="45" spans="1:23" s="5" customFormat="1" x14ac:dyDescent="0.45">
      <c r="I45" s="15"/>
      <c r="J45" s="15"/>
      <c r="K45" s="15">
        <v>3395.895125</v>
      </c>
      <c r="L45" s="15">
        <v>3319.0706249999998</v>
      </c>
      <c r="M45" s="15">
        <v>3167.1824999999994</v>
      </c>
      <c r="N45" s="15">
        <v>2934.0981000000002</v>
      </c>
      <c r="O45" s="16">
        <v>2787.3229249999999</v>
      </c>
      <c r="P45" s="16">
        <v>2595.8015749999995</v>
      </c>
      <c r="Q45" s="16">
        <v>2452.7694250000004</v>
      </c>
      <c r="R45" s="15">
        <v>2360.3596750000002</v>
      </c>
      <c r="S45" s="16">
        <v>2262.4809</v>
      </c>
      <c r="T45" s="15">
        <v>2084.4479000000001</v>
      </c>
    </row>
    <row r="46" spans="1:23" s="5" customFormat="1" x14ac:dyDescent="0.45"/>
    <row r="47" spans="1:23" x14ac:dyDescent="0.45">
      <c r="A47" s="1" t="s">
        <v>18</v>
      </c>
    </row>
    <row r="48" spans="1:23" x14ac:dyDescent="0.45">
      <c r="N48" s="23">
        <v>18</v>
      </c>
      <c r="O48" s="2">
        <v>17</v>
      </c>
      <c r="P48" s="24">
        <v>16</v>
      </c>
      <c r="Q48" s="23">
        <v>15</v>
      </c>
      <c r="R48" s="24">
        <v>14</v>
      </c>
      <c r="S48" s="23">
        <v>13</v>
      </c>
      <c r="T48" s="2">
        <v>12</v>
      </c>
      <c r="U48" s="2">
        <v>11</v>
      </c>
      <c r="V48" s="23">
        <v>10</v>
      </c>
      <c r="W48" s="23">
        <v>9</v>
      </c>
    </row>
    <row r="49" spans="1:23" x14ac:dyDescent="0.45">
      <c r="N49" s="25"/>
      <c r="O49" s="20"/>
      <c r="P49" s="26"/>
      <c r="Q49" s="25"/>
      <c r="R49" s="26"/>
      <c r="S49" s="25"/>
      <c r="T49" s="20"/>
      <c r="U49" s="20"/>
      <c r="V49" s="25"/>
      <c r="W49" s="25"/>
    </row>
    <row r="50" spans="1:23" s="5" customFormat="1" x14ac:dyDescent="0.45">
      <c r="M50" s="9"/>
      <c r="N50" s="27"/>
      <c r="O50" s="11"/>
      <c r="P50" s="28"/>
      <c r="Q50" s="27"/>
      <c r="R50" s="28"/>
      <c r="S50" s="27"/>
      <c r="T50" s="11"/>
      <c r="U50" s="11"/>
      <c r="V50" s="27"/>
      <c r="W50" s="27"/>
    </row>
    <row r="51" spans="1:23" s="5" customFormat="1" x14ac:dyDescent="0.45">
      <c r="N51" s="29"/>
      <c r="O51" s="13"/>
      <c r="P51" s="30"/>
      <c r="Q51" s="29"/>
      <c r="R51" s="30"/>
      <c r="S51" s="29"/>
      <c r="T51" s="13"/>
      <c r="U51" s="13"/>
      <c r="V51" s="29"/>
      <c r="W51" s="29"/>
    </row>
    <row r="52" spans="1:23" s="5" customFormat="1" x14ac:dyDescent="0.45">
      <c r="M52" s="6" t="s">
        <v>6</v>
      </c>
      <c r="N52" s="31">
        <v>636.01</v>
      </c>
      <c r="O52" s="7">
        <v>636.01</v>
      </c>
      <c r="P52" s="32">
        <v>636.01</v>
      </c>
      <c r="Q52" s="31">
        <v>636.01</v>
      </c>
      <c r="R52" s="32">
        <v>636.01</v>
      </c>
      <c r="S52" s="31">
        <v>636.01</v>
      </c>
      <c r="T52" s="7">
        <v>636.01</v>
      </c>
      <c r="U52" s="7">
        <v>636.01</v>
      </c>
      <c r="V52" s="31">
        <v>636.01</v>
      </c>
      <c r="W52" s="31">
        <v>636.01</v>
      </c>
    </row>
    <row r="53" spans="1:23" s="5" customFormat="1" x14ac:dyDescent="0.45">
      <c r="M53" s="6" t="s">
        <v>7</v>
      </c>
      <c r="N53" s="31">
        <v>419.02</v>
      </c>
      <c r="O53" s="7">
        <v>395.18</v>
      </c>
      <c r="P53" s="32">
        <v>371.41</v>
      </c>
      <c r="Q53" s="31">
        <v>347.53999999999996</v>
      </c>
      <c r="R53" s="32">
        <v>323.74</v>
      </c>
      <c r="S53" s="31">
        <v>299.88</v>
      </c>
      <c r="T53" s="7">
        <v>276.04000000000002</v>
      </c>
      <c r="U53" s="7">
        <v>252.20000000000002</v>
      </c>
      <c r="V53" s="31">
        <v>228.41</v>
      </c>
      <c r="W53" s="31">
        <v>216.51</v>
      </c>
    </row>
    <row r="54" spans="1:23" s="5" customFormat="1" x14ac:dyDescent="0.45">
      <c r="M54" s="6" t="s">
        <v>8</v>
      </c>
      <c r="N54" s="31">
        <v>1005.5264999999999</v>
      </c>
      <c r="O54" s="7">
        <v>963.79827499999999</v>
      </c>
      <c r="P54" s="32">
        <v>928.93102499999998</v>
      </c>
      <c r="Q54" s="31">
        <v>829.20659999999998</v>
      </c>
      <c r="R54" s="32">
        <v>775.70939999999996</v>
      </c>
      <c r="S54" s="31">
        <v>675.69867499999998</v>
      </c>
      <c r="T54" s="7">
        <v>702.15</v>
      </c>
      <c r="U54" s="7">
        <v>705.47387500000002</v>
      </c>
      <c r="V54" s="31">
        <v>587.56939999999997</v>
      </c>
      <c r="W54" s="31">
        <v>497.90637499999997</v>
      </c>
    </row>
    <row r="55" spans="1:23" s="5" customFormat="1" x14ac:dyDescent="0.45">
      <c r="A55" s="34" t="s">
        <v>40</v>
      </c>
      <c r="B55" s="34"/>
      <c r="C55" s="34"/>
      <c r="M55" s="6" t="s">
        <v>21</v>
      </c>
      <c r="N55" s="31">
        <v>171.21762499999997</v>
      </c>
      <c r="O55" s="7">
        <v>166.186925</v>
      </c>
      <c r="P55" s="32">
        <v>160.9006</v>
      </c>
      <c r="Q55" s="31">
        <v>155.71652499999999</v>
      </c>
      <c r="R55" s="32">
        <v>149.43837500000001</v>
      </c>
      <c r="S55" s="31">
        <v>143.54877499999998</v>
      </c>
      <c r="T55" s="7">
        <v>134.44999999999999</v>
      </c>
      <c r="U55" s="7">
        <v>132.73072500000001</v>
      </c>
      <c r="V55" s="31">
        <v>120.93107499999999</v>
      </c>
      <c r="W55" s="31">
        <v>112.46477499999999</v>
      </c>
    </row>
    <row r="56" spans="1:23" s="5" customFormat="1" x14ac:dyDescent="0.45">
      <c r="A56" s="38" t="s">
        <v>41</v>
      </c>
      <c r="M56" s="6" t="s">
        <v>10</v>
      </c>
      <c r="N56" s="31">
        <v>162.25030000000001</v>
      </c>
      <c r="O56" s="7">
        <v>155.09280000000001</v>
      </c>
      <c r="P56" s="32">
        <v>147.15819999999999</v>
      </c>
      <c r="Q56" s="31">
        <v>139.5917</v>
      </c>
      <c r="R56" s="32">
        <v>128.7123</v>
      </c>
      <c r="S56" s="31">
        <v>118.95765</v>
      </c>
      <c r="T56" s="7">
        <v>99.6</v>
      </c>
      <c r="U56" s="7">
        <v>102.42382499999999</v>
      </c>
      <c r="V56" s="31">
        <v>74.928799999999995</v>
      </c>
      <c r="W56" s="31">
        <v>53.507424999999998</v>
      </c>
    </row>
    <row r="57" spans="1:23" s="5" customFormat="1" x14ac:dyDescent="0.45">
      <c r="A57" s="34" t="s">
        <v>26</v>
      </c>
      <c r="B57" s="34"/>
      <c r="C57" s="40" t="s">
        <v>28</v>
      </c>
      <c r="N57" s="31"/>
      <c r="O57" s="7"/>
      <c r="P57" s="32"/>
      <c r="Q57" s="31"/>
      <c r="R57" s="32"/>
      <c r="S57" s="31"/>
      <c r="T57" s="7"/>
      <c r="U57" s="7"/>
      <c r="V57" s="31"/>
      <c r="W57" s="31"/>
    </row>
    <row r="58" spans="1:23" s="5" customFormat="1" x14ac:dyDescent="0.45">
      <c r="A58" s="5" t="s">
        <v>30</v>
      </c>
      <c r="C58" s="5">
        <v>45.29</v>
      </c>
      <c r="M58" s="6" t="s">
        <v>17</v>
      </c>
      <c r="N58" s="31">
        <v>210.53274999999999</v>
      </c>
      <c r="O58" s="7">
        <v>143.64079999999998</v>
      </c>
      <c r="P58" s="32">
        <v>163.15010000000001</v>
      </c>
      <c r="Q58" s="31">
        <v>200.99282499999998</v>
      </c>
      <c r="R58" s="32">
        <v>196.95394999999999</v>
      </c>
      <c r="S58" s="31">
        <v>237.96642499999999</v>
      </c>
      <c r="T58" s="7">
        <v>182.51</v>
      </c>
      <c r="U58" s="7">
        <v>196.32</v>
      </c>
      <c r="V58" s="31">
        <v>168.722725</v>
      </c>
      <c r="W58" s="31">
        <v>161.45275000000001</v>
      </c>
    </row>
    <row r="59" spans="1:23" s="5" customFormat="1" x14ac:dyDescent="0.45">
      <c r="A59" s="5" t="s">
        <v>31</v>
      </c>
      <c r="C59" s="5">
        <v>36.93</v>
      </c>
      <c r="M59" s="6"/>
      <c r="N59" s="37">
        <v>2604.5571749999995</v>
      </c>
      <c r="O59" s="16">
        <v>2459.9088000000002</v>
      </c>
      <c r="P59" s="45">
        <v>2407.5599249999996</v>
      </c>
      <c r="Q59" s="37">
        <v>2309.0576499999997</v>
      </c>
      <c r="R59" s="45">
        <v>2210.5640249999997</v>
      </c>
      <c r="S59" s="37">
        <v>2112.0615250000001</v>
      </c>
      <c r="T59" s="16">
        <f>SUM(T52:T58)</f>
        <v>2030.7599999999998</v>
      </c>
      <c r="U59" s="16">
        <v>2025.1584250000001</v>
      </c>
      <c r="V59" s="37">
        <v>1816.5719999999999</v>
      </c>
      <c r="W59" s="37">
        <v>1677.8513249999999</v>
      </c>
    </row>
    <row r="60" spans="1:23" x14ac:dyDescent="0.45">
      <c r="A60" t="s">
        <v>19</v>
      </c>
      <c r="C60" s="5">
        <v>27.95</v>
      </c>
      <c r="T60" s="5"/>
    </row>
    <row r="61" spans="1:23" x14ac:dyDescent="0.45">
      <c r="A61" t="s">
        <v>20</v>
      </c>
      <c r="C61" s="5">
        <v>19.02</v>
      </c>
    </row>
    <row r="63" spans="1:23" s="5" customFormat="1" x14ac:dyDescent="0.45">
      <c r="A63" s="34" t="s">
        <v>22</v>
      </c>
      <c r="B63" s="34"/>
      <c r="C63" s="34"/>
      <c r="D63" s="34"/>
      <c r="E63" s="34"/>
      <c r="G63" s="35"/>
      <c r="H63" s="35"/>
      <c r="I63" s="36" t="s">
        <v>23</v>
      </c>
      <c r="J63" s="35"/>
      <c r="K63" s="35"/>
      <c r="L63" s="35"/>
      <c r="M63" s="35"/>
      <c r="N63" s="35"/>
      <c r="O63" s="35"/>
      <c r="P63" s="35"/>
      <c r="Q63" s="35"/>
    </row>
    <row r="64" spans="1:23" s="5" customFormat="1" x14ac:dyDescent="0.45">
      <c r="A64" s="38" t="s">
        <v>24</v>
      </c>
      <c r="G64" s="35"/>
      <c r="H64" s="35"/>
      <c r="I64" s="39" t="s">
        <v>25</v>
      </c>
      <c r="J64" s="35"/>
      <c r="K64" s="35"/>
      <c r="L64" s="35"/>
      <c r="M64" s="35"/>
      <c r="N64" s="35"/>
      <c r="O64" s="35"/>
      <c r="P64" s="35"/>
      <c r="Q64" s="35"/>
    </row>
    <row r="65" spans="1:17" s="5" customFormat="1" x14ac:dyDescent="0.45">
      <c r="A65" s="34" t="s">
        <v>26</v>
      </c>
      <c r="B65" s="40" t="s">
        <v>27</v>
      </c>
      <c r="C65" s="40" t="s">
        <v>28</v>
      </c>
      <c r="G65" s="35"/>
      <c r="H65" s="35"/>
      <c r="I65" s="41"/>
      <c r="J65" s="35"/>
      <c r="K65" s="35"/>
      <c r="L65" s="42" t="s">
        <v>29</v>
      </c>
      <c r="M65" s="35"/>
      <c r="N65" s="35"/>
      <c r="O65" s="35"/>
      <c r="P65" s="35"/>
      <c r="Q65" s="35"/>
    </row>
    <row r="66" spans="1:17" s="5" customFormat="1" x14ac:dyDescent="0.45">
      <c r="A66" s="5" t="s">
        <v>30</v>
      </c>
      <c r="B66" s="5">
        <v>726.35</v>
      </c>
      <c r="C66" s="5">
        <v>27.95</v>
      </c>
      <c r="G66" s="35"/>
      <c r="H66" s="35"/>
      <c r="I66" s="41"/>
      <c r="J66" s="35"/>
      <c r="K66" s="35"/>
      <c r="L66" s="35"/>
      <c r="M66" s="35"/>
      <c r="N66" s="35"/>
      <c r="O66" s="35"/>
      <c r="P66" s="35"/>
      <c r="Q66" s="35"/>
    </row>
    <row r="67" spans="1:17" s="5" customFormat="1" x14ac:dyDescent="0.45">
      <c r="A67" s="5" t="s">
        <v>31</v>
      </c>
      <c r="B67" s="5">
        <v>742.29</v>
      </c>
      <c r="C67" s="5">
        <v>26.93</v>
      </c>
      <c r="G67" s="35"/>
      <c r="H67" s="35"/>
      <c r="I67" s="41"/>
      <c r="J67" s="35"/>
      <c r="K67" s="35"/>
      <c r="L67" s="35" t="s">
        <v>32</v>
      </c>
      <c r="M67" s="35"/>
      <c r="N67" s="35"/>
      <c r="O67" s="35">
        <v>43.5</v>
      </c>
      <c r="P67" s="35"/>
      <c r="Q67" s="35"/>
    </row>
    <row r="68" spans="1:17" s="5" customFormat="1" x14ac:dyDescent="0.45">
      <c r="A68" s="5" t="s">
        <v>19</v>
      </c>
      <c r="B68" s="5">
        <v>660.48</v>
      </c>
      <c r="C68" s="5">
        <v>24.14</v>
      </c>
      <c r="G68" s="35"/>
      <c r="H68" s="35"/>
      <c r="I68" s="41"/>
      <c r="J68" s="35"/>
      <c r="K68" s="35"/>
      <c r="L68" s="35" t="s">
        <v>33</v>
      </c>
      <c r="M68" s="35"/>
      <c r="N68" s="35"/>
      <c r="O68" s="35">
        <v>136.30000000000001</v>
      </c>
      <c r="P68" s="35"/>
      <c r="Q68" s="35"/>
    </row>
    <row r="69" spans="1:17" s="5" customFormat="1" x14ac:dyDescent="0.45">
      <c r="A69" s="5" t="s">
        <v>20</v>
      </c>
      <c r="B69" s="5">
        <v>630.21</v>
      </c>
      <c r="C69" s="5">
        <v>18.84</v>
      </c>
      <c r="G69" s="35"/>
      <c r="H69" s="35"/>
      <c r="I69" s="41"/>
      <c r="J69" s="35"/>
      <c r="K69" s="35"/>
      <c r="L69" s="35"/>
      <c r="M69" s="35"/>
      <c r="N69" s="35"/>
      <c r="O69" s="35"/>
      <c r="P69" s="35"/>
      <c r="Q69" s="35"/>
    </row>
    <row r="70" spans="1:17" s="5" customFormat="1" x14ac:dyDescent="0.45">
      <c r="G70" s="35"/>
      <c r="H70" s="35"/>
      <c r="I70" s="41"/>
      <c r="J70" s="35"/>
      <c r="K70" s="35"/>
      <c r="L70" s="42" t="s">
        <v>34</v>
      </c>
      <c r="M70" s="35"/>
      <c r="N70" s="35"/>
      <c r="O70" s="35"/>
      <c r="P70" s="43" t="s">
        <v>35</v>
      </c>
      <c r="Q70" s="43" t="s">
        <v>36</v>
      </c>
    </row>
    <row r="71" spans="1:17" s="5" customFormat="1" x14ac:dyDescent="0.45">
      <c r="G71" s="35"/>
      <c r="H71" s="35"/>
      <c r="I71" s="41"/>
      <c r="J71" s="35"/>
      <c r="K71" s="35"/>
      <c r="L71" s="35" t="s">
        <v>37</v>
      </c>
      <c r="M71" s="35"/>
      <c r="N71" s="35"/>
      <c r="O71" s="44">
        <v>0.25569999999999998</v>
      </c>
      <c r="P71" s="35">
        <v>0.19</v>
      </c>
      <c r="Q71" s="44">
        <v>6.2199999999999998E-2</v>
      </c>
    </row>
    <row r="72" spans="1:17" s="5" customFormat="1" x14ac:dyDescent="0.45">
      <c r="G72" s="35"/>
      <c r="H72" s="35"/>
      <c r="I72" s="41" t="s">
        <v>38</v>
      </c>
      <c r="J72" s="35">
        <v>481.33395796399378</v>
      </c>
      <c r="K72" s="35"/>
      <c r="L72" s="35" t="s">
        <v>39</v>
      </c>
      <c r="M72" s="35"/>
      <c r="N72" s="35"/>
      <c r="O72" s="35">
        <v>9.1259999999999994</v>
      </c>
      <c r="P72" s="35">
        <v>0</v>
      </c>
      <c r="Q72" s="35">
        <v>9.1259999999999994</v>
      </c>
    </row>
    <row r="73" spans="1:17" s="5" customFormat="1" x14ac:dyDescent="0.45"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</row>
    <row r="74" spans="1:17" s="5" customFormat="1" x14ac:dyDescent="0.45"/>
    <row r="75" spans="1:17" s="5" customFormat="1" x14ac:dyDescent="0.45"/>
    <row r="76" spans="1:17" s="5" customFormat="1" x14ac:dyDescent="0.45"/>
  </sheetData>
  <mergeCells count="2">
    <mergeCell ref="R3:X3"/>
    <mergeCell ref="R4:X4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workbookViewId="0">
      <selection activeCell="D12" sqref="D12"/>
    </sheetView>
  </sheetViews>
  <sheetFormatPr baseColWidth="10" defaultRowHeight="14.25" x14ac:dyDescent="0.45"/>
  <cols>
    <col min="1" max="1" width="27.1328125" customWidth="1"/>
    <col min="2" max="2" width="11.3984375" style="46"/>
    <col min="3" max="3" width="14.59765625" customWidth="1"/>
    <col min="4" max="4" width="14.1328125" customWidth="1"/>
    <col min="5" max="5" width="20.73046875" customWidth="1"/>
    <col min="9" max="9" width="14.86328125" customWidth="1"/>
    <col min="10" max="10" width="19.86328125" customWidth="1"/>
    <col min="13" max="13" width="12.86328125" hidden="1" customWidth="1"/>
  </cols>
  <sheetData>
    <row r="1" spans="1:13" x14ac:dyDescent="0.45">
      <c r="D1" s="152" t="s">
        <v>85</v>
      </c>
      <c r="E1" s="153"/>
      <c r="F1" s="153"/>
      <c r="G1" s="153"/>
      <c r="H1" s="153"/>
      <c r="I1" s="153"/>
      <c r="J1" s="154"/>
      <c r="K1" s="105"/>
      <c r="L1" s="105"/>
    </row>
    <row r="2" spans="1:13" ht="14.65" thickBot="1" x14ac:dyDescent="0.5">
      <c r="D2" s="155" t="s">
        <v>1</v>
      </c>
      <c r="E2" s="156"/>
      <c r="F2" s="156"/>
      <c r="G2" s="156"/>
      <c r="H2" s="156"/>
      <c r="I2" s="156"/>
      <c r="J2" s="157"/>
      <c r="K2" s="105"/>
      <c r="L2" s="105"/>
    </row>
    <row r="4" spans="1:13" ht="53.25" customHeight="1" x14ac:dyDescent="0.45">
      <c r="A4" s="158" t="s">
        <v>42</v>
      </c>
      <c r="B4" s="159"/>
      <c r="C4" s="159"/>
      <c r="D4" s="159"/>
      <c r="E4" s="159"/>
      <c r="F4" s="159"/>
      <c r="G4" s="160"/>
      <c r="H4" s="47" t="s">
        <v>43</v>
      </c>
      <c r="I4" s="48"/>
      <c r="J4" s="48"/>
      <c r="K4" s="49"/>
      <c r="L4" s="50" t="s">
        <v>44</v>
      </c>
    </row>
    <row r="5" spans="1:13" x14ac:dyDescent="0.45">
      <c r="A5" s="47"/>
      <c r="B5" s="51"/>
      <c r="C5" s="49"/>
      <c r="F5" s="52" t="s">
        <v>45</v>
      </c>
      <c r="G5" s="53">
        <v>1.0225</v>
      </c>
      <c r="L5" s="54"/>
      <c r="M5" s="55" t="s">
        <v>46</v>
      </c>
    </row>
    <row r="6" spans="1:13" x14ac:dyDescent="0.45">
      <c r="A6" s="47" t="s">
        <v>47</v>
      </c>
      <c r="B6" s="51"/>
      <c r="C6" s="56" t="s">
        <v>48</v>
      </c>
      <c r="F6" s="57" t="s">
        <v>49</v>
      </c>
      <c r="L6" s="54"/>
    </row>
    <row r="7" spans="1:13" s="5" customFormat="1" x14ac:dyDescent="0.45">
      <c r="B7" s="46"/>
      <c r="C7" s="6">
        <v>5787.4318000000003</v>
      </c>
      <c r="D7" s="58"/>
      <c r="E7" s="59"/>
      <c r="F7" s="6">
        <v>5787.4318000000003</v>
      </c>
      <c r="G7" s="6"/>
      <c r="H7" s="6">
        <v>5787.4318000000003</v>
      </c>
      <c r="I7" s="58"/>
      <c r="J7" s="60"/>
      <c r="K7" s="60"/>
      <c r="L7" s="61">
        <v>81024.045200000008</v>
      </c>
      <c r="M7" s="6">
        <v>77875.42</v>
      </c>
    </row>
    <row r="8" spans="1:13" x14ac:dyDescent="0.45">
      <c r="L8" s="54"/>
    </row>
    <row r="9" spans="1:13" x14ac:dyDescent="0.45">
      <c r="A9" s="62" t="s">
        <v>50</v>
      </c>
      <c r="L9" s="54"/>
    </row>
    <row r="10" spans="1:13" x14ac:dyDescent="0.45">
      <c r="A10" s="63"/>
      <c r="B10" s="64"/>
      <c r="C10" s="65" t="s">
        <v>51</v>
      </c>
      <c r="D10" s="52" t="s">
        <v>52</v>
      </c>
      <c r="E10" s="65" t="s">
        <v>53</v>
      </c>
      <c r="F10" s="52" t="s">
        <v>45</v>
      </c>
      <c r="G10" s="66"/>
      <c r="H10" s="52" t="s">
        <v>51</v>
      </c>
      <c r="I10" s="52" t="s">
        <v>52</v>
      </c>
      <c r="J10" s="67" t="s">
        <v>53</v>
      </c>
      <c r="K10" s="67" t="s">
        <v>45</v>
      </c>
      <c r="L10" s="68" t="s">
        <v>54</v>
      </c>
      <c r="M10" s="69"/>
    </row>
    <row r="11" spans="1:13" s="5" customFormat="1" x14ac:dyDescent="0.45">
      <c r="A11" s="70" t="s">
        <v>55</v>
      </c>
      <c r="B11" s="71" t="s">
        <v>56</v>
      </c>
      <c r="C11" s="72" t="s">
        <v>57</v>
      </c>
      <c r="D11" s="73" t="s">
        <v>58</v>
      </c>
      <c r="E11" s="72" t="s">
        <v>59</v>
      </c>
      <c r="F11" s="73" t="s">
        <v>49</v>
      </c>
      <c r="G11" s="74"/>
      <c r="H11" s="73" t="s">
        <v>57</v>
      </c>
      <c r="I11" s="73" t="s">
        <v>58</v>
      </c>
      <c r="J11" s="75" t="s">
        <v>59</v>
      </c>
      <c r="K11" s="75" t="s">
        <v>49</v>
      </c>
      <c r="L11" s="76" t="s">
        <v>60</v>
      </c>
      <c r="M11" s="73" t="s">
        <v>61</v>
      </c>
    </row>
    <row r="12" spans="1:13" s="5" customFormat="1" x14ac:dyDescent="0.45">
      <c r="B12" s="77">
        <v>28</v>
      </c>
      <c r="C12" s="6">
        <v>1177.08</v>
      </c>
      <c r="D12" s="6">
        <v>224.02604343749999</v>
      </c>
      <c r="E12" s="6">
        <v>3774.6814499999996</v>
      </c>
      <c r="F12" s="6">
        <v>5175.79</v>
      </c>
      <c r="H12" s="6">
        <v>726.35</v>
      </c>
      <c r="I12" s="6">
        <v>224.02604343749999</v>
      </c>
      <c r="J12" s="6">
        <v>3774.6814499999996</v>
      </c>
      <c r="K12" s="6">
        <v>4725.0574934374999</v>
      </c>
      <c r="L12" s="15">
        <v>71559.594986875003</v>
      </c>
      <c r="M12" s="6">
        <v>69804.346292174989</v>
      </c>
    </row>
    <row r="13" spans="1:13" s="5" customFormat="1" x14ac:dyDescent="0.45">
      <c r="B13" s="77">
        <v>27</v>
      </c>
      <c r="C13" s="6">
        <v>1177.08</v>
      </c>
      <c r="D13" s="6">
        <v>224.02604343749999</v>
      </c>
      <c r="E13" s="6">
        <v>3170.2817</v>
      </c>
      <c r="F13" s="6">
        <v>4571.3877434374999</v>
      </c>
      <c r="H13" s="6">
        <v>726.35</v>
      </c>
      <c r="I13" s="6">
        <v>224.02604343749999</v>
      </c>
      <c r="J13" s="6">
        <v>3170.2817</v>
      </c>
      <c r="K13" s="6">
        <v>4120.6577434375004</v>
      </c>
      <c r="L13" s="15">
        <v>63097.968408125002</v>
      </c>
      <c r="M13" s="6">
        <v>61549.553992546993</v>
      </c>
    </row>
    <row r="14" spans="1:13" s="5" customFormat="1" x14ac:dyDescent="0.45">
      <c r="B14" s="77">
        <v>26</v>
      </c>
      <c r="C14" s="6">
        <v>1177.08</v>
      </c>
      <c r="D14" s="6">
        <v>224.02604343749999</v>
      </c>
      <c r="E14" s="6">
        <v>2758.7152249999999</v>
      </c>
      <c r="F14" s="6">
        <v>4159.8212684374994</v>
      </c>
      <c r="H14" s="6">
        <v>726.35</v>
      </c>
      <c r="I14" s="6">
        <v>224.02604343749999</v>
      </c>
      <c r="J14" s="6">
        <v>2758.7152249999999</v>
      </c>
      <c r="K14" s="6">
        <v>3709.0912684374998</v>
      </c>
      <c r="L14" s="15">
        <v>57336.037758124992</v>
      </c>
      <c r="M14" s="6">
        <v>55928.572541755995</v>
      </c>
    </row>
    <row r="15" spans="1:13" s="5" customFormat="1" x14ac:dyDescent="0.45">
      <c r="B15" s="77">
        <v>25</v>
      </c>
      <c r="C15" s="6">
        <v>1177.08</v>
      </c>
      <c r="D15" s="6">
        <v>224.02604343749999</v>
      </c>
      <c r="E15" s="6">
        <v>2670.9847249999998</v>
      </c>
      <c r="F15" s="6">
        <v>4072.0907684374997</v>
      </c>
      <c r="H15" s="6">
        <v>726.35</v>
      </c>
      <c r="I15" s="6">
        <v>224.02604343749999</v>
      </c>
      <c r="J15" s="6">
        <v>2670.9847249999998</v>
      </c>
      <c r="K15" s="6">
        <v>3621.3607684374997</v>
      </c>
      <c r="L15" s="15">
        <v>56107.810758125001</v>
      </c>
      <c r="M15" s="6">
        <v>54730.371757706489</v>
      </c>
    </row>
    <row r="16" spans="1:13" s="5" customFormat="1" x14ac:dyDescent="0.45">
      <c r="B16" s="77">
        <v>24</v>
      </c>
      <c r="C16" s="6">
        <v>1177.08</v>
      </c>
      <c r="D16" s="6">
        <v>224.02604343749999</v>
      </c>
      <c r="E16" s="6">
        <v>2578.3155499999998</v>
      </c>
      <c r="F16" s="6">
        <v>3979.4215934374997</v>
      </c>
      <c r="H16" s="6">
        <v>726.35</v>
      </c>
      <c r="I16" s="6">
        <v>224.02604343749999</v>
      </c>
      <c r="J16" s="6">
        <v>2578.3155499999998</v>
      </c>
      <c r="K16" s="6">
        <v>3528.6915934374997</v>
      </c>
      <c r="L16" s="15">
        <v>54810.442308124999</v>
      </c>
      <c r="M16" s="6">
        <v>53464.693857901992</v>
      </c>
    </row>
    <row r="17" spans="1:13" s="5" customFormat="1" x14ac:dyDescent="0.45">
      <c r="B17" s="77">
        <v>23</v>
      </c>
      <c r="C17" s="6">
        <v>1177.08</v>
      </c>
      <c r="D17" s="6">
        <v>224.02604343749999</v>
      </c>
      <c r="E17" s="6">
        <v>2500.7793750000001</v>
      </c>
      <c r="F17" s="6">
        <v>3901.8854184375</v>
      </c>
      <c r="H17" s="6">
        <v>726.35</v>
      </c>
      <c r="I17" s="6">
        <v>224.02604343749999</v>
      </c>
      <c r="J17" s="6">
        <v>2500.7793750000001</v>
      </c>
      <c r="K17" s="6">
        <v>3451.1554184375</v>
      </c>
      <c r="L17" s="15">
        <v>53724.935858124998</v>
      </c>
      <c r="M17" s="6">
        <v>52405.716265746982</v>
      </c>
    </row>
    <row r="18" spans="1:13" s="5" customFormat="1" x14ac:dyDescent="0.45">
      <c r="B18" s="77">
        <v>22</v>
      </c>
      <c r="C18" s="6">
        <v>1177.08</v>
      </c>
      <c r="D18" s="6">
        <v>224.02604343749999</v>
      </c>
      <c r="E18" s="6">
        <v>2426.3516</v>
      </c>
      <c r="F18" s="6">
        <v>3827.4576434374999</v>
      </c>
      <c r="H18" s="6">
        <v>726.35</v>
      </c>
      <c r="I18" s="6">
        <v>224.02604343749999</v>
      </c>
      <c r="J18" s="6">
        <v>2426.3516</v>
      </c>
      <c r="K18" s="6">
        <v>3376.7276434374999</v>
      </c>
      <c r="L18" s="15">
        <v>52682.947008125004</v>
      </c>
      <c r="M18" s="6">
        <v>51389.152860637994</v>
      </c>
    </row>
    <row r="19" spans="1:13" s="5" customFormat="1" x14ac:dyDescent="0.45">
      <c r="B19" s="77">
        <v>21</v>
      </c>
      <c r="C19" s="6">
        <v>1177.08</v>
      </c>
      <c r="D19" s="6">
        <v>224.02604343749999</v>
      </c>
      <c r="E19" s="6">
        <v>2231.0949999999998</v>
      </c>
      <c r="F19" s="6">
        <v>3632.2010434374997</v>
      </c>
      <c r="H19" s="6">
        <v>726.35</v>
      </c>
      <c r="I19" s="6">
        <v>224.02604343749999</v>
      </c>
      <c r="J19" s="6">
        <v>2231.0949999999998</v>
      </c>
      <c r="K19" s="6">
        <v>3181.4710434374997</v>
      </c>
      <c r="L19" s="15">
        <v>49949.354608124995</v>
      </c>
      <c r="M19" s="6">
        <v>48722.429704320508</v>
      </c>
    </row>
    <row r="20" spans="1:13" s="5" customFormat="1" x14ac:dyDescent="0.45">
      <c r="B20" s="77">
        <v>20</v>
      </c>
      <c r="C20" s="6">
        <v>1177.08</v>
      </c>
      <c r="D20" s="6">
        <v>224.02604343749999</v>
      </c>
      <c r="E20" s="6">
        <v>2041.05315</v>
      </c>
      <c r="F20" s="6">
        <v>3442.1591934375001</v>
      </c>
      <c r="H20" s="6">
        <v>726.35</v>
      </c>
      <c r="I20" s="6">
        <v>224.02604343749999</v>
      </c>
      <c r="J20" s="6">
        <v>2041.05315</v>
      </c>
      <c r="K20" s="6">
        <v>2991.4291934375001</v>
      </c>
      <c r="L20" s="15">
        <v>47288.768708125004</v>
      </c>
      <c r="M20" s="6">
        <v>46126.764082144997</v>
      </c>
    </row>
    <row r="21" spans="1:13" s="5" customFormat="1" x14ac:dyDescent="0.45">
      <c r="B21" s="46"/>
      <c r="L21" s="78"/>
    </row>
    <row r="22" spans="1:13" x14ac:dyDescent="0.45">
      <c r="A22" s="62" t="s">
        <v>62</v>
      </c>
      <c r="L22" s="54"/>
    </row>
    <row r="23" spans="1:13" x14ac:dyDescent="0.45">
      <c r="A23" s="63"/>
      <c r="B23" s="79"/>
      <c r="C23" s="52" t="s">
        <v>51</v>
      </c>
      <c r="D23" s="52" t="s">
        <v>52</v>
      </c>
      <c r="E23" s="52" t="s">
        <v>53</v>
      </c>
      <c r="F23" s="52" t="s">
        <v>45</v>
      </c>
      <c r="G23" s="80"/>
      <c r="H23" s="52" t="s">
        <v>51</v>
      </c>
      <c r="I23" s="52" t="s">
        <v>52</v>
      </c>
      <c r="J23" s="52" t="s">
        <v>53</v>
      </c>
      <c r="K23" s="52" t="s">
        <v>45</v>
      </c>
      <c r="L23" s="68" t="s">
        <v>54</v>
      </c>
      <c r="M23" s="81"/>
    </row>
    <row r="24" spans="1:13" x14ac:dyDescent="0.45">
      <c r="A24" s="82" t="s">
        <v>63</v>
      </c>
      <c r="B24" s="71" t="s">
        <v>56</v>
      </c>
      <c r="C24" s="57" t="s">
        <v>57</v>
      </c>
      <c r="D24" s="57" t="s">
        <v>58</v>
      </c>
      <c r="E24" s="57" t="s">
        <v>59</v>
      </c>
      <c r="F24" s="57" t="s">
        <v>49</v>
      </c>
      <c r="G24" s="80"/>
      <c r="H24" s="57" t="s">
        <v>57</v>
      </c>
      <c r="I24" s="57" t="s">
        <v>58</v>
      </c>
      <c r="J24" s="57" t="s">
        <v>59</v>
      </c>
      <c r="K24" s="57" t="s">
        <v>49</v>
      </c>
      <c r="L24" s="76" t="s">
        <v>60</v>
      </c>
      <c r="M24" s="57" t="s">
        <v>61</v>
      </c>
    </row>
    <row r="25" spans="1:13" s="5" customFormat="1" x14ac:dyDescent="0.45">
      <c r="B25" s="83">
        <v>27</v>
      </c>
      <c r="C25" s="7">
        <v>1017.79</v>
      </c>
      <c r="D25" s="7">
        <v>178.95</v>
      </c>
      <c r="E25" s="7">
        <v>3070.2300749999999</v>
      </c>
      <c r="F25" s="7">
        <v>4266.9700750000002</v>
      </c>
      <c r="G25" s="13"/>
      <c r="H25" s="7">
        <v>742.29</v>
      </c>
      <c r="I25" s="7">
        <v>178.95</v>
      </c>
      <c r="J25" s="7">
        <v>3070.2300749999999</v>
      </c>
      <c r="K25" s="7">
        <v>3991.4700750000002</v>
      </c>
      <c r="L25" s="16">
        <v>59186.581049999993</v>
      </c>
      <c r="M25" s="6">
        <v>57734.97942799599</v>
      </c>
    </row>
    <row r="26" spans="1:13" s="5" customFormat="1" x14ac:dyDescent="0.45">
      <c r="B26" s="89">
        <v>26</v>
      </c>
      <c r="C26" s="104">
        <v>1017.79</v>
      </c>
      <c r="D26" s="104">
        <v>178.95</v>
      </c>
      <c r="E26" s="104">
        <v>2969.5649499999995</v>
      </c>
      <c r="F26" s="104">
        <v>4166.3049499999997</v>
      </c>
      <c r="H26" s="104">
        <v>742.29</v>
      </c>
      <c r="I26" s="104">
        <v>178.95</v>
      </c>
      <c r="J26" s="104">
        <v>2969.5649499999995</v>
      </c>
      <c r="K26" s="104">
        <v>3890.8049499999997</v>
      </c>
      <c r="L26" s="139">
        <v>57777.269299999993</v>
      </c>
      <c r="M26" s="6">
        <v>56360.098767387994</v>
      </c>
    </row>
    <row r="27" spans="1:13" s="5" customFormat="1" x14ac:dyDescent="0.45">
      <c r="B27" s="77">
        <v>25</v>
      </c>
      <c r="C27" s="6">
        <v>1017.79</v>
      </c>
      <c r="D27" s="6">
        <v>178.95</v>
      </c>
      <c r="E27" s="6">
        <v>2503.9184500000001</v>
      </c>
      <c r="F27" s="6">
        <v>3700.6584499999999</v>
      </c>
      <c r="H27" s="6">
        <v>742.29</v>
      </c>
      <c r="I27" s="6">
        <v>178.95</v>
      </c>
      <c r="J27" s="6">
        <v>2503.9184500000001</v>
      </c>
      <c r="K27" s="6">
        <v>3425.1584499999999</v>
      </c>
      <c r="L27" s="15">
        <v>51258.218300000008</v>
      </c>
      <c r="M27" s="6">
        <v>50000.311753279508</v>
      </c>
    </row>
    <row r="28" spans="1:13" s="5" customFormat="1" x14ac:dyDescent="0.45">
      <c r="B28" s="77">
        <v>24</v>
      </c>
      <c r="C28" s="6">
        <v>1017.79</v>
      </c>
      <c r="D28" s="6">
        <v>178.95</v>
      </c>
      <c r="E28" s="6">
        <v>2313.4267</v>
      </c>
      <c r="F28" s="6">
        <v>3510.1666999999998</v>
      </c>
      <c r="H28" s="6">
        <v>742.29</v>
      </c>
      <c r="I28" s="6">
        <v>178.95</v>
      </c>
      <c r="J28" s="6">
        <v>2313.4267</v>
      </c>
      <c r="K28" s="6">
        <v>3234.6666999999998</v>
      </c>
      <c r="L28" s="15">
        <v>48591.3338</v>
      </c>
      <c r="M28" s="6">
        <v>47398.72466992549</v>
      </c>
    </row>
    <row r="29" spans="1:13" s="5" customFormat="1" x14ac:dyDescent="0.45">
      <c r="B29" s="77">
        <v>23</v>
      </c>
      <c r="C29" s="6">
        <v>1017.79</v>
      </c>
      <c r="D29" s="6">
        <v>178.95</v>
      </c>
      <c r="E29" s="6">
        <v>2195.3074999999999</v>
      </c>
      <c r="F29" s="6">
        <v>3392.0474999999997</v>
      </c>
      <c r="H29" s="6">
        <v>742.29</v>
      </c>
      <c r="I29" s="6">
        <v>178.95</v>
      </c>
      <c r="J29" s="6">
        <v>2195.3074999999999</v>
      </c>
      <c r="K29" s="6">
        <v>3116.5474999999997</v>
      </c>
      <c r="L29" s="15">
        <v>46937.664999999994</v>
      </c>
      <c r="M29" s="6">
        <v>45785.470769783002</v>
      </c>
    </row>
    <row r="30" spans="1:13" s="5" customFormat="1" x14ac:dyDescent="0.45">
      <c r="B30" s="77">
        <v>22</v>
      </c>
      <c r="C30" s="6">
        <v>1017.79</v>
      </c>
      <c r="D30" s="6">
        <v>178.95</v>
      </c>
      <c r="E30" s="6">
        <v>2125.6036749999998</v>
      </c>
      <c r="F30" s="6">
        <v>3322.3436750000001</v>
      </c>
      <c r="H30" s="6">
        <v>742.29</v>
      </c>
      <c r="I30" s="6">
        <v>178.95</v>
      </c>
      <c r="J30" s="6">
        <v>2125.6036749999998</v>
      </c>
      <c r="K30" s="6">
        <v>3046.8436750000001</v>
      </c>
      <c r="L30" s="15">
        <v>45961.811449999994</v>
      </c>
      <c r="M30" s="6">
        <v>44833.354895639997</v>
      </c>
    </row>
    <row r="31" spans="1:13" s="5" customFormat="1" x14ac:dyDescent="0.45">
      <c r="B31" s="77">
        <v>21</v>
      </c>
      <c r="C31" s="6">
        <v>1017.79</v>
      </c>
      <c r="D31" s="6">
        <v>178.95</v>
      </c>
      <c r="E31" s="6">
        <v>2050.4294749999999</v>
      </c>
      <c r="F31" s="6">
        <v>3247.1694749999997</v>
      </c>
      <c r="H31" s="6">
        <v>742.29</v>
      </c>
      <c r="I31" s="6">
        <v>178.95</v>
      </c>
      <c r="J31" s="6">
        <v>2050.4294749999999</v>
      </c>
      <c r="K31" s="6">
        <v>2971.6694749999997</v>
      </c>
      <c r="L31" s="15">
        <v>44909.372650000005</v>
      </c>
      <c r="M31" s="6">
        <v>43806.7387773675</v>
      </c>
    </row>
    <row r="32" spans="1:13" s="5" customFormat="1" x14ac:dyDescent="0.45">
      <c r="B32" s="77">
        <v>20</v>
      </c>
      <c r="C32" s="6">
        <v>1017.79</v>
      </c>
      <c r="D32" s="6">
        <v>178.95</v>
      </c>
      <c r="E32" s="6">
        <v>1977.5047749999999</v>
      </c>
      <c r="F32" s="6">
        <v>3174.2447750000001</v>
      </c>
      <c r="H32" s="6">
        <v>742.29</v>
      </c>
      <c r="I32" s="6">
        <v>178.95</v>
      </c>
      <c r="J32" s="6">
        <v>1977.5047749999999</v>
      </c>
      <c r="K32" s="6">
        <v>2898.7447750000001</v>
      </c>
      <c r="L32" s="15">
        <v>43888.426850000003</v>
      </c>
      <c r="M32" s="6">
        <v>42810.693923783998</v>
      </c>
    </row>
    <row r="33" spans="1:13" s="5" customFormat="1" x14ac:dyDescent="0.45">
      <c r="B33" s="77">
        <v>19</v>
      </c>
      <c r="C33" s="6">
        <v>1017.79</v>
      </c>
      <c r="D33" s="6">
        <v>178.95</v>
      </c>
      <c r="E33" s="6">
        <v>1929.8971750000001</v>
      </c>
      <c r="F33" s="6">
        <v>3126.6371749999998</v>
      </c>
      <c r="H33" s="6">
        <v>742.29</v>
      </c>
      <c r="I33" s="6">
        <v>178.95</v>
      </c>
      <c r="J33" s="6">
        <v>1929.8971750000001</v>
      </c>
      <c r="K33" s="6">
        <v>2851.1371749999998</v>
      </c>
      <c r="L33" s="15">
        <v>43221.920449999991</v>
      </c>
      <c r="M33" s="6">
        <v>42160.434861344991</v>
      </c>
    </row>
    <row r="34" spans="1:13" s="5" customFormat="1" x14ac:dyDescent="0.45">
      <c r="B34" s="83">
        <v>18</v>
      </c>
      <c r="C34" s="7">
        <v>1017.79</v>
      </c>
      <c r="D34" s="7">
        <v>178.95</v>
      </c>
      <c r="E34" s="7">
        <v>1783.3320249999999</v>
      </c>
      <c r="F34" s="7">
        <v>2980.0720249999999</v>
      </c>
      <c r="G34" s="13"/>
      <c r="H34" s="7">
        <v>742.29</v>
      </c>
      <c r="I34" s="7">
        <v>178.95</v>
      </c>
      <c r="J34" s="7">
        <v>1783.3320249999999</v>
      </c>
      <c r="K34" s="7">
        <v>2704.5720249999999</v>
      </c>
      <c r="L34" s="16">
        <v>41170.008350000004</v>
      </c>
      <c r="M34" s="6">
        <v>40158.705566212993</v>
      </c>
    </row>
    <row r="35" spans="1:13" s="5" customFormat="1" x14ac:dyDescent="0.45">
      <c r="B35" s="77">
        <v>17</v>
      </c>
      <c r="C35" s="6">
        <v>1017.79</v>
      </c>
      <c r="D35" s="6">
        <v>178.95</v>
      </c>
      <c r="E35" s="6">
        <v>1691.7466999999999</v>
      </c>
      <c r="F35" s="6">
        <v>2888.4866999999999</v>
      </c>
      <c r="H35" s="6">
        <v>742.29</v>
      </c>
      <c r="I35" s="6">
        <v>178.95</v>
      </c>
      <c r="J35" s="6">
        <v>1691.7466999999999</v>
      </c>
      <c r="K35" s="6">
        <v>2612.9866999999999</v>
      </c>
      <c r="L35" s="15">
        <v>39887.813800000004</v>
      </c>
      <c r="M35" s="6">
        <v>38907.762465154992</v>
      </c>
    </row>
    <row r="36" spans="1:13" s="5" customFormat="1" x14ac:dyDescent="0.45">
      <c r="B36" s="77">
        <v>16</v>
      </c>
      <c r="C36" s="6">
        <v>1017.79</v>
      </c>
      <c r="D36" s="6">
        <v>178.95</v>
      </c>
      <c r="E36" s="6">
        <v>1593.0447749999998</v>
      </c>
      <c r="F36" s="6">
        <v>2789.7847750000001</v>
      </c>
      <c r="H36" s="6">
        <v>742.29</v>
      </c>
      <c r="I36" s="6">
        <v>178.95</v>
      </c>
      <c r="J36" s="6">
        <v>1593.0447749999998</v>
      </c>
      <c r="K36" s="6">
        <v>2514.2847750000001</v>
      </c>
      <c r="L36" s="15">
        <v>38505.986850000001</v>
      </c>
      <c r="M36" s="6">
        <v>37559.73494244949</v>
      </c>
    </row>
    <row r="37" spans="1:13" x14ac:dyDescent="0.45">
      <c r="L37" s="54"/>
    </row>
    <row r="38" spans="1:13" x14ac:dyDescent="0.45">
      <c r="A38" s="62" t="s">
        <v>64</v>
      </c>
      <c r="L38" s="54"/>
    </row>
    <row r="39" spans="1:13" x14ac:dyDescent="0.45">
      <c r="A39" s="63"/>
      <c r="B39" s="79"/>
      <c r="C39" s="52" t="s">
        <v>51</v>
      </c>
      <c r="D39" s="52" t="s">
        <v>52</v>
      </c>
      <c r="E39" s="52" t="s">
        <v>53</v>
      </c>
      <c r="F39" s="52" t="s">
        <v>45</v>
      </c>
      <c r="G39" s="80"/>
      <c r="H39" s="52" t="s">
        <v>51</v>
      </c>
      <c r="I39" s="52" t="s">
        <v>52</v>
      </c>
      <c r="J39" s="52" t="s">
        <v>53</v>
      </c>
      <c r="K39" s="52" t="s">
        <v>45</v>
      </c>
      <c r="L39" s="68" t="s">
        <v>54</v>
      </c>
      <c r="M39" s="52"/>
    </row>
    <row r="40" spans="1:13" x14ac:dyDescent="0.45">
      <c r="A40" s="82" t="s">
        <v>65</v>
      </c>
      <c r="B40" s="71" t="s">
        <v>56</v>
      </c>
      <c r="C40" s="57" t="s">
        <v>57</v>
      </c>
      <c r="D40" s="57" t="s">
        <v>58</v>
      </c>
      <c r="E40" s="57" t="s">
        <v>59</v>
      </c>
      <c r="F40" s="57" t="s">
        <v>49</v>
      </c>
      <c r="G40" s="80"/>
      <c r="H40" s="57" t="s">
        <v>57</v>
      </c>
      <c r="I40" s="57" t="s">
        <v>58</v>
      </c>
      <c r="J40" s="57" t="s">
        <v>59</v>
      </c>
      <c r="K40" s="57" t="s">
        <v>49</v>
      </c>
      <c r="L40" s="76" t="s">
        <v>60</v>
      </c>
      <c r="M40" s="57" t="s">
        <v>61</v>
      </c>
    </row>
    <row r="41" spans="1:13" s="5" customFormat="1" x14ac:dyDescent="0.45">
      <c r="B41" s="77">
        <v>21</v>
      </c>
      <c r="C41" s="6">
        <v>764.19</v>
      </c>
      <c r="D41" s="6">
        <v>143.64113231249999</v>
      </c>
      <c r="E41" s="6">
        <v>2488.04925</v>
      </c>
      <c r="F41" s="6">
        <v>3395.8803823124999</v>
      </c>
      <c r="H41" s="6">
        <v>660.48</v>
      </c>
      <c r="I41" s="6">
        <v>143.64113231249999</v>
      </c>
      <c r="J41" s="6">
        <v>2488.04925</v>
      </c>
      <c r="K41" s="6">
        <v>3292.1703823124999</v>
      </c>
      <c r="L41" s="15">
        <v>47334.905352374997</v>
      </c>
      <c r="M41" s="6">
        <v>46173.919466295498</v>
      </c>
    </row>
    <row r="42" spans="1:13" s="5" customFormat="1" x14ac:dyDescent="0.45">
      <c r="B42" s="77">
        <v>20</v>
      </c>
      <c r="C42" s="6">
        <v>764.19</v>
      </c>
      <c r="D42" s="6">
        <v>143.64113231249999</v>
      </c>
      <c r="E42" s="6">
        <v>2411.2288250000001</v>
      </c>
      <c r="F42" s="6">
        <v>3319.0599573125</v>
      </c>
      <c r="H42" s="6">
        <v>660.48</v>
      </c>
      <c r="I42" s="6">
        <v>143.64113231249999</v>
      </c>
      <c r="J42" s="6">
        <v>2411.2288250000001</v>
      </c>
      <c r="K42" s="6">
        <v>3215.3499573125</v>
      </c>
      <c r="L42" s="15">
        <v>46259.419402375002</v>
      </c>
      <c r="M42" s="6">
        <v>45124.856878904488</v>
      </c>
    </row>
    <row r="43" spans="1:13" s="5" customFormat="1" x14ac:dyDescent="0.45">
      <c r="B43" s="77">
        <v>19</v>
      </c>
      <c r="C43" s="6">
        <v>764.19</v>
      </c>
      <c r="D43" s="6">
        <v>143.64113231249999</v>
      </c>
      <c r="E43" s="6">
        <v>2259.3466750000002</v>
      </c>
      <c r="F43" s="6">
        <v>3167.1778073125001</v>
      </c>
      <c r="H43" s="6">
        <v>660.48</v>
      </c>
      <c r="I43" s="6">
        <v>143.64113231249999</v>
      </c>
      <c r="J43" s="6">
        <v>2259.3466750000002</v>
      </c>
      <c r="K43" s="6">
        <v>3063.4678073125001</v>
      </c>
      <c r="L43" s="15">
        <v>44133.069302375006</v>
      </c>
      <c r="M43" s="6">
        <v>43050.417548836493</v>
      </c>
    </row>
    <row r="44" spans="1:13" s="5" customFormat="1" x14ac:dyDescent="0.45">
      <c r="B44" s="83">
        <v>18</v>
      </c>
      <c r="C44" s="7">
        <v>764.19</v>
      </c>
      <c r="D44" s="7">
        <v>143.64113231249999</v>
      </c>
      <c r="E44" s="7">
        <v>2026.2473500000001</v>
      </c>
      <c r="F44" s="7">
        <v>2934.0784823125</v>
      </c>
      <c r="G44" s="13"/>
      <c r="H44" s="7">
        <v>660.48</v>
      </c>
      <c r="I44" s="7">
        <v>143.64113231249999</v>
      </c>
      <c r="J44" s="7">
        <v>2026.2473500000001</v>
      </c>
      <c r="K44" s="7">
        <v>2830.3684823125</v>
      </c>
      <c r="L44" s="16">
        <v>40869.678752375003</v>
      </c>
      <c r="M44" s="6">
        <v>39866.874769195492</v>
      </c>
    </row>
    <row r="45" spans="1:13" s="5" customFormat="1" x14ac:dyDescent="0.45">
      <c r="B45" s="77">
        <v>17</v>
      </c>
      <c r="C45" s="6">
        <v>764.19</v>
      </c>
      <c r="D45" s="6">
        <v>143.64113231249999</v>
      </c>
      <c r="E45" s="6">
        <v>1879.4572499999999</v>
      </c>
      <c r="F45" s="6">
        <v>2787.2883823124998</v>
      </c>
      <c r="H45" s="6">
        <v>660.48</v>
      </c>
      <c r="I45" s="6">
        <v>143.64113231249999</v>
      </c>
      <c r="J45" s="6">
        <v>1879.4572499999999</v>
      </c>
      <c r="K45" s="6">
        <v>2683.5783823124998</v>
      </c>
      <c r="L45" s="15">
        <v>38814.617352375004</v>
      </c>
      <c r="M45" s="6">
        <v>37861.978180874998</v>
      </c>
    </row>
    <row r="46" spans="1:13" s="5" customFormat="1" x14ac:dyDescent="0.45">
      <c r="B46" s="77">
        <v>16</v>
      </c>
      <c r="C46" s="6">
        <v>764.19</v>
      </c>
      <c r="D46" s="6">
        <v>143.64113231249999</v>
      </c>
      <c r="E46" s="6">
        <v>1687.96345</v>
      </c>
      <c r="F46" s="6">
        <v>2595.7945823125001</v>
      </c>
      <c r="H46" s="6">
        <v>660.48</v>
      </c>
      <c r="I46" s="6">
        <v>143.64113231249999</v>
      </c>
      <c r="J46" s="6">
        <v>1687.96345</v>
      </c>
      <c r="K46" s="6">
        <v>2492.0845823125001</v>
      </c>
      <c r="L46" s="15">
        <v>36133.704152375001</v>
      </c>
      <c r="M46" s="6">
        <v>35246.482549171495</v>
      </c>
    </row>
    <row r="47" spans="1:13" s="5" customFormat="1" x14ac:dyDescent="0.45">
      <c r="B47" s="83">
        <v>15</v>
      </c>
      <c r="C47" s="7">
        <v>764.19</v>
      </c>
      <c r="D47" s="7">
        <v>143.64113231249999</v>
      </c>
      <c r="E47" s="7">
        <v>1544.905475</v>
      </c>
      <c r="F47" s="7">
        <v>2452.7366073124999</v>
      </c>
      <c r="G47" s="13"/>
      <c r="H47" s="7">
        <v>660.48</v>
      </c>
      <c r="I47" s="7">
        <v>143.64113231249999</v>
      </c>
      <c r="J47" s="7">
        <v>1544.905475</v>
      </c>
      <c r="K47" s="7">
        <v>2349.0266073124999</v>
      </c>
      <c r="L47" s="16">
        <v>34130.892502374998</v>
      </c>
      <c r="M47" s="6">
        <v>33292.675777065495</v>
      </c>
    </row>
    <row r="48" spans="1:13" s="5" customFormat="1" x14ac:dyDescent="0.45">
      <c r="B48" s="77">
        <v>14</v>
      </c>
      <c r="C48" s="6">
        <v>764.19</v>
      </c>
      <c r="D48" s="6">
        <v>143.64113231249999</v>
      </c>
      <c r="E48" s="6">
        <v>1452.5123749999998</v>
      </c>
      <c r="F48" s="6">
        <v>2360.3435073124997</v>
      </c>
      <c r="H48" s="6">
        <v>660.48</v>
      </c>
      <c r="I48" s="6">
        <v>143.64113231249999</v>
      </c>
      <c r="J48" s="6">
        <v>1452.5123749999998</v>
      </c>
      <c r="K48" s="6">
        <v>2256.6335073124997</v>
      </c>
      <c r="L48" s="15">
        <v>32837.389102374997</v>
      </c>
      <c r="M48" s="6">
        <v>32030.853712446995</v>
      </c>
    </row>
    <row r="49" spans="1:13" s="5" customFormat="1" x14ac:dyDescent="0.45">
      <c r="B49" s="77">
        <v>13</v>
      </c>
      <c r="C49" s="6">
        <v>764.19</v>
      </c>
      <c r="D49" s="6">
        <v>143.64113231249999</v>
      </c>
      <c r="E49" s="6">
        <v>1354.6079999999999</v>
      </c>
      <c r="F49" s="6">
        <v>2262.4391323125001</v>
      </c>
      <c r="H49" s="6">
        <v>660.48</v>
      </c>
      <c r="I49" s="6">
        <v>143.64113231249999</v>
      </c>
      <c r="J49" s="6">
        <v>1354.6079999999999</v>
      </c>
      <c r="K49" s="6">
        <v>2158.7291323125</v>
      </c>
      <c r="L49" s="15">
        <v>31466.727852374999</v>
      </c>
      <c r="M49" s="6">
        <v>30693.705153301995</v>
      </c>
    </row>
    <row r="50" spans="1:13" s="5" customFormat="1" x14ac:dyDescent="0.45">
      <c r="B50" s="46"/>
      <c r="L50" s="84"/>
    </row>
    <row r="51" spans="1:13" x14ac:dyDescent="0.45">
      <c r="A51" s="62" t="s">
        <v>66</v>
      </c>
      <c r="L51" s="84"/>
    </row>
    <row r="52" spans="1:13" x14ac:dyDescent="0.45">
      <c r="A52" s="62" t="s">
        <v>67</v>
      </c>
      <c r="L52" s="84"/>
    </row>
    <row r="53" spans="1:13" x14ac:dyDescent="0.45">
      <c r="A53" s="62" t="s">
        <v>68</v>
      </c>
      <c r="B53" s="79"/>
      <c r="C53" s="52" t="s">
        <v>51</v>
      </c>
      <c r="D53" s="52" t="s">
        <v>52</v>
      </c>
      <c r="E53" s="52" t="s">
        <v>53</v>
      </c>
      <c r="F53" s="52" t="s">
        <v>45</v>
      </c>
      <c r="G53" s="80"/>
      <c r="H53" s="52" t="s">
        <v>51</v>
      </c>
      <c r="I53" s="52" t="s">
        <v>52</v>
      </c>
      <c r="J53" s="52" t="s">
        <v>53</v>
      </c>
      <c r="K53" s="52" t="s">
        <v>45</v>
      </c>
      <c r="L53" s="68" t="s">
        <v>54</v>
      </c>
      <c r="M53" s="80"/>
    </row>
    <row r="54" spans="1:13" x14ac:dyDescent="0.45">
      <c r="A54" s="85" t="s">
        <v>69</v>
      </c>
      <c r="B54" s="71" t="s">
        <v>56</v>
      </c>
      <c r="C54" s="57" t="s">
        <v>57</v>
      </c>
      <c r="D54" s="57" t="s">
        <v>58</v>
      </c>
      <c r="E54" s="57" t="s">
        <v>59</v>
      </c>
      <c r="F54" s="57" t="s">
        <v>49</v>
      </c>
      <c r="G54" s="80"/>
      <c r="H54" s="57" t="s">
        <v>57</v>
      </c>
      <c r="I54" s="57" t="s">
        <v>58</v>
      </c>
      <c r="J54" s="57" t="s">
        <v>59</v>
      </c>
      <c r="K54" s="57" t="s">
        <v>49</v>
      </c>
      <c r="L54" s="76" t="s">
        <v>60</v>
      </c>
      <c r="M54" s="80" t="s">
        <v>61</v>
      </c>
    </row>
    <row r="55" spans="1:13" s="5" customFormat="1" x14ac:dyDescent="0.45">
      <c r="A55" s="86" t="s">
        <v>70</v>
      </c>
      <c r="B55" s="77">
        <v>18</v>
      </c>
      <c r="C55" s="6">
        <v>636.01</v>
      </c>
      <c r="D55" s="6">
        <v>127.70150762499999</v>
      </c>
      <c r="E55" s="6">
        <v>1840.8374249999999</v>
      </c>
      <c r="F55" s="59">
        <v>2604.5489326249999</v>
      </c>
      <c r="H55" s="6">
        <v>630.21</v>
      </c>
      <c r="I55" s="6">
        <v>127.70150762499999</v>
      </c>
      <c r="J55" s="6">
        <v>1840.8374249999999</v>
      </c>
      <c r="K55" s="6">
        <v>2598.7489326249997</v>
      </c>
      <c r="L55" s="15">
        <v>36452.085056749995</v>
      </c>
      <c r="M55" s="6">
        <v>35487.819514392497</v>
      </c>
    </row>
    <row r="56" spans="1:13" s="5" customFormat="1" x14ac:dyDescent="0.45">
      <c r="A56" s="87" t="s">
        <v>71</v>
      </c>
      <c r="B56" s="83">
        <v>17</v>
      </c>
      <c r="C56" s="7">
        <v>636.01</v>
      </c>
      <c r="D56" s="7">
        <v>127.70150762499999</v>
      </c>
      <c r="E56" s="7">
        <v>1696.1741249999998</v>
      </c>
      <c r="F56" s="33">
        <v>2459.8856326249997</v>
      </c>
      <c r="G56" s="13"/>
      <c r="H56" s="7">
        <v>630.21</v>
      </c>
      <c r="I56" s="7">
        <v>127.70150762499999</v>
      </c>
      <c r="J56" s="7">
        <v>1696.1741249999998</v>
      </c>
      <c r="K56" s="7">
        <v>2454.0856326249996</v>
      </c>
      <c r="L56" s="16">
        <v>34426.79885675</v>
      </c>
      <c r="M56" s="6">
        <v>33581.797556912999</v>
      </c>
    </row>
    <row r="57" spans="1:13" s="5" customFormat="1" x14ac:dyDescent="0.45">
      <c r="A57" s="86" t="s">
        <v>72</v>
      </c>
      <c r="B57" s="77">
        <v>16</v>
      </c>
      <c r="C57" s="6">
        <v>636.01</v>
      </c>
      <c r="D57" s="6">
        <v>127.70150762499999</v>
      </c>
      <c r="E57" s="6">
        <v>1643.8425750000001</v>
      </c>
      <c r="F57" s="59">
        <v>2407.5540826249999</v>
      </c>
      <c r="H57" s="6">
        <v>630.21</v>
      </c>
      <c r="I57" s="6">
        <v>127.70150762499999</v>
      </c>
      <c r="J57" s="6">
        <v>1643.8425750000001</v>
      </c>
      <c r="K57" s="6">
        <v>2401.7540826250001</v>
      </c>
      <c r="L57" s="15">
        <v>33694.15715675</v>
      </c>
      <c r="M57" s="6">
        <v>32801.954890544497</v>
      </c>
    </row>
    <row r="58" spans="1:13" s="5" customFormat="1" x14ac:dyDescent="0.45">
      <c r="A58" s="88" t="s">
        <v>73</v>
      </c>
      <c r="B58" s="77">
        <v>15</v>
      </c>
      <c r="C58" s="6">
        <v>636.01</v>
      </c>
      <c r="D58" s="6">
        <v>127.70150762499999</v>
      </c>
      <c r="E58" s="6">
        <v>1545.3451499999999</v>
      </c>
      <c r="F58" s="59">
        <v>2309.0566576249998</v>
      </c>
      <c r="H58" s="6">
        <v>630.21</v>
      </c>
      <c r="I58" s="6">
        <v>127.70150762499999</v>
      </c>
      <c r="J58" s="6">
        <v>1545.3451499999999</v>
      </c>
      <c r="K58" s="6">
        <v>2303.2566576250001</v>
      </c>
      <c r="L58" s="15">
        <v>32315.193206749995</v>
      </c>
      <c r="M58" s="6">
        <v>32296.289647580496</v>
      </c>
    </row>
    <row r="59" spans="1:13" s="5" customFormat="1" x14ac:dyDescent="0.45">
      <c r="B59" s="83">
        <v>14</v>
      </c>
      <c r="C59" s="7">
        <v>636.01</v>
      </c>
      <c r="D59" s="7">
        <v>127.70150762499999</v>
      </c>
      <c r="E59" s="7">
        <v>1446.8477249999999</v>
      </c>
      <c r="F59" s="33">
        <v>2210.5592326249998</v>
      </c>
      <c r="G59" s="13"/>
      <c r="H59" s="7">
        <v>630.21</v>
      </c>
      <c r="I59" s="7">
        <v>127.70150762499999</v>
      </c>
      <c r="J59" s="7">
        <v>1446.8477249999999</v>
      </c>
      <c r="K59" s="7">
        <v>2204.7592326249996</v>
      </c>
      <c r="L59" s="16">
        <v>30936.229256749997</v>
      </c>
      <c r="M59" s="6">
        <v>30979.108806362994</v>
      </c>
    </row>
    <row r="60" spans="1:13" s="5" customFormat="1" x14ac:dyDescent="0.45">
      <c r="B60" s="77">
        <v>13</v>
      </c>
      <c r="C60" s="6">
        <v>636.01</v>
      </c>
      <c r="D60" s="6">
        <v>127.70150762499999</v>
      </c>
      <c r="E60" s="6">
        <v>1348.3503000000001</v>
      </c>
      <c r="F60" s="59">
        <v>2112.0618076250003</v>
      </c>
      <c r="H60" s="6">
        <v>630.21</v>
      </c>
      <c r="I60" s="6">
        <v>127.70150762499999</v>
      </c>
      <c r="J60" s="6">
        <v>1348.3503000000001</v>
      </c>
      <c r="K60" s="6">
        <v>2106.2618076250001</v>
      </c>
      <c r="L60" s="15">
        <v>29557.265306750003</v>
      </c>
      <c r="M60" s="6">
        <v>30358.319341416998</v>
      </c>
    </row>
    <row r="61" spans="1:13" s="5" customFormat="1" x14ac:dyDescent="0.45">
      <c r="B61" s="83">
        <v>12</v>
      </c>
      <c r="C61" s="7">
        <v>636.01</v>
      </c>
      <c r="D61" s="7">
        <v>127.70150762499999</v>
      </c>
      <c r="E61" s="7">
        <v>1267.03</v>
      </c>
      <c r="F61" s="33">
        <f>E61+D61+C61</f>
        <v>2030.7415076249999</v>
      </c>
      <c r="H61" s="7">
        <v>630.21</v>
      </c>
      <c r="I61" s="7">
        <v>127.70150762499999</v>
      </c>
      <c r="J61" s="7">
        <v>1267.03</v>
      </c>
      <c r="K61" s="7">
        <f>SUM(H61:J61)</f>
        <v>2024.941507625</v>
      </c>
      <c r="L61" s="16">
        <f>ROUND((F61*12)+(K61*2),2)</f>
        <v>28418.78</v>
      </c>
      <c r="M61" s="6">
        <v>27720.652657393995</v>
      </c>
    </row>
    <row r="62" spans="1:13" s="5" customFormat="1" x14ac:dyDescent="0.45">
      <c r="B62" s="83">
        <v>11</v>
      </c>
      <c r="C62" s="7">
        <v>636.01</v>
      </c>
      <c r="D62" s="7">
        <v>127.70150762499999</v>
      </c>
      <c r="E62" s="7">
        <v>1261.4582499999999</v>
      </c>
      <c r="F62" s="33">
        <v>2025.1697576249999</v>
      </c>
      <c r="G62" s="13"/>
      <c r="H62" s="7">
        <v>630.21</v>
      </c>
      <c r="I62" s="7">
        <v>127.70150762499999</v>
      </c>
      <c r="J62" s="7">
        <v>1261.4582499999999</v>
      </c>
      <c r="K62" s="7">
        <v>2019.3697576249999</v>
      </c>
      <c r="L62" s="16">
        <v>28340.776606750002</v>
      </c>
      <c r="M62" s="6">
        <v>27644.362204071</v>
      </c>
    </row>
    <row r="63" spans="1:13" s="5" customFormat="1" x14ac:dyDescent="0.45">
      <c r="B63" s="89">
        <v>10</v>
      </c>
      <c r="C63" s="6">
        <v>636.01</v>
      </c>
      <c r="D63" s="6">
        <v>127.7</v>
      </c>
      <c r="E63" s="6">
        <v>1052.858025</v>
      </c>
      <c r="F63" s="59">
        <v>1816.568025</v>
      </c>
      <c r="H63" s="6">
        <v>630.21</v>
      </c>
      <c r="I63" s="6">
        <v>127.7</v>
      </c>
      <c r="J63" s="6">
        <v>1052.858025</v>
      </c>
      <c r="K63" s="6">
        <v>1810.7680250000001</v>
      </c>
      <c r="L63" s="15">
        <v>25420.352350000001</v>
      </c>
      <c r="M63" s="90"/>
    </row>
    <row r="64" spans="1:13" s="5" customFormat="1" x14ac:dyDescent="0.45">
      <c r="B64" s="46"/>
      <c r="L64" s="78"/>
    </row>
    <row r="65" spans="1:13" x14ac:dyDescent="0.45">
      <c r="A65" s="62" t="s">
        <v>74</v>
      </c>
      <c r="L65" s="54"/>
    </row>
    <row r="66" spans="1:13" x14ac:dyDescent="0.45">
      <c r="A66" s="85" t="s">
        <v>71</v>
      </c>
      <c r="B66" s="79"/>
      <c r="C66" s="52" t="s">
        <v>51</v>
      </c>
      <c r="D66" s="52" t="s">
        <v>52</v>
      </c>
      <c r="E66" s="52" t="s">
        <v>53</v>
      </c>
      <c r="F66" s="52" t="s">
        <v>45</v>
      </c>
      <c r="G66" s="80"/>
      <c r="H66" s="52" t="s">
        <v>51</v>
      </c>
      <c r="I66" s="52" t="s">
        <v>52</v>
      </c>
      <c r="J66" s="52" t="s">
        <v>53</v>
      </c>
      <c r="K66" s="52" t="s">
        <v>45</v>
      </c>
      <c r="L66" s="68" t="s">
        <v>54</v>
      </c>
      <c r="M66" s="81"/>
    </row>
    <row r="67" spans="1:13" x14ac:dyDescent="0.45">
      <c r="A67" s="82" t="s">
        <v>72</v>
      </c>
      <c r="B67" s="71" t="s">
        <v>56</v>
      </c>
      <c r="C67" s="57" t="s">
        <v>57</v>
      </c>
      <c r="D67" s="57" t="s">
        <v>58</v>
      </c>
      <c r="E67" s="57" t="s">
        <v>59</v>
      </c>
      <c r="F67" s="57" t="s">
        <v>49</v>
      </c>
      <c r="G67" s="80"/>
      <c r="H67" s="57" t="s">
        <v>57</v>
      </c>
      <c r="I67" s="57" t="s">
        <v>58</v>
      </c>
      <c r="J67" s="57" t="s">
        <v>59</v>
      </c>
      <c r="K67" s="57" t="s">
        <v>49</v>
      </c>
      <c r="L67" s="76" t="s">
        <v>60</v>
      </c>
      <c r="M67" s="91" t="s">
        <v>61</v>
      </c>
    </row>
    <row r="68" spans="1:13" s="5" customFormat="1" x14ac:dyDescent="0.45">
      <c r="A68" s="88" t="s">
        <v>73</v>
      </c>
      <c r="B68" s="77">
        <v>14</v>
      </c>
      <c r="C68" s="6">
        <v>582.11</v>
      </c>
      <c r="D68" s="6">
        <v>110.39855812499999</v>
      </c>
      <c r="E68" s="6">
        <v>1769.4669249999999</v>
      </c>
      <c r="F68" s="6">
        <v>2461.9754831250002</v>
      </c>
      <c r="H68" s="6">
        <v>582.11</v>
      </c>
      <c r="I68" s="6">
        <v>110.39855812499999</v>
      </c>
      <c r="J68" s="6">
        <v>1769.4669249999999</v>
      </c>
      <c r="K68" s="6">
        <v>2461.9754831250002</v>
      </c>
      <c r="L68" s="15">
        <v>34467.656763750005</v>
      </c>
      <c r="M68" s="6">
        <v>33588.008721111997</v>
      </c>
    </row>
    <row r="69" spans="1:13" s="5" customFormat="1" x14ac:dyDescent="0.45">
      <c r="B69" s="77">
        <v>13</v>
      </c>
      <c r="C69" s="6">
        <v>582.11</v>
      </c>
      <c r="D69" s="6">
        <v>110.39855812499999</v>
      </c>
      <c r="E69" s="6">
        <v>1535.8563499999998</v>
      </c>
      <c r="F69" s="6">
        <v>2228.3649081249996</v>
      </c>
      <c r="H69" s="6">
        <v>582.11</v>
      </c>
      <c r="I69" s="6">
        <v>110.39855812499999</v>
      </c>
      <c r="J69" s="6">
        <v>1535.8563499999998</v>
      </c>
      <c r="K69" s="6">
        <v>2228.3649081249996</v>
      </c>
      <c r="L69" s="15">
        <v>31197.108713749996</v>
      </c>
      <c r="M69" s="6">
        <v>30401.955636163002</v>
      </c>
    </row>
    <row r="70" spans="1:13" s="5" customFormat="1" x14ac:dyDescent="0.45">
      <c r="B70" s="77">
        <v>12</v>
      </c>
      <c r="C70" s="6">
        <v>582.11</v>
      </c>
      <c r="D70" s="6">
        <v>110.39855812499999</v>
      </c>
      <c r="E70" s="6">
        <v>1336.8778500000001</v>
      </c>
      <c r="F70" s="6">
        <v>2029.3864081250001</v>
      </c>
      <c r="H70" s="6">
        <v>582.11</v>
      </c>
      <c r="I70" s="6">
        <v>110.39855812499999</v>
      </c>
      <c r="J70" s="6">
        <v>1336.8778500000001</v>
      </c>
      <c r="K70" s="6">
        <v>2029.3864081250001</v>
      </c>
      <c r="L70" s="15">
        <v>28411.409713749999</v>
      </c>
      <c r="M70" s="6">
        <v>27688.261839349001</v>
      </c>
    </row>
    <row r="71" spans="1:13" s="5" customFormat="1" x14ac:dyDescent="0.45">
      <c r="B71" s="83">
        <v>11</v>
      </c>
      <c r="C71" s="7">
        <v>582.11</v>
      </c>
      <c r="D71" s="7">
        <v>110.39855812499999</v>
      </c>
      <c r="E71" s="7">
        <v>1331.4688249999999</v>
      </c>
      <c r="F71" s="7">
        <v>2023.977383125</v>
      </c>
      <c r="G71" s="13"/>
      <c r="H71" s="7">
        <v>582.11</v>
      </c>
      <c r="I71" s="7">
        <v>110.39855812499999</v>
      </c>
      <c r="J71" s="7">
        <v>1331.4688249999999</v>
      </c>
      <c r="K71" s="7">
        <v>2023.977383125</v>
      </c>
      <c r="L71" s="16">
        <v>28335.683363749995</v>
      </c>
      <c r="M71" s="6">
        <v>27614.279511250999</v>
      </c>
    </row>
    <row r="72" spans="1:13" s="5" customFormat="1" x14ac:dyDescent="0.45">
      <c r="B72" s="77">
        <v>10</v>
      </c>
      <c r="C72" s="6">
        <v>582.11</v>
      </c>
      <c r="D72" s="6">
        <v>110.4</v>
      </c>
      <c r="E72" s="6">
        <v>1081.2630750000001</v>
      </c>
      <c r="F72" s="6">
        <v>1773.7730750000001</v>
      </c>
      <c r="H72" s="6">
        <v>582.11</v>
      </c>
      <c r="I72" s="6">
        <v>110.4</v>
      </c>
      <c r="J72" s="6">
        <v>1081.2630750000001</v>
      </c>
      <c r="K72" s="6">
        <v>1773.7730750000001</v>
      </c>
      <c r="L72" s="15">
        <v>24832.823050000003</v>
      </c>
      <c r="M72" s="6">
        <v>24201.879006135994</v>
      </c>
    </row>
    <row r="73" spans="1:13" s="5" customFormat="1" x14ac:dyDescent="0.45">
      <c r="B73" s="46"/>
    </row>
    <row r="74" spans="1:13" x14ac:dyDescent="0.45">
      <c r="C74" s="161" t="s">
        <v>75</v>
      </c>
      <c r="D74" s="161"/>
      <c r="F74" s="92" t="s">
        <v>76</v>
      </c>
      <c r="G74" s="93"/>
      <c r="H74" s="93"/>
    </row>
    <row r="75" spans="1:13" x14ac:dyDescent="0.45">
      <c r="C75" s="94" t="s">
        <v>77</v>
      </c>
      <c r="D75" s="94" t="s">
        <v>78</v>
      </c>
    </row>
    <row r="76" spans="1:13" x14ac:dyDescent="0.45">
      <c r="B76" s="95" t="s">
        <v>26</v>
      </c>
      <c r="C76" s="94" t="s">
        <v>79</v>
      </c>
      <c r="D76" s="94" t="s">
        <v>80</v>
      </c>
      <c r="F76" s="96" t="s">
        <v>32</v>
      </c>
      <c r="G76" s="96"/>
      <c r="H76" s="96"/>
      <c r="I76" s="97"/>
      <c r="J76" s="97">
        <v>522.03</v>
      </c>
      <c r="K76" s="97"/>
    </row>
    <row r="77" spans="1:13" x14ac:dyDescent="0.45">
      <c r="B77" s="46" t="s">
        <v>30</v>
      </c>
      <c r="C77">
        <v>45.29</v>
      </c>
      <c r="D77">
        <v>27.95</v>
      </c>
      <c r="F77" s="96" t="s">
        <v>33</v>
      </c>
      <c r="G77" s="96"/>
      <c r="H77" s="96"/>
      <c r="I77" s="97"/>
      <c r="J77" s="97">
        <v>1635.55</v>
      </c>
      <c r="K77" s="97"/>
    </row>
    <row r="78" spans="1:13" x14ac:dyDescent="0.45">
      <c r="B78" s="46" t="s">
        <v>31</v>
      </c>
      <c r="C78">
        <v>36.93</v>
      </c>
      <c r="D78">
        <v>26.93</v>
      </c>
      <c r="F78" s="98"/>
      <c r="G78" s="98"/>
      <c r="H78" s="98"/>
      <c r="I78" s="99"/>
      <c r="J78" s="99"/>
      <c r="K78" s="99"/>
    </row>
    <row r="79" spans="1:13" x14ac:dyDescent="0.45">
      <c r="B79" s="46" t="s">
        <v>19</v>
      </c>
      <c r="C79">
        <v>27.95</v>
      </c>
      <c r="D79" s="100">
        <v>24.14</v>
      </c>
      <c r="F79" s="101" t="s">
        <v>81</v>
      </c>
      <c r="G79" s="102"/>
      <c r="H79" s="102"/>
      <c r="I79" s="99"/>
      <c r="J79" s="99" t="s">
        <v>35</v>
      </c>
      <c r="K79" s="99" t="s">
        <v>36</v>
      </c>
    </row>
    <row r="80" spans="1:13" x14ac:dyDescent="0.45">
      <c r="B80" s="46" t="s">
        <v>20</v>
      </c>
      <c r="C80" s="100">
        <v>19.02</v>
      </c>
      <c r="D80">
        <v>18.84</v>
      </c>
      <c r="F80" s="96" t="s">
        <v>82</v>
      </c>
      <c r="G80" s="96"/>
      <c r="H80" s="96"/>
      <c r="I80" s="103">
        <v>0.25569999999999998</v>
      </c>
      <c r="J80" s="97">
        <v>0.19</v>
      </c>
      <c r="K80" s="103">
        <v>6.2199999999999998E-2</v>
      </c>
    </row>
    <row r="81" spans="2:11" x14ac:dyDescent="0.45">
      <c r="B81" s="46" t="s">
        <v>83</v>
      </c>
      <c r="C81" s="100">
        <v>14.32</v>
      </c>
      <c r="D81" s="100">
        <v>14.32</v>
      </c>
      <c r="F81" s="96" t="s">
        <v>39</v>
      </c>
      <c r="G81" s="96"/>
      <c r="H81" s="96"/>
      <c r="I81" s="112">
        <v>9.1259999999999994</v>
      </c>
      <c r="J81" s="112">
        <v>0</v>
      </c>
      <c r="K81" s="112">
        <v>9.1259999999999994</v>
      </c>
    </row>
    <row r="82" spans="2:11" x14ac:dyDescent="0.45">
      <c r="F82" s="96" t="s">
        <v>84</v>
      </c>
      <c r="G82" s="96"/>
      <c r="H82" s="96"/>
      <c r="I82" s="97">
        <v>184.16300000000001</v>
      </c>
      <c r="J82" s="97"/>
      <c r="K82" s="97"/>
    </row>
    <row r="83" spans="2:11" x14ac:dyDescent="0.45">
      <c r="I83" s="5"/>
      <c r="J83" s="5"/>
      <c r="K83" s="5"/>
    </row>
    <row r="84" spans="2:11" x14ac:dyDescent="0.45">
      <c r="I84" s="5"/>
      <c r="J84" s="5"/>
      <c r="K84" s="5"/>
    </row>
    <row r="85" spans="2:11" x14ac:dyDescent="0.45">
      <c r="I85" s="5"/>
      <c r="J85" s="5"/>
      <c r="K85" s="5"/>
    </row>
  </sheetData>
  <mergeCells count="4">
    <mergeCell ref="A4:G4"/>
    <mergeCell ref="C74:D74"/>
    <mergeCell ref="D1:J1"/>
    <mergeCell ref="D2:J2"/>
  </mergeCells>
  <pageMargins left="0.70866141732283472" right="0.70866141732283472" top="0.74803149606299213" bottom="0.74803149606299213" header="0.31496062992125984" footer="0.31496062992125984"/>
  <pageSetup paperSize="8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topLeftCell="A43" zoomScaleNormal="100" workbookViewId="0">
      <selection activeCell="G74" sqref="G74"/>
    </sheetView>
  </sheetViews>
  <sheetFormatPr baseColWidth="10" defaultRowHeight="14.25" x14ac:dyDescent="0.45"/>
  <cols>
    <col min="1" max="1" width="13" customWidth="1"/>
    <col min="4" max="4" width="12.3984375" customWidth="1"/>
  </cols>
  <sheetData>
    <row r="1" spans="1:24" ht="21" x14ac:dyDescent="0.65">
      <c r="A1" s="163" t="s">
        <v>87</v>
      </c>
      <c r="B1" s="163"/>
      <c r="C1" s="163"/>
      <c r="D1" s="163"/>
      <c r="E1" s="163"/>
      <c r="F1" s="163"/>
      <c r="G1" s="163"/>
      <c r="H1" s="163"/>
      <c r="I1" s="163"/>
      <c r="J1" s="163"/>
      <c r="R1" s="125"/>
      <c r="S1" s="125"/>
      <c r="T1" s="125"/>
      <c r="U1" s="125"/>
      <c r="V1" s="125"/>
      <c r="W1" s="125"/>
      <c r="X1" s="125"/>
    </row>
    <row r="2" spans="1:24" x14ac:dyDescent="0.45">
      <c r="A2" s="1" t="s">
        <v>88</v>
      </c>
      <c r="R2" s="125"/>
      <c r="S2" s="125"/>
      <c r="T2" s="125"/>
      <c r="U2" s="125"/>
      <c r="V2" s="125"/>
      <c r="W2" s="125"/>
      <c r="X2" s="125"/>
    </row>
    <row r="3" spans="1:24" x14ac:dyDescent="0.45">
      <c r="A3" s="1" t="s">
        <v>91</v>
      </c>
    </row>
    <row r="4" spans="1:24" x14ac:dyDescent="0.45">
      <c r="A4" s="1" t="s">
        <v>86</v>
      </c>
      <c r="R4" s="140"/>
      <c r="S4" s="140"/>
      <c r="T4" s="140"/>
      <c r="U4" s="140"/>
      <c r="V4" s="140"/>
      <c r="W4" s="140"/>
      <c r="X4" s="140"/>
    </row>
    <row r="5" spans="1:24" x14ac:dyDescent="0.45">
      <c r="A5" s="1"/>
      <c r="R5" s="140"/>
      <c r="S5" s="140"/>
      <c r="T5" s="140"/>
      <c r="U5" s="140"/>
      <c r="V5" s="140"/>
      <c r="W5" s="140"/>
      <c r="X5" s="140"/>
    </row>
    <row r="6" spans="1:24" x14ac:dyDescent="0.45">
      <c r="R6" s="162"/>
      <c r="S6" s="162"/>
      <c r="T6" s="162"/>
      <c r="U6" s="162"/>
      <c r="V6" s="162"/>
      <c r="W6" s="162"/>
      <c r="X6" s="162"/>
    </row>
    <row r="7" spans="1:24" x14ac:dyDescent="0.45">
      <c r="A7" s="1" t="s">
        <v>2</v>
      </c>
      <c r="R7" s="125"/>
      <c r="S7" s="125"/>
      <c r="T7" s="125"/>
      <c r="U7" s="125"/>
      <c r="V7" s="125"/>
      <c r="W7" s="125"/>
      <c r="X7" s="125"/>
    </row>
    <row r="8" spans="1:24" x14ac:dyDescent="0.45">
      <c r="B8">
        <v>30</v>
      </c>
      <c r="C8">
        <v>29</v>
      </c>
      <c r="D8">
        <v>28</v>
      </c>
      <c r="E8">
        <v>27</v>
      </c>
      <c r="F8" s="2">
        <v>26</v>
      </c>
      <c r="G8">
        <v>25</v>
      </c>
      <c r="H8">
        <v>24</v>
      </c>
      <c r="I8">
        <v>23</v>
      </c>
      <c r="J8">
        <v>22</v>
      </c>
      <c r="K8">
        <v>21</v>
      </c>
      <c r="L8" s="2">
        <v>20</v>
      </c>
      <c r="M8" s="3" t="s">
        <v>3</v>
      </c>
      <c r="N8" s="3" t="s">
        <v>4</v>
      </c>
      <c r="O8" s="4" t="s">
        <v>5</v>
      </c>
      <c r="R8" s="125"/>
      <c r="S8" s="125"/>
      <c r="T8" s="125"/>
      <c r="U8" s="125"/>
      <c r="V8" s="125"/>
      <c r="W8" s="125"/>
      <c r="X8" s="125"/>
    </row>
    <row r="9" spans="1:24" s="5" customFormat="1" x14ac:dyDescent="0.45">
      <c r="B9" s="6"/>
      <c r="C9" s="6"/>
      <c r="D9" s="6"/>
      <c r="E9" s="6"/>
      <c r="F9" s="7"/>
      <c r="G9" s="6"/>
      <c r="H9" s="6"/>
      <c r="I9" s="6"/>
      <c r="J9" s="6"/>
      <c r="K9" s="6"/>
      <c r="L9" s="7"/>
      <c r="M9" s="6"/>
      <c r="N9" s="6"/>
      <c r="O9" s="8"/>
    </row>
    <row r="10" spans="1:24" s="5" customFormat="1" x14ac:dyDescent="0.45">
      <c r="A10" s="9"/>
      <c r="B10" s="10"/>
      <c r="C10" s="10"/>
      <c r="D10" s="10"/>
      <c r="E10" s="10"/>
      <c r="F10" s="11"/>
      <c r="G10" s="10"/>
      <c r="H10" s="10"/>
      <c r="I10" s="10"/>
      <c r="J10" s="10"/>
      <c r="K10" s="10"/>
      <c r="L10" s="11"/>
      <c r="M10" s="10"/>
      <c r="N10" s="10"/>
      <c r="O10" s="12"/>
    </row>
    <row r="11" spans="1:24" s="5" customFormat="1" x14ac:dyDescent="0.45">
      <c r="F11" s="13"/>
      <c r="L11" s="13"/>
      <c r="O11" s="14"/>
    </row>
    <row r="12" spans="1:24" s="5" customFormat="1" x14ac:dyDescent="0.45">
      <c r="A12" s="6" t="s">
        <v>6</v>
      </c>
      <c r="B12" s="6">
        <v>1179.96</v>
      </c>
      <c r="C12" s="6">
        <v>1179.96</v>
      </c>
      <c r="D12" s="6">
        <v>1179.96</v>
      </c>
      <c r="E12" s="6">
        <v>1179.96</v>
      </c>
      <c r="F12" s="7">
        <v>1179.96</v>
      </c>
      <c r="G12" s="6">
        <v>1179.96</v>
      </c>
      <c r="H12" s="6">
        <v>1179.96</v>
      </c>
      <c r="I12" s="6">
        <v>1179.96</v>
      </c>
      <c r="J12" s="6">
        <v>1179.96</v>
      </c>
      <c r="K12" s="6">
        <v>1179.96</v>
      </c>
      <c r="L12" s="7">
        <v>1179.96</v>
      </c>
      <c r="M12" s="6">
        <v>1179.96</v>
      </c>
      <c r="N12" s="6">
        <v>1179.96</v>
      </c>
      <c r="O12" s="6">
        <v>1179.96</v>
      </c>
    </row>
    <row r="13" spans="1:24" s="5" customFormat="1" x14ac:dyDescent="0.45">
      <c r="A13" s="6" t="s">
        <v>7</v>
      </c>
      <c r="B13" s="6">
        <v>1030.69</v>
      </c>
      <c r="C13" s="6">
        <v>924.48</v>
      </c>
      <c r="D13" s="6">
        <v>885.63</v>
      </c>
      <c r="E13" s="6">
        <v>846.72</v>
      </c>
      <c r="F13" s="7">
        <v>742.86</v>
      </c>
      <c r="G13" s="6">
        <v>659.07</v>
      </c>
      <c r="H13" s="6">
        <v>620.19000000000005</v>
      </c>
      <c r="I13" s="6">
        <v>581.36</v>
      </c>
      <c r="J13" s="6">
        <v>542.45000000000005</v>
      </c>
      <c r="K13" s="6">
        <v>503.63</v>
      </c>
      <c r="L13" s="7">
        <v>467.83</v>
      </c>
      <c r="M13" s="6">
        <v>467.83</v>
      </c>
      <c r="N13" s="6">
        <v>467.83</v>
      </c>
      <c r="O13" s="6">
        <v>467.83</v>
      </c>
    </row>
    <row r="14" spans="1:24" s="5" customFormat="1" x14ac:dyDescent="0.45">
      <c r="A14" s="6" t="s">
        <v>8</v>
      </c>
      <c r="B14" s="6">
        <f>ROUND(('abril mensual funcionaris'!B12*0.24467%)+('abril mensual funcionaris'!B12),2)</f>
        <v>2468.4699999999998</v>
      </c>
      <c r="C14" s="6">
        <f>ROUND(('abril mensual funcionaris'!C12*0.24467%)+('abril mensual funcionaris'!C12),2)</f>
        <v>2330.88</v>
      </c>
      <c r="D14" s="6">
        <f>ROUND(('abril mensual funcionaris'!D12*0.24467%)+('abril mensual funcionaris'!D12),2)</f>
        <v>2142.8000000000002</v>
      </c>
      <c r="E14" s="6">
        <f>ROUND(('abril mensual funcionaris'!E12*0.24467%)+('abril mensual funcionaris'!E12),2)</f>
        <v>1733.14</v>
      </c>
      <c r="F14" s="7">
        <f>ROUND(('abril mensual funcionaris'!F12*0.24467%)+('abril mensual funcionaris'!F12),2)</f>
        <v>1516.03</v>
      </c>
      <c r="G14" s="6">
        <f>ROUND(('abril mensual funcionaris'!G12*0.24467%)+('abril mensual funcionaris'!G12),2)</f>
        <v>1511.6</v>
      </c>
      <c r="H14" s="6">
        <f>ROUND(('abril mensual funcionaris'!H12*0.24467%)+('abril mensual funcionaris'!H12),2)</f>
        <v>1473.5</v>
      </c>
      <c r="I14" s="6">
        <f>ROUND(('abril mensual funcionaris'!I12*0.24467%)+('abril mensual funcionaris'!I12),2)</f>
        <v>1447.52</v>
      </c>
      <c r="J14" s="6">
        <f>ROUND(('abril mensual funcionaris'!J12*0.24467%)+('abril mensual funcionaris'!J12),2)</f>
        <v>1421.56</v>
      </c>
      <c r="K14" s="6">
        <f>ROUND(('abril mensual funcionaris'!K12*0.24467%)+('abril mensual funcionaris'!K12),2)</f>
        <v>1312.36</v>
      </c>
      <c r="L14" s="7">
        <f>ROUND(('abril mensual funcionaris'!L12*0.24467%)+('abril mensual funcionaris'!L12),2)</f>
        <v>1200.94</v>
      </c>
      <c r="M14" s="6">
        <f>ROUND(('abril mensual funcionaris'!M12*0.24467%)+('abril mensual funcionaris'!M12),2)</f>
        <v>1002.84</v>
      </c>
      <c r="N14" s="6">
        <f>ROUND(('abril mensual funcionaris'!N12*0.24467%)+('abril mensual funcionaris'!N12),2)</f>
        <v>792.9</v>
      </c>
      <c r="O14" s="6">
        <f>ROUND(('abril mensual funcionaris'!O12*0.24467%)+('abril mensual funcionaris'!O12),2)</f>
        <v>561.92999999999995</v>
      </c>
    </row>
    <row r="15" spans="1:24" s="5" customFormat="1" x14ac:dyDescent="0.45">
      <c r="A15" s="6" t="s">
        <v>9</v>
      </c>
      <c r="B15" s="6">
        <f>ROUND(('abril mensual funcionaris'!B13*0.24467%)+('abril mensual funcionaris'!B13),2)</f>
        <v>384.55</v>
      </c>
      <c r="C15" s="6">
        <f>ROUND(('abril mensual funcionaris'!C13*0.24467%)+('abril mensual funcionaris'!C13),2)</f>
        <v>364.23</v>
      </c>
      <c r="D15" s="6">
        <f>ROUND(('abril mensual funcionaris'!D13*0.24467%)+('abril mensual funcionaris'!D13),2)</f>
        <v>345.32</v>
      </c>
      <c r="E15" s="6">
        <f>ROUND(('abril mensual funcionaris'!E13*0.24467%)+('abril mensual funcionaris'!E13),2)</f>
        <v>307.94</v>
      </c>
      <c r="F15" s="7">
        <f>ROUND(('abril mensual funcionaris'!F13*0.24467%)+('abril mensual funcionaris'!F13),2)</f>
        <v>281.18</v>
      </c>
      <c r="G15" s="6">
        <f>ROUND(('abril mensual funcionaris'!G13*0.24467%)+('abril mensual funcionaris'!G13),2)</f>
        <v>273.83999999999997</v>
      </c>
      <c r="H15" s="6">
        <f>ROUND(('abril mensual funcionaris'!H13*0.24467%)+('abril mensual funcionaris'!H13),2)</f>
        <v>267.42</v>
      </c>
      <c r="I15" s="6">
        <f>ROUND(('abril mensual funcionaris'!I13*0.24467%)+('abril mensual funcionaris'!I13),2)</f>
        <v>262.02</v>
      </c>
      <c r="J15" s="6">
        <f>ROUND(('abril mensual funcionaris'!J13*0.24467%)+('abril mensual funcionaris'!J13),2)</f>
        <v>256.62</v>
      </c>
      <c r="K15" s="6">
        <f>ROUND(('abril mensual funcionaris'!K13*0.24467%)+('abril mensual funcionaris'!K13),2)</f>
        <v>244.28</v>
      </c>
      <c r="L15" s="7">
        <f>ROUND(('abril mensual funcionaris'!L13*0.24467%)+('abril mensual funcionaris'!L13),2)</f>
        <v>232.01</v>
      </c>
      <c r="M15" s="6">
        <f>ROUND(('abril mensual funcionaris'!M13*0.24467%)+('abril mensual funcionaris'!M13),2)</f>
        <v>215.51</v>
      </c>
      <c r="N15" s="6">
        <f>ROUND(('abril mensual funcionaris'!N13*0.24467%)+('abril mensual funcionaris'!N13),2)</f>
        <v>198.01</v>
      </c>
      <c r="O15" s="6">
        <f>ROUND(('abril mensual funcionaris'!O13*0.24467%)+('abril mensual funcionaris'!O13),2)</f>
        <v>178.76</v>
      </c>
    </row>
    <row r="16" spans="1:24" s="5" customFormat="1" x14ac:dyDescent="0.45">
      <c r="A16" s="6" t="s">
        <v>10</v>
      </c>
      <c r="B16" s="6">
        <f>ROUND(('abril mensual funcionaris'!B14*0.24467%)+('abril mensual funcionaris'!B14),2)</f>
        <v>438.28</v>
      </c>
      <c r="C16" s="6">
        <f>ROUND(('abril mensual funcionaris'!C14*0.24467%)+('abril mensual funcionaris'!C14),2)</f>
        <v>412.73</v>
      </c>
      <c r="D16" s="6">
        <f>ROUND(('abril mensual funcionaris'!D14*0.24467%)+('abril mensual funcionaris'!D14),2)</f>
        <v>368.95</v>
      </c>
      <c r="E16" s="6">
        <f>ROUND(('abril mensual funcionaris'!E14*0.24467%)+('abril mensual funcionaris'!E14),2)</f>
        <v>269.77</v>
      </c>
      <c r="F16" s="7">
        <f>ROUND(('abril mensual funcionaris'!F14*0.24467%)+('abril mensual funcionaris'!F14),2)</f>
        <v>224.16</v>
      </c>
      <c r="G16" s="6">
        <f>ROUND(('abril mensual funcionaris'!G14*0.24467%)+('abril mensual funcionaris'!G14),2)</f>
        <v>230.02</v>
      </c>
      <c r="H16" s="6">
        <f>ROUND(('abril mensual funcionaris'!H14*0.24467%)+('abril mensual funcionaris'!H14),2)</f>
        <v>223.75</v>
      </c>
      <c r="I16" s="6">
        <f>ROUND(('abril mensual funcionaris'!I14*0.24467%)+('abril mensual funcionaris'!I14),2)</f>
        <v>220.48</v>
      </c>
      <c r="J16" s="6">
        <f>ROUND(('abril mensual funcionaris'!J14*0.24467%)+('abril mensual funcionaris'!J14),2)</f>
        <v>217.24</v>
      </c>
      <c r="K16" s="6">
        <f>ROUND(('abril mensual funcionaris'!K14*0.24467%)+('abril mensual funcionaris'!K14),2)</f>
        <v>193.17</v>
      </c>
      <c r="L16" s="7">
        <f>ROUND(('abril mensual funcionaris'!L14*0.24467%)+('abril mensual funcionaris'!L14),2)</f>
        <v>168.31</v>
      </c>
      <c r="M16" s="6">
        <f>ROUND(('abril mensual funcionaris'!M14*0.24467%)+('abril mensual funcionaris'!M14),2)</f>
        <v>118.78</v>
      </c>
      <c r="N16" s="6">
        <f>ROUND(('abril mensual funcionaris'!N14*0.24467%)+('abril mensual funcionaris'!N14),2)</f>
        <v>66.290000000000006</v>
      </c>
      <c r="O16" s="6">
        <f>ROUND(('abril mensual funcionaris'!O14*0.24467%)+('abril mensual funcionaris'!O14),2)</f>
        <v>8.5399999999999991</v>
      </c>
    </row>
    <row r="17" spans="1:17" s="5" customFormat="1" x14ac:dyDescent="0.45">
      <c r="B17" s="104"/>
      <c r="C17" s="104"/>
      <c r="D17" s="104"/>
      <c r="E17" s="104"/>
      <c r="F17" s="7"/>
      <c r="G17" s="104"/>
      <c r="H17" s="104"/>
      <c r="I17" s="104"/>
      <c r="J17" s="104"/>
      <c r="K17" s="104"/>
      <c r="L17" s="7"/>
      <c r="M17" s="104"/>
      <c r="N17" s="104"/>
      <c r="O17" s="104"/>
    </row>
    <row r="18" spans="1:17" s="5" customFormat="1" x14ac:dyDescent="0.45">
      <c r="A18" s="6" t="s">
        <v>11</v>
      </c>
      <c r="B18" s="6">
        <f>ROUND(('abril mensual funcionaris'!B16*0.24467%)+('abril mensual funcionaris'!B16),2)</f>
        <v>356.11</v>
      </c>
      <c r="C18" s="6">
        <f>ROUND(('abril mensual funcionaris'!C16*0.24467%)+('abril mensual funcionaris'!C16),2)</f>
        <v>356.11</v>
      </c>
      <c r="D18" s="6">
        <f>ROUND(('abril mensual funcionaris'!D16*0.24467%)+('abril mensual funcionaris'!D16),2)</f>
        <v>265.81</v>
      </c>
      <c r="E18" s="6">
        <f>ROUND(('abril mensual funcionaris'!E16*0.24467%)+('abril mensual funcionaris'!E16),2)</f>
        <v>245.01</v>
      </c>
      <c r="F18" s="7">
        <f>ROUND(('abril mensual funcionaris'!F16*0.24467%)+('abril mensual funcionaris'!F16),2)</f>
        <v>225.83</v>
      </c>
      <c r="G18" s="6">
        <f>ROUND(('abril mensual funcionaris'!G16*0.24467%)+('abril mensual funcionaris'!G16),2)</f>
        <v>227.56</v>
      </c>
      <c r="H18" s="6">
        <f>ROUND(('abril mensual funcionaris'!H16*0.24467%)+('abril mensual funcionaris'!H16),2)</f>
        <v>224.33</v>
      </c>
      <c r="I18" s="6">
        <f>ROUND(('abril mensual funcionaris'!I16*0.24467%)+('abril mensual funcionaris'!I16),2)</f>
        <v>220.11</v>
      </c>
      <c r="J18" s="6">
        <f>ROUND(('abril mensual funcionaris'!J16*0.24467%)+('abril mensual funcionaris'!J16),2)</f>
        <v>219</v>
      </c>
      <c r="K18" s="6">
        <f>ROUND(('abril mensual funcionaris'!K16*0.24467%)+('abril mensual funcionaris'!K16),2)</f>
        <v>207.72</v>
      </c>
      <c r="L18" s="7">
        <f>ROUND(('abril mensual funcionaris'!L16*0.24467%)+('abril mensual funcionaris'!L16),2)</f>
        <v>201.55</v>
      </c>
      <c r="M18" s="6">
        <f>ROUND(('abril mensual funcionaris'!M16*0.24467%)+('abril mensual funcionaris'!M16),2)</f>
        <v>247.06</v>
      </c>
      <c r="N18" s="6">
        <f>ROUND(('abril mensual funcionaris'!N16*0.24467%)+('abril mensual funcionaris'!N16),2)</f>
        <v>231.3</v>
      </c>
      <c r="O18" s="6">
        <f>ROUND(('abril mensual funcionaris'!O16*0.24467%)+('abril mensual funcionaris'!O16),2)</f>
        <v>213.97</v>
      </c>
    </row>
    <row r="19" spans="1:17" s="5" customFormat="1" x14ac:dyDescent="0.45">
      <c r="A19" s="6"/>
      <c r="B19" s="15">
        <f>SUM(B12:B18)</f>
        <v>5858.0599999999995</v>
      </c>
      <c r="C19" s="15">
        <f t="shared" ref="C19:O19" si="0">SUM(C12:C18)</f>
        <v>5568.3899999999985</v>
      </c>
      <c r="D19" s="15">
        <f t="shared" si="0"/>
        <v>5188.47</v>
      </c>
      <c r="E19" s="15">
        <f t="shared" si="0"/>
        <v>4582.5400000000009</v>
      </c>
      <c r="F19" s="16">
        <f t="shared" si="0"/>
        <v>4170.0200000000004</v>
      </c>
      <c r="G19" s="15">
        <f t="shared" si="0"/>
        <v>4082.05</v>
      </c>
      <c r="H19" s="15">
        <f t="shared" si="0"/>
        <v>3989.15</v>
      </c>
      <c r="I19" s="15">
        <f t="shared" si="0"/>
        <v>3911.4500000000003</v>
      </c>
      <c r="J19" s="15">
        <f t="shared" si="0"/>
        <v>3836.83</v>
      </c>
      <c r="K19" s="15">
        <f t="shared" si="0"/>
        <v>3641.12</v>
      </c>
      <c r="L19" s="16">
        <f t="shared" si="0"/>
        <v>3450.6</v>
      </c>
      <c r="M19" s="15">
        <f t="shared" si="0"/>
        <v>3231.9800000000005</v>
      </c>
      <c r="N19" s="15">
        <f t="shared" si="0"/>
        <v>2936.29</v>
      </c>
      <c r="O19" s="15">
        <f t="shared" si="0"/>
        <v>2610.9899999999993</v>
      </c>
    </row>
    <row r="20" spans="1:17" x14ac:dyDescent="0.45">
      <c r="B20" s="5"/>
    </row>
    <row r="21" spans="1:17" x14ac:dyDescent="0.45">
      <c r="A21" s="1" t="s">
        <v>12</v>
      </c>
    </row>
    <row r="22" spans="1:17" x14ac:dyDescent="0.45">
      <c r="E22" s="18" t="s">
        <v>13</v>
      </c>
      <c r="F22" s="3" t="s">
        <v>14</v>
      </c>
      <c r="G22" s="3">
        <v>25</v>
      </c>
      <c r="H22" s="3">
        <v>24</v>
      </c>
      <c r="I22" s="3">
        <v>23</v>
      </c>
      <c r="J22" s="3">
        <v>22</v>
      </c>
      <c r="K22" s="18">
        <v>21</v>
      </c>
      <c r="L22" s="18">
        <v>20</v>
      </c>
      <c r="M22" s="3">
        <v>19</v>
      </c>
      <c r="N22" s="18">
        <v>18</v>
      </c>
      <c r="O22" s="3">
        <v>17</v>
      </c>
      <c r="P22" s="18">
        <v>16</v>
      </c>
      <c r="Q22" s="3" t="s">
        <v>15</v>
      </c>
    </row>
    <row r="23" spans="1:17" x14ac:dyDescent="0.45">
      <c r="E23" s="20"/>
      <c r="F23" s="19"/>
      <c r="G23" s="19"/>
      <c r="H23" s="19"/>
      <c r="I23" s="19"/>
      <c r="J23" s="19"/>
      <c r="K23" s="20"/>
      <c r="L23" s="20"/>
      <c r="M23" s="19"/>
      <c r="N23" s="20"/>
      <c r="O23" s="19"/>
      <c r="P23" s="20"/>
      <c r="Q23" s="19"/>
    </row>
    <row r="24" spans="1:17" s="5" customFormat="1" x14ac:dyDescent="0.45">
      <c r="D24" s="9"/>
      <c r="E24" s="11"/>
      <c r="F24" s="10"/>
      <c r="G24" s="10"/>
      <c r="H24" s="10"/>
      <c r="I24" s="10"/>
      <c r="J24" s="10"/>
      <c r="K24" s="11"/>
      <c r="L24" s="11"/>
      <c r="M24" s="10"/>
      <c r="N24" s="11"/>
      <c r="O24" s="10"/>
      <c r="P24" s="11"/>
      <c r="Q24" s="10"/>
    </row>
    <row r="25" spans="1:17" s="5" customFormat="1" x14ac:dyDescent="0.45">
      <c r="E25" s="13"/>
      <c r="K25" s="13"/>
      <c r="L25" s="13"/>
      <c r="N25" s="13"/>
      <c r="P25" s="13"/>
    </row>
    <row r="26" spans="1:17" s="5" customFormat="1" x14ac:dyDescent="0.45">
      <c r="D26" s="6" t="s">
        <v>6</v>
      </c>
      <c r="E26" s="7">
        <v>1020.28</v>
      </c>
      <c r="F26" s="104">
        <v>1020.28</v>
      </c>
      <c r="G26" s="104">
        <v>1020.28</v>
      </c>
      <c r="H26" s="104">
        <v>1020.28</v>
      </c>
      <c r="I26" s="104">
        <v>1020.28</v>
      </c>
      <c r="J26" s="104">
        <v>1020.28</v>
      </c>
      <c r="K26" s="7">
        <v>1020.28</v>
      </c>
      <c r="L26" s="7">
        <v>1020.28</v>
      </c>
      <c r="M26" s="104">
        <v>1020.28</v>
      </c>
      <c r="N26" s="7">
        <v>1020.28</v>
      </c>
      <c r="O26" s="104">
        <v>1020.28</v>
      </c>
      <c r="P26" s="7">
        <v>1020.28</v>
      </c>
      <c r="Q26" s="104">
        <v>1020.28</v>
      </c>
    </row>
    <row r="27" spans="1:17" s="5" customFormat="1" x14ac:dyDescent="0.45">
      <c r="D27" s="6" t="s">
        <v>7</v>
      </c>
      <c r="E27" s="7">
        <v>742.86</v>
      </c>
      <c r="F27" s="6">
        <v>742.86</v>
      </c>
      <c r="G27" s="6">
        <v>659.07</v>
      </c>
      <c r="H27" s="6">
        <v>620.19000000000005</v>
      </c>
      <c r="I27" s="6">
        <v>581.36</v>
      </c>
      <c r="J27" s="6">
        <v>542.45000000000005</v>
      </c>
      <c r="K27" s="7">
        <v>503.63</v>
      </c>
      <c r="L27" s="7">
        <v>467.83</v>
      </c>
      <c r="M27" s="6">
        <v>443.95</v>
      </c>
      <c r="N27" s="7">
        <v>420.05</v>
      </c>
      <c r="O27" s="104">
        <v>396.15</v>
      </c>
      <c r="P27" s="7">
        <v>372.32</v>
      </c>
      <c r="Q27" s="6">
        <v>371.41</v>
      </c>
    </row>
    <row r="28" spans="1:17" s="5" customFormat="1" x14ac:dyDescent="0.45">
      <c r="D28" s="6" t="s">
        <v>8</v>
      </c>
      <c r="E28" s="7">
        <f>ROUND(('abril mensual funcionaris'!E26*0.24467%)+('abril mensual funcionaris'!E26),2)</f>
        <v>1553.62</v>
      </c>
      <c r="F28" s="104">
        <f>ROUND(('abril mensual funcionaris'!F26*0.24467%)+('abril mensual funcionaris'!F26),2)</f>
        <v>1300.55</v>
      </c>
      <c r="G28" s="104">
        <f>ROUND(('abril mensual funcionaris'!G26*0.24467%)+('abril mensual funcionaris'!G26),2)</f>
        <v>1228.49</v>
      </c>
      <c r="H28" s="104">
        <f>ROUND(('abril mensual funcionaris'!H26*0.24467%)+('abril mensual funcionaris'!H26),2)</f>
        <v>1217.19</v>
      </c>
      <c r="I28" s="104">
        <f>ROUND(('abril mensual funcionaris'!I26*0.24467%)+('abril mensual funcionaris'!I26),2)</f>
        <v>1197.6199999999999</v>
      </c>
      <c r="J28" s="104">
        <f>ROUND(('abril mensual funcionaris'!J26*0.24467%)+('abril mensual funcionaris'!J26),2)</f>
        <v>1178.17</v>
      </c>
      <c r="K28" s="7">
        <f>ROUND(('abril mensual funcionaris'!K26*0.24467%)+('abril mensual funcionaris'!K26),2)</f>
        <v>1152.0999999999999</v>
      </c>
      <c r="L28" s="7">
        <f>ROUND(('abril mensual funcionaris'!L26*0.24467%)+('abril mensual funcionaris'!L26),2)</f>
        <v>1123.76</v>
      </c>
      <c r="M28" s="104">
        <f>ROUND(('abril mensual funcionaris'!M26*0.24467%)+('abril mensual funcionaris'!M26),2)</f>
        <v>1107.1400000000001</v>
      </c>
      <c r="N28" s="7">
        <f>ROUND(('abril mensual funcionaris'!N26*0.24467%)+('abril mensual funcionaris'!N26),2)</f>
        <v>1021.38</v>
      </c>
      <c r="O28" s="104">
        <f>ROUND(('abril mensual funcionaris'!O26*0.24467%)+('abril mensual funcionaris'!O26),2)</f>
        <v>970.17</v>
      </c>
      <c r="P28" s="7">
        <f>ROUND(('abril mensual funcionaris'!P26*0.24467%)+('abril mensual funcionaris'!P26),2)</f>
        <v>918.92</v>
      </c>
      <c r="Q28" s="104">
        <f>ROUND(('abril mensual funcionaris'!Q26*0.24467%)+('abril mensual funcionaris'!Q26),2)</f>
        <v>796.09</v>
      </c>
    </row>
    <row r="29" spans="1:17" s="5" customFormat="1" x14ac:dyDescent="0.45">
      <c r="D29" s="6" t="s">
        <v>9</v>
      </c>
      <c r="E29" s="7">
        <f>ROUND(('abril mensual funcionaris'!E27*0.24467%)+('abril mensual funcionaris'!E27),2)</f>
        <v>296.22000000000003</v>
      </c>
      <c r="F29" s="104">
        <f>ROUND(('abril mensual funcionaris'!F27*0.24467%)+('abril mensual funcionaris'!F27),2)</f>
        <v>252.02</v>
      </c>
      <c r="G29" s="104">
        <f>ROUND(('abril mensual funcionaris'!G27*0.24467%)+('abril mensual funcionaris'!G27),2)</f>
        <v>239.03</v>
      </c>
      <c r="H29" s="104">
        <f>ROUND(('abril mensual funcionaris'!H27*0.24467%)+('abril mensual funcionaris'!H27),2)</f>
        <v>234.85</v>
      </c>
      <c r="I29" s="104">
        <f>ROUND(('abril mensual funcionaris'!I27*0.24467%)+('abril mensual funcionaris'!I27),2)</f>
        <v>229.98</v>
      </c>
      <c r="J29" s="104">
        <f>ROUND(('abril mensual funcionaris'!J27*0.24467%)+('abril mensual funcionaris'!J27),2)</f>
        <v>225.12</v>
      </c>
      <c r="K29" s="7">
        <f>ROUND(('abril mensual funcionaris'!K27*0.24467%)+('abril mensual funcionaris'!K27),2)</f>
        <v>219.71</v>
      </c>
      <c r="L29" s="7">
        <f>ROUND(('abril mensual funcionaris'!L27*0.24467%)+('abril mensual funcionaris'!L27),2)</f>
        <v>214.37</v>
      </c>
      <c r="M29" s="104">
        <f>ROUND(('abril mensual funcionaris'!M27*0.24467%)+('abril mensual funcionaris'!M27),2)</f>
        <v>211</v>
      </c>
      <c r="N29" s="7">
        <f>ROUND(('abril mensual funcionaris'!N27*0.24467%)+('abril mensual funcionaris'!N27),2)</f>
        <v>201.85</v>
      </c>
      <c r="O29" s="104">
        <f>ROUND(('abril mensual funcionaris'!O27*0.24467%)+('abril mensual funcionaris'!O27),2)</f>
        <v>195.59</v>
      </c>
      <c r="P29" s="7">
        <f>ROUND(('abril mensual funcionaris'!P27*0.24467%)+('abril mensual funcionaris'!P27),2)</f>
        <v>189.34</v>
      </c>
      <c r="Q29" s="104">
        <f>ROUND(('abril mensual funcionaris'!Q27*0.24467%)+('abril mensual funcionaris'!Q27),2)</f>
        <v>179.1</v>
      </c>
    </row>
    <row r="30" spans="1:17" s="5" customFormat="1" x14ac:dyDescent="0.45">
      <c r="D30" s="6" t="s">
        <v>10</v>
      </c>
      <c r="E30" s="7">
        <f>ROUND(('abril mensual funcionaris'!E28*0.24467%)+('abril mensual funcionaris'!E28),2)</f>
        <v>263.68</v>
      </c>
      <c r="F30" s="104">
        <f>ROUND(('abril mensual funcionaris'!F28*0.24467%)+('abril mensual funcionaris'!F28),2)</f>
        <v>181.5</v>
      </c>
      <c r="G30" s="104">
        <f>ROUND(('abril mensual funcionaris'!G28*0.24467%)+('abril mensual funcionaris'!G28),2)</f>
        <v>170.46</v>
      </c>
      <c r="H30" s="104">
        <f>ROUND(('abril mensual funcionaris'!H28*0.24467%)+('abril mensual funcionaris'!H28),2)</f>
        <v>170.88</v>
      </c>
      <c r="I30" s="104">
        <f>ROUND(('abril mensual funcionaris'!I28*0.24467%)+('abril mensual funcionaris'!I28),2)</f>
        <v>169.23</v>
      </c>
      <c r="J30" s="104">
        <f>ROUND(('abril mensual funcionaris'!J28*0.24467%)+('abril mensual funcionaris'!J28),2)</f>
        <v>167.6</v>
      </c>
      <c r="K30" s="7">
        <f>ROUND(('abril mensual funcionaris'!K28*0.24467%)+('abril mensual funcionaris'!K28),2)</f>
        <v>164.32</v>
      </c>
      <c r="L30" s="7">
        <f>ROUND(('abril mensual funcionaris'!L28*0.24467%)+('abril mensual funcionaris'!L28),2)</f>
        <v>160.22</v>
      </c>
      <c r="M30" s="104">
        <f>ROUND(('abril mensual funcionaris'!M28*0.24467%)+('abril mensual funcionaris'!M28),2)</f>
        <v>158.06</v>
      </c>
      <c r="N30" s="7">
        <f>ROUND(('abril mensual funcionaris'!N28*0.24467%)+('abril mensual funcionaris'!N28),2)</f>
        <v>138.6</v>
      </c>
      <c r="O30" s="104">
        <f>ROUND(('abril mensual funcionaris'!O28*0.24467%)+('abril mensual funcionaris'!O28),2)</f>
        <v>127.8</v>
      </c>
      <c r="P30" s="7">
        <f>ROUND(('abril mensual funcionaris'!P28*0.24467%)+('abril mensual funcionaris'!P28),2)</f>
        <v>116.96</v>
      </c>
      <c r="Q30" s="104">
        <f>ROUND(('abril mensual funcionaris'!Q28*0.24467%)+('abril mensual funcionaris'!Q28),2)</f>
        <v>86.25</v>
      </c>
    </row>
    <row r="31" spans="1:17" s="5" customFormat="1" x14ac:dyDescent="0.45">
      <c r="E31" s="7"/>
      <c r="F31" s="104"/>
      <c r="G31" s="104"/>
      <c r="H31" s="104"/>
      <c r="I31" s="104"/>
      <c r="J31" s="104"/>
      <c r="K31" s="7"/>
      <c r="L31" s="7"/>
      <c r="M31" s="104"/>
      <c r="N31" s="7"/>
      <c r="O31" s="104"/>
      <c r="P31" s="7"/>
      <c r="Q31" s="104"/>
    </row>
    <row r="32" spans="1:17" s="5" customFormat="1" x14ac:dyDescent="0.45">
      <c r="D32" s="6" t="s">
        <v>11</v>
      </c>
      <c r="E32" s="7">
        <f>ROUND(('abril mensual funcionaris'!E30*0.24467%)+('abril mensual funcionaris'!E30),2)</f>
        <v>400.75</v>
      </c>
      <c r="F32" s="104">
        <f>ROUND(('abril mensual funcionaris'!F30*0.24467%)+('abril mensual funcionaris'!F30),2)</f>
        <v>274.88</v>
      </c>
      <c r="G32" s="104">
        <f>ROUND(('abril mensual funcionaris'!G30*0.24467%)+('abril mensual funcionaris'!G30),2)</f>
        <v>392.36</v>
      </c>
      <c r="H32" s="104">
        <f>ROUND(('abril mensual funcionaris'!H30*0.24467%)+('abril mensual funcionaris'!H30),2)</f>
        <v>255.36</v>
      </c>
      <c r="I32" s="104">
        <f>ROUND(('abril mensual funcionaris'!I30*0.24467%)+('abril mensual funcionaris'!I30),2)</f>
        <v>201.87</v>
      </c>
      <c r="J32" s="104">
        <f>ROUND(('abril mensual funcionaris'!J30*0.24467%)+('abril mensual funcionaris'!J30),2)</f>
        <v>196.84</v>
      </c>
      <c r="K32" s="7">
        <f>ROUND(('abril mensual funcionaris'!K30*0.24467%)+('abril mensual funcionaris'!K30),2)</f>
        <v>195.08</v>
      </c>
      <c r="L32" s="7">
        <f>ROUND(('abril mensual funcionaris'!L30*0.24467%)+('abril mensual funcionaris'!L30),2)</f>
        <v>195.55</v>
      </c>
      <c r="M32" s="104">
        <f>ROUND(('abril mensual funcionaris'!M30*0.24467%)+('abril mensual funcionaris'!M30),2)</f>
        <v>193.88</v>
      </c>
      <c r="N32" s="7">
        <f>ROUND(('abril mensual funcionaris'!N30*0.24467%)+('abril mensual funcionaris'!N30),2)</f>
        <v>185.19</v>
      </c>
      <c r="O32" s="104">
        <f>ROUND(('abril mensual funcionaris'!O30*0.24467%)+('abril mensual funcionaris'!O30),2)</f>
        <v>185.56</v>
      </c>
      <c r="P32" s="7">
        <f>ROUND(('abril mensual funcionaris'!P30*0.24467%)+('abril mensual funcionaris'!P30),2)</f>
        <v>178.78</v>
      </c>
      <c r="Q32" s="104">
        <f>ROUND(('abril mensual funcionaris'!Q30*0.24467%)+('abril mensual funcionaris'!Q30),2)</f>
        <v>216.17</v>
      </c>
    </row>
    <row r="33" spans="1:20" s="5" customFormat="1" x14ac:dyDescent="0.45">
      <c r="D33" s="15"/>
      <c r="E33" s="16">
        <f>SUM(E26:E32)</f>
        <v>4277.41</v>
      </c>
      <c r="F33" s="16">
        <f t="shared" ref="F33:Q33" si="1">SUM(F26:F32)</f>
        <v>3772.0899999999997</v>
      </c>
      <c r="G33" s="16">
        <f t="shared" si="1"/>
        <v>3709.6900000000005</v>
      </c>
      <c r="H33" s="16">
        <f t="shared" si="1"/>
        <v>3518.75</v>
      </c>
      <c r="I33" s="16">
        <f t="shared" si="1"/>
        <v>3400.3399999999997</v>
      </c>
      <c r="J33" s="16">
        <f t="shared" si="1"/>
        <v>3330.46</v>
      </c>
      <c r="K33" s="16">
        <f t="shared" si="1"/>
        <v>3255.12</v>
      </c>
      <c r="L33" s="16">
        <f t="shared" si="1"/>
        <v>3182.0099999999998</v>
      </c>
      <c r="M33" s="16">
        <f t="shared" si="1"/>
        <v>3134.31</v>
      </c>
      <c r="N33" s="16">
        <f t="shared" si="1"/>
        <v>2987.35</v>
      </c>
      <c r="O33" s="16">
        <f t="shared" si="1"/>
        <v>2895.55</v>
      </c>
      <c r="P33" s="16">
        <f t="shared" si="1"/>
        <v>2796.6000000000004</v>
      </c>
      <c r="Q33" s="16">
        <f t="shared" si="1"/>
        <v>2669.3</v>
      </c>
    </row>
    <row r="34" spans="1:20" s="5" customFormat="1" x14ac:dyDescent="0.45"/>
    <row r="35" spans="1:20" x14ac:dyDescent="0.45">
      <c r="A35" s="1" t="s">
        <v>16</v>
      </c>
      <c r="C35" s="5"/>
    </row>
    <row r="36" spans="1:20" x14ac:dyDescent="0.45">
      <c r="C36" s="5"/>
      <c r="J36">
        <v>22</v>
      </c>
      <c r="K36">
        <v>21</v>
      </c>
      <c r="L36">
        <v>20</v>
      </c>
      <c r="M36">
        <v>19</v>
      </c>
      <c r="N36">
        <v>18</v>
      </c>
      <c r="O36" s="2">
        <v>17</v>
      </c>
      <c r="P36" s="2">
        <v>16</v>
      </c>
      <c r="Q36" s="2">
        <v>15</v>
      </c>
      <c r="R36">
        <v>14</v>
      </c>
      <c r="S36" s="2">
        <v>13</v>
      </c>
      <c r="T36">
        <v>12</v>
      </c>
    </row>
    <row r="37" spans="1:20" x14ac:dyDescent="0.45">
      <c r="J37" s="19"/>
      <c r="K37" s="19"/>
      <c r="L37" s="19"/>
      <c r="M37" s="19"/>
      <c r="N37" s="19"/>
      <c r="O37" s="20"/>
      <c r="P37" s="20"/>
      <c r="Q37" s="20"/>
      <c r="R37" s="19"/>
      <c r="S37" s="20"/>
      <c r="T37" s="19"/>
    </row>
    <row r="38" spans="1:20" s="5" customFormat="1" x14ac:dyDescent="0.45">
      <c r="I38" s="9"/>
      <c r="J38" s="10"/>
      <c r="K38" s="10"/>
      <c r="L38" s="10"/>
      <c r="M38" s="10"/>
      <c r="N38" s="10"/>
      <c r="O38" s="11"/>
      <c r="P38" s="11"/>
      <c r="Q38" s="11"/>
      <c r="R38" s="10"/>
      <c r="S38" s="11"/>
      <c r="T38" s="10"/>
    </row>
    <row r="39" spans="1:20" s="5" customFormat="1" x14ac:dyDescent="0.45">
      <c r="O39" s="13"/>
      <c r="P39" s="13"/>
      <c r="Q39" s="13"/>
      <c r="S39" s="13"/>
    </row>
    <row r="40" spans="1:20" s="5" customFormat="1" x14ac:dyDescent="0.45">
      <c r="I40" s="6" t="s">
        <v>6</v>
      </c>
      <c r="J40" s="6"/>
      <c r="K40" s="6">
        <v>766.06</v>
      </c>
      <c r="L40" s="6">
        <v>766.06</v>
      </c>
      <c r="M40" s="6">
        <v>766.06</v>
      </c>
      <c r="N40" s="6">
        <v>766.06</v>
      </c>
      <c r="O40" s="7">
        <v>766.06</v>
      </c>
      <c r="P40" s="7">
        <v>766.06</v>
      </c>
      <c r="Q40" s="7">
        <v>766.06</v>
      </c>
      <c r="R40" s="6">
        <v>766.06</v>
      </c>
      <c r="S40" s="7">
        <v>766.06</v>
      </c>
      <c r="T40" s="6">
        <v>766.06</v>
      </c>
    </row>
    <row r="41" spans="1:20" s="5" customFormat="1" x14ac:dyDescent="0.45">
      <c r="I41" s="6" t="s">
        <v>7</v>
      </c>
      <c r="J41" s="6"/>
      <c r="K41" s="104">
        <v>503.63</v>
      </c>
      <c r="L41" s="104">
        <v>467.83</v>
      </c>
      <c r="M41" s="6">
        <v>443.95</v>
      </c>
      <c r="N41" s="104">
        <v>420.05</v>
      </c>
      <c r="O41" s="7">
        <v>396.15</v>
      </c>
      <c r="P41" s="7">
        <v>372.32</v>
      </c>
      <c r="Q41" s="7">
        <v>348.39</v>
      </c>
      <c r="R41" s="6">
        <v>324.54000000000002</v>
      </c>
      <c r="S41" s="7">
        <v>300.62</v>
      </c>
      <c r="T41" s="6">
        <v>276.72000000000003</v>
      </c>
    </row>
    <row r="42" spans="1:20" s="5" customFormat="1" x14ac:dyDescent="0.45">
      <c r="I42" s="6" t="s">
        <v>8</v>
      </c>
      <c r="J42" s="6"/>
      <c r="K42" s="104">
        <f>ROUND(('abril mensual funcionaris'!K40*0.24467%)+('abril mensual funcionaris'!K40),2)</f>
        <v>1293.22</v>
      </c>
      <c r="L42" s="104">
        <f>ROUND(('abril mensual funcionaris'!L40*0.24467%)+('abril mensual funcionaris'!L40),2)</f>
        <v>1274.2</v>
      </c>
      <c r="M42" s="104">
        <f>ROUND(('abril mensual funcionaris'!M40*0.24467%)+('abril mensual funcionaris'!M40),2)</f>
        <v>1216.58</v>
      </c>
      <c r="N42" s="104">
        <f>ROUND(('abril mensual funcionaris'!N40*0.24467%)+('abril mensual funcionaris'!N40),2)</f>
        <v>1173.97</v>
      </c>
      <c r="O42" s="7">
        <f>ROUND(('abril mensual funcionaris'!O40*0.24467%)+('abril mensual funcionaris'!O40),2)</f>
        <v>1055.8699999999999</v>
      </c>
      <c r="P42" s="7">
        <f>ROUND(('abril mensual funcionaris'!P40*0.24467%)+('abril mensual funcionaris'!P40),2)</f>
        <v>973.24</v>
      </c>
      <c r="Q42" s="7">
        <f>ROUND(('abril mensual funcionaris'!Q40*0.24467%)+('abril mensual funcionaris'!Q40),2)</f>
        <v>855.08</v>
      </c>
      <c r="R42" s="104">
        <f>ROUND(('abril mensual funcionaris'!R40*0.24467%)+('abril mensual funcionaris'!R40),2)</f>
        <v>786.89</v>
      </c>
      <c r="S42" s="7">
        <f>ROUND(('abril mensual funcionaris'!S40*0.24467%)+('abril mensual funcionaris'!S40),2)</f>
        <v>738.86</v>
      </c>
      <c r="T42" s="104">
        <f>ROUND(('abril mensual funcionaris'!T40*0.24467%)+('abril mensual funcionaris'!T40),2)</f>
        <v>646.99</v>
      </c>
    </row>
    <row r="43" spans="1:20" s="5" customFormat="1" x14ac:dyDescent="0.45">
      <c r="I43" s="6" t="s">
        <v>9</v>
      </c>
      <c r="J43" s="6"/>
      <c r="K43" s="104">
        <f>ROUND(('abril mensual funcionaris'!K41*0.24467%)+('abril mensual funcionaris'!K41),2)</f>
        <v>212.34</v>
      </c>
      <c r="L43" s="104">
        <f>ROUND(('abril mensual funcionaris'!L41*0.24467%)+('abril mensual funcionaris'!L41),2)</f>
        <v>207.77</v>
      </c>
      <c r="M43" s="104">
        <f>ROUND(('abril mensual funcionaris'!M41*0.24467%)+('abril mensual funcionaris'!M41),2)</f>
        <v>200.97</v>
      </c>
      <c r="N43" s="104">
        <f>ROUND(('abril mensual funcionaris'!N41*0.24467%)+('abril mensual funcionaris'!N41),2)</f>
        <v>195.44</v>
      </c>
      <c r="O43" s="7">
        <f>ROUND(('abril mensual funcionaris'!O41*0.24467%)+('abril mensual funcionaris'!O41),2)</f>
        <v>183.61</v>
      </c>
      <c r="P43" s="7">
        <f>ROUND(('abril mensual funcionaris'!P41*0.24467%)+('abril mensual funcionaris'!P41),2)</f>
        <v>174.73</v>
      </c>
      <c r="Q43" s="7">
        <f>ROUND(('abril mensual funcionaris'!Q41*0.24467%)+('abril mensual funcionaris'!Q41),2)</f>
        <v>162.88999999999999</v>
      </c>
      <c r="R43" s="104">
        <f>ROUND(('abril mensual funcionaris'!R41*0.24467%)+('abril mensual funcionaris'!R41),2)</f>
        <v>155.22</v>
      </c>
      <c r="S43" s="7">
        <f>ROUND(('abril mensual funcionaris'!S41*0.24467%)+('abril mensual funcionaris'!S41),2)</f>
        <v>149.22</v>
      </c>
      <c r="T43" s="104">
        <f>ROUND(('abril mensual funcionaris'!T41*0.24467%)+('abril mensual funcionaris'!T41),2)</f>
        <v>139.57</v>
      </c>
    </row>
    <row r="44" spans="1:20" s="5" customFormat="1" x14ac:dyDescent="0.45">
      <c r="I44" s="6" t="s">
        <v>10</v>
      </c>
      <c r="J44" s="6"/>
      <c r="K44" s="104">
        <f>ROUND(('abril mensual funcionaris'!K42*0.24467%)+('abril mensual funcionaris'!K42),2)</f>
        <v>218.74</v>
      </c>
      <c r="L44" s="104">
        <f>ROUND(('abril mensual funcionaris'!L42*0.24467%)+('abril mensual funcionaris'!L42),2)</f>
        <v>216.96</v>
      </c>
      <c r="M44" s="104">
        <f>ROUND(('abril mensual funcionaris'!M42*0.24467%)+('abril mensual funcionaris'!M42),2)</f>
        <v>204.55</v>
      </c>
      <c r="N44" s="104">
        <f>ROUND(('abril mensual funcionaris'!N42*0.24467%)+('abril mensual funcionaris'!N42),2)</f>
        <v>195.89</v>
      </c>
      <c r="O44" s="7">
        <f>ROUND(('abril mensual funcionaris'!O42*0.24467%)+('abril mensual funcionaris'!O42),2)</f>
        <v>168.36</v>
      </c>
      <c r="P44" s="7">
        <f>ROUND(('abril mensual funcionaris'!P42*0.24467%)+('abril mensual funcionaris'!P42),2)</f>
        <v>149.68</v>
      </c>
      <c r="Q44" s="7">
        <f>ROUND(('abril mensual funcionaris'!Q42*0.24467%)+('abril mensual funcionaris'!Q42),2)</f>
        <v>122.14</v>
      </c>
      <c r="R44" s="104">
        <f>ROUND(('abril mensual funcionaris'!R42*0.24467%)+('abril mensual funcionaris'!R42),2)</f>
        <v>107.08</v>
      </c>
      <c r="S44" s="7">
        <f>ROUND(('abril mensual funcionaris'!S42*0.24467%)+('abril mensual funcionaris'!S42),2)</f>
        <v>97.07</v>
      </c>
      <c r="T44" s="104">
        <f>ROUND(('abril mensual funcionaris'!T42*0.24467%)+('abril mensual funcionaris'!T42),2)</f>
        <v>76.09</v>
      </c>
    </row>
    <row r="45" spans="1:20" s="5" customFormat="1" x14ac:dyDescent="0.45">
      <c r="J45" s="21"/>
      <c r="K45" s="104"/>
      <c r="L45" s="104"/>
      <c r="M45" s="104"/>
      <c r="N45" s="104"/>
      <c r="O45" s="7"/>
      <c r="P45" s="7"/>
      <c r="Q45" s="7"/>
      <c r="R45" s="104"/>
      <c r="S45" s="7"/>
      <c r="T45" s="104"/>
    </row>
    <row r="46" spans="1:20" s="5" customFormat="1" x14ac:dyDescent="0.45">
      <c r="I46" s="6" t="s">
        <v>17</v>
      </c>
      <c r="J46" s="6"/>
      <c r="K46" s="104">
        <f>ROUND(('abril mensual funcionaris'!K44*0.24467%)+('abril mensual funcionaris'!K44),2)</f>
        <v>410.22</v>
      </c>
      <c r="L46" s="104">
        <f>ROUND(('abril mensual funcionaris'!L44*0.24467%)+('abril mensual funcionaris'!L44),2)</f>
        <v>394.38</v>
      </c>
      <c r="M46" s="104">
        <f>ROUND(('abril mensual funcionaris'!M44*0.24467%)+('abril mensual funcionaris'!M44),2)</f>
        <v>342.82</v>
      </c>
      <c r="N46" s="104">
        <f>ROUND(('abril mensual funcionaris'!N44*0.24467%)+('abril mensual funcionaris'!N44),2)</f>
        <v>189.88</v>
      </c>
      <c r="O46" s="7">
        <f>ROUND(('abril mensual funcionaris'!O44*0.24467%)+('abril mensual funcionaris'!O44),2)</f>
        <v>224.1</v>
      </c>
      <c r="P46" s="7">
        <f>ROUND(('abril mensual funcionaris'!P44*0.24467%)+('abril mensual funcionaris'!P44),2)</f>
        <v>166.12</v>
      </c>
      <c r="Q46" s="7">
        <f>ROUND(('abril mensual funcionaris'!Q44*0.24467%)+('abril mensual funcionaris'!Q44),2)</f>
        <v>204.21</v>
      </c>
      <c r="R46" s="104">
        <f>ROUND(('abril mensual funcionaris'!R44*0.24467%)+('abril mensual funcionaris'!R44),2)</f>
        <v>226.35</v>
      </c>
      <c r="S46" s="7">
        <f>ROUND(('abril mensual funcionaris'!S44*0.24467%)+('abril mensual funcionaris'!S44),2)</f>
        <v>216.19</v>
      </c>
      <c r="T46" s="104">
        <f>ROUND(('abril mensual funcionaris'!T44*0.24467%)+('abril mensual funcionaris'!T44),2)</f>
        <v>184.12</v>
      </c>
    </row>
    <row r="47" spans="1:20" s="5" customFormat="1" x14ac:dyDescent="0.45">
      <c r="I47" s="15"/>
      <c r="J47" s="15"/>
      <c r="K47" s="17">
        <f>SUM(K40:K46)</f>
        <v>3404.21</v>
      </c>
      <c r="L47" s="17">
        <f t="shared" ref="L47:T47" si="2">SUM(L40:L46)</f>
        <v>3327.2000000000003</v>
      </c>
      <c r="M47" s="17">
        <f t="shared" si="2"/>
        <v>3174.9300000000003</v>
      </c>
      <c r="N47" s="17">
        <f t="shared" si="2"/>
        <v>2941.29</v>
      </c>
      <c r="O47" s="16">
        <f t="shared" si="2"/>
        <v>2794.15</v>
      </c>
      <c r="P47" s="16">
        <f t="shared" si="2"/>
        <v>2602.1499999999996</v>
      </c>
      <c r="Q47" s="16">
        <f t="shared" si="2"/>
        <v>2458.7699999999995</v>
      </c>
      <c r="R47" s="17">
        <f t="shared" si="2"/>
        <v>2366.14</v>
      </c>
      <c r="S47" s="16">
        <f t="shared" si="2"/>
        <v>2268.02</v>
      </c>
      <c r="T47" s="17">
        <f t="shared" si="2"/>
        <v>2089.5499999999997</v>
      </c>
    </row>
    <row r="48" spans="1:20" s="5" customFormat="1" x14ac:dyDescent="0.45"/>
    <row r="49" spans="1:23" x14ac:dyDescent="0.45">
      <c r="A49" s="1" t="s">
        <v>18</v>
      </c>
    </row>
    <row r="50" spans="1:23" x14ac:dyDescent="0.45">
      <c r="N50" s="142">
        <v>18</v>
      </c>
      <c r="O50" s="2">
        <v>17</v>
      </c>
      <c r="P50" s="142">
        <v>16</v>
      </c>
      <c r="Q50" s="142">
        <v>15</v>
      </c>
      <c r="R50" s="2">
        <v>14</v>
      </c>
      <c r="S50" s="2">
        <v>13</v>
      </c>
      <c r="T50" s="2">
        <v>12</v>
      </c>
      <c r="U50" s="2">
        <v>11</v>
      </c>
      <c r="V50" s="142">
        <v>10</v>
      </c>
      <c r="W50" s="2">
        <v>9</v>
      </c>
    </row>
    <row r="51" spans="1:23" x14ac:dyDescent="0.45">
      <c r="M51" s="19"/>
      <c r="N51" s="149"/>
      <c r="O51" s="20"/>
      <c r="P51" s="149"/>
      <c r="Q51" s="149"/>
      <c r="R51" s="20"/>
      <c r="S51" s="20"/>
      <c r="T51" s="20"/>
      <c r="U51" s="20"/>
      <c r="V51" s="149"/>
      <c r="W51" s="20"/>
    </row>
    <row r="52" spans="1:23" s="5" customFormat="1" x14ac:dyDescent="0.45">
      <c r="M52" s="58"/>
      <c r="N52" s="150"/>
      <c r="O52" s="148"/>
      <c r="P52" s="150"/>
      <c r="Q52" s="150"/>
      <c r="R52" s="148"/>
      <c r="S52" s="148"/>
      <c r="T52" s="148"/>
      <c r="U52" s="148"/>
      <c r="V52" s="150"/>
      <c r="W52" s="33"/>
    </row>
    <row r="53" spans="1:23" s="5" customFormat="1" x14ac:dyDescent="0.45">
      <c r="N53" s="141"/>
      <c r="O53" s="13"/>
      <c r="P53" s="141"/>
      <c r="Q53" s="141"/>
      <c r="R53" s="13"/>
      <c r="S53" s="13"/>
      <c r="T53" s="13"/>
      <c r="U53" s="13"/>
      <c r="V53" s="141"/>
      <c r="W53" s="13"/>
    </row>
    <row r="54" spans="1:23" s="5" customFormat="1" x14ac:dyDescent="0.45">
      <c r="M54" s="6" t="s">
        <v>6</v>
      </c>
      <c r="N54" s="104">
        <v>637.57000000000005</v>
      </c>
      <c r="O54" s="7">
        <v>637.57000000000005</v>
      </c>
      <c r="P54" s="104">
        <v>637.57000000000005</v>
      </c>
      <c r="Q54" s="104">
        <v>637.57000000000005</v>
      </c>
      <c r="R54" s="7">
        <v>637.57000000000005</v>
      </c>
      <c r="S54" s="7">
        <v>637.57000000000005</v>
      </c>
      <c r="T54" s="7">
        <v>637.57000000000005</v>
      </c>
      <c r="U54" s="7">
        <v>637.57000000000005</v>
      </c>
      <c r="V54" s="104">
        <v>637.57000000000005</v>
      </c>
      <c r="W54" s="7">
        <v>637.57000000000005</v>
      </c>
    </row>
    <row r="55" spans="1:23" s="5" customFormat="1" x14ac:dyDescent="0.45">
      <c r="M55" s="6" t="s">
        <v>7</v>
      </c>
      <c r="N55" s="104">
        <v>420.05</v>
      </c>
      <c r="O55" s="7">
        <v>396.15</v>
      </c>
      <c r="P55" s="104">
        <v>372.32</v>
      </c>
      <c r="Q55" s="104">
        <v>348.39</v>
      </c>
      <c r="R55" s="7">
        <v>324.54000000000002</v>
      </c>
      <c r="S55" s="7">
        <v>300.62</v>
      </c>
      <c r="T55" s="7">
        <v>276.72000000000003</v>
      </c>
      <c r="U55" s="7">
        <v>252.82</v>
      </c>
      <c r="V55" s="104">
        <v>228.97</v>
      </c>
      <c r="W55" s="7">
        <v>217.04</v>
      </c>
    </row>
    <row r="56" spans="1:23" s="5" customFormat="1" x14ac:dyDescent="0.45">
      <c r="M56" s="6" t="s">
        <v>8</v>
      </c>
      <c r="N56" s="104">
        <f>ROUND(('abril mensual funcionaris'!N54*0.24467%)+('abril mensual funcionaris'!N54),2)</f>
        <v>1007.99</v>
      </c>
      <c r="O56" s="7">
        <f>ROUND(('abril mensual funcionaris'!O54*0.24467%)+('abril mensual funcionaris'!O54),2)</f>
        <v>966.16</v>
      </c>
      <c r="P56" s="104">
        <f>ROUND(('abril mensual funcionaris'!P54*0.24467%)+('abril mensual funcionaris'!P54),2)</f>
        <v>931.2</v>
      </c>
      <c r="Q56" s="104">
        <f>ROUND(('abril mensual funcionaris'!Q54*0.24467%)+('abril mensual funcionaris'!Q54),2)</f>
        <v>831.24</v>
      </c>
      <c r="R56" s="7">
        <f>ROUND(('abril mensual funcionaris'!R54*0.24467%)+('abril mensual funcionaris'!R54),2)</f>
        <v>777.61</v>
      </c>
      <c r="S56" s="7">
        <f>ROUND(('abril mensual funcionaris'!S54*0.24467%)+('abril mensual funcionaris'!S54),2)</f>
        <v>677.35</v>
      </c>
      <c r="T56" s="7">
        <f>ROUND(('abril mensual funcionaris'!T54*0.24467%)+('abril mensual funcionaris'!T54),2)</f>
        <v>703.87</v>
      </c>
      <c r="U56" s="7">
        <f>ROUND(('abril mensual funcionaris'!U54*0.24467%)+('abril mensual funcionaris'!U54),2)</f>
        <v>707.2</v>
      </c>
      <c r="V56" s="104">
        <f>ROUND(('abril mensual funcionaris'!V54*0.24467%)+('abril mensual funcionaris'!V54),2)</f>
        <v>589.01</v>
      </c>
      <c r="W56" s="7">
        <f>ROUND(('abril mensual funcionaris'!W54*0.24467%)+('abril mensual funcionaris'!W54),2)</f>
        <v>499.12</v>
      </c>
    </row>
    <row r="57" spans="1:23" s="5" customFormat="1" x14ac:dyDescent="0.45">
      <c r="A57" s="34" t="s">
        <v>40</v>
      </c>
      <c r="B57" s="34"/>
      <c r="C57" s="34"/>
      <c r="M57" s="6" t="s">
        <v>21</v>
      </c>
      <c r="N57" s="104">
        <f>ROUND(('abril mensual funcionaris'!N55*0.24467%)+('abril mensual funcionaris'!N55),2)</f>
        <v>171.64</v>
      </c>
      <c r="O57" s="7">
        <f>ROUND(('abril mensual funcionaris'!O55*0.24467%)+('abril mensual funcionaris'!O55),2)</f>
        <v>166.59</v>
      </c>
      <c r="P57" s="104">
        <f>ROUND(('abril mensual funcionaris'!P55*0.24467%)+('abril mensual funcionaris'!P55),2)</f>
        <v>161.29</v>
      </c>
      <c r="Q57" s="104">
        <f>ROUND(('abril mensual funcionaris'!Q55*0.24467%)+('abril mensual funcionaris'!Q55),2)</f>
        <v>156.1</v>
      </c>
      <c r="R57" s="7">
        <f>ROUND(('abril mensual funcionaris'!R55*0.24467%)+('abril mensual funcionaris'!R55),2)</f>
        <v>149.80000000000001</v>
      </c>
      <c r="S57" s="7">
        <f>ROUND(('abril mensual funcionaris'!S55*0.24467%)+('abril mensual funcionaris'!S55),2)</f>
        <v>143.9</v>
      </c>
      <c r="T57" s="7">
        <f>ROUND(('abril mensual funcionaris'!T55*0.24467%)+('abril mensual funcionaris'!T55),2)</f>
        <v>134.78</v>
      </c>
      <c r="U57" s="7">
        <f>ROUND(('abril mensual funcionaris'!U55*0.24467%)+('abril mensual funcionaris'!U55),2)</f>
        <v>133.06</v>
      </c>
      <c r="V57" s="104">
        <f>ROUND(('abril mensual funcionaris'!V55*0.24467%)+('abril mensual funcionaris'!V55),2)</f>
        <v>121.23</v>
      </c>
      <c r="W57" s="7">
        <f>ROUND(('abril mensual funcionaris'!W55*0.24467%)+('abril mensual funcionaris'!W55),2)</f>
        <v>112.74</v>
      </c>
    </row>
    <row r="58" spans="1:23" s="5" customFormat="1" x14ac:dyDescent="0.45">
      <c r="A58" s="38" t="s">
        <v>41</v>
      </c>
      <c r="M58" s="6" t="s">
        <v>10</v>
      </c>
      <c r="N58" s="104">
        <f>ROUND(('abril mensual funcionaris'!N56*0.24467%)+('abril mensual funcionaris'!N56),2)</f>
        <v>162.65</v>
      </c>
      <c r="O58" s="7">
        <f>ROUND(('abril mensual funcionaris'!O56*0.24467%)+('abril mensual funcionaris'!O56),2)</f>
        <v>155.47</v>
      </c>
      <c r="P58" s="104">
        <f>ROUND(('abril mensual funcionaris'!P56*0.24467%)+('abril mensual funcionaris'!P56),2)</f>
        <v>147.52000000000001</v>
      </c>
      <c r="Q58" s="104">
        <f>ROUND(('abril mensual funcionaris'!Q56*0.24467%)+('abril mensual funcionaris'!Q56),2)</f>
        <v>139.93</v>
      </c>
      <c r="R58" s="7">
        <f>ROUND(('abril mensual funcionaris'!R56*0.24467%)+('abril mensual funcionaris'!R56),2)</f>
        <v>129.03</v>
      </c>
      <c r="S58" s="7">
        <f>ROUND(('abril mensual funcionaris'!S56*0.24467%)+('abril mensual funcionaris'!S56),2)</f>
        <v>119.25</v>
      </c>
      <c r="T58" s="7">
        <f>ROUND(('abril mensual funcionaris'!T56*0.24467%)+('abril mensual funcionaris'!T56),2)</f>
        <v>99.84</v>
      </c>
      <c r="U58" s="7">
        <f>ROUND(('abril mensual funcionaris'!U56*0.24467%)+('abril mensual funcionaris'!U56),2)</f>
        <v>102.67</v>
      </c>
      <c r="V58" s="104">
        <f>ROUND(('abril mensual funcionaris'!V56*0.24467%)+('abril mensual funcionaris'!V56),2)</f>
        <v>75.11</v>
      </c>
      <c r="W58" s="7">
        <f>ROUND(('abril mensual funcionaris'!W56*0.24467%)+('abril mensual funcionaris'!W56),2)</f>
        <v>53.64</v>
      </c>
    </row>
    <row r="59" spans="1:23" s="5" customFormat="1" x14ac:dyDescent="0.45">
      <c r="A59" s="34" t="s">
        <v>26</v>
      </c>
      <c r="B59" s="34"/>
      <c r="C59" s="40" t="s">
        <v>28</v>
      </c>
      <c r="M59" s="6"/>
      <c r="N59" s="104"/>
      <c r="O59" s="7"/>
      <c r="P59" s="104"/>
      <c r="Q59" s="104"/>
      <c r="R59" s="7"/>
      <c r="S59" s="7"/>
      <c r="T59" s="7"/>
      <c r="U59" s="7"/>
      <c r="V59" s="104"/>
      <c r="W59" s="7"/>
    </row>
    <row r="60" spans="1:23" s="5" customFormat="1" x14ac:dyDescent="0.45">
      <c r="A60" s="5" t="s">
        <v>30</v>
      </c>
      <c r="C60" s="5">
        <v>45.41</v>
      </c>
      <c r="M60" s="6" t="s">
        <v>17</v>
      </c>
      <c r="N60" s="104">
        <f>ROUND(('abril mensual funcionaris'!N58*0.24467%)+('abril mensual funcionaris'!N58),2)</f>
        <v>211.05</v>
      </c>
      <c r="O60" s="7">
        <f>ROUND(('abril mensual funcionaris'!O58*0.24467%)+('abril mensual funcionaris'!O58),2)</f>
        <v>143.99</v>
      </c>
      <c r="P60" s="104">
        <f>ROUND(('abril mensual funcionaris'!P58*0.24467%)+('abril mensual funcionaris'!P58),2)</f>
        <v>163.55000000000001</v>
      </c>
      <c r="Q60" s="104">
        <f>ROUND(('abril mensual funcionaris'!Q58*0.24467%)+('abril mensual funcionaris'!Q58),2)</f>
        <v>201.48</v>
      </c>
      <c r="R60" s="7">
        <f>ROUND(('abril mensual funcionaris'!R58*0.24467%)+('abril mensual funcionaris'!R58),2)</f>
        <v>197.44</v>
      </c>
      <c r="S60" s="7">
        <f>ROUND(('abril mensual funcionaris'!S58*0.24467%)+('abril mensual funcionaris'!S58),2)</f>
        <v>238.55</v>
      </c>
      <c r="T60" s="7">
        <f>ROUND(('abril mensual funcionaris'!T58*0.24467%)+('abril mensual funcionaris'!T58),2)</f>
        <v>182.96</v>
      </c>
      <c r="U60" s="7">
        <f>ROUND(('abril mensual funcionaris'!U58*0.24467%)+('abril mensual funcionaris'!U58),2)</f>
        <v>196.8</v>
      </c>
      <c r="V60" s="104">
        <f>ROUND(('abril mensual funcionaris'!V58*0.24467%)+('abril mensual funcionaris'!V58),2)</f>
        <v>169.14</v>
      </c>
      <c r="W60" s="7">
        <f>ROUND(('abril mensual funcionaris'!W58*0.24467%)+('abril mensual funcionaris'!W58),2)</f>
        <v>161.85</v>
      </c>
    </row>
    <row r="61" spans="1:23" s="5" customFormat="1" x14ac:dyDescent="0.45">
      <c r="A61" s="5" t="s">
        <v>31</v>
      </c>
      <c r="C61" s="5">
        <v>37.03</v>
      </c>
      <c r="M61" s="6"/>
      <c r="N61" s="139">
        <f>SUM(N54:N60)</f>
        <v>2610.9500000000003</v>
      </c>
      <c r="O61" s="16">
        <f t="shared" ref="O61:W61" si="3">SUM(O54:O60)</f>
        <v>2465.9300000000003</v>
      </c>
      <c r="P61" s="139">
        <f t="shared" si="3"/>
        <v>2413.4500000000003</v>
      </c>
      <c r="Q61" s="139">
        <f t="shared" si="3"/>
        <v>2314.71</v>
      </c>
      <c r="R61" s="16">
        <f t="shared" si="3"/>
        <v>2215.9900000000002</v>
      </c>
      <c r="S61" s="16">
        <f t="shared" si="3"/>
        <v>2117.2400000000002</v>
      </c>
      <c r="T61" s="16">
        <f t="shared" si="3"/>
        <v>2035.74</v>
      </c>
      <c r="U61" s="16">
        <f t="shared" si="3"/>
        <v>2030.1200000000001</v>
      </c>
      <c r="V61" s="139">
        <f t="shared" si="3"/>
        <v>1821.0300000000002</v>
      </c>
      <c r="W61" s="16">
        <f t="shared" si="3"/>
        <v>1681.96</v>
      </c>
    </row>
    <row r="62" spans="1:23" x14ac:dyDescent="0.45">
      <c r="A62" t="s">
        <v>19</v>
      </c>
      <c r="C62" s="5">
        <v>28.02</v>
      </c>
      <c r="T62" s="5"/>
    </row>
    <row r="63" spans="1:23" x14ac:dyDescent="0.45">
      <c r="A63" t="s">
        <v>20</v>
      </c>
      <c r="C63" s="5">
        <v>19.07</v>
      </c>
    </row>
    <row r="65" spans="1:19" s="5" customFormat="1" x14ac:dyDescent="0.45">
      <c r="A65" s="34" t="s">
        <v>90</v>
      </c>
      <c r="B65" s="34"/>
      <c r="C65" s="34"/>
      <c r="D65" s="34"/>
      <c r="E65" s="34"/>
      <c r="G65" s="35"/>
      <c r="H65" s="35"/>
      <c r="I65" s="36" t="s">
        <v>23</v>
      </c>
      <c r="J65" s="35"/>
      <c r="K65" s="35"/>
      <c r="L65" s="35"/>
      <c r="M65" s="35"/>
      <c r="N65" s="35"/>
      <c r="O65" s="35"/>
      <c r="P65" s="35"/>
      <c r="Q65" s="35"/>
      <c r="S65" s="141"/>
    </row>
    <row r="66" spans="1:19" s="5" customFormat="1" x14ac:dyDescent="0.45">
      <c r="A66" s="38" t="s">
        <v>24</v>
      </c>
      <c r="G66" s="35"/>
      <c r="H66" s="35"/>
      <c r="I66" s="39" t="s">
        <v>25</v>
      </c>
      <c r="J66" s="35"/>
      <c r="K66" s="35"/>
      <c r="L66" s="35"/>
      <c r="M66" s="35"/>
      <c r="N66" s="35"/>
      <c r="O66" s="35"/>
      <c r="P66" s="35"/>
      <c r="Q66" s="35"/>
    </row>
    <row r="67" spans="1:19" s="5" customFormat="1" x14ac:dyDescent="0.45">
      <c r="A67" s="34" t="s">
        <v>26</v>
      </c>
      <c r="B67" s="40" t="s">
        <v>27</v>
      </c>
      <c r="C67" s="40" t="s">
        <v>28</v>
      </c>
      <c r="G67" s="35"/>
      <c r="H67" s="35"/>
      <c r="I67" s="41"/>
      <c r="J67" s="35"/>
      <c r="K67" s="35"/>
      <c r="L67" s="42" t="s">
        <v>29</v>
      </c>
      <c r="M67" s="35"/>
      <c r="N67" s="35"/>
      <c r="O67" s="35"/>
      <c r="P67" s="35"/>
      <c r="Q67" s="35"/>
    </row>
    <row r="68" spans="1:19" s="5" customFormat="1" x14ac:dyDescent="0.45">
      <c r="A68" s="5" t="s">
        <v>30</v>
      </c>
      <c r="B68" s="5">
        <v>728.13</v>
      </c>
      <c r="C68" s="5">
        <v>28.02</v>
      </c>
      <c r="G68" s="35"/>
      <c r="H68" s="35"/>
      <c r="I68" s="41"/>
      <c r="J68" s="35"/>
      <c r="K68" s="35"/>
      <c r="L68" s="35"/>
      <c r="M68" s="35"/>
      <c r="N68" s="35"/>
      <c r="O68" s="35"/>
      <c r="P68" s="35"/>
      <c r="Q68" s="35"/>
    </row>
    <row r="69" spans="1:19" s="5" customFormat="1" x14ac:dyDescent="0.45">
      <c r="A69" s="5" t="s">
        <v>31</v>
      </c>
      <c r="B69" s="5">
        <v>744.11</v>
      </c>
      <c r="C69" s="5">
        <v>27</v>
      </c>
      <c r="G69" s="35"/>
      <c r="H69" s="35"/>
      <c r="I69" s="41"/>
      <c r="J69" s="35"/>
      <c r="K69" s="35"/>
      <c r="L69" s="35" t="s">
        <v>32</v>
      </c>
      <c r="M69" s="35"/>
      <c r="N69" s="35"/>
      <c r="O69" s="35">
        <v>43.5</v>
      </c>
      <c r="P69" s="35"/>
      <c r="Q69" s="35"/>
    </row>
    <row r="70" spans="1:19" s="5" customFormat="1" x14ac:dyDescent="0.45">
      <c r="A70" s="5" t="s">
        <v>19</v>
      </c>
      <c r="B70" s="5">
        <v>662.1</v>
      </c>
      <c r="C70" s="5">
        <v>24.2</v>
      </c>
      <c r="G70" s="35"/>
      <c r="H70" s="35"/>
      <c r="I70" s="41"/>
      <c r="J70" s="35"/>
      <c r="K70" s="35"/>
      <c r="L70" s="35" t="s">
        <v>33</v>
      </c>
      <c r="M70" s="35"/>
      <c r="N70" s="35"/>
      <c r="O70" s="35">
        <v>136.30000000000001</v>
      </c>
      <c r="P70" s="35"/>
      <c r="Q70" s="35"/>
    </row>
    <row r="71" spans="1:19" s="5" customFormat="1" x14ac:dyDescent="0.45">
      <c r="A71" s="5" t="s">
        <v>20</v>
      </c>
      <c r="B71" s="5">
        <v>631.76</v>
      </c>
      <c r="C71" s="5">
        <v>18.89</v>
      </c>
      <c r="G71" s="35"/>
      <c r="H71" s="35"/>
      <c r="I71" s="41"/>
      <c r="J71" s="35"/>
      <c r="K71" s="35"/>
      <c r="L71" s="35"/>
      <c r="M71" s="35"/>
      <c r="N71" s="35"/>
      <c r="O71" s="35"/>
      <c r="P71" s="35"/>
      <c r="Q71" s="35"/>
    </row>
    <row r="72" spans="1:19" s="5" customFormat="1" x14ac:dyDescent="0.45">
      <c r="G72" s="35"/>
      <c r="H72" s="35"/>
      <c r="I72" s="41"/>
      <c r="J72" s="35"/>
      <c r="K72" s="35"/>
      <c r="L72" s="42" t="s">
        <v>34</v>
      </c>
      <c r="M72" s="35"/>
      <c r="N72" s="35"/>
      <c r="O72" s="35"/>
      <c r="P72" s="43" t="s">
        <v>35</v>
      </c>
      <c r="Q72" s="43" t="s">
        <v>36</v>
      </c>
    </row>
    <row r="73" spans="1:19" s="5" customFormat="1" x14ac:dyDescent="0.45">
      <c r="G73" s="35"/>
      <c r="H73" s="35"/>
      <c r="I73" s="41"/>
      <c r="J73" s="35"/>
      <c r="K73" s="35"/>
      <c r="L73" s="35" t="s">
        <v>37</v>
      </c>
      <c r="M73" s="35"/>
      <c r="N73" s="35"/>
      <c r="O73" s="44">
        <v>0.25569999999999998</v>
      </c>
      <c r="P73" s="35">
        <v>0.19</v>
      </c>
      <c r="Q73" s="44">
        <v>6.2199999999999998E-2</v>
      </c>
    </row>
    <row r="74" spans="1:19" s="5" customFormat="1" x14ac:dyDescent="0.45">
      <c r="G74" s="35"/>
      <c r="H74" s="35"/>
      <c r="I74" s="41" t="s">
        <v>38</v>
      </c>
      <c r="J74" s="35">
        <f>ROUND(('abril mensual funcionaris'!J72*0.24467%)+('abril mensual funcionaris'!J72),2)</f>
        <v>482.51</v>
      </c>
      <c r="K74" s="35"/>
      <c r="L74" s="35" t="s">
        <v>39</v>
      </c>
      <c r="M74" s="35"/>
      <c r="N74" s="35"/>
      <c r="O74" s="35">
        <v>9.1259999999999994</v>
      </c>
      <c r="P74" s="35">
        <v>0</v>
      </c>
      <c r="Q74" s="35">
        <v>9.1259999999999994</v>
      </c>
    </row>
    <row r="75" spans="1:19" s="5" customFormat="1" x14ac:dyDescent="0.45"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</row>
    <row r="76" spans="1:19" s="5" customFormat="1" x14ac:dyDescent="0.45"/>
    <row r="77" spans="1:19" s="5" customFormat="1" x14ac:dyDescent="0.45"/>
    <row r="78" spans="1:19" s="5" customFormat="1" x14ac:dyDescent="0.45"/>
  </sheetData>
  <mergeCells count="2">
    <mergeCell ref="R6:X6"/>
    <mergeCell ref="A1:J1"/>
  </mergeCells>
  <pageMargins left="0.70866141732283472" right="0.70866141732283472" top="0.74803149606299213" bottom="0.74803149606299213" header="0.31496062992125984" footer="0.31496062992125984"/>
  <pageSetup paperSize="8" scale="68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5"/>
  <sheetViews>
    <sheetView workbookViewId="0">
      <selection activeCell="J74" sqref="J74"/>
    </sheetView>
  </sheetViews>
  <sheetFormatPr baseColWidth="10" defaultRowHeight="14.25" x14ac:dyDescent="0.45"/>
  <cols>
    <col min="1" max="1" width="13" customWidth="1"/>
    <col min="4" max="4" width="12.3984375" customWidth="1"/>
    <col min="18" max="21" width="11.3984375" style="125"/>
  </cols>
  <sheetData>
    <row r="1" spans="1:24" ht="21" x14ac:dyDescent="0.65">
      <c r="A1" s="163" t="s">
        <v>87</v>
      </c>
      <c r="B1" s="163"/>
      <c r="C1" s="163"/>
      <c r="D1" s="163"/>
      <c r="E1" s="163"/>
      <c r="F1" s="163"/>
      <c r="G1" s="163"/>
      <c r="H1" s="163"/>
      <c r="I1" s="163"/>
      <c r="J1" s="163"/>
      <c r="V1" s="125"/>
      <c r="W1" s="125"/>
      <c r="X1" s="125"/>
    </row>
    <row r="2" spans="1:24" x14ac:dyDescent="0.45">
      <c r="A2" s="1" t="s">
        <v>88</v>
      </c>
      <c r="V2" s="125"/>
      <c r="W2" s="125"/>
      <c r="X2" s="125"/>
    </row>
    <row r="3" spans="1:24" x14ac:dyDescent="0.45">
      <c r="A3" s="1" t="s">
        <v>91</v>
      </c>
      <c r="R3"/>
      <c r="S3"/>
      <c r="T3"/>
      <c r="U3"/>
    </row>
    <row r="4" spans="1:24" x14ac:dyDescent="0.45">
      <c r="A4" s="1" t="s">
        <v>86</v>
      </c>
      <c r="R4" s="140"/>
      <c r="S4" s="140"/>
      <c r="T4" s="140"/>
      <c r="U4" s="140"/>
      <c r="V4" s="140"/>
      <c r="W4" s="140"/>
      <c r="X4" s="140"/>
    </row>
    <row r="5" spans="1:24" x14ac:dyDescent="0.45">
      <c r="A5" s="1"/>
      <c r="R5" s="140"/>
      <c r="S5" s="140"/>
      <c r="T5" s="140"/>
      <c r="U5" s="140"/>
      <c r="V5" s="140"/>
      <c r="W5" s="140"/>
      <c r="X5" s="140"/>
    </row>
    <row r="6" spans="1:24" x14ac:dyDescent="0.45">
      <c r="A6" s="1" t="s">
        <v>2</v>
      </c>
    </row>
    <row r="7" spans="1:24" x14ac:dyDescent="0.45">
      <c r="B7">
        <v>30</v>
      </c>
      <c r="C7">
        <v>29</v>
      </c>
      <c r="D7">
        <v>28</v>
      </c>
      <c r="E7">
        <v>27</v>
      </c>
      <c r="F7" s="2">
        <v>26</v>
      </c>
      <c r="G7">
        <v>25</v>
      </c>
      <c r="H7">
        <v>24</v>
      </c>
      <c r="I7">
        <v>23</v>
      </c>
      <c r="J7">
        <v>22</v>
      </c>
      <c r="K7">
        <v>21</v>
      </c>
      <c r="L7" s="2">
        <v>20</v>
      </c>
      <c r="M7" s="3" t="s">
        <v>3</v>
      </c>
      <c r="N7" s="3" t="s">
        <v>4</v>
      </c>
      <c r="O7" s="4" t="s">
        <v>5</v>
      </c>
    </row>
    <row r="8" spans="1:24" s="5" customFormat="1" x14ac:dyDescent="0.45">
      <c r="B8" s="6"/>
      <c r="C8" s="6"/>
      <c r="D8" s="6"/>
      <c r="E8" s="6"/>
      <c r="F8" s="7"/>
      <c r="G8" s="6"/>
      <c r="H8" s="6"/>
      <c r="I8" s="6"/>
      <c r="J8" s="6"/>
      <c r="K8" s="6"/>
      <c r="L8" s="7"/>
      <c r="M8" s="6"/>
      <c r="N8" s="6"/>
      <c r="O8" s="8"/>
      <c r="R8" s="90"/>
      <c r="S8" s="90"/>
      <c r="T8" s="90"/>
      <c r="U8" s="90"/>
    </row>
    <row r="9" spans="1:24" s="5" customFormat="1" x14ac:dyDescent="0.45">
      <c r="A9" s="9"/>
      <c r="B9" s="10"/>
      <c r="C9" s="10"/>
      <c r="D9" s="10"/>
      <c r="E9" s="10"/>
      <c r="F9" s="11"/>
      <c r="G9" s="10"/>
      <c r="H9" s="10"/>
      <c r="I9" s="10"/>
      <c r="J9" s="10"/>
      <c r="K9" s="10"/>
      <c r="L9" s="11"/>
      <c r="M9" s="10"/>
      <c r="N9" s="10"/>
      <c r="O9" s="12"/>
      <c r="R9" s="90"/>
      <c r="S9" s="90"/>
      <c r="T9" s="90"/>
      <c r="U9" s="90"/>
    </row>
    <row r="10" spans="1:24" s="5" customFormat="1" x14ac:dyDescent="0.45">
      <c r="F10" s="13"/>
      <c r="L10" s="13"/>
      <c r="O10" s="14"/>
      <c r="R10" s="90"/>
      <c r="S10" s="90"/>
      <c r="T10" s="90"/>
      <c r="U10" s="90"/>
    </row>
    <row r="11" spans="1:24" s="5" customFormat="1" x14ac:dyDescent="0.45">
      <c r="A11" s="6" t="s">
        <v>6</v>
      </c>
      <c r="B11" s="6">
        <f>ROUND(('jul mensual func'!B12*12)+('jul mensual func'!$B$68*2),2)</f>
        <v>15615.78</v>
      </c>
      <c r="C11" s="6">
        <f>ROUND(('jul mensual func'!C12*12)+('jul mensual func'!$B$68*2),2)</f>
        <v>15615.78</v>
      </c>
      <c r="D11" s="6">
        <f>ROUND(('jul mensual func'!D12*12)+('jul mensual func'!$B$68*2),2)</f>
        <v>15615.78</v>
      </c>
      <c r="E11" s="6">
        <f>ROUND(('jul mensual func'!E12*12)+('jul mensual func'!$B$68*2),2)</f>
        <v>15615.78</v>
      </c>
      <c r="F11" s="7">
        <f>ROUND(('jul mensual func'!F12*12)+('jul mensual func'!$B$68*2),2)</f>
        <v>15615.78</v>
      </c>
      <c r="G11" s="6">
        <f>ROUND(('jul mensual func'!G12*12)+('jul mensual func'!$B$68*2),2)</f>
        <v>15615.78</v>
      </c>
      <c r="H11" s="6">
        <f>ROUND(('jul mensual func'!H12*12)+('jul mensual func'!$B$68*2),2)</f>
        <v>15615.78</v>
      </c>
      <c r="I11" s="6">
        <f>ROUND(('jul mensual func'!I12*12)+('jul mensual func'!$B$68*2),2)</f>
        <v>15615.78</v>
      </c>
      <c r="J11" s="6">
        <f>ROUND(('jul mensual func'!J12*12)+('jul mensual func'!$B$68*2),2)</f>
        <v>15615.78</v>
      </c>
      <c r="K11" s="6">
        <f>ROUND(('jul mensual func'!K12*12)+('jul mensual func'!$B$68*2),2)</f>
        <v>15615.78</v>
      </c>
      <c r="L11" s="7">
        <f>ROUND(('jul mensual func'!L12*12)+('jul mensual func'!$B$68*2),2)</f>
        <v>15615.78</v>
      </c>
      <c r="M11" s="6">
        <f>ROUND(('jul mensual func'!M12*12)+('jul mensual func'!$B$68*2),2)</f>
        <v>15615.78</v>
      </c>
      <c r="N11" s="6">
        <f>ROUND(('jul mensual func'!N12*12)+('jul mensual func'!$B$68*2),2)</f>
        <v>15615.78</v>
      </c>
      <c r="O11" s="6">
        <f>ROUND(('jul mensual func'!O12*12)+('jul mensual func'!$B$68*2),2)</f>
        <v>15615.78</v>
      </c>
      <c r="R11" s="90"/>
      <c r="S11" s="90"/>
      <c r="T11" s="90"/>
      <c r="U11" s="90"/>
    </row>
    <row r="12" spans="1:24" s="5" customFormat="1" x14ac:dyDescent="0.45">
      <c r="A12" s="6" t="s">
        <v>7</v>
      </c>
      <c r="B12" s="6">
        <f>ROUND('jul mensual func'!B13*14,2)</f>
        <v>14429.66</v>
      </c>
      <c r="C12" s="6">
        <f>ROUND('jul mensual func'!C13*14,2)</f>
        <v>12942.72</v>
      </c>
      <c r="D12" s="6">
        <f>ROUND('jul mensual func'!D13*14,2)</f>
        <v>12398.82</v>
      </c>
      <c r="E12" s="6">
        <f>ROUND('jul mensual func'!E13*14,2)</f>
        <v>11854.08</v>
      </c>
      <c r="F12" s="7">
        <f>ROUND('jul mensual func'!F13*14,2)</f>
        <v>10400.040000000001</v>
      </c>
      <c r="G12" s="6">
        <f>ROUND('jul mensual func'!G13*14,2)</f>
        <v>9226.98</v>
      </c>
      <c r="H12" s="6">
        <f>ROUND('jul mensual func'!H13*14,2)</f>
        <v>8682.66</v>
      </c>
      <c r="I12" s="6">
        <f>ROUND('jul mensual func'!I13*14,2)</f>
        <v>8139.04</v>
      </c>
      <c r="J12" s="6">
        <f>ROUND('jul mensual func'!J13*14,2)</f>
        <v>7594.3</v>
      </c>
      <c r="K12" s="6">
        <f>ROUND('jul mensual func'!K13*14,2)</f>
        <v>7050.82</v>
      </c>
      <c r="L12" s="7">
        <f>ROUND('jul mensual func'!L13*14,2)</f>
        <v>6549.62</v>
      </c>
      <c r="M12" s="6">
        <f>ROUND('jul mensual func'!M13*14,2)</f>
        <v>6549.62</v>
      </c>
      <c r="N12" s="6">
        <f>ROUND('jul mensual func'!N13*14,2)</f>
        <v>6549.62</v>
      </c>
      <c r="O12" s="6">
        <f>ROUND('jul mensual func'!O13*14,2)</f>
        <v>6549.62</v>
      </c>
      <c r="R12" s="90"/>
      <c r="S12" s="90"/>
      <c r="T12" s="90"/>
      <c r="U12" s="90"/>
    </row>
    <row r="13" spans="1:24" s="5" customFormat="1" x14ac:dyDescent="0.45">
      <c r="A13" s="6" t="s">
        <v>8</v>
      </c>
      <c r="B13" s="6">
        <f>ROUND('jul mensual func'!B14*14,2)</f>
        <v>34558.58</v>
      </c>
      <c r="C13" s="6">
        <f>ROUND('jul mensual func'!C14*14,2)</f>
        <v>32632.32</v>
      </c>
      <c r="D13" s="6">
        <f>ROUND('jul mensual func'!D14*14,2)</f>
        <v>29999.200000000001</v>
      </c>
      <c r="E13" s="6">
        <f>ROUND('jul mensual func'!E14*14,2)</f>
        <v>24263.96</v>
      </c>
      <c r="F13" s="7">
        <f>ROUND('jul mensual func'!F14*14,2)</f>
        <v>21224.42</v>
      </c>
      <c r="G13" s="6">
        <f>ROUND('jul mensual func'!G14*14,2)</f>
        <v>21162.400000000001</v>
      </c>
      <c r="H13" s="6">
        <f>ROUND('jul mensual func'!H14*14,2)</f>
        <v>20629</v>
      </c>
      <c r="I13" s="6">
        <f>ROUND('jul mensual func'!I14*14,2)</f>
        <v>20265.28</v>
      </c>
      <c r="J13" s="6">
        <f>ROUND('jul mensual func'!J14*14,2)</f>
        <v>19901.84</v>
      </c>
      <c r="K13" s="6">
        <f>ROUND('jul mensual func'!K14*14,2)</f>
        <v>18373.04</v>
      </c>
      <c r="L13" s="7">
        <f>ROUND('jul mensual func'!L14*14,2)</f>
        <v>16813.16</v>
      </c>
      <c r="M13" s="6">
        <f>ROUND('jul mensual func'!M14*14,2)</f>
        <v>14039.76</v>
      </c>
      <c r="N13" s="6">
        <f>ROUND('jul mensual func'!N14*14,2)</f>
        <v>11100.6</v>
      </c>
      <c r="O13" s="6">
        <f>ROUND('jul mensual func'!O14*14,2)</f>
        <v>7867.02</v>
      </c>
      <c r="R13" s="90"/>
      <c r="S13" s="90"/>
      <c r="T13" s="90"/>
      <c r="U13" s="90"/>
    </row>
    <row r="14" spans="1:24" s="5" customFormat="1" x14ac:dyDescent="0.45">
      <c r="A14" s="6" t="s">
        <v>9</v>
      </c>
      <c r="B14" s="6">
        <f>ROUND('jul mensual func'!B15*14,2)</f>
        <v>5383.7</v>
      </c>
      <c r="C14" s="6">
        <f>ROUND('jul mensual func'!C15*14,2)</f>
        <v>5099.22</v>
      </c>
      <c r="D14" s="6">
        <f>ROUND('jul mensual func'!D15*14,2)</f>
        <v>4834.4799999999996</v>
      </c>
      <c r="E14" s="6">
        <f>ROUND('jul mensual func'!E15*14,2)</f>
        <v>4311.16</v>
      </c>
      <c r="F14" s="7">
        <f>ROUND('jul mensual func'!F15*14,2)</f>
        <v>3936.52</v>
      </c>
      <c r="G14" s="6">
        <f>ROUND('jul mensual func'!G15*14,2)</f>
        <v>3833.76</v>
      </c>
      <c r="H14" s="6">
        <f>ROUND('jul mensual func'!H15*14,2)</f>
        <v>3743.88</v>
      </c>
      <c r="I14" s="6">
        <f>ROUND('jul mensual func'!I15*14,2)</f>
        <v>3668.28</v>
      </c>
      <c r="J14" s="6">
        <f>ROUND('jul mensual func'!J15*14,2)</f>
        <v>3592.68</v>
      </c>
      <c r="K14" s="6">
        <f>ROUND('jul mensual func'!K15*14,2)</f>
        <v>3419.92</v>
      </c>
      <c r="L14" s="7">
        <f>ROUND('jul mensual func'!L15*14,2)</f>
        <v>3248.14</v>
      </c>
      <c r="M14" s="6">
        <f>ROUND('jul mensual func'!M15*14,2)</f>
        <v>3017.14</v>
      </c>
      <c r="N14" s="6">
        <f>ROUND('jul mensual func'!N15*14,2)</f>
        <v>2772.14</v>
      </c>
      <c r="O14" s="6">
        <f>ROUND('jul mensual func'!O15*14,2)</f>
        <v>2502.64</v>
      </c>
      <c r="R14" s="90"/>
      <c r="S14" s="90"/>
      <c r="T14" s="90"/>
      <c r="U14" s="90"/>
    </row>
    <row r="15" spans="1:24" s="5" customFormat="1" x14ac:dyDescent="0.45">
      <c r="A15" s="6" t="s">
        <v>10</v>
      </c>
      <c r="B15" s="6">
        <f>ROUND('jul mensual func'!B16*14,2)</f>
        <v>6135.92</v>
      </c>
      <c r="C15" s="6">
        <f>ROUND('jul mensual func'!C16*14,2)</f>
        <v>5778.22</v>
      </c>
      <c r="D15" s="6">
        <f>ROUND('jul mensual func'!D16*14,2)</f>
        <v>5165.3</v>
      </c>
      <c r="E15" s="6">
        <f>ROUND('jul mensual func'!E16*14,2)</f>
        <v>3776.78</v>
      </c>
      <c r="F15" s="7">
        <f>ROUND('jul mensual func'!F16*14,2)</f>
        <v>3138.24</v>
      </c>
      <c r="G15" s="6">
        <f>ROUND('jul mensual func'!G16*14,2)</f>
        <v>3220.28</v>
      </c>
      <c r="H15" s="6">
        <f>ROUND('jul mensual func'!H16*14,2)</f>
        <v>3132.5</v>
      </c>
      <c r="I15" s="6">
        <f>ROUND('jul mensual func'!I16*14,2)</f>
        <v>3086.72</v>
      </c>
      <c r="J15" s="6">
        <f>ROUND('jul mensual func'!J16*14,2)</f>
        <v>3041.36</v>
      </c>
      <c r="K15" s="6">
        <f>ROUND('jul mensual func'!K16*14,2)</f>
        <v>2704.38</v>
      </c>
      <c r="L15" s="7">
        <f>ROUND('jul mensual func'!L16*14,2)</f>
        <v>2356.34</v>
      </c>
      <c r="M15" s="6">
        <f>ROUND('jul mensual func'!M16*14,2)</f>
        <v>1662.92</v>
      </c>
      <c r="N15" s="6">
        <f>ROUND('jul mensual func'!N16*14,2)</f>
        <v>928.06</v>
      </c>
      <c r="O15" s="6">
        <f>ROUND('jul mensual func'!O16*14,2)</f>
        <v>119.56</v>
      </c>
      <c r="R15" s="90"/>
      <c r="S15" s="90"/>
      <c r="T15" s="90"/>
      <c r="U15" s="90"/>
    </row>
    <row r="16" spans="1:24" s="5" customFormat="1" x14ac:dyDescent="0.45">
      <c r="B16" s="6"/>
      <c r="C16" s="6"/>
      <c r="D16" s="6"/>
      <c r="E16" s="6"/>
      <c r="F16" s="7"/>
      <c r="G16" s="6"/>
      <c r="H16" s="6"/>
      <c r="I16" s="6"/>
      <c r="J16" s="6"/>
      <c r="K16" s="6"/>
      <c r="L16" s="7"/>
      <c r="M16" s="6"/>
      <c r="N16" s="6"/>
      <c r="O16" s="6"/>
      <c r="R16" s="90"/>
      <c r="S16" s="90"/>
      <c r="T16" s="90"/>
      <c r="U16" s="90"/>
    </row>
    <row r="17" spans="1:21" s="5" customFormat="1" x14ac:dyDescent="0.45">
      <c r="A17" s="6" t="s">
        <v>11</v>
      </c>
      <c r="B17" s="6">
        <f>ROUND('jul mensual func'!B18*14,2)</f>
        <v>4985.54</v>
      </c>
      <c r="C17" s="6">
        <f>ROUND('jul mensual func'!C18*14,2)</f>
        <v>4985.54</v>
      </c>
      <c r="D17" s="6">
        <f>ROUND('jul mensual func'!D18*14,2)</f>
        <v>3721.34</v>
      </c>
      <c r="E17" s="6">
        <f>ROUND('jul mensual func'!E18*14,2)</f>
        <v>3430.14</v>
      </c>
      <c r="F17" s="7">
        <f>ROUND('jul mensual func'!F18*14,2)</f>
        <v>3161.62</v>
      </c>
      <c r="G17" s="6">
        <f>ROUND('jul mensual func'!G18*14,2)</f>
        <v>3185.84</v>
      </c>
      <c r="H17" s="6">
        <f>ROUND('jul mensual func'!H18*14,2)</f>
        <v>3140.62</v>
      </c>
      <c r="I17" s="6">
        <f>ROUND('jul mensual func'!I18*14,2)</f>
        <v>3081.54</v>
      </c>
      <c r="J17" s="6">
        <f>ROUND('jul mensual func'!J18*14,2)</f>
        <v>3066</v>
      </c>
      <c r="K17" s="6">
        <f>ROUND('jul mensual func'!K18*14,2)</f>
        <v>2908.08</v>
      </c>
      <c r="L17" s="7">
        <f>ROUND('jul mensual func'!L18*14,2)</f>
        <v>2821.7</v>
      </c>
      <c r="M17" s="6">
        <f>ROUND('jul mensual func'!M18*14,2)</f>
        <v>3458.84</v>
      </c>
      <c r="N17" s="6">
        <f>ROUND('jul mensual func'!N18*14,2)</f>
        <v>3238.2</v>
      </c>
      <c r="O17" s="6">
        <f>ROUND('jul mensual func'!O18*14,2)</f>
        <v>2995.58</v>
      </c>
      <c r="R17" s="90"/>
      <c r="S17" s="90"/>
      <c r="T17" s="90"/>
      <c r="U17" s="90"/>
    </row>
    <row r="18" spans="1:21" s="5" customFormat="1" x14ac:dyDescent="0.45">
      <c r="A18" s="6"/>
      <c r="B18" s="15">
        <f>SUM(B11:B17)</f>
        <v>81109.179999999993</v>
      </c>
      <c r="C18" s="15">
        <f t="shared" ref="C18:N18" si="0">SUM(C11:C17)</f>
        <v>77053.799999999988</v>
      </c>
      <c r="D18" s="15">
        <f t="shared" si="0"/>
        <v>71734.92</v>
      </c>
      <c r="E18" s="15">
        <f t="shared" si="0"/>
        <v>63251.899999999994</v>
      </c>
      <c r="F18" s="16">
        <f t="shared" si="0"/>
        <v>57476.619999999995</v>
      </c>
      <c r="G18" s="15">
        <f t="shared" si="0"/>
        <v>56245.040000000008</v>
      </c>
      <c r="H18" s="15">
        <f t="shared" si="0"/>
        <v>54944.44</v>
      </c>
      <c r="I18" s="15">
        <f t="shared" si="0"/>
        <v>53856.639999999999</v>
      </c>
      <c r="J18" s="15">
        <f t="shared" si="0"/>
        <v>52811.96</v>
      </c>
      <c r="K18" s="15">
        <f t="shared" si="0"/>
        <v>50072.02</v>
      </c>
      <c r="L18" s="16">
        <f t="shared" si="0"/>
        <v>47404.739999999991</v>
      </c>
      <c r="M18" s="15">
        <f t="shared" si="0"/>
        <v>44344.06</v>
      </c>
      <c r="N18" s="15">
        <f t="shared" si="0"/>
        <v>40204.399999999994</v>
      </c>
      <c r="O18" s="15">
        <f>SUM(O11:O17)</f>
        <v>35650.200000000004</v>
      </c>
      <c r="R18" s="90"/>
      <c r="S18" s="90"/>
      <c r="T18" s="90"/>
      <c r="U18" s="90"/>
    </row>
    <row r="20" spans="1:21" x14ac:dyDescent="0.45">
      <c r="A20" s="1" t="s">
        <v>12</v>
      </c>
    </row>
    <row r="21" spans="1:21" x14ac:dyDescent="0.45">
      <c r="E21" s="18" t="s">
        <v>13</v>
      </c>
      <c r="F21" s="3" t="s">
        <v>14</v>
      </c>
      <c r="G21" s="3">
        <v>25</v>
      </c>
      <c r="H21" s="3">
        <v>24</v>
      </c>
      <c r="I21" s="3">
        <v>23</v>
      </c>
      <c r="J21" s="3">
        <v>22</v>
      </c>
      <c r="K21" s="18">
        <v>21</v>
      </c>
      <c r="L21" s="18">
        <v>20</v>
      </c>
      <c r="M21" s="3">
        <v>19</v>
      </c>
      <c r="N21" s="18">
        <v>18</v>
      </c>
      <c r="O21" s="3">
        <v>17</v>
      </c>
      <c r="P21" s="18">
        <v>16</v>
      </c>
      <c r="Q21" s="3" t="s">
        <v>15</v>
      </c>
    </row>
    <row r="22" spans="1:21" x14ac:dyDescent="0.45">
      <c r="E22" s="20"/>
      <c r="F22" s="19"/>
      <c r="G22" s="19"/>
      <c r="H22" s="19"/>
      <c r="I22" s="19"/>
      <c r="J22" s="19"/>
      <c r="K22" s="20"/>
      <c r="L22" s="20"/>
      <c r="M22" s="19"/>
      <c r="N22" s="20"/>
      <c r="O22" s="19"/>
      <c r="P22" s="118"/>
      <c r="Q22" s="19"/>
    </row>
    <row r="23" spans="1:21" s="5" customFormat="1" x14ac:dyDescent="0.45">
      <c r="D23" s="9"/>
      <c r="E23" s="11"/>
      <c r="F23" s="10"/>
      <c r="G23" s="10"/>
      <c r="H23" s="10"/>
      <c r="I23" s="10"/>
      <c r="J23" s="10"/>
      <c r="K23" s="11"/>
      <c r="L23" s="11"/>
      <c r="M23" s="10"/>
      <c r="N23" s="11"/>
      <c r="O23" s="10"/>
      <c r="P23" s="11"/>
      <c r="Q23" s="6"/>
      <c r="R23" s="90"/>
      <c r="S23" s="90"/>
      <c r="T23" s="90"/>
      <c r="U23" s="90"/>
    </row>
    <row r="24" spans="1:21" s="5" customFormat="1" x14ac:dyDescent="0.45">
      <c r="E24" s="13"/>
      <c r="K24" s="13"/>
      <c r="L24" s="13"/>
      <c r="N24" s="13"/>
      <c r="P24" s="13"/>
      <c r="Q24" s="6"/>
      <c r="R24" s="90"/>
      <c r="S24" s="90"/>
      <c r="T24" s="90"/>
      <c r="U24" s="90"/>
    </row>
    <row r="25" spans="1:21" s="5" customFormat="1" x14ac:dyDescent="0.45">
      <c r="D25" s="6" t="s">
        <v>6</v>
      </c>
      <c r="E25" s="7">
        <f>ROUND(('jul mensual func'!E26*12)+('jul mensual func'!$B$69*2),2)</f>
        <v>13731.58</v>
      </c>
      <c r="F25" s="104">
        <f>ROUND(('jul mensual func'!F26*12)+('jul mensual func'!$B$69*2),2)</f>
        <v>13731.58</v>
      </c>
      <c r="G25" s="104">
        <f>ROUND(('jul mensual func'!G26*12)+('jul mensual func'!$B$69*2),2)</f>
        <v>13731.58</v>
      </c>
      <c r="H25" s="104">
        <f>ROUND(('jul mensual func'!H26*12)+('jul mensual func'!$B$69*2),2)</f>
        <v>13731.58</v>
      </c>
      <c r="I25" s="104">
        <f>ROUND(('jul mensual func'!I26*12)+('jul mensual func'!$B$69*2),2)</f>
        <v>13731.58</v>
      </c>
      <c r="J25" s="104">
        <f>ROUND(('jul mensual func'!J26*12)+('jul mensual func'!$B$69*2),2)</f>
        <v>13731.58</v>
      </c>
      <c r="K25" s="7">
        <f>ROUND(('jul mensual func'!K26*12)+('jul mensual func'!$B$69*2),2)</f>
        <v>13731.58</v>
      </c>
      <c r="L25" s="7">
        <f>ROUND(('jul mensual func'!L26*12)+('jul mensual func'!$B$69*2),2)</f>
        <v>13731.58</v>
      </c>
      <c r="M25" s="104">
        <f>ROUND(('jul mensual func'!M26*12)+('jul mensual func'!$B$69*2),2)</f>
        <v>13731.58</v>
      </c>
      <c r="N25" s="7">
        <f>ROUND(('jul mensual func'!N26*12)+('jul mensual func'!$B$69*2),2)</f>
        <v>13731.58</v>
      </c>
      <c r="O25" s="104">
        <f>ROUND(('jul mensual func'!O26*12)+('jul mensual func'!$B$69*2),2)</f>
        <v>13731.58</v>
      </c>
      <c r="P25" s="119">
        <f>ROUND(('jul mensual func'!P26*12)+('jul mensual func'!$B$69*2),2)</f>
        <v>13731.58</v>
      </c>
      <c r="Q25" s="104">
        <f>ROUND(('jul mensual func'!Q26*12)+('jul mensual func'!$B$69*2),2)</f>
        <v>13731.58</v>
      </c>
      <c r="R25" s="146"/>
      <c r="S25" s="90"/>
      <c r="T25" s="90"/>
      <c r="U25" s="90"/>
    </row>
    <row r="26" spans="1:21" s="5" customFormat="1" x14ac:dyDescent="0.45">
      <c r="D26" s="6" t="s">
        <v>7</v>
      </c>
      <c r="E26" s="7">
        <f>ROUND('jul mensual func'!E27*14,2)</f>
        <v>10400.040000000001</v>
      </c>
      <c r="F26" s="6">
        <f>ROUND('jul mensual func'!F27*14,2)</f>
        <v>10400.040000000001</v>
      </c>
      <c r="G26" s="6">
        <f>ROUND('jul mensual func'!G27*14,2)</f>
        <v>9226.98</v>
      </c>
      <c r="H26" s="6">
        <f>ROUND('jul mensual func'!H27*14,2)</f>
        <v>8682.66</v>
      </c>
      <c r="I26" s="6">
        <f>ROUND('jul mensual func'!I27*14,2)</f>
        <v>8139.04</v>
      </c>
      <c r="J26" s="6">
        <f>ROUND('jul mensual func'!J27*14,2)</f>
        <v>7594.3</v>
      </c>
      <c r="K26" s="7">
        <f>ROUND('jul mensual func'!K27*14,2)</f>
        <v>7050.82</v>
      </c>
      <c r="L26" s="7">
        <f>ROUND('jul mensual func'!L27*14,2)</f>
        <v>6549.62</v>
      </c>
      <c r="M26" s="6">
        <f>ROUND('jul mensual func'!M27*14,2)</f>
        <v>6215.3</v>
      </c>
      <c r="N26" s="7">
        <f>ROUND('jul mensual func'!N27*14,2)</f>
        <v>5880.7</v>
      </c>
      <c r="O26" s="6">
        <f>ROUND('jul mensual func'!O27*14,2)</f>
        <v>5546.1</v>
      </c>
      <c r="P26" s="119">
        <f>ROUND('jul mensual func'!P27*14,2)</f>
        <v>5212.4799999999996</v>
      </c>
      <c r="Q26" s="6">
        <f>ROUND('jul mensual func'!Q27*14,2)</f>
        <v>5199.74</v>
      </c>
      <c r="R26" s="90"/>
      <c r="S26" s="90"/>
      <c r="T26" s="90"/>
      <c r="U26" s="90"/>
    </row>
    <row r="27" spans="1:21" s="5" customFormat="1" x14ac:dyDescent="0.45">
      <c r="D27" s="6" t="s">
        <v>8</v>
      </c>
      <c r="E27" s="7">
        <f>ROUND('jul mensual func'!E28*14,2)</f>
        <v>21750.68</v>
      </c>
      <c r="F27" s="6">
        <f>ROUND('jul mensual func'!F28*14,2)</f>
        <v>18207.7</v>
      </c>
      <c r="G27" s="6">
        <f>ROUND('jul mensual func'!G28*14,2)</f>
        <v>17198.86</v>
      </c>
      <c r="H27" s="6">
        <f>ROUND('jul mensual func'!H28*14,2)</f>
        <v>17040.66</v>
      </c>
      <c r="I27" s="6">
        <f>ROUND('jul mensual func'!I28*14,2)</f>
        <v>16766.68</v>
      </c>
      <c r="J27" s="6">
        <f>ROUND('jul mensual func'!J28*14,2)</f>
        <v>16494.38</v>
      </c>
      <c r="K27" s="7">
        <f>ROUND('jul mensual func'!K28*14,2)</f>
        <v>16129.4</v>
      </c>
      <c r="L27" s="7">
        <f>ROUND('jul mensual func'!L28*14,2)</f>
        <v>15732.64</v>
      </c>
      <c r="M27" s="6">
        <f>ROUND('jul mensual func'!M28*14,2)</f>
        <v>15499.96</v>
      </c>
      <c r="N27" s="7">
        <f>ROUND('jul mensual func'!N28*14,2)</f>
        <v>14299.32</v>
      </c>
      <c r="O27" s="6">
        <f>ROUND('jul mensual func'!O28*14,2)</f>
        <v>13582.38</v>
      </c>
      <c r="P27" s="119">
        <f>ROUND('jul mensual func'!P28*14,2)</f>
        <v>12864.88</v>
      </c>
      <c r="Q27" s="6">
        <f>ROUND('jul mensual func'!Q28*14,2)</f>
        <v>11145.26</v>
      </c>
      <c r="R27" s="90"/>
      <c r="S27" s="90"/>
      <c r="T27" s="90"/>
      <c r="U27" s="90"/>
    </row>
    <row r="28" spans="1:21" s="5" customFormat="1" x14ac:dyDescent="0.45">
      <c r="D28" s="6" t="s">
        <v>9</v>
      </c>
      <c r="E28" s="7">
        <f>ROUND('jul mensual func'!E29*14,2)</f>
        <v>4147.08</v>
      </c>
      <c r="F28" s="6">
        <f>ROUND('jul mensual func'!F29*14,2)</f>
        <v>3528.28</v>
      </c>
      <c r="G28" s="6">
        <f>ROUND('jul mensual func'!G29*14,2)</f>
        <v>3346.42</v>
      </c>
      <c r="H28" s="6">
        <f>ROUND('jul mensual func'!H29*14,2)</f>
        <v>3287.9</v>
      </c>
      <c r="I28" s="6">
        <f>ROUND('jul mensual func'!I29*14,2)</f>
        <v>3219.72</v>
      </c>
      <c r="J28" s="6">
        <f>ROUND('jul mensual func'!J29*14,2)</f>
        <v>3151.68</v>
      </c>
      <c r="K28" s="7">
        <f>ROUND('jul mensual func'!K29*14,2)</f>
        <v>3075.94</v>
      </c>
      <c r="L28" s="7">
        <f>ROUND('jul mensual func'!L29*14,2)</f>
        <v>3001.18</v>
      </c>
      <c r="M28" s="6">
        <f>ROUND('jul mensual func'!M29*14,2)</f>
        <v>2954</v>
      </c>
      <c r="N28" s="7">
        <f>ROUND('jul mensual func'!N29*14,2)</f>
        <v>2825.9</v>
      </c>
      <c r="O28" s="6">
        <f>ROUND('jul mensual func'!O29*14,2)</f>
        <v>2738.26</v>
      </c>
      <c r="P28" s="119">
        <f>ROUND('jul mensual func'!P29*14,2)</f>
        <v>2650.76</v>
      </c>
      <c r="Q28" s="6">
        <f>ROUND('jul mensual func'!Q29*14,2)</f>
        <v>2507.4</v>
      </c>
      <c r="R28" s="90"/>
      <c r="S28" s="90"/>
      <c r="T28" s="90"/>
      <c r="U28" s="90"/>
    </row>
    <row r="29" spans="1:21" s="5" customFormat="1" x14ac:dyDescent="0.45">
      <c r="D29" s="6" t="s">
        <v>10</v>
      </c>
      <c r="E29" s="7">
        <f>ROUND('jul mensual func'!E30*14,2)</f>
        <v>3691.52</v>
      </c>
      <c r="F29" s="6">
        <f>ROUND('jul mensual func'!F30*14,2)</f>
        <v>2541</v>
      </c>
      <c r="G29" s="6">
        <f>ROUND('jul mensual func'!G30*14,2)</f>
        <v>2386.44</v>
      </c>
      <c r="H29" s="6">
        <f>ROUND('jul mensual func'!H30*14,2)</f>
        <v>2392.3200000000002</v>
      </c>
      <c r="I29" s="6">
        <f>ROUND('jul mensual func'!I30*14,2)</f>
        <v>2369.2199999999998</v>
      </c>
      <c r="J29" s="6">
        <f>ROUND('jul mensual func'!J30*14,2)</f>
        <v>2346.4</v>
      </c>
      <c r="K29" s="7">
        <f>ROUND('jul mensual func'!K30*14,2)</f>
        <v>2300.48</v>
      </c>
      <c r="L29" s="7">
        <f>ROUND('jul mensual func'!L30*14,2)</f>
        <v>2243.08</v>
      </c>
      <c r="M29" s="6">
        <f>ROUND('jul mensual func'!M30*14,2)</f>
        <v>2212.84</v>
      </c>
      <c r="N29" s="7">
        <f>ROUND('jul mensual func'!N30*14,2)</f>
        <v>1940.4</v>
      </c>
      <c r="O29" s="6">
        <f>ROUND('jul mensual func'!O30*14,2)</f>
        <v>1789.2</v>
      </c>
      <c r="P29" s="119">
        <f>ROUND('jul mensual func'!P30*14,2)</f>
        <v>1637.44</v>
      </c>
      <c r="Q29" s="6">
        <f>ROUND('jul mensual func'!Q30*14,2)</f>
        <v>1207.5</v>
      </c>
      <c r="R29" s="90"/>
      <c r="S29" s="90"/>
      <c r="T29" s="90"/>
      <c r="U29" s="90"/>
    </row>
    <row r="30" spans="1:21" s="5" customFormat="1" x14ac:dyDescent="0.45">
      <c r="E30" s="7"/>
      <c r="F30" s="6"/>
      <c r="G30" s="6"/>
      <c r="H30" s="6"/>
      <c r="I30" s="6"/>
      <c r="J30" s="6"/>
      <c r="K30" s="7"/>
      <c r="L30" s="7"/>
      <c r="M30" s="6"/>
      <c r="N30" s="7"/>
      <c r="O30" s="6"/>
      <c r="P30" s="119"/>
      <c r="Q30" s="6"/>
      <c r="R30" s="90"/>
      <c r="S30" s="90"/>
      <c r="T30" s="90"/>
      <c r="U30" s="90"/>
    </row>
    <row r="31" spans="1:21" s="5" customFormat="1" x14ac:dyDescent="0.45">
      <c r="D31" s="6" t="s">
        <v>11</v>
      </c>
      <c r="E31" s="7">
        <f>ROUND('jul mensual func'!E32*14,2)</f>
        <v>5610.5</v>
      </c>
      <c r="F31" s="6">
        <f>ROUND('jul mensual func'!F32*14,2)</f>
        <v>3848.32</v>
      </c>
      <c r="G31" s="6">
        <f>ROUND('jul mensual func'!G32*14,2)</f>
        <v>5493.04</v>
      </c>
      <c r="H31" s="6">
        <f>ROUND('jul mensual func'!H32*14,2)</f>
        <v>3575.04</v>
      </c>
      <c r="I31" s="6">
        <f>ROUND('jul mensual func'!I32*14,2)</f>
        <v>2826.18</v>
      </c>
      <c r="J31" s="6">
        <f>ROUND('jul mensual func'!J32*14,2)</f>
        <v>2755.76</v>
      </c>
      <c r="K31" s="7">
        <f>ROUND('jul mensual func'!K32*14,2)</f>
        <v>2731.12</v>
      </c>
      <c r="L31" s="7">
        <f>ROUND('jul mensual func'!L32*14,2)</f>
        <v>2737.7</v>
      </c>
      <c r="M31" s="6">
        <f>ROUND('jul mensual func'!M32*14,2)</f>
        <v>2714.32</v>
      </c>
      <c r="N31" s="7">
        <f>ROUND('jul mensual func'!N32*14,2)</f>
        <v>2592.66</v>
      </c>
      <c r="O31" s="6">
        <f>ROUND('jul mensual func'!O32*14,2)</f>
        <v>2597.84</v>
      </c>
      <c r="P31" s="119">
        <f>ROUND('jul mensual func'!P32*14,2)</f>
        <v>2502.92</v>
      </c>
      <c r="Q31" s="6">
        <f>ROUND('jul mensual func'!Q32*14,2)</f>
        <v>3026.38</v>
      </c>
      <c r="R31" s="90"/>
      <c r="S31" s="90"/>
      <c r="T31" s="90"/>
      <c r="U31" s="90"/>
    </row>
    <row r="32" spans="1:21" s="5" customFormat="1" x14ac:dyDescent="0.45">
      <c r="D32" s="15"/>
      <c r="E32" s="16">
        <f>SUM(E25:E31)</f>
        <v>59331.4</v>
      </c>
      <c r="F32" s="139">
        <f t="shared" ref="F32:Q32" si="1">SUM(F25:F31)</f>
        <v>52256.920000000006</v>
      </c>
      <c r="G32" s="139">
        <f t="shared" si="1"/>
        <v>51383.32</v>
      </c>
      <c r="H32" s="139">
        <f t="shared" si="1"/>
        <v>48710.159999999996</v>
      </c>
      <c r="I32" s="139">
        <f t="shared" si="1"/>
        <v>47052.420000000006</v>
      </c>
      <c r="J32" s="139">
        <f t="shared" si="1"/>
        <v>46074.100000000006</v>
      </c>
      <c r="K32" s="16">
        <f t="shared" si="1"/>
        <v>45019.340000000011</v>
      </c>
      <c r="L32" s="16">
        <f t="shared" si="1"/>
        <v>43995.799999999996</v>
      </c>
      <c r="M32" s="139">
        <f t="shared" si="1"/>
        <v>43327.999999999993</v>
      </c>
      <c r="N32" s="16">
        <f t="shared" si="1"/>
        <v>41270.559999999998</v>
      </c>
      <c r="O32" s="139">
        <f t="shared" si="1"/>
        <v>39985.360000000001</v>
      </c>
      <c r="P32" s="120">
        <f t="shared" si="1"/>
        <v>38600.06</v>
      </c>
      <c r="Q32" s="139">
        <f t="shared" si="1"/>
        <v>36817.86</v>
      </c>
      <c r="R32" s="90"/>
      <c r="S32" s="90"/>
      <c r="T32" s="90"/>
      <c r="U32" s="90"/>
    </row>
    <row r="33" spans="1:21" s="5" customFormat="1" x14ac:dyDescent="0.45">
      <c r="R33" s="90"/>
      <c r="S33" s="90"/>
      <c r="T33" s="90"/>
      <c r="U33" s="90"/>
    </row>
    <row r="34" spans="1:21" x14ac:dyDescent="0.45">
      <c r="A34" s="1" t="s">
        <v>16</v>
      </c>
      <c r="E34" s="5"/>
    </row>
    <row r="35" spans="1:21" x14ac:dyDescent="0.45">
      <c r="J35">
        <v>22</v>
      </c>
      <c r="K35">
        <v>21</v>
      </c>
      <c r="L35">
        <v>20</v>
      </c>
      <c r="M35">
        <v>19</v>
      </c>
      <c r="N35">
        <v>18</v>
      </c>
      <c r="O35" s="2">
        <v>17</v>
      </c>
      <c r="P35" s="2">
        <v>16</v>
      </c>
      <c r="Q35" s="2">
        <v>15</v>
      </c>
      <c r="R35" s="125">
        <v>14</v>
      </c>
      <c r="S35" s="126">
        <v>13</v>
      </c>
      <c r="T35" s="125">
        <v>12</v>
      </c>
    </row>
    <row r="36" spans="1:21" x14ac:dyDescent="0.45">
      <c r="J36" s="63"/>
      <c r="K36" s="63"/>
      <c r="L36" s="63"/>
      <c r="M36" s="63"/>
      <c r="N36" s="63"/>
      <c r="O36" s="147"/>
      <c r="P36" s="147"/>
      <c r="Q36" s="147"/>
      <c r="R36" s="63"/>
      <c r="S36" s="147"/>
      <c r="T36" s="63"/>
    </row>
    <row r="37" spans="1:21" s="5" customFormat="1" x14ac:dyDescent="0.45">
      <c r="I37" s="58"/>
      <c r="J37" s="60"/>
      <c r="K37" s="60"/>
      <c r="L37" s="60"/>
      <c r="M37" s="60"/>
      <c r="N37" s="60"/>
      <c r="O37" s="148"/>
      <c r="P37" s="148"/>
      <c r="Q37" s="148"/>
      <c r="R37" s="60"/>
      <c r="S37" s="148"/>
      <c r="T37" s="59"/>
      <c r="U37" s="90"/>
    </row>
    <row r="38" spans="1:21" s="5" customFormat="1" x14ac:dyDescent="0.45">
      <c r="O38" s="13"/>
      <c r="P38" s="13"/>
      <c r="Q38" s="13"/>
      <c r="R38" s="90"/>
      <c r="S38" s="127"/>
      <c r="T38" s="90"/>
      <c r="U38" s="90"/>
    </row>
    <row r="39" spans="1:21" s="5" customFormat="1" x14ac:dyDescent="0.45">
      <c r="I39" s="6" t="s">
        <v>6</v>
      </c>
      <c r="J39" s="6"/>
      <c r="K39" s="104">
        <f>ROUND(('jul mensual func'!K40*12)+('jul mensual func'!$B$70*2),2)</f>
        <v>10516.92</v>
      </c>
      <c r="L39" s="104">
        <f>ROUND(('jul mensual func'!L40*12)+('jul mensual func'!$B$70*2),2)</f>
        <v>10516.92</v>
      </c>
      <c r="M39" s="104">
        <f>ROUND(('jul mensual func'!M40*12)+('jul mensual func'!$B$70*2),2)</f>
        <v>10516.92</v>
      </c>
      <c r="N39" s="104">
        <f>ROUND(('jul mensual func'!N40*12)+('jul mensual func'!$B$70*2),2)</f>
        <v>10516.92</v>
      </c>
      <c r="O39" s="7">
        <f>ROUND(('jul mensual func'!O40*12)+('jul mensual func'!$B$70*2),2)</f>
        <v>10516.92</v>
      </c>
      <c r="P39" s="7">
        <f>ROUND(('jul mensual func'!P40*12)+('jul mensual func'!$B$70*2),2)</f>
        <v>10516.92</v>
      </c>
      <c r="Q39" s="7">
        <f>ROUND(('jul mensual func'!Q40*12)+('jul mensual func'!$B$70*2),2)</f>
        <v>10516.92</v>
      </c>
      <c r="R39" s="104">
        <f>ROUND(('jul mensual func'!R40*12)+('jul mensual func'!$B$70*2),2)</f>
        <v>10516.92</v>
      </c>
      <c r="S39" s="7">
        <f>ROUND(('jul mensual func'!S40*12)+('jul mensual func'!$B$70*2),2)</f>
        <v>10516.92</v>
      </c>
      <c r="T39" s="104">
        <f>ROUND(('jul mensual func'!T40*12)+('jul mensual func'!$B$70*2),2)</f>
        <v>10516.92</v>
      </c>
      <c r="U39" s="90"/>
    </row>
    <row r="40" spans="1:21" s="5" customFormat="1" x14ac:dyDescent="0.45">
      <c r="I40" s="6" t="s">
        <v>7</v>
      </c>
      <c r="J40" s="6"/>
      <c r="K40" s="6">
        <f>ROUND(('jul mensual func'!K41)*14,2)</f>
        <v>7050.82</v>
      </c>
      <c r="L40" s="6">
        <f>ROUND(('jul mensual func'!L41)*14,2)</f>
        <v>6549.62</v>
      </c>
      <c r="M40" s="6">
        <f>ROUND(('jul mensual func'!M41)*14,2)</f>
        <v>6215.3</v>
      </c>
      <c r="N40" s="6">
        <f>ROUND(('jul mensual func'!N41)*14,2)</f>
        <v>5880.7</v>
      </c>
      <c r="O40" s="7">
        <f>ROUND(('jul mensual func'!O41)*14,2)</f>
        <v>5546.1</v>
      </c>
      <c r="P40" s="7">
        <f>ROUND(('jul mensual func'!P41)*14,2)</f>
        <v>5212.4799999999996</v>
      </c>
      <c r="Q40" s="7">
        <f>ROUND(('jul mensual func'!Q41)*14,2)</f>
        <v>4877.46</v>
      </c>
      <c r="R40" s="6">
        <f>ROUND(('jul mensual func'!R41)*14,2)</f>
        <v>4543.5600000000004</v>
      </c>
      <c r="S40" s="7">
        <f>ROUND(('jul mensual func'!S41)*14,2)</f>
        <v>4208.68</v>
      </c>
      <c r="T40" s="6">
        <f>ROUND(('jul mensual func'!T41)*14,2)</f>
        <v>3874.08</v>
      </c>
      <c r="U40" s="90"/>
    </row>
    <row r="41" spans="1:21" s="5" customFormat="1" x14ac:dyDescent="0.45">
      <c r="I41" s="6" t="s">
        <v>8</v>
      </c>
      <c r="J41" s="6"/>
      <c r="K41" s="6">
        <f>ROUND(('jul mensual func'!K42)*14,2)</f>
        <v>18105.080000000002</v>
      </c>
      <c r="L41" s="6">
        <f>ROUND(('jul mensual func'!L42)*14,2)</f>
        <v>17838.8</v>
      </c>
      <c r="M41" s="6">
        <f>ROUND(('jul mensual func'!M42)*14,2)</f>
        <v>17032.12</v>
      </c>
      <c r="N41" s="6">
        <f>ROUND(('jul mensual func'!N42)*14,2)</f>
        <v>16435.580000000002</v>
      </c>
      <c r="O41" s="7">
        <f>ROUND(('jul mensual func'!O42)*14,2)</f>
        <v>14782.18</v>
      </c>
      <c r="P41" s="7">
        <f>ROUND(('jul mensual func'!P42)*14,2)</f>
        <v>13625.36</v>
      </c>
      <c r="Q41" s="7">
        <f>ROUND(('jul mensual func'!Q42)*14,2)</f>
        <v>11971.12</v>
      </c>
      <c r="R41" s="6">
        <f>ROUND(('jul mensual func'!R42)*14,2)</f>
        <v>11016.46</v>
      </c>
      <c r="S41" s="7">
        <f>ROUND(('jul mensual func'!S42)*14,2)</f>
        <v>10344.040000000001</v>
      </c>
      <c r="T41" s="6">
        <f>ROUND(('jul mensual func'!T42)*14,2)</f>
        <v>9057.86</v>
      </c>
      <c r="U41" s="90"/>
    </row>
    <row r="42" spans="1:21" s="5" customFormat="1" x14ac:dyDescent="0.45">
      <c r="I42" s="6" t="s">
        <v>9</v>
      </c>
      <c r="J42" s="6"/>
      <c r="K42" s="6">
        <f>ROUND(('jul mensual func'!K43)*14,2)</f>
        <v>2972.76</v>
      </c>
      <c r="L42" s="6">
        <f>ROUND(('jul mensual func'!L43)*14,2)</f>
        <v>2908.78</v>
      </c>
      <c r="M42" s="6">
        <f>ROUND(('jul mensual func'!M43)*14,2)</f>
        <v>2813.58</v>
      </c>
      <c r="N42" s="6">
        <f>ROUND(('jul mensual func'!N43)*14,2)</f>
        <v>2736.16</v>
      </c>
      <c r="O42" s="7">
        <f>ROUND(('jul mensual func'!O43)*14,2)</f>
        <v>2570.54</v>
      </c>
      <c r="P42" s="7">
        <f>ROUND(('jul mensual func'!P43)*14,2)</f>
        <v>2446.2199999999998</v>
      </c>
      <c r="Q42" s="7">
        <f>ROUND(('jul mensual func'!Q43)*14,2)</f>
        <v>2280.46</v>
      </c>
      <c r="R42" s="6">
        <f>ROUND(('jul mensual func'!R43)*14,2)</f>
        <v>2173.08</v>
      </c>
      <c r="S42" s="7">
        <f>ROUND(('jul mensual func'!S43)*14,2)</f>
        <v>2089.08</v>
      </c>
      <c r="T42" s="6">
        <f>ROUND(('jul mensual func'!T43)*14,2)</f>
        <v>1953.98</v>
      </c>
      <c r="U42" s="90"/>
    </row>
    <row r="43" spans="1:21" s="5" customFormat="1" x14ac:dyDescent="0.45">
      <c r="I43" s="6" t="s">
        <v>10</v>
      </c>
      <c r="J43" s="6"/>
      <c r="K43" s="6">
        <f>ROUND(('jul mensual func'!K44)*14,2)</f>
        <v>3062.36</v>
      </c>
      <c r="L43" s="6">
        <f>ROUND(('jul mensual func'!L44)*14,2)</f>
        <v>3037.44</v>
      </c>
      <c r="M43" s="6">
        <f>ROUND(('jul mensual func'!M44)*14,2)</f>
        <v>2863.7</v>
      </c>
      <c r="N43" s="6">
        <f>ROUND(('jul mensual func'!N44)*14,2)</f>
        <v>2742.46</v>
      </c>
      <c r="O43" s="7">
        <f>ROUND(('jul mensual func'!O44)*14,2)</f>
        <v>2357.04</v>
      </c>
      <c r="P43" s="7">
        <f>ROUND(('jul mensual func'!P44)*14,2)</f>
        <v>2095.52</v>
      </c>
      <c r="Q43" s="7">
        <f>ROUND(('jul mensual func'!Q44)*14,2)</f>
        <v>1709.96</v>
      </c>
      <c r="R43" s="6">
        <f>ROUND(('jul mensual func'!R44)*14,2)</f>
        <v>1499.12</v>
      </c>
      <c r="S43" s="7">
        <f>ROUND(('jul mensual func'!S44)*14,2)</f>
        <v>1358.98</v>
      </c>
      <c r="T43" s="6">
        <f>ROUND(('jul mensual func'!T44)*14,2)</f>
        <v>1065.26</v>
      </c>
      <c r="U43" s="90"/>
    </row>
    <row r="44" spans="1:21" s="5" customFormat="1" x14ac:dyDescent="0.45">
      <c r="J44" s="21"/>
      <c r="K44" s="6"/>
      <c r="L44" s="6"/>
      <c r="M44" s="6"/>
      <c r="N44" s="6"/>
      <c r="O44" s="7"/>
      <c r="P44" s="7"/>
      <c r="Q44" s="7"/>
      <c r="R44" s="6"/>
      <c r="S44" s="7"/>
      <c r="T44" s="6"/>
      <c r="U44" s="90"/>
    </row>
    <row r="45" spans="1:21" s="5" customFormat="1" x14ac:dyDescent="0.45">
      <c r="I45" s="6" t="s">
        <v>17</v>
      </c>
      <c r="J45" s="6"/>
      <c r="K45" s="6">
        <f>ROUND(('jul mensual func'!K46)*14,2)</f>
        <v>5743.08</v>
      </c>
      <c r="L45" s="6">
        <f>ROUND(('jul mensual func'!L46)*14,2)</f>
        <v>5521.32</v>
      </c>
      <c r="M45" s="6">
        <f>ROUND(('jul mensual func'!M46)*14,2)</f>
        <v>4799.4799999999996</v>
      </c>
      <c r="N45" s="6">
        <f>ROUND(('jul mensual func'!N46)*14,2)</f>
        <v>2658.32</v>
      </c>
      <c r="O45" s="7">
        <f>ROUND(('jul mensual func'!O46)*14,2)</f>
        <v>3137.4</v>
      </c>
      <c r="P45" s="7">
        <f>ROUND(('jul mensual func'!P46)*14,2)</f>
        <v>2325.6799999999998</v>
      </c>
      <c r="Q45" s="7">
        <f>ROUND(('jul mensual func'!Q46)*14,2)</f>
        <v>2858.94</v>
      </c>
      <c r="R45" s="6">
        <f>ROUND(('jul mensual func'!R46)*14,2)</f>
        <v>3168.9</v>
      </c>
      <c r="S45" s="7">
        <f>ROUND(('jul mensual func'!S46)*14,2)</f>
        <v>3026.66</v>
      </c>
      <c r="T45" s="6">
        <f>ROUND(('jul mensual func'!T46)*14,2)</f>
        <v>2577.6799999999998</v>
      </c>
      <c r="U45" s="90"/>
    </row>
    <row r="46" spans="1:21" s="5" customFormat="1" x14ac:dyDescent="0.45">
      <c r="I46" s="15"/>
      <c r="J46" s="15"/>
      <c r="K46" s="15">
        <f>SUM(K39:K45)</f>
        <v>47451.020000000004</v>
      </c>
      <c r="L46" s="15">
        <f t="shared" ref="L46:T46" si="2">SUM(L39:L45)</f>
        <v>46372.88</v>
      </c>
      <c r="M46" s="15">
        <f t="shared" si="2"/>
        <v>44241.099999999991</v>
      </c>
      <c r="N46" s="15">
        <f t="shared" si="2"/>
        <v>40970.14</v>
      </c>
      <c r="O46" s="16">
        <f t="shared" si="2"/>
        <v>38910.18</v>
      </c>
      <c r="P46" s="16">
        <f t="shared" si="2"/>
        <v>36222.18</v>
      </c>
      <c r="Q46" s="16">
        <f t="shared" si="2"/>
        <v>34214.86</v>
      </c>
      <c r="R46" s="15">
        <f t="shared" si="2"/>
        <v>32918.039999999994</v>
      </c>
      <c r="S46" s="16">
        <f t="shared" si="2"/>
        <v>31544.36</v>
      </c>
      <c r="T46" s="15">
        <f t="shared" si="2"/>
        <v>29045.78</v>
      </c>
      <c r="U46" s="90"/>
    </row>
    <row r="47" spans="1:21" s="5" customFormat="1" x14ac:dyDescent="0.45">
      <c r="R47" s="90"/>
      <c r="S47" s="90"/>
      <c r="T47" s="90"/>
      <c r="U47" s="90"/>
    </row>
    <row r="48" spans="1:21" x14ac:dyDescent="0.45">
      <c r="A48" s="1" t="s">
        <v>18</v>
      </c>
    </row>
    <row r="49" spans="1:23" x14ac:dyDescent="0.45">
      <c r="A49" t="s">
        <v>19</v>
      </c>
      <c r="C49" s="5">
        <v>27.95</v>
      </c>
    </row>
    <row r="50" spans="1:23" x14ac:dyDescent="0.45">
      <c r="C50" s="5"/>
      <c r="M50" s="22"/>
    </row>
    <row r="51" spans="1:23" x14ac:dyDescent="0.45">
      <c r="C51" s="5"/>
      <c r="N51" s="142">
        <v>18</v>
      </c>
      <c r="O51" s="2">
        <v>17</v>
      </c>
      <c r="P51" s="142">
        <v>16</v>
      </c>
      <c r="Q51" s="142">
        <v>15</v>
      </c>
      <c r="R51" s="126">
        <v>14</v>
      </c>
      <c r="S51" s="126">
        <v>13</v>
      </c>
      <c r="T51" s="126">
        <v>12</v>
      </c>
      <c r="U51" s="126">
        <v>11</v>
      </c>
      <c r="V51" s="142">
        <v>10</v>
      </c>
      <c r="W51" s="2">
        <v>9</v>
      </c>
    </row>
    <row r="52" spans="1:23" x14ac:dyDescent="0.45">
      <c r="C52" s="5"/>
      <c r="N52" s="149"/>
      <c r="O52" s="20"/>
      <c r="P52" s="149"/>
      <c r="Q52" s="149"/>
      <c r="R52" s="20"/>
      <c r="S52" s="20"/>
      <c r="T52" s="20"/>
      <c r="U52" s="20"/>
      <c r="V52" s="149"/>
      <c r="W52" s="20"/>
    </row>
    <row r="53" spans="1:23" x14ac:dyDescent="0.45">
      <c r="C53" s="5"/>
      <c r="M53" s="58"/>
      <c r="N53" s="150"/>
      <c r="O53" s="151"/>
      <c r="P53" s="150"/>
      <c r="Q53" s="150"/>
      <c r="R53" s="151"/>
      <c r="S53" s="151"/>
      <c r="T53" s="151"/>
      <c r="U53" s="151"/>
      <c r="V53" s="150"/>
      <c r="W53" s="33"/>
    </row>
    <row r="54" spans="1:23" x14ac:dyDescent="0.45">
      <c r="C54" s="5"/>
      <c r="M54" s="5"/>
      <c r="N54" s="141"/>
      <c r="O54" s="2"/>
      <c r="P54" s="141"/>
      <c r="Q54" s="141"/>
      <c r="R54" s="126"/>
      <c r="S54" s="126"/>
      <c r="T54" s="126"/>
      <c r="U54" s="126"/>
      <c r="V54" s="141"/>
      <c r="W54" s="13"/>
    </row>
    <row r="55" spans="1:23" x14ac:dyDescent="0.45">
      <c r="C55" s="5"/>
      <c r="M55" s="6" t="s">
        <v>6</v>
      </c>
      <c r="N55" s="104">
        <f>ROUND(('jul mensual func'!N54*12)+('jul mensual func'!$B$71*2),2)</f>
        <v>8914.36</v>
      </c>
      <c r="O55" s="20">
        <f>ROUND(('jul mensual func'!O54*12)+('jul mensual func'!$B$71*2),2)</f>
        <v>8914.36</v>
      </c>
      <c r="P55" s="104">
        <f>ROUND(('jul mensual func'!P54*12)+('jul mensual func'!$B$71*2),2)</f>
        <v>8914.36</v>
      </c>
      <c r="Q55" s="104">
        <f>ROUND(('jul mensual func'!Q54*12)+('jul mensual func'!$B$71*2),2)</f>
        <v>8914.36</v>
      </c>
      <c r="R55" s="20">
        <f>ROUND(('jul mensual func'!R54*12)+('jul mensual func'!$B$71*2),2)</f>
        <v>8914.36</v>
      </c>
      <c r="S55" s="20">
        <f>ROUND(('jul mensual func'!S54*12)+('jul mensual func'!$B$71*2),2)</f>
        <v>8914.36</v>
      </c>
      <c r="T55" s="20">
        <f>ROUND(('jul mensual func'!T54*12)+('jul mensual func'!$B$71*2),2)</f>
        <v>8914.36</v>
      </c>
      <c r="U55" s="20">
        <f>ROUND(('jul mensual func'!U54*12)+('jul mensual func'!$B$71*2),2)</f>
        <v>8914.36</v>
      </c>
      <c r="V55" s="104">
        <f>ROUND(('jul mensual func'!V54*12)+('jul mensual func'!$B$71*2),2)</f>
        <v>8914.36</v>
      </c>
      <c r="W55" s="7">
        <f>ROUND(('jul mensual func'!W54*12)+('jul mensual func'!$B$71*2),2)</f>
        <v>8914.36</v>
      </c>
    </row>
    <row r="56" spans="1:23" x14ac:dyDescent="0.45">
      <c r="C56" s="5"/>
      <c r="M56" s="6" t="s">
        <v>7</v>
      </c>
      <c r="N56" s="6">
        <f>ROUND(('jul mensual func'!N55)*14,2)</f>
        <v>5880.7</v>
      </c>
      <c r="O56" s="20">
        <f>ROUND(('jul mensual func'!O55)*14,2)</f>
        <v>5546.1</v>
      </c>
      <c r="P56" s="6">
        <f>ROUND(('jul mensual func'!P55)*14,2)</f>
        <v>5212.4799999999996</v>
      </c>
      <c r="Q56" s="6">
        <f>ROUND(('jul mensual func'!Q55)*14,2)</f>
        <v>4877.46</v>
      </c>
      <c r="R56" s="20">
        <f>ROUND(('jul mensual func'!R55)*14,2)</f>
        <v>4543.5600000000004</v>
      </c>
      <c r="S56" s="20">
        <f>ROUND(('jul mensual func'!S55)*14,2)</f>
        <v>4208.68</v>
      </c>
      <c r="T56" s="20">
        <f>ROUND(('jul mensual func'!T55)*14,2)</f>
        <v>3874.08</v>
      </c>
      <c r="U56" s="20">
        <f>ROUND(('jul mensual func'!U55)*14,2)</f>
        <v>3539.48</v>
      </c>
      <c r="V56" s="6">
        <f>ROUND(('jul mensual func'!V55)*14,2)</f>
        <v>3205.58</v>
      </c>
      <c r="W56" s="7">
        <f>ROUND(('jul mensual func'!W55)*14,2)</f>
        <v>3038.56</v>
      </c>
    </row>
    <row r="57" spans="1:23" x14ac:dyDescent="0.45">
      <c r="A57" t="s">
        <v>20</v>
      </c>
      <c r="C57" s="5">
        <v>19.02</v>
      </c>
      <c r="M57" s="6" t="s">
        <v>8</v>
      </c>
      <c r="N57" s="6">
        <f>ROUND(('jul mensual func'!N56)*14,2)</f>
        <v>14111.86</v>
      </c>
      <c r="O57" s="20">
        <f>ROUND(('jul mensual func'!O56)*14,2)</f>
        <v>13526.24</v>
      </c>
      <c r="P57" s="6">
        <f>ROUND(('jul mensual func'!P56)*14,2)</f>
        <v>13036.8</v>
      </c>
      <c r="Q57" s="6">
        <f>ROUND(('jul mensual func'!Q56)*14,2)</f>
        <v>11637.36</v>
      </c>
      <c r="R57" s="20">
        <f>ROUND(('jul mensual func'!R56)*14,2)</f>
        <v>10886.54</v>
      </c>
      <c r="S57" s="20">
        <f>ROUND(('jul mensual func'!S56)*14,2)</f>
        <v>9482.9</v>
      </c>
      <c r="T57" s="20">
        <f>ROUND(('jul mensual func'!T56)*14,2)</f>
        <v>9854.18</v>
      </c>
      <c r="U57" s="20">
        <f>ROUND(('jul mensual func'!U56)*14,2)</f>
        <v>9900.7999999999993</v>
      </c>
      <c r="V57" s="6">
        <f>ROUND(('jul mensual func'!V56)*14,2)</f>
        <v>8246.14</v>
      </c>
      <c r="W57" s="7">
        <f>ROUND(('jul mensual func'!W56)*14,2)</f>
        <v>6987.68</v>
      </c>
    </row>
    <row r="58" spans="1:23" x14ac:dyDescent="0.45">
      <c r="C58" s="5"/>
      <c r="M58" s="6" t="s">
        <v>21</v>
      </c>
      <c r="N58" s="6">
        <f>ROUND(('jul mensual func'!N57)*14,2)</f>
        <v>2402.96</v>
      </c>
      <c r="O58" s="20">
        <f>ROUND(('jul mensual func'!O57)*14,2)</f>
        <v>2332.2600000000002</v>
      </c>
      <c r="P58" s="6">
        <f>ROUND(('jul mensual func'!P57)*14,2)</f>
        <v>2258.06</v>
      </c>
      <c r="Q58" s="6">
        <f>ROUND(('jul mensual func'!Q57)*14,2)</f>
        <v>2185.4</v>
      </c>
      <c r="R58" s="20">
        <f>ROUND(('jul mensual func'!R57)*14,2)</f>
        <v>2097.1999999999998</v>
      </c>
      <c r="S58" s="20">
        <f>ROUND(('jul mensual func'!S57)*14,2)</f>
        <v>2014.6</v>
      </c>
      <c r="T58" s="20">
        <f>ROUND(('jul mensual func'!T57)*14,2)</f>
        <v>1886.92</v>
      </c>
      <c r="U58" s="20">
        <f>ROUND(('jul mensual func'!U57)*14,2)</f>
        <v>1862.84</v>
      </c>
      <c r="V58" s="6">
        <f>ROUND(('jul mensual func'!V57)*14,2)</f>
        <v>1697.22</v>
      </c>
      <c r="W58" s="7">
        <f>ROUND(('jul mensual func'!W57)*14,2)</f>
        <v>1578.36</v>
      </c>
    </row>
    <row r="59" spans="1:23" x14ac:dyDescent="0.45">
      <c r="C59" s="5"/>
      <c r="M59" s="6" t="s">
        <v>10</v>
      </c>
      <c r="N59" s="6">
        <f>ROUND(('jul mensual func'!N58)*14,2)</f>
        <v>2277.1</v>
      </c>
      <c r="O59" s="20">
        <f>ROUND(('jul mensual func'!O58)*14,2)</f>
        <v>2176.58</v>
      </c>
      <c r="P59" s="6">
        <f>ROUND(('jul mensual func'!P58)*14,2)</f>
        <v>2065.2800000000002</v>
      </c>
      <c r="Q59" s="6">
        <f>ROUND(('jul mensual func'!Q58)*14,2)</f>
        <v>1959.02</v>
      </c>
      <c r="R59" s="20">
        <f>ROUND(('jul mensual func'!R58)*14,2)</f>
        <v>1806.42</v>
      </c>
      <c r="S59" s="20">
        <f>ROUND(('jul mensual func'!S58)*14,2)</f>
        <v>1669.5</v>
      </c>
      <c r="T59" s="20">
        <f>ROUND(('jul mensual func'!T58)*14,2)</f>
        <v>1397.76</v>
      </c>
      <c r="U59" s="20">
        <f>ROUND(('jul mensual func'!U58)*14,2)</f>
        <v>1437.38</v>
      </c>
      <c r="V59" s="6">
        <f>ROUND(('jul mensual func'!V58)*14,2)</f>
        <v>1051.54</v>
      </c>
      <c r="W59" s="7">
        <f>ROUND(('jul mensual func'!W58)*14,2)</f>
        <v>750.96</v>
      </c>
    </row>
    <row r="60" spans="1:23" x14ac:dyDescent="0.45">
      <c r="C60" s="5"/>
      <c r="M60" s="6"/>
      <c r="N60" s="6"/>
      <c r="O60" s="20"/>
      <c r="P60" s="6"/>
      <c r="Q60" s="6"/>
      <c r="R60" s="20"/>
      <c r="S60" s="20"/>
      <c r="T60" s="20"/>
      <c r="U60" s="20"/>
      <c r="V60" s="6"/>
      <c r="W60" s="7"/>
    </row>
    <row r="61" spans="1:23" x14ac:dyDescent="0.45">
      <c r="M61" s="6" t="s">
        <v>17</v>
      </c>
      <c r="N61" s="6">
        <f>ROUND(('jul mensual func'!N60)*14,2)</f>
        <v>2954.7</v>
      </c>
      <c r="O61" s="20">
        <f>ROUND(('jul mensual func'!O60)*14,2)</f>
        <v>2015.86</v>
      </c>
      <c r="P61" s="6">
        <f>ROUND(('jul mensual func'!P60)*14,2)</f>
        <v>2289.6999999999998</v>
      </c>
      <c r="Q61" s="6">
        <f>ROUND(('jul mensual func'!Q60)*14,2)</f>
        <v>2820.72</v>
      </c>
      <c r="R61" s="20">
        <f>ROUND(('jul mensual func'!R60)*14,2)</f>
        <v>2764.16</v>
      </c>
      <c r="S61" s="20">
        <f>ROUND(('jul mensual func'!S60)*14,2)</f>
        <v>3339.7</v>
      </c>
      <c r="T61" s="20">
        <f>ROUND(('jul mensual func'!T60)*14,2)</f>
        <v>2561.44</v>
      </c>
      <c r="U61" s="20">
        <f>ROUND(('jul mensual func'!U60)*14,2)</f>
        <v>2755.2</v>
      </c>
      <c r="V61" s="6">
        <f>ROUND(('jul mensual func'!V60)*14,2)</f>
        <v>2367.96</v>
      </c>
      <c r="W61" s="7">
        <f>ROUND(('jul mensual func'!W60)*14,2)</f>
        <v>2265.9</v>
      </c>
    </row>
    <row r="62" spans="1:23" s="5" customFormat="1" x14ac:dyDescent="0.45">
      <c r="A62" s="34" t="s">
        <v>90</v>
      </c>
      <c r="B62" s="34"/>
      <c r="C62" s="34"/>
      <c r="D62" s="34"/>
      <c r="E62" s="34"/>
      <c r="G62" s="35"/>
      <c r="H62" s="35"/>
      <c r="I62" s="36" t="s">
        <v>23</v>
      </c>
      <c r="J62" s="35"/>
      <c r="K62" s="35"/>
      <c r="L62" s="35"/>
      <c r="M62" s="6"/>
      <c r="N62" s="139">
        <f>SUM(N55:N61)</f>
        <v>36541.68</v>
      </c>
      <c r="O62" s="16">
        <f t="shared" ref="O62:W62" si="3">SUM(O55:O61)</f>
        <v>34511.4</v>
      </c>
      <c r="P62" s="139">
        <f t="shared" si="3"/>
        <v>33776.68</v>
      </c>
      <c r="Q62" s="139">
        <f t="shared" si="3"/>
        <v>32394.320000000003</v>
      </c>
      <c r="R62" s="16">
        <f t="shared" si="3"/>
        <v>31012.240000000002</v>
      </c>
      <c r="S62" s="16">
        <f t="shared" si="3"/>
        <v>29629.74</v>
      </c>
      <c r="T62" s="16">
        <f t="shared" si="3"/>
        <v>28488.739999999998</v>
      </c>
      <c r="U62" s="16">
        <f t="shared" si="3"/>
        <v>28410.06</v>
      </c>
      <c r="V62" s="139">
        <f t="shared" si="3"/>
        <v>25482.800000000003</v>
      </c>
      <c r="W62" s="16">
        <f t="shared" si="3"/>
        <v>23535.82</v>
      </c>
    </row>
    <row r="63" spans="1:23" s="5" customFormat="1" x14ac:dyDescent="0.45">
      <c r="A63" s="38" t="s">
        <v>24</v>
      </c>
      <c r="G63" s="35"/>
      <c r="H63" s="35"/>
      <c r="I63" s="39" t="s">
        <v>25</v>
      </c>
      <c r="J63" s="35"/>
      <c r="K63" s="35"/>
      <c r="L63" s="35"/>
      <c r="M63" s="35"/>
      <c r="N63" s="35"/>
      <c r="O63" s="35"/>
      <c r="P63" s="35"/>
      <c r="Q63" s="35"/>
      <c r="R63" s="90"/>
      <c r="S63" s="90"/>
      <c r="T63" s="90"/>
      <c r="U63" s="90"/>
    </row>
    <row r="64" spans="1:23" s="5" customFormat="1" x14ac:dyDescent="0.45">
      <c r="A64" s="34" t="s">
        <v>26</v>
      </c>
      <c r="B64" s="40" t="s">
        <v>27</v>
      </c>
      <c r="C64" s="40" t="s">
        <v>28</v>
      </c>
      <c r="G64" s="35"/>
      <c r="H64" s="35"/>
      <c r="I64" s="41"/>
      <c r="J64" s="35"/>
      <c r="K64" s="35"/>
      <c r="L64" s="42" t="s">
        <v>29</v>
      </c>
      <c r="M64" s="35"/>
      <c r="N64" s="35"/>
      <c r="O64" s="35"/>
      <c r="P64" s="35"/>
      <c r="Q64" s="35"/>
      <c r="R64" s="90"/>
      <c r="S64" s="90"/>
      <c r="T64" s="90"/>
      <c r="U64" s="90"/>
    </row>
    <row r="65" spans="1:21" s="5" customFormat="1" x14ac:dyDescent="0.45">
      <c r="A65" s="5" t="s">
        <v>30</v>
      </c>
      <c r="B65" s="5">
        <v>726.35</v>
      </c>
      <c r="C65" s="5">
        <v>27.95</v>
      </c>
      <c r="G65" s="35"/>
      <c r="H65" s="35"/>
      <c r="I65" s="41"/>
      <c r="J65" s="35"/>
      <c r="K65" s="35"/>
      <c r="L65" s="35"/>
      <c r="M65" s="35"/>
      <c r="N65" s="35"/>
      <c r="O65" s="35"/>
      <c r="P65" s="35"/>
      <c r="Q65" s="35"/>
      <c r="R65" s="90"/>
      <c r="S65" s="90"/>
      <c r="T65" s="90"/>
      <c r="U65" s="90"/>
    </row>
    <row r="66" spans="1:21" s="5" customFormat="1" x14ac:dyDescent="0.45">
      <c r="A66" s="5" t="s">
        <v>31</v>
      </c>
      <c r="B66" s="5">
        <v>742.29</v>
      </c>
      <c r="C66" s="5">
        <v>26.93</v>
      </c>
      <c r="G66" s="35"/>
      <c r="H66" s="35"/>
      <c r="I66" s="41"/>
      <c r="J66" s="35"/>
      <c r="K66" s="35"/>
      <c r="L66" s="35" t="s">
        <v>32</v>
      </c>
      <c r="M66" s="35"/>
      <c r="N66" s="35"/>
      <c r="O66" s="35">
        <v>43.5</v>
      </c>
      <c r="P66" s="35"/>
      <c r="Q66" s="35"/>
      <c r="R66" s="90"/>
      <c r="S66" s="90"/>
      <c r="T66" s="90"/>
      <c r="U66" s="90"/>
    </row>
    <row r="67" spans="1:21" s="5" customFormat="1" x14ac:dyDescent="0.45">
      <c r="A67" s="5" t="s">
        <v>19</v>
      </c>
      <c r="B67" s="5">
        <v>660.48</v>
      </c>
      <c r="C67" s="5">
        <v>24.14</v>
      </c>
      <c r="G67" s="35"/>
      <c r="H67" s="35"/>
      <c r="I67" s="41"/>
      <c r="J67" s="35"/>
      <c r="K67" s="35"/>
      <c r="L67" s="35" t="s">
        <v>33</v>
      </c>
      <c r="M67" s="35"/>
      <c r="N67" s="35"/>
      <c r="O67" s="35">
        <v>136.30000000000001</v>
      </c>
      <c r="P67" s="35"/>
      <c r="Q67" s="35"/>
      <c r="R67" s="90"/>
      <c r="S67" s="90"/>
      <c r="T67" s="90"/>
      <c r="U67" s="90"/>
    </row>
    <row r="68" spans="1:21" s="5" customFormat="1" x14ac:dyDescent="0.45">
      <c r="A68" s="5" t="s">
        <v>20</v>
      </c>
      <c r="B68" s="5">
        <v>630.21</v>
      </c>
      <c r="C68" s="5">
        <v>18.84</v>
      </c>
      <c r="G68" s="35"/>
      <c r="H68" s="35"/>
      <c r="I68" s="41"/>
      <c r="J68" s="35"/>
      <c r="K68" s="35"/>
      <c r="L68" s="35"/>
      <c r="M68" s="35"/>
      <c r="N68" s="35"/>
      <c r="O68" s="35"/>
      <c r="P68" s="35"/>
      <c r="Q68" s="35"/>
      <c r="R68" s="90"/>
      <c r="S68" s="90"/>
      <c r="T68" s="90"/>
      <c r="U68" s="90"/>
    </row>
    <row r="69" spans="1:21" s="5" customFormat="1" x14ac:dyDescent="0.45">
      <c r="G69" s="35"/>
      <c r="H69" s="35"/>
      <c r="I69" s="41"/>
      <c r="J69" s="35"/>
      <c r="K69" s="35"/>
      <c r="L69" s="42" t="s">
        <v>34</v>
      </c>
      <c r="M69" s="35"/>
      <c r="N69" s="35"/>
      <c r="O69" s="35"/>
      <c r="P69" s="43" t="s">
        <v>35</v>
      </c>
      <c r="Q69" s="43" t="s">
        <v>36</v>
      </c>
      <c r="R69" s="90"/>
      <c r="S69" s="90"/>
      <c r="T69" s="90"/>
      <c r="U69" s="90"/>
    </row>
    <row r="70" spans="1:21" s="5" customFormat="1" x14ac:dyDescent="0.45">
      <c r="G70" s="35"/>
      <c r="H70" s="35"/>
      <c r="I70" s="41"/>
      <c r="J70" s="35"/>
      <c r="K70" s="35"/>
      <c r="L70" s="35" t="s">
        <v>37</v>
      </c>
      <c r="M70" s="35"/>
      <c r="N70" s="35"/>
      <c r="O70" s="44">
        <v>0.25569999999999998</v>
      </c>
      <c r="P70" s="35">
        <v>0.19</v>
      </c>
      <c r="Q70" s="44">
        <v>6.2199999999999998E-2</v>
      </c>
      <c r="R70" s="90"/>
      <c r="S70" s="90"/>
      <c r="T70" s="90"/>
      <c r="U70" s="90"/>
    </row>
    <row r="71" spans="1:21" s="5" customFormat="1" x14ac:dyDescent="0.45">
      <c r="G71" s="35"/>
      <c r="H71" s="35"/>
      <c r="I71" s="41" t="s">
        <v>38</v>
      </c>
      <c r="J71" s="35">
        <v>482.51</v>
      </c>
      <c r="K71" s="35"/>
      <c r="L71" s="35" t="s">
        <v>39</v>
      </c>
      <c r="M71" s="35"/>
      <c r="N71" s="35"/>
      <c r="O71" s="35">
        <v>9.1259999999999994</v>
      </c>
      <c r="P71" s="35">
        <v>0</v>
      </c>
      <c r="Q71" s="35">
        <v>9.1259999999999994</v>
      </c>
      <c r="R71" s="90"/>
      <c r="S71" s="90"/>
      <c r="T71" s="90"/>
      <c r="U71" s="90"/>
    </row>
    <row r="72" spans="1:21" s="5" customFormat="1" x14ac:dyDescent="0.45"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90"/>
      <c r="S72" s="90"/>
      <c r="T72" s="90"/>
      <c r="U72" s="90"/>
    </row>
    <row r="73" spans="1:21" s="5" customFormat="1" x14ac:dyDescent="0.45">
      <c r="R73" s="90"/>
      <c r="S73" s="90"/>
      <c r="T73" s="90"/>
      <c r="U73" s="90"/>
    </row>
    <row r="74" spans="1:21" s="5" customFormat="1" x14ac:dyDescent="0.45">
      <c r="R74" s="90"/>
      <c r="S74" s="90"/>
      <c r="T74" s="90"/>
      <c r="U74" s="90"/>
    </row>
    <row r="75" spans="1:21" s="5" customFormat="1" x14ac:dyDescent="0.45">
      <c r="R75" s="90"/>
      <c r="S75" s="90"/>
      <c r="T75" s="90"/>
      <c r="U75" s="90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tabSelected="1" workbookViewId="0">
      <selection sqref="A1:J1"/>
    </sheetView>
  </sheetViews>
  <sheetFormatPr baseColWidth="10" defaultRowHeight="14.25" x14ac:dyDescent="0.45"/>
  <cols>
    <col min="1" max="1" width="27.1328125" customWidth="1"/>
    <col min="2" max="2" width="11.3984375" style="46"/>
    <col min="3" max="3" width="14.59765625" customWidth="1"/>
    <col min="4" max="4" width="14.1328125" customWidth="1"/>
    <col min="5" max="5" width="20.73046875" customWidth="1"/>
    <col min="9" max="9" width="14.86328125" customWidth="1"/>
    <col min="10" max="10" width="19.86328125" customWidth="1"/>
    <col min="13" max="13" width="12.86328125" hidden="1" customWidth="1"/>
  </cols>
  <sheetData>
    <row r="1" spans="1:13" ht="21" x14ac:dyDescent="0.65">
      <c r="A1" s="163" t="s">
        <v>92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3" x14ac:dyDescent="0.45">
      <c r="A2" s="1" t="s">
        <v>88</v>
      </c>
      <c r="B2"/>
    </row>
    <row r="3" spans="1:13" x14ac:dyDescent="0.45">
      <c r="A3" s="1" t="s">
        <v>91</v>
      </c>
      <c r="B3"/>
    </row>
    <row r="4" spans="1:13" x14ac:dyDescent="0.45">
      <c r="A4" s="1" t="s">
        <v>86</v>
      </c>
      <c r="B4"/>
    </row>
    <row r="5" spans="1:13" ht="53.25" customHeight="1" x14ac:dyDescent="0.45">
      <c r="A5" s="158" t="s">
        <v>89</v>
      </c>
      <c r="B5" s="159"/>
      <c r="C5" s="159"/>
      <c r="D5" s="159"/>
      <c r="E5" s="159"/>
      <c r="F5" s="159"/>
      <c r="G5" s="160"/>
      <c r="H5" s="47" t="s">
        <v>43</v>
      </c>
      <c r="I5" s="48"/>
      <c r="J5" s="48"/>
      <c r="K5" s="49"/>
      <c r="L5" s="50" t="s">
        <v>44</v>
      </c>
    </row>
    <row r="6" spans="1:13" x14ac:dyDescent="0.45">
      <c r="A6" s="47"/>
      <c r="B6" s="51"/>
      <c r="C6" s="49"/>
      <c r="F6" s="52" t="s">
        <v>45</v>
      </c>
      <c r="G6" s="53">
        <f>(1.0225+0.025)</f>
        <v>1.0474999999999999</v>
      </c>
      <c r="L6" s="54"/>
      <c r="M6" s="55" t="s">
        <v>46</v>
      </c>
    </row>
    <row r="7" spans="1:13" x14ac:dyDescent="0.45">
      <c r="A7" s="47" t="s">
        <v>47</v>
      </c>
      <c r="B7" s="51"/>
      <c r="C7" s="143" t="s">
        <v>48</v>
      </c>
      <c r="F7" s="144" t="s">
        <v>49</v>
      </c>
      <c r="L7" s="54"/>
    </row>
    <row r="8" spans="1:13" s="5" customFormat="1" x14ac:dyDescent="0.45">
      <c r="B8" s="46"/>
      <c r="C8" s="6">
        <f>ROUND(('abril laborals'!C7*0.24467%)+('abril laborals'!C7),2)</f>
        <v>5801.59</v>
      </c>
      <c r="D8" s="145"/>
      <c r="E8" s="145"/>
      <c r="F8" s="6">
        <f>ROUND(('abril laborals'!F7*0.24467%)+('abril laborals'!F7),2)</f>
        <v>5801.59</v>
      </c>
      <c r="G8" s="6"/>
      <c r="H8" s="6">
        <f>F8</f>
        <v>5801.59</v>
      </c>
      <c r="I8" s="58"/>
      <c r="J8" s="60"/>
      <c r="K8" s="60"/>
      <c r="L8" s="61">
        <f>H8*14</f>
        <v>81222.260000000009</v>
      </c>
      <c r="M8" s="6">
        <v>77875.42</v>
      </c>
    </row>
    <row r="9" spans="1:13" x14ac:dyDescent="0.45">
      <c r="C9" s="146"/>
      <c r="D9" s="142"/>
      <c r="E9" s="142"/>
      <c r="F9" s="141"/>
      <c r="L9" s="54"/>
    </row>
    <row r="10" spans="1:13" x14ac:dyDescent="0.45">
      <c r="A10" s="62" t="s">
        <v>50</v>
      </c>
      <c r="L10" s="54"/>
    </row>
    <row r="11" spans="1:13" x14ac:dyDescent="0.45">
      <c r="A11" s="63"/>
      <c r="B11" s="64"/>
      <c r="C11" s="65" t="s">
        <v>51</v>
      </c>
      <c r="D11" s="52" t="s">
        <v>52</v>
      </c>
      <c r="E11" s="65" t="s">
        <v>53</v>
      </c>
      <c r="F11" s="52" t="s">
        <v>45</v>
      </c>
      <c r="G11" s="66"/>
      <c r="H11" s="52" t="s">
        <v>51</v>
      </c>
      <c r="I11" s="52" t="s">
        <v>52</v>
      </c>
      <c r="J11" s="67" t="s">
        <v>53</v>
      </c>
      <c r="K11" s="67" t="s">
        <v>45</v>
      </c>
      <c r="L11" s="68" t="s">
        <v>54</v>
      </c>
      <c r="M11" s="69"/>
    </row>
    <row r="12" spans="1:13" s="5" customFormat="1" x14ac:dyDescent="0.45">
      <c r="A12" s="70" t="s">
        <v>55</v>
      </c>
      <c r="B12" s="71" t="s">
        <v>56</v>
      </c>
      <c r="C12" s="72" t="s">
        <v>57</v>
      </c>
      <c r="D12" s="73" t="s">
        <v>58</v>
      </c>
      <c r="E12" s="72" t="s">
        <v>59</v>
      </c>
      <c r="F12" s="73" t="s">
        <v>49</v>
      </c>
      <c r="G12" s="74"/>
      <c r="H12" s="73" t="s">
        <v>57</v>
      </c>
      <c r="I12" s="73" t="s">
        <v>58</v>
      </c>
      <c r="J12" s="75" t="s">
        <v>59</v>
      </c>
      <c r="K12" s="75" t="s">
        <v>49</v>
      </c>
      <c r="L12" s="76" t="s">
        <v>60</v>
      </c>
      <c r="M12" s="73" t="s">
        <v>61</v>
      </c>
    </row>
    <row r="13" spans="1:13" s="5" customFormat="1" x14ac:dyDescent="0.45">
      <c r="B13" s="77">
        <v>28</v>
      </c>
      <c r="C13" s="6">
        <v>1179.96</v>
      </c>
      <c r="D13" s="6">
        <f>ROUND(('abril laborals'!D12*0.24467%)+('abril laborals'!D12),2)</f>
        <v>224.57</v>
      </c>
      <c r="E13" s="6">
        <f>ROUND(('abril laborals'!E12*0.24467%)+('abril laborals'!E12),2)</f>
        <v>3783.92</v>
      </c>
      <c r="F13" s="6">
        <f>C13+D13+E13</f>
        <v>5188.45</v>
      </c>
      <c r="H13" s="6">
        <v>728.13</v>
      </c>
      <c r="I13" s="6">
        <f>ROUND(('abril laborals'!I12*0.24467%)+('abril laborals'!I12),2)</f>
        <v>224.57</v>
      </c>
      <c r="J13" s="6">
        <f>ROUND(('abril laborals'!J12*0.24467%)+('abril laborals'!J12),2)</f>
        <v>3783.92</v>
      </c>
      <c r="K13" s="6">
        <f>H13+I13+J13</f>
        <v>4736.62</v>
      </c>
      <c r="L13" s="139">
        <f>ROUND((F13*12)+(K13*2),2)</f>
        <v>71734.64</v>
      </c>
      <c r="M13" s="6">
        <v>69804.346292174989</v>
      </c>
    </row>
    <row r="14" spans="1:13" s="5" customFormat="1" x14ac:dyDescent="0.45">
      <c r="B14" s="77">
        <v>27</v>
      </c>
      <c r="C14" s="6">
        <v>1179.96</v>
      </c>
      <c r="D14" s="6">
        <f>ROUND(('abril laborals'!D13*0.24467%)+('abril laborals'!D13),2)</f>
        <v>224.57</v>
      </c>
      <c r="E14" s="6">
        <f>ROUND(('abril laborals'!E13*0.24467%)+('abril laborals'!E13),2)</f>
        <v>3178.04</v>
      </c>
      <c r="F14" s="6">
        <f t="shared" ref="F14:F21" si="0">C14+D14+E14</f>
        <v>4582.57</v>
      </c>
      <c r="H14" s="6">
        <v>728.13</v>
      </c>
      <c r="I14" s="6">
        <f>ROUND(('abril laborals'!I13*0.24467%)+('abril laborals'!I13),2)</f>
        <v>224.57</v>
      </c>
      <c r="J14" s="6">
        <f>ROUND(('abril laborals'!J13*0.24467%)+('abril laborals'!J13),2)</f>
        <v>3178.04</v>
      </c>
      <c r="K14" s="6">
        <f t="shared" ref="K14:K21" si="1">H14+I14+J14</f>
        <v>4130.74</v>
      </c>
      <c r="L14" s="139">
        <f t="shared" ref="L14:L21" si="2">ROUND((F14*12)+(K14*2),2)</f>
        <v>63252.32</v>
      </c>
      <c r="M14" s="6">
        <v>61549.553992546993</v>
      </c>
    </row>
    <row r="15" spans="1:13" s="5" customFormat="1" x14ac:dyDescent="0.45">
      <c r="B15" s="77">
        <v>26</v>
      </c>
      <c r="C15" s="6">
        <v>1179.96</v>
      </c>
      <c r="D15" s="6">
        <f>ROUND(('abril laborals'!D14*0.24467%)+('abril laborals'!D14),2)</f>
        <v>224.57</v>
      </c>
      <c r="E15" s="6">
        <f>ROUND(('abril laborals'!E14*0.24467%)+('abril laborals'!E14),2)</f>
        <v>2765.46</v>
      </c>
      <c r="F15" s="6">
        <f t="shared" si="0"/>
        <v>4169.99</v>
      </c>
      <c r="H15" s="6">
        <v>728.13</v>
      </c>
      <c r="I15" s="6">
        <f>ROUND(('abril laborals'!I14*0.24467%)+('abril laborals'!I14),2)</f>
        <v>224.57</v>
      </c>
      <c r="J15" s="6">
        <f>ROUND(('abril laborals'!J14*0.24467%)+('abril laborals'!J14),2)</f>
        <v>2765.46</v>
      </c>
      <c r="K15" s="6">
        <f t="shared" si="1"/>
        <v>3718.16</v>
      </c>
      <c r="L15" s="139">
        <f t="shared" si="2"/>
        <v>57476.2</v>
      </c>
      <c r="M15" s="6">
        <v>55928.572541755995</v>
      </c>
    </row>
    <row r="16" spans="1:13" s="5" customFormat="1" x14ac:dyDescent="0.45">
      <c r="B16" s="77">
        <v>25</v>
      </c>
      <c r="C16" s="6">
        <v>1179.96</v>
      </c>
      <c r="D16" s="6">
        <f>ROUND(('abril laborals'!D15*0.24467%)+('abril laborals'!D15),2)</f>
        <v>224.57</v>
      </c>
      <c r="E16" s="6">
        <f>ROUND(('abril laborals'!E15*0.24467%)+('abril laborals'!E15),2)</f>
        <v>2677.52</v>
      </c>
      <c r="F16" s="6">
        <f t="shared" si="0"/>
        <v>4082.05</v>
      </c>
      <c r="H16" s="6">
        <v>728.13</v>
      </c>
      <c r="I16" s="6">
        <f>ROUND(('abril laborals'!I15*0.24467%)+('abril laborals'!I15),2)</f>
        <v>224.57</v>
      </c>
      <c r="J16" s="6">
        <f>ROUND(('abril laborals'!J15*0.24467%)+('abril laborals'!J15),2)</f>
        <v>2677.52</v>
      </c>
      <c r="K16" s="6">
        <f t="shared" si="1"/>
        <v>3630.2200000000003</v>
      </c>
      <c r="L16" s="139">
        <f t="shared" si="2"/>
        <v>56245.04</v>
      </c>
      <c r="M16" s="6">
        <v>54730.371757706489</v>
      </c>
    </row>
    <row r="17" spans="1:13" s="5" customFormat="1" x14ac:dyDescent="0.45">
      <c r="B17" s="77">
        <v>24</v>
      </c>
      <c r="C17" s="6">
        <v>1179.96</v>
      </c>
      <c r="D17" s="6">
        <f>ROUND(('abril laborals'!D16*0.24467%)+('abril laborals'!D16),2)</f>
        <v>224.57</v>
      </c>
      <c r="E17" s="6">
        <f>ROUND(('abril laborals'!E16*0.24467%)+('abril laborals'!E16),2)</f>
        <v>2584.62</v>
      </c>
      <c r="F17" s="6">
        <f t="shared" si="0"/>
        <v>3989.1499999999996</v>
      </c>
      <c r="H17" s="6">
        <v>728.13</v>
      </c>
      <c r="I17" s="6">
        <f>ROUND(('abril laborals'!I16*0.24467%)+('abril laborals'!I16),2)</f>
        <v>224.57</v>
      </c>
      <c r="J17" s="6">
        <f>ROUND(('abril laborals'!J16*0.24467%)+('abril laborals'!J16),2)</f>
        <v>2584.62</v>
      </c>
      <c r="K17" s="6">
        <f t="shared" si="1"/>
        <v>3537.3199999999997</v>
      </c>
      <c r="L17" s="139">
        <f t="shared" si="2"/>
        <v>54944.44</v>
      </c>
      <c r="M17" s="6">
        <v>53464.693857901992</v>
      </c>
    </row>
    <row r="18" spans="1:13" s="5" customFormat="1" x14ac:dyDescent="0.45">
      <c r="B18" s="77">
        <v>23</v>
      </c>
      <c r="C18" s="6">
        <v>1179.96</v>
      </c>
      <c r="D18" s="6">
        <f>ROUND(('abril laborals'!D17*0.24467%)+('abril laborals'!D17),2)</f>
        <v>224.57</v>
      </c>
      <c r="E18" s="6">
        <f>ROUND(('abril laborals'!E17*0.24467%)+('abril laborals'!E17),2)</f>
        <v>2506.9</v>
      </c>
      <c r="F18" s="6">
        <f t="shared" si="0"/>
        <v>3911.4300000000003</v>
      </c>
      <c r="H18" s="6">
        <v>728.13</v>
      </c>
      <c r="I18" s="6">
        <f>ROUND(('abril laborals'!I17*0.24467%)+('abril laborals'!I17),2)</f>
        <v>224.57</v>
      </c>
      <c r="J18" s="6">
        <f>ROUND(('abril laborals'!J17*0.24467%)+('abril laborals'!J17),2)</f>
        <v>2506.9</v>
      </c>
      <c r="K18" s="6">
        <f t="shared" si="1"/>
        <v>3459.6000000000004</v>
      </c>
      <c r="L18" s="139">
        <f t="shared" si="2"/>
        <v>53856.36</v>
      </c>
      <c r="M18" s="6">
        <v>52405.716265746982</v>
      </c>
    </row>
    <row r="19" spans="1:13" s="5" customFormat="1" x14ac:dyDescent="0.45">
      <c r="B19" s="77">
        <v>22</v>
      </c>
      <c r="C19" s="6">
        <v>1179.96</v>
      </c>
      <c r="D19" s="6">
        <f>ROUND(('abril laborals'!D18*0.24467%)+('abril laborals'!D18),2)</f>
        <v>224.57</v>
      </c>
      <c r="E19" s="6">
        <f>ROUND(('abril laborals'!E18*0.24467%)+('abril laborals'!E18),2)</f>
        <v>2432.29</v>
      </c>
      <c r="F19" s="6">
        <f t="shared" si="0"/>
        <v>3836.8199999999997</v>
      </c>
      <c r="H19" s="6">
        <v>728.13</v>
      </c>
      <c r="I19" s="6">
        <f>ROUND(('abril laborals'!I18*0.24467%)+('abril laborals'!I18),2)</f>
        <v>224.57</v>
      </c>
      <c r="J19" s="6">
        <f>ROUND(('abril laborals'!J18*0.24467%)+('abril laborals'!J18),2)</f>
        <v>2432.29</v>
      </c>
      <c r="K19" s="6">
        <f t="shared" si="1"/>
        <v>3384.99</v>
      </c>
      <c r="L19" s="139">
        <f t="shared" si="2"/>
        <v>52811.82</v>
      </c>
      <c r="M19" s="6">
        <v>51389.152860637994</v>
      </c>
    </row>
    <row r="20" spans="1:13" s="5" customFormat="1" x14ac:dyDescent="0.45">
      <c r="B20" s="77">
        <v>21</v>
      </c>
      <c r="C20" s="6">
        <v>1179.96</v>
      </c>
      <c r="D20" s="6">
        <f>ROUND(('abril laborals'!D19*0.24467%)+('abril laborals'!D19),2)</f>
        <v>224.57</v>
      </c>
      <c r="E20" s="6">
        <f>ROUND(('abril laborals'!E19*0.24467%)+('abril laborals'!E19),2)</f>
        <v>2236.5500000000002</v>
      </c>
      <c r="F20" s="6">
        <f t="shared" si="0"/>
        <v>3641.08</v>
      </c>
      <c r="H20" s="6">
        <v>728.13</v>
      </c>
      <c r="I20" s="6">
        <f>ROUND(('abril laborals'!I19*0.24467%)+('abril laborals'!I19),2)</f>
        <v>224.57</v>
      </c>
      <c r="J20" s="6">
        <f>ROUND(('abril laborals'!J19*0.24467%)+('abril laborals'!J19),2)</f>
        <v>2236.5500000000002</v>
      </c>
      <c r="K20" s="6">
        <f t="shared" si="1"/>
        <v>3189.25</v>
      </c>
      <c r="L20" s="139">
        <f t="shared" si="2"/>
        <v>50071.46</v>
      </c>
      <c r="M20" s="6">
        <v>48722.429704320508</v>
      </c>
    </row>
    <row r="21" spans="1:13" s="5" customFormat="1" x14ac:dyDescent="0.45">
      <c r="B21" s="77">
        <v>20</v>
      </c>
      <c r="C21" s="6">
        <v>1179.96</v>
      </c>
      <c r="D21" s="6">
        <f>ROUND(('abril laborals'!D20*0.24467%)+('abril laborals'!D20),2)</f>
        <v>224.57</v>
      </c>
      <c r="E21" s="6">
        <f>ROUND(('abril laborals'!E20*0.24467%)+('abril laborals'!E20),2)</f>
        <v>2046.05</v>
      </c>
      <c r="F21" s="6">
        <f t="shared" si="0"/>
        <v>3450.58</v>
      </c>
      <c r="H21" s="6">
        <v>728.13</v>
      </c>
      <c r="I21" s="6">
        <f>ROUND(('abril laborals'!I20*0.24467%)+('abril laborals'!I20),2)</f>
        <v>224.57</v>
      </c>
      <c r="J21" s="6">
        <f>ROUND(('abril laborals'!J20*0.24467%)+('abril laborals'!J20),2)</f>
        <v>2046.05</v>
      </c>
      <c r="K21" s="6">
        <f t="shared" si="1"/>
        <v>2998.75</v>
      </c>
      <c r="L21" s="139">
        <f t="shared" si="2"/>
        <v>47404.46</v>
      </c>
      <c r="M21" s="6">
        <v>46126.764082144997</v>
      </c>
    </row>
    <row r="22" spans="1:13" s="5" customFormat="1" x14ac:dyDescent="0.45">
      <c r="B22" s="46"/>
      <c r="L22" s="78"/>
    </row>
    <row r="23" spans="1:13" x14ac:dyDescent="0.45">
      <c r="A23" s="62" t="s">
        <v>62</v>
      </c>
      <c r="L23" s="54"/>
    </row>
    <row r="24" spans="1:13" x14ac:dyDescent="0.45">
      <c r="A24" s="63"/>
      <c r="B24" s="79"/>
      <c r="C24" s="52" t="s">
        <v>51</v>
      </c>
      <c r="D24" s="52" t="s">
        <v>52</v>
      </c>
      <c r="E24" s="52" t="s">
        <v>53</v>
      </c>
      <c r="F24" s="52" t="s">
        <v>45</v>
      </c>
      <c r="G24" s="80"/>
      <c r="H24" s="52" t="s">
        <v>51</v>
      </c>
      <c r="I24" s="52" t="s">
        <v>52</v>
      </c>
      <c r="J24" s="52" t="s">
        <v>53</v>
      </c>
      <c r="K24" s="52" t="s">
        <v>45</v>
      </c>
      <c r="L24" s="68" t="s">
        <v>54</v>
      </c>
      <c r="M24" s="81"/>
    </row>
    <row r="25" spans="1:13" x14ac:dyDescent="0.45">
      <c r="A25" s="82" t="s">
        <v>63</v>
      </c>
      <c r="B25" s="71" t="s">
        <v>56</v>
      </c>
      <c r="C25" s="57" t="s">
        <v>57</v>
      </c>
      <c r="D25" s="57" t="s">
        <v>58</v>
      </c>
      <c r="E25" s="57" t="s">
        <v>59</v>
      </c>
      <c r="F25" s="57" t="s">
        <v>49</v>
      </c>
      <c r="G25" s="80"/>
      <c r="H25" s="57" t="s">
        <v>57</v>
      </c>
      <c r="I25" s="57" t="s">
        <v>58</v>
      </c>
      <c r="J25" s="57" t="s">
        <v>59</v>
      </c>
      <c r="K25" s="57" t="s">
        <v>49</v>
      </c>
      <c r="L25" s="76" t="s">
        <v>60</v>
      </c>
      <c r="M25" s="57" t="s">
        <v>61</v>
      </c>
    </row>
    <row r="26" spans="1:13" s="141" customFormat="1" x14ac:dyDescent="0.45">
      <c r="B26" s="89">
        <v>27</v>
      </c>
      <c r="C26" s="104">
        <v>1020.28</v>
      </c>
      <c r="D26" s="104">
        <f>ROUND(('abril laborals'!D25*0.24467%)+('abril laborals'!D25),2)</f>
        <v>179.39</v>
      </c>
      <c r="E26" s="104">
        <f>ROUND(('abril laborals'!E25*0.24467%)+('abril laborals'!E25),2)</f>
        <v>3077.74</v>
      </c>
      <c r="F26" s="104">
        <f t="shared" ref="F26:F37" si="3">C26+D26+E26</f>
        <v>4277.41</v>
      </c>
      <c r="H26" s="104">
        <v>744.11</v>
      </c>
      <c r="I26" s="104">
        <f>ROUND(('abril laborals'!I25*0.24467%)+('abril laborals'!I25),2)</f>
        <v>179.39</v>
      </c>
      <c r="J26" s="104">
        <f>ROUND(('abril laborals'!J25*0.24467%)+('abril laborals'!J25),2)</f>
        <v>3077.74</v>
      </c>
      <c r="K26" s="104">
        <f>H26+I26+J26</f>
        <v>4001.24</v>
      </c>
      <c r="L26" s="139">
        <f t="shared" ref="L26:L37" si="4">ROUND((F26*12)+(K26*2),2)</f>
        <v>59331.4</v>
      </c>
      <c r="M26" s="104">
        <v>57734.97942799599</v>
      </c>
    </row>
    <row r="27" spans="1:13" s="5" customFormat="1" x14ac:dyDescent="0.45">
      <c r="B27" s="89">
        <v>26</v>
      </c>
      <c r="C27" s="6">
        <v>1020.28</v>
      </c>
      <c r="D27" s="6">
        <f>ROUND(('abril laborals'!D26*0.24467%)+('abril laborals'!D26),2)</f>
        <v>179.39</v>
      </c>
      <c r="E27" s="6">
        <f>ROUND(('abril laborals'!E26*0.24467%)+('abril laborals'!E26),2)</f>
        <v>2976.83</v>
      </c>
      <c r="F27" s="104">
        <f t="shared" si="3"/>
        <v>4176.5</v>
      </c>
      <c r="H27" s="104">
        <v>744.11</v>
      </c>
      <c r="I27" s="6">
        <f>ROUND(('abril laborals'!I26*0.24467%)+('abril laborals'!I26),2)</f>
        <v>179.39</v>
      </c>
      <c r="J27" s="6">
        <f>ROUND(('abril laborals'!J26*0.24467%)+('abril laborals'!J26),2)</f>
        <v>2976.83</v>
      </c>
      <c r="K27" s="6">
        <f t="shared" ref="K27:K37" si="5">H27+I27+J27</f>
        <v>3900.33</v>
      </c>
      <c r="L27" s="139">
        <f t="shared" si="4"/>
        <v>57918.66</v>
      </c>
      <c r="M27" s="6">
        <v>56360.098767387994</v>
      </c>
    </row>
    <row r="28" spans="1:13" s="5" customFormat="1" x14ac:dyDescent="0.45">
      <c r="B28" s="77">
        <v>25</v>
      </c>
      <c r="C28" s="6">
        <v>1020.28</v>
      </c>
      <c r="D28" s="6">
        <f>ROUND(('abril laborals'!D27*0.24467%)+('abril laborals'!D27),2)</f>
        <v>179.39</v>
      </c>
      <c r="E28" s="6">
        <f>ROUND(('abril laborals'!E27*0.24467%)+('abril laborals'!E27),2)</f>
        <v>2510.04</v>
      </c>
      <c r="F28" s="104">
        <f t="shared" si="3"/>
        <v>3709.71</v>
      </c>
      <c r="H28" s="104">
        <v>744.11</v>
      </c>
      <c r="I28" s="6">
        <f>ROUND(('abril laborals'!I27*0.24467%)+('abril laborals'!I27),2)</f>
        <v>179.39</v>
      </c>
      <c r="J28" s="6">
        <f>ROUND(('abril laborals'!J27*0.24467%)+('abril laborals'!J27),2)</f>
        <v>2510.04</v>
      </c>
      <c r="K28" s="6">
        <f t="shared" si="5"/>
        <v>3433.54</v>
      </c>
      <c r="L28" s="139">
        <f t="shared" si="4"/>
        <v>51383.6</v>
      </c>
      <c r="M28" s="6">
        <v>50000.311753279508</v>
      </c>
    </row>
    <row r="29" spans="1:13" s="5" customFormat="1" x14ac:dyDescent="0.45">
      <c r="B29" s="77">
        <v>24</v>
      </c>
      <c r="C29" s="6">
        <v>1020.28</v>
      </c>
      <c r="D29" s="6">
        <f>ROUND(('abril laborals'!D28*0.24467%)+('abril laborals'!D28),2)</f>
        <v>179.39</v>
      </c>
      <c r="E29" s="6">
        <f>ROUND(('abril laborals'!E28*0.24467%)+('abril laborals'!E28),2)</f>
        <v>2319.09</v>
      </c>
      <c r="F29" s="104">
        <f t="shared" si="3"/>
        <v>3518.76</v>
      </c>
      <c r="H29" s="104">
        <v>744.11</v>
      </c>
      <c r="I29" s="6">
        <f>ROUND(('abril laborals'!I28*0.24467%)+('abril laborals'!I28),2)</f>
        <v>179.39</v>
      </c>
      <c r="J29" s="6">
        <f>ROUND(('abril laborals'!J28*0.24467%)+('abril laborals'!J28),2)</f>
        <v>2319.09</v>
      </c>
      <c r="K29" s="6">
        <f t="shared" si="5"/>
        <v>3242.59</v>
      </c>
      <c r="L29" s="139">
        <f t="shared" si="4"/>
        <v>48710.3</v>
      </c>
      <c r="M29" s="6">
        <v>47398.72466992549</v>
      </c>
    </row>
    <row r="30" spans="1:13" s="5" customFormat="1" x14ac:dyDescent="0.45">
      <c r="B30" s="77">
        <v>23</v>
      </c>
      <c r="C30" s="6">
        <v>1020.28</v>
      </c>
      <c r="D30" s="6">
        <f>ROUND(('abril laborals'!D29*0.24467%)+('abril laborals'!D29),2)</f>
        <v>179.39</v>
      </c>
      <c r="E30" s="6">
        <f>ROUND(('abril laborals'!E29*0.24467%)+('abril laborals'!E29),2)</f>
        <v>2200.6799999999998</v>
      </c>
      <c r="F30" s="104">
        <f t="shared" si="3"/>
        <v>3400.35</v>
      </c>
      <c r="H30" s="104">
        <v>744.11</v>
      </c>
      <c r="I30" s="6">
        <f>ROUND(('abril laborals'!I29*0.24467%)+('abril laborals'!I29),2)</f>
        <v>179.39</v>
      </c>
      <c r="J30" s="6">
        <f>ROUND(('abril laborals'!J29*0.24467%)+('abril laborals'!J29),2)</f>
        <v>2200.6799999999998</v>
      </c>
      <c r="K30" s="6">
        <f t="shared" si="5"/>
        <v>3124.18</v>
      </c>
      <c r="L30" s="139">
        <f t="shared" si="4"/>
        <v>47052.56</v>
      </c>
      <c r="M30" s="6">
        <v>45785.470769783002</v>
      </c>
    </row>
    <row r="31" spans="1:13" s="5" customFormat="1" x14ac:dyDescent="0.45">
      <c r="B31" s="77">
        <v>22</v>
      </c>
      <c r="C31" s="6">
        <v>1020.28</v>
      </c>
      <c r="D31" s="6">
        <f>ROUND(('abril laborals'!D30*0.24467%)+('abril laborals'!D30),2)</f>
        <v>179.39</v>
      </c>
      <c r="E31" s="6">
        <f>ROUND(('abril laborals'!E30*0.24467%)+('abril laborals'!E30),2)</f>
        <v>2130.8000000000002</v>
      </c>
      <c r="F31" s="104">
        <f t="shared" si="3"/>
        <v>3330.4700000000003</v>
      </c>
      <c r="H31" s="104">
        <v>744.11</v>
      </c>
      <c r="I31" s="6">
        <f>ROUND(('abril laborals'!I30*0.24467%)+('abril laborals'!I30),2)</f>
        <v>179.39</v>
      </c>
      <c r="J31" s="6">
        <f>ROUND(('abril laborals'!J30*0.24467%)+('abril laborals'!J30),2)</f>
        <v>2130.8000000000002</v>
      </c>
      <c r="K31" s="6">
        <f t="shared" si="5"/>
        <v>3054.3</v>
      </c>
      <c r="L31" s="139">
        <f t="shared" si="4"/>
        <v>46074.239999999998</v>
      </c>
      <c r="M31" s="6">
        <v>44833.354895639997</v>
      </c>
    </row>
    <row r="32" spans="1:13" s="5" customFormat="1" x14ac:dyDescent="0.45">
      <c r="B32" s="77">
        <v>21</v>
      </c>
      <c r="C32" s="6">
        <v>1020.28</v>
      </c>
      <c r="D32" s="6">
        <f>ROUND(('abril laborals'!D31*0.24467%)+('abril laborals'!D31),2)</f>
        <v>179.39</v>
      </c>
      <c r="E32" s="6">
        <f>ROUND(('abril laborals'!E31*0.24467%)+('abril laborals'!E31),2)</f>
        <v>2055.4499999999998</v>
      </c>
      <c r="F32" s="104">
        <f t="shared" si="3"/>
        <v>3255.12</v>
      </c>
      <c r="H32" s="104">
        <v>744.11</v>
      </c>
      <c r="I32" s="6">
        <f>ROUND(('abril laborals'!I31*0.24467%)+('abril laborals'!I31),2)</f>
        <v>179.39</v>
      </c>
      <c r="J32" s="6">
        <f>ROUND(('abril laborals'!J31*0.24467%)+('abril laborals'!J31),2)</f>
        <v>2055.4499999999998</v>
      </c>
      <c r="K32" s="6">
        <f t="shared" si="5"/>
        <v>2978.95</v>
      </c>
      <c r="L32" s="139">
        <f t="shared" si="4"/>
        <v>45019.34</v>
      </c>
      <c r="M32" s="6">
        <v>43806.7387773675</v>
      </c>
    </row>
    <row r="33" spans="1:13" s="5" customFormat="1" x14ac:dyDescent="0.45">
      <c r="B33" s="77">
        <v>20</v>
      </c>
      <c r="C33" s="6">
        <v>1020.28</v>
      </c>
      <c r="D33" s="6">
        <f>ROUND(('abril laborals'!D32*0.24467%)+('abril laborals'!D32),2)</f>
        <v>179.39</v>
      </c>
      <c r="E33" s="6">
        <f>ROUND(('abril laborals'!E32*0.24467%)+('abril laborals'!E32),2)</f>
        <v>1982.34</v>
      </c>
      <c r="F33" s="104">
        <f t="shared" si="3"/>
        <v>3182.01</v>
      </c>
      <c r="H33" s="104">
        <v>744.11</v>
      </c>
      <c r="I33" s="6">
        <f>ROUND(('abril laborals'!I32*0.24467%)+('abril laborals'!I32),2)</f>
        <v>179.39</v>
      </c>
      <c r="J33" s="6">
        <f>ROUND(('abril laborals'!J32*0.24467%)+('abril laborals'!J32),2)</f>
        <v>1982.34</v>
      </c>
      <c r="K33" s="6">
        <f t="shared" si="5"/>
        <v>2905.84</v>
      </c>
      <c r="L33" s="139">
        <f t="shared" si="4"/>
        <v>43995.8</v>
      </c>
      <c r="M33" s="6">
        <v>42810.693923783998</v>
      </c>
    </row>
    <row r="34" spans="1:13" s="5" customFormat="1" x14ac:dyDescent="0.45">
      <c r="B34" s="77">
        <v>19</v>
      </c>
      <c r="C34" s="6">
        <v>1020.28</v>
      </c>
      <c r="D34" s="6">
        <f>ROUND(('abril laborals'!D33*0.24467%)+('abril laborals'!D33),2)</f>
        <v>179.39</v>
      </c>
      <c r="E34" s="6">
        <f>ROUND(('abril laborals'!E33*0.24467%)+('abril laborals'!E33),2)</f>
        <v>1934.62</v>
      </c>
      <c r="F34" s="104">
        <f t="shared" si="3"/>
        <v>3134.29</v>
      </c>
      <c r="H34" s="104">
        <v>744.11</v>
      </c>
      <c r="I34" s="6">
        <f>ROUND(('abril laborals'!I33*0.24467%)+('abril laborals'!I33),2)</f>
        <v>179.39</v>
      </c>
      <c r="J34" s="6">
        <f>ROUND(('abril laborals'!J33*0.24467%)+('abril laborals'!J33),2)</f>
        <v>1934.62</v>
      </c>
      <c r="K34" s="6">
        <f t="shared" si="5"/>
        <v>2858.12</v>
      </c>
      <c r="L34" s="139">
        <f t="shared" si="4"/>
        <v>43327.72</v>
      </c>
      <c r="M34" s="6">
        <v>42160.434861344991</v>
      </c>
    </row>
    <row r="35" spans="1:13" s="5" customFormat="1" x14ac:dyDescent="0.45">
      <c r="B35" s="83">
        <v>18</v>
      </c>
      <c r="C35" s="7">
        <v>1020.28</v>
      </c>
      <c r="D35" s="7">
        <f>ROUND(('abril laborals'!D34*0.24467%)+('abril laborals'!D34),2)</f>
        <v>179.39</v>
      </c>
      <c r="E35" s="7">
        <f>ROUND(('abril laborals'!E34*0.24467%)+('abril laborals'!E34),2)</f>
        <v>1787.7</v>
      </c>
      <c r="F35" s="7">
        <f t="shared" si="3"/>
        <v>2987.37</v>
      </c>
      <c r="G35" s="13"/>
      <c r="H35" s="7">
        <v>744.11</v>
      </c>
      <c r="I35" s="7">
        <f>ROUND(('abril laborals'!I34*0.24467%)+('abril laborals'!I34),2)</f>
        <v>179.39</v>
      </c>
      <c r="J35" s="7">
        <f>ROUND(('abril laborals'!J34*0.24467%)+('abril laborals'!J34),2)</f>
        <v>1787.7</v>
      </c>
      <c r="K35" s="7">
        <f t="shared" si="5"/>
        <v>2711.2</v>
      </c>
      <c r="L35" s="16">
        <f t="shared" si="4"/>
        <v>41270.839999999997</v>
      </c>
      <c r="M35" s="6">
        <v>40158.705566212993</v>
      </c>
    </row>
    <row r="36" spans="1:13" s="5" customFormat="1" x14ac:dyDescent="0.45">
      <c r="B36" s="77">
        <v>17</v>
      </c>
      <c r="C36" s="6">
        <v>1020.28</v>
      </c>
      <c r="D36" s="6">
        <f>ROUND(('abril laborals'!D35*0.24467%)+('abril laborals'!D35),2)</f>
        <v>179.39</v>
      </c>
      <c r="E36" s="6">
        <f>ROUND(('abril laborals'!E35*0.24467%)+('abril laborals'!E35),2)</f>
        <v>1695.89</v>
      </c>
      <c r="F36" s="104">
        <f t="shared" si="3"/>
        <v>2895.5600000000004</v>
      </c>
      <c r="H36" s="104">
        <v>744.11</v>
      </c>
      <c r="I36" s="6">
        <f>ROUND(('abril laborals'!I35*0.24467%)+('abril laborals'!I35),2)</f>
        <v>179.39</v>
      </c>
      <c r="J36" s="6">
        <f>ROUND(('abril laborals'!J35*0.24467%)+('abril laborals'!J35),2)</f>
        <v>1695.89</v>
      </c>
      <c r="K36" s="6">
        <f t="shared" si="5"/>
        <v>2619.3900000000003</v>
      </c>
      <c r="L36" s="139">
        <f t="shared" si="4"/>
        <v>39985.5</v>
      </c>
      <c r="M36" s="6">
        <v>38907.762465154992</v>
      </c>
    </row>
    <row r="37" spans="1:13" s="5" customFormat="1" x14ac:dyDescent="0.45">
      <c r="B37" s="77">
        <v>16</v>
      </c>
      <c r="C37" s="6">
        <v>1020.28</v>
      </c>
      <c r="D37" s="6">
        <f>ROUND(('abril laborals'!D36*0.24467%)+('abril laborals'!D36),2)</f>
        <v>179.39</v>
      </c>
      <c r="E37" s="6">
        <f>ROUND(('abril laborals'!E36*0.24467%)+('abril laborals'!E36),2)</f>
        <v>1596.94</v>
      </c>
      <c r="F37" s="104">
        <f t="shared" si="3"/>
        <v>2796.61</v>
      </c>
      <c r="H37" s="104">
        <v>744.11</v>
      </c>
      <c r="I37" s="6">
        <f>ROUND(('abril laborals'!I36*0.24467%)+('abril laborals'!I36),2)</f>
        <v>179.39</v>
      </c>
      <c r="J37" s="6">
        <f>ROUND(('abril laborals'!J36*0.24467%)+('abril laborals'!J36),2)</f>
        <v>1596.94</v>
      </c>
      <c r="K37" s="6">
        <f t="shared" si="5"/>
        <v>2520.44</v>
      </c>
      <c r="L37" s="139">
        <f t="shared" si="4"/>
        <v>38600.199999999997</v>
      </c>
      <c r="M37" s="6">
        <v>37559.73494244949</v>
      </c>
    </row>
    <row r="38" spans="1:13" x14ac:dyDescent="0.45">
      <c r="L38" s="54"/>
    </row>
    <row r="39" spans="1:13" x14ac:dyDescent="0.45">
      <c r="A39" s="62" t="s">
        <v>64</v>
      </c>
      <c r="L39" s="54"/>
    </row>
    <row r="40" spans="1:13" x14ac:dyDescent="0.45">
      <c r="A40" s="63"/>
      <c r="B40" s="79"/>
      <c r="C40" s="52" t="s">
        <v>51</v>
      </c>
      <c r="D40" s="52" t="s">
        <v>52</v>
      </c>
      <c r="E40" s="52" t="s">
        <v>53</v>
      </c>
      <c r="F40" s="52" t="s">
        <v>45</v>
      </c>
      <c r="G40" s="80"/>
      <c r="H40" s="52" t="s">
        <v>51</v>
      </c>
      <c r="I40" s="52" t="s">
        <v>52</v>
      </c>
      <c r="J40" s="52" t="s">
        <v>53</v>
      </c>
      <c r="K40" s="52" t="s">
        <v>45</v>
      </c>
      <c r="L40" s="68" t="s">
        <v>54</v>
      </c>
      <c r="M40" s="52"/>
    </row>
    <row r="41" spans="1:13" x14ac:dyDescent="0.45">
      <c r="A41" s="82" t="s">
        <v>65</v>
      </c>
      <c r="B41" s="71" t="s">
        <v>56</v>
      </c>
      <c r="C41" s="57" t="s">
        <v>57</v>
      </c>
      <c r="D41" s="57" t="s">
        <v>58</v>
      </c>
      <c r="E41" s="57" t="s">
        <v>59</v>
      </c>
      <c r="F41" s="57" t="s">
        <v>49</v>
      </c>
      <c r="G41" s="80"/>
      <c r="H41" s="57" t="s">
        <v>57</v>
      </c>
      <c r="I41" s="57" t="s">
        <v>58</v>
      </c>
      <c r="J41" s="57" t="s">
        <v>59</v>
      </c>
      <c r="K41" s="57" t="s">
        <v>49</v>
      </c>
      <c r="L41" s="76" t="s">
        <v>60</v>
      </c>
      <c r="M41" s="57" t="s">
        <v>61</v>
      </c>
    </row>
    <row r="42" spans="1:13" s="5" customFormat="1" x14ac:dyDescent="0.45">
      <c r="B42" s="77">
        <v>21</v>
      </c>
      <c r="C42" s="6">
        <v>766.06</v>
      </c>
      <c r="D42" s="6">
        <f>ROUND(('abril laborals'!D41*0.24467%)+('abril laborals'!D41),2)</f>
        <v>143.99</v>
      </c>
      <c r="E42" s="6">
        <f>ROUND(('abril laborals'!E41*0.24467%)+('abril laborals'!E41),2)</f>
        <v>2494.14</v>
      </c>
      <c r="F42" s="104">
        <f t="shared" ref="F42:F50" si="6">C42+D42+E42</f>
        <v>3404.1899999999996</v>
      </c>
      <c r="H42" s="6">
        <v>662.1</v>
      </c>
      <c r="I42" s="6">
        <f>ROUND(('abril laborals'!I41*0.24467%)+('abril laborals'!I41),2)</f>
        <v>143.99</v>
      </c>
      <c r="J42" s="6">
        <f>ROUND(('abril laborals'!J41*0.24467%)+('abril laborals'!J41),2)</f>
        <v>2494.14</v>
      </c>
      <c r="K42" s="6">
        <f t="shared" ref="K42:K50" si="7">H42+I42+J42</f>
        <v>3300.23</v>
      </c>
      <c r="L42" s="139">
        <f t="shared" ref="L42:L50" si="8">ROUND((F42*12)+(K42*2),2)</f>
        <v>47450.74</v>
      </c>
      <c r="M42" s="6">
        <v>46173.919466295498</v>
      </c>
    </row>
    <row r="43" spans="1:13" s="5" customFormat="1" x14ac:dyDescent="0.45">
      <c r="B43" s="77">
        <v>20</v>
      </c>
      <c r="C43" s="6">
        <v>766.06</v>
      </c>
      <c r="D43" s="6">
        <f>ROUND(('abril laborals'!D42*0.24467%)+('abril laborals'!D42),2)</f>
        <v>143.99</v>
      </c>
      <c r="E43" s="6">
        <f>ROUND(('abril laborals'!E42*0.24467%)+('abril laborals'!E42),2)</f>
        <v>2417.13</v>
      </c>
      <c r="F43" s="104">
        <f t="shared" si="6"/>
        <v>3327.1800000000003</v>
      </c>
      <c r="H43" s="6">
        <v>662.1</v>
      </c>
      <c r="I43" s="6">
        <f>ROUND(('abril laborals'!I42*0.24467%)+('abril laborals'!I42),2)</f>
        <v>143.99</v>
      </c>
      <c r="J43" s="6">
        <f>ROUND(('abril laborals'!J42*0.24467%)+('abril laborals'!J42),2)</f>
        <v>2417.13</v>
      </c>
      <c r="K43" s="6">
        <f t="shared" si="7"/>
        <v>3223.2200000000003</v>
      </c>
      <c r="L43" s="139">
        <f t="shared" si="8"/>
        <v>46372.6</v>
      </c>
      <c r="M43" s="6">
        <v>45124.856878904488</v>
      </c>
    </row>
    <row r="44" spans="1:13" s="5" customFormat="1" x14ac:dyDescent="0.45">
      <c r="B44" s="77">
        <v>19</v>
      </c>
      <c r="C44" s="6">
        <v>766.06</v>
      </c>
      <c r="D44" s="6">
        <f>ROUND(('abril laborals'!D43*0.24467%)+('abril laborals'!D43),2)</f>
        <v>143.99</v>
      </c>
      <c r="E44" s="6">
        <f>ROUND(('abril laborals'!E43*0.24467%)+('abril laborals'!E43),2)</f>
        <v>2264.87</v>
      </c>
      <c r="F44" s="104">
        <f t="shared" si="6"/>
        <v>3174.92</v>
      </c>
      <c r="H44" s="6">
        <v>662.1</v>
      </c>
      <c r="I44" s="6">
        <f>ROUND(('abril laborals'!I43*0.24467%)+('abril laborals'!I43),2)</f>
        <v>143.99</v>
      </c>
      <c r="J44" s="6">
        <f>ROUND(('abril laborals'!J43*0.24467%)+('abril laborals'!J43),2)</f>
        <v>2264.87</v>
      </c>
      <c r="K44" s="6">
        <f t="shared" si="7"/>
        <v>3070.96</v>
      </c>
      <c r="L44" s="139">
        <f t="shared" si="8"/>
        <v>44240.959999999999</v>
      </c>
      <c r="M44" s="6">
        <v>43050.417548836493</v>
      </c>
    </row>
    <row r="45" spans="1:13" s="5" customFormat="1" x14ac:dyDescent="0.45">
      <c r="B45" s="83">
        <v>18</v>
      </c>
      <c r="C45" s="7">
        <v>766.06</v>
      </c>
      <c r="D45" s="7">
        <f>ROUND(('abril laborals'!D44*0.24467%)+('abril laborals'!D44),2)</f>
        <v>143.99</v>
      </c>
      <c r="E45" s="7">
        <f>ROUND(('abril laborals'!E44*0.24467%)+('abril laborals'!E44),2)</f>
        <v>2031.2</v>
      </c>
      <c r="F45" s="7">
        <f t="shared" si="6"/>
        <v>2941.25</v>
      </c>
      <c r="G45" s="13"/>
      <c r="H45" s="7">
        <v>662.1</v>
      </c>
      <c r="I45" s="7">
        <f>ROUND(('abril laborals'!I44*0.24467%)+('abril laborals'!I44),2)</f>
        <v>143.99</v>
      </c>
      <c r="J45" s="7">
        <f>ROUND(('abril laborals'!J44*0.24467%)+('abril laborals'!J44),2)</f>
        <v>2031.2</v>
      </c>
      <c r="K45" s="7">
        <f t="shared" si="7"/>
        <v>2837.29</v>
      </c>
      <c r="L45" s="16">
        <f t="shared" si="8"/>
        <v>40969.58</v>
      </c>
      <c r="M45" s="6">
        <v>39866.874769195492</v>
      </c>
    </row>
    <row r="46" spans="1:13" s="5" customFormat="1" x14ac:dyDescent="0.45">
      <c r="B46" s="77">
        <v>17</v>
      </c>
      <c r="C46" s="6">
        <v>766.06</v>
      </c>
      <c r="D46" s="6">
        <f>ROUND(('abril laborals'!D45*0.24467%)+('abril laborals'!D45),2)</f>
        <v>143.99</v>
      </c>
      <c r="E46" s="6">
        <f>ROUND(('abril laborals'!E45*0.24467%)+('abril laborals'!E45),2)</f>
        <v>1884.06</v>
      </c>
      <c r="F46" s="104">
        <f t="shared" si="6"/>
        <v>2794.1099999999997</v>
      </c>
      <c r="H46" s="6">
        <v>662.1</v>
      </c>
      <c r="I46" s="6">
        <f>ROUND(('abril laborals'!I45*0.24467%)+('abril laborals'!I45),2)</f>
        <v>143.99</v>
      </c>
      <c r="J46" s="6">
        <f>ROUND(('abril laborals'!J45*0.24467%)+('abril laborals'!J45),2)</f>
        <v>1884.06</v>
      </c>
      <c r="K46" s="6">
        <f t="shared" si="7"/>
        <v>2690.15</v>
      </c>
      <c r="L46" s="139">
        <f t="shared" si="8"/>
        <v>38909.620000000003</v>
      </c>
      <c r="M46" s="6">
        <v>37861.978180874998</v>
      </c>
    </row>
    <row r="47" spans="1:13" s="5" customFormat="1" x14ac:dyDescent="0.45">
      <c r="B47" s="77">
        <v>16</v>
      </c>
      <c r="C47" s="6">
        <v>766.06</v>
      </c>
      <c r="D47" s="6">
        <f>ROUND(('abril laborals'!D46*0.24467%)+('abril laborals'!D46),2)</f>
        <v>143.99</v>
      </c>
      <c r="E47" s="6">
        <f>ROUND(('abril laborals'!E46*0.24467%)+('abril laborals'!E46),2)</f>
        <v>1692.09</v>
      </c>
      <c r="F47" s="104">
        <f t="shared" si="6"/>
        <v>2602.14</v>
      </c>
      <c r="H47" s="6">
        <v>662.1</v>
      </c>
      <c r="I47" s="6">
        <f>ROUND(('abril laborals'!I46*0.24467%)+('abril laborals'!I46),2)</f>
        <v>143.99</v>
      </c>
      <c r="J47" s="6">
        <f>ROUND(('abril laborals'!J46*0.24467%)+('abril laborals'!J46),2)</f>
        <v>1692.09</v>
      </c>
      <c r="K47" s="6">
        <f t="shared" si="7"/>
        <v>2498.1799999999998</v>
      </c>
      <c r="L47" s="139">
        <f t="shared" si="8"/>
        <v>36222.04</v>
      </c>
      <c r="M47" s="6">
        <v>35246.482549171495</v>
      </c>
    </row>
    <row r="48" spans="1:13" s="5" customFormat="1" x14ac:dyDescent="0.45">
      <c r="B48" s="83">
        <v>15</v>
      </c>
      <c r="C48" s="7">
        <v>766.06</v>
      </c>
      <c r="D48" s="7">
        <f>ROUND(('abril laborals'!D47*0.24467%)+('abril laborals'!D47),2)</f>
        <v>143.99</v>
      </c>
      <c r="E48" s="7">
        <f>ROUND(('abril laborals'!E47*0.24467%)+('abril laborals'!E47),2)</f>
        <v>1548.69</v>
      </c>
      <c r="F48" s="7">
        <f t="shared" si="6"/>
        <v>2458.7399999999998</v>
      </c>
      <c r="G48" s="13"/>
      <c r="H48" s="7">
        <v>662.1</v>
      </c>
      <c r="I48" s="7">
        <f>ROUND(('abril laborals'!I47*0.24467%)+('abril laborals'!I47),2)</f>
        <v>143.99</v>
      </c>
      <c r="J48" s="7">
        <f>ROUND(('abril laborals'!J47*0.24467%)+('abril laborals'!J47),2)</f>
        <v>1548.69</v>
      </c>
      <c r="K48" s="7">
        <f t="shared" si="7"/>
        <v>2354.7800000000002</v>
      </c>
      <c r="L48" s="16">
        <f t="shared" si="8"/>
        <v>34214.44</v>
      </c>
      <c r="M48" s="6">
        <v>33292.675777065495</v>
      </c>
    </row>
    <row r="49" spans="1:13" s="5" customFormat="1" x14ac:dyDescent="0.45">
      <c r="B49" s="77">
        <v>14</v>
      </c>
      <c r="C49" s="6">
        <v>766.06</v>
      </c>
      <c r="D49" s="6">
        <f>ROUND(('abril laborals'!D48*0.24467%)+('abril laborals'!D48),2)</f>
        <v>143.99</v>
      </c>
      <c r="E49" s="6">
        <f>ROUND(('abril laborals'!E48*0.24467%)+('abril laborals'!E48),2)</f>
        <v>1456.07</v>
      </c>
      <c r="F49" s="104">
        <f t="shared" si="6"/>
        <v>2366.12</v>
      </c>
      <c r="H49" s="6">
        <v>662.1</v>
      </c>
      <c r="I49" s="6">
        <f>ROUND(('abril laborals'!I48*0.24467%)+('abril laborals'!I48),2)</f>
        <v>143.99</v>
      </c>
      <c r="J49" s="6">
        <f>ROUND(('abril laborals'!J48*0.24467%)+('abril laborals'!J48),2)</f>
        <v>1456.07</v>
      </c>
      <c r="K49" s="6">
        <f t="shared" si="7"/>
        <v>2262.16</v>
      </c>
      <c r="L49" s="139">
        <f t="shared" si="8"/>
        <v>32917.760000000002</v>
      </c>
      <c r="M49" s="6">
        <v>32030.853712446995</v>
      </c>
    </row>
    <row r="50" spans="1:13" s="5" customFormat="1" x14ac:dyDescent="0.45">
      <c r="B50" s="77">
        <v>13</v>
      </c>
      <c r="C50" s="6">
        <v>766.06</v>
      </c>
      <c r="D50" s="6">
        <f>ROUND(('abril laborals'!D49*0.24467%)+('abril laborals'!D49),2)</f>
        <v>143.99</v>
      </c>
      <c r="E50" s="6">
        <f>ROUND(('abril laborals'!E49*0.24467%)+('abril laborals'!E49),2)</f>
        <v>1357.92</v>
      </c>
      <c r="F50" s="104">
        <f t="shared" si="6"/>
        <v>2267.9700000000003</v>
      </c>
      <c r="H50" s="6">
        <v>662.1</v>
      </c>
      <c r="I50" s="6">
        <f>ROUND(('abril laborals'!I49*0.24467%)+('abril laborals'!I49),2)</f>
        <v>143.99</v>
      </c>
      <c r="J50" s="6">
        <f>ROUND(('abril laborals'!J49*0.24467%)+('abril laborals'!J49),2)</f>
        <v>1357.92</v>
      </c>
      <c r="K50" s="6">
        <f t="shared" si="7"/>
        <v>2164.0100000000002</v>
      </c>
      <c r="L50" s="139">
        <f t="shared" si="8"/>
        <v>31543.66</v>
      </c>
      <c r="M50" s="6">
        <v>30693.705153301995</v>
      </c>
    </row>
    <row r="51" spans="1:13" s="5" customFormat="1" x14ac:dyDescent="0.45">
      <c r="B51" s="46"/>
      <c r="L51" s="84"/>
    </row>
    <row r="52" spans="1:13" x14ac:dyDescent="0.45">
      <c r="A52" s="62" t="s">
        <v>66</v>
      </c>
      <c r="L52" s="84"/>
    </row>
    <row r="53" spans="1:13" x14ac:dyDescent="0.45">
      <c r="A53" s="62" t="s">
        <v>67</v>
      </c>
      <c r="L53" s="84"/>
    </row>
    <row r="54" spans="1:13" x14ac:dyDescent="0.45">
      <c r="A54" s="62" t="s">
        <v>68</v>
      </c>
      <c r="B54" s="79"/>
      <c r="C54" s="52" t="s">
        <v>51</v>
      </c>
      <c r="D54" s="52" t="s">
        <v>52</v>
      </c>
      <c r="E54" s="52" t="s">
        <v>53</v>
      </c>
      <c r="F54" s="52" t="s">
        <v>45</v>
      </c>
      <c r="G54" s="80"/>
      <c r="H54" s="52" t="s">
        <v>51</v>
      </c>
      <c r="I54" s="52" t="s">
        <v>52</v>
      </c>
      <c r="J54" s="52" t="s">
        <v>53</v>
      </c>
      <c r="K54" s="52" t="s">
        <v>45</v>
      </c>
      <c r="L54" s="68" t="s">
        <v>54</v>
      </c>
      <c r="M54" s="80"/>
    </row>
    <row r="55" spans="1:13" x14ac:dyDescent="0.45">
      <c r="A55" s="85" t="s">
        <v>69</v>
      </c>
      <c r="B55" s="71" t="s">
        <v>56</v>
      </c>
      <c r="C55" s="57" t="s">
        <v>57</v>
      </c>
      <c r="D55" s="57" t="s">
        <v>58</v>
      </c>
      <c r="E55" s="57" t="s">
        <v>59</v>
      </c>
      <c r="F55" s="57" t="s">
        <v>49</v>
      </c>
      <c r="G55" s="80"/>
      <c r="H55" s="57" t="s">
        <v>57</v>
      </c>
      <c r="I55" s="57" t="s">
        <v>58</v>
      </c>
      <c r="J55" s="57" t="s">
        <v>59</v>
      </c>
      <c r="K55" s="57" t="s">
        <v>49</v>
      </c>
      <c r="L55" s="76" t="s">
        <v>60</v>
      </c>
      <c r="M55" s="80" t="s">
        <v>61</v>
      </c>
    </row>
    <row r="56" spans="1:13" s="5" customFormat="1" x14ac:dyDescent="0.45">
      <c r="A56" s="86" t="s">
        <v>70</v>
      </c>
      <c r="B56" s="77">
        <v>18</v>
      </c>
      <c r="C56" s="6">
        <v>637.57000000000005</v>
      </c>
      <c r="D56" s="6">
        <f>ROUND(('abril laborals'!D55*0.24467%)+('abril laborals'!D55),2)</f>
        <v>128.01</v>
      </c>
      <c r="E56" s="6">
        <f>ROUND(('abril laborals'!E55*0.24467%)+('abril laborals'!E55),2)</f>
        <v>1845.34</v>
      </c>
      <c r="F56" s="104">
        <f t="shared" ref="F56" si="9">C56+D56+E56</f>
        <v>2610.92</v>
      </c>
      <c r="H56" s="6">
        <v>631.76</v>
      </c>
      <c r="I56" s="6">
        <f>ROUND(('abril laborals'!I55*0.24467%)+('abril laborals'!I55),2)</f>
        <v>128.01</v>
      </c>
      <c r="J56" s="6">
        <f>ROUND(('abril laborals'!J55*0.24467%)+('abril laborals'!J55),2)</f>
        <v>1845.34</v>
      </c>
      <c r="K56" s="6">
        <f t="shared" ref="K56:K64" si="10">H56+I56+J56</f>
        <v>2605.1099999999997</v>
      </c>
      <c r="L56" s="139">
        <f t="shared" ref="L56:L64" si="11">ROUND((F56*12)+(K56*2),2)</f>
        <v>36541.26</v>
      </c>
      <c r="M56" s="6">
        <v>35487.819514392497</v>
      </c>
    </row>
    <row r="57" spans="1:13" s="5" customFormat="1" x14ac:dyDescent="0.45">
      <c r="A57" s="87" t="s">
        <v>71</v>
      </c>
      <c r="B57" s="83">
        <v>17</v>
      </c>
      <c r="C57" s="7">
        <v>637.57000000000005</v>
      </c>
      <c r="D57" s="7">
        <f>ROUND(('abril laborals'!D56*0.24467%)+('abril laborals'!D56),2)</f>
        <v>128.01</v>
      </c>
      <c r="E57" s="7">
        <f>ROUND(('abril laborals'!E56*0.24467%)+('abril laborals'!E56),2)</f>
        <v>1700.32</v>
      </c>
      <c r="F57" s="7">
        <f t="shared" ref="F57:F64" si="12">C57+D57+E57</f>
        <v>2465.9</v>
      </c>
      <c r="G57" s="13"/>
      <c r="H57" s="7">
        <v>631.76</v>
      </c>
      <c r="I57" s="7">
        <f>ROUND(('abril laborals'!I56*0.24467%)+('abril laborals'!I56),2)</f>
        <v>128.01</v>
      </c>
      <c r="J57" s="7">
        <f>ROUND(('abril laborals'!J56*0.24467%)+('abril laborals'!J56),2)</f>
        <v>1700.32</v>
      </c>
      <c r="K57" s="7">
        <f t="shared" si="10"/>
        <v>2460.09</v>
      </c>
      <c r="L57" s="16">
        <f t="shared" si="11"/>
        <v>34510.980000000003</v>
      </c>
      <c r="M57" s="6">
        <v>33581.797556912999</v>
      </c>
    </row>
    <row r="58" spans="1:13" s="5" customFormat="1" x14ac:dyDescent="0.45">
      <c r="A58" s="86" t="s">
        <v>72</v>
      </c>
      <c r="B58" s="77">
        <v>16</v>
      </c>
      <c r="C58" s="6">
        <v>637.57000000000005</v>
      </c>
      <c r="D58" s="6">
        <f>ROUND(('abril laborals'!D57*0.24467%)+('abril laborals'!D57),2)</f>
        <v>128.01</v>
      </c>
      <c r="E58" s="6">
        <f>ROUND(('abril laborals'!E57*0.24467%)+('abril laborals'!E57),2)</f>
        <v>1647.86</v>
      </c>
      <c r="F58" s="104">
        <f t="shared" si="12"/>
        <v>2413.44</v>
      </c>
      <c r="H58" s="6">
        <v>631.76</v>
      </c>
      <c r="I58" s="6">
        <f>ROUND(('abril laborals'!I57*0.24467%)+('abril laborals'!I57),2)</f>
        <v>128.01</v>
      </c>
      <c r="J58" s="6">
        <f>ROUND(('abril laborals'!J57*0.24467%)+('abril laborals'!J57),2)</f>
        <v>1647.86</v>
      </c>
      <c r="K58" s="6">
        <f t="shared" si="10"/>
        <v>2407.63</v>
      </c>
      <c r="L58" s="139">
        <f t="shared" si="11"/>
        <v>33776.54</v>
      </c>
      <c r="M58" s="6">
        <v>32801.954890544497</v>
      </c>
    </row>
    <row r="59" spans="1:13" s="5" customFormat="1" x14ac:dyDescent="0.45">
      <c r="A59" s="88" t="s">
        <v>73</v>
      </c>
      <c r="B59" s="77">
        <v>15</v>
      </c>
      <c r="C59" s="6">
        <v>637.57000000000005</v>
      </c>
      <c r="D59" s="6">
        <f>ROUND(('abril laborals'!D58*0.24467%)+('abril laborals'!D58),2)</f>
        <v>128.01</v>
      </c>
      <c r="E59" s="6">
        <f>ROUND(('abril laborals'!E58*0.24467%)+('abril laborals'!E58),2)</f>
        <v>1549.13</v>
      </c>
      <c r="F59" s="104">
        <f t="shared" si="12"/>
        <v>2314.71</v>
      </c>
      <c r="H59" s="6">
        <v>631.76</v>
      </c>
      <c r="I59" s="6">
        <f>ROUND(('abril laborals'!I58*0.24467%)+('abril laborals'!I58),2)</f>
        <v>128.01</v>
      </c>
      <c r="J59" s="6">
        <f>ROUND(('abril laborals'!J58*0.24467%)+('abril laborals'!J58),2)</f>
        <v>1549.13</v>
      </c>
      <c r="K59" s="6">
        <f t="shared" si="10"/>
        <v>2308.9</v>
      </c>
      <c r="L59" s="139">
        <f t="shared" si="11"/>
        <v>32394.32</v>
      </c>
      <c r="M59" s="6">
        <v>32296.289647580496</v>
      </c>
    </row>
    <row r="60" spans="1:13" s="5" customFormat="1" x14ac:dyDescent="0.45">
      <c r="B60" s="83">
        <v>14</v>
      </c>
      <c r="C60" s="7">
        <v>637.57000000000005</v>
      </c>
      <c r="D60" s="7">
        <f>ROUND(('abril laborals'!D59*0.24467%)+('abril laborals'!D59),2)</f>
        <v>128.01</v>
      </c>
      <c r="E60" s="7">
        <f>ROUND(('abril laborals'!E59*0.24467%)+('abril laborals'!E59),2)</f>
        <v>1450.39</v>
      </c>
      <c r="F60" s="7">
        <f t="shared" si="12"/>
        <v>2215.9700000000003</v>
      </c>
      <c r="G60" s="13"/>
      <c r="H60" s="7">
        <v>631.76</v>
      </c>
      <c r="I60" s="7">
        <f>ROUND(('abril laborals'!I59*0.24467%)+('abril laborals'!I59),2)</f>
        <v>128.01</v>
      </c>
      <c r="J60" s="7">
        <f>ROUND(('abril laborals'!J59*0.24467%)+('abril laborals'!J59),2)</f>
        <v>1450.39</v>
      </c>
      <c r="K60" s="7">
        <f t="shared" si="10"/>
        <v>2210.16</v>
      </c>
      <c r="L60" s="16">
        <f t="shared" si="11"/>
        <v>31011.96</v>
      </c>
      <c r="M60" s="6">
        <v>30979.108806362994</v>
      </c>
    </row>
    <row r="61" spans="1:13" s="5" customFormat="1" x14ac:dyDescent="0.45">
      <c r="B61" s="77">
        <v>13</v>
      </c>
      <c r="C61" s="6">
        <v>637.57000000000005</v>
      </c>
      <c r="D61" s="6">
        <f>ROUND(('abril laborals'!D60*0.24467%)+('abril laborals'!D60),2)</f>
        <v>128.01</v>
      </c>
      <c r="E61" s="6">
        <f>ROUND(('abril laborals'!E60*0.24467%)+('abril laborals'!E60),2)</f>
        <v>1351.65</v>
      </c>
      <c r="F61" s="104">
        <f t="shared" si="12"/>
        <v>2117.23</v>
      </c>
      <c r="H61" s="6">
        <v>631.76</v>
      </c>
      <c r="I61" s="6">
        <f>ROUND(('abril laborals'!I60*0.24467%)+('abril laborals'!I60),2)</f>
        <v>128.01</v>
      </c>
      <c r="J61" s="6">
        <f>ROUND(('abril laborals'!J60*0.24467%)+('abril laborals'!J60),2)</f>
        <v>1351.65</v>
      </c>
      <c r="K61" s="6">
        <f t="shared" si="10"/>
        <v>2111.42</v>
      </c>
      <c r="L61" s="139">
        <f t="shared" si="11"/>
        <v>29629.599999999999</v>
      </c>
      <c r="M61" s="6">
        <v>30358.319341416998</v>
      </c>
    </row>
    <row r="62" spans="1:13" s="5" customFormat="1" x14ac:dyDescent="0.45">
      <c r="B62" s="83">
        <v>12</v>
      </c>
      <c r="C62" s="7">
        <v>637.57000000000005</v>
      </c>
      <c r="D62" s="7">
        <f>ROUND(('abril laborals'!D61*0.24467%)+('abril laborals'!D61),2)</f>
        <v>128.01</v>
      </c>
      <c r="E62" s="7">
        <f>ROUND(('abril laborals'!E61*0.24467%)+('abril laborals'!E61),2)</f>
        <v>1270.1300000000001</v>
      </c>
      <c r="F62" s="7">
        <f t="shared" si="12"/>
        <v>2035.71</v>
      </c>
      <c r="G62" s="13"/>
      <c r="H62" s="7">
        <v>631.76</v>
      </c>
      <c r="I62" s="7">
        <f>ROUND(('abril laborals'!I61*0.24467%)+('abril laborals'!I61),2)</f>
        <v>128.01</v>
      </c>
      <c r="J62" s="7">
        <f>ROUND(('abril laborals'!J61*0.24467%)+('abril laborals'!J61),2)</f>
        <v>1270.1300000000001</v>
      </c>
      <c r="K62" s="7">
        <f t="shared" si="10"/>
        <v>2029.9</v>
      </c>
      <c r="L62" s="16">
        <f t="shared" si="11"/>
        <v>28488.32</v>
      </c>
      <c r="M62" s="6">
        <v>27720.652657393995</v>
      </c>
    </row>
    <row r="63" spans="1:13" s="5" customFormat="1" x14ac:dyDescent="0.45">
      <c r="B63" s="83">
        <v>11</v>
      </c>
      <c r="C63" s="7">
        <v>637.57000000000005</v>
      </c>
      <c r="D63" s="7">
        <f>ROUND(('abril laborals'!D62*0.24467%)+('abril laborals'!D62),2)</f>
        <v>128.01</v>
      </c>
      <c r="E63" s="7">
        <f>ROUND(('abril laborals'!E62*0.24467%)+('abril laborals'!E62),2)</f>
        <v>1264.54</v>
      </c>
      <c r="F63" s="7">
        <f t="shared" si="12"/>
        <v>2030.12</v>
      </c>
      <c r="G63" s="13"/>
      <c r="H63" s="7">
        <v>631.76</v>
      </c>
      <c r="I63" s="7">
        <f>ROUND(('abril laborals'!I62*0.24467%)+('abril laborals'!I62),2)</f>
        <v>128.01</v>
      </c>
      <c r="J63" s="7">
        <f>ROUND(('abril laborals'!J62*0.24467%)+('abril laborals'!J62),2)</f>
        <v>1264.54</v>
      </c>
      <c r="K63" s="7">
        <f t="shared" si="10"/>
        <v>2024.31</v>
      </c>
      <c r="L63" s="16">
        <f t="shared" si="11"/>
        <v>28410.06</v>
      </c>
      <c r="M63" s="6">
        <v>27644.362204071</v>
      </c>
    </row>
    <row r="64" spans="1:13" s="5" customFormat="1" x14ac:dyDescent="0.45">
      <c r="B64" s="89">
        <v>10</v>
      </c>
      <c r="C64" s="6">
        <v>637.57000000000005</v>
      </c>
      <c r="D64" s="6">
        <f>ROUND(('abril laborals'!D63*0.24467%)+('abril laborals'!D63),2)</f>
        <v>128.01</v>
      </c>
      <c r="E64" s="6">
        <f>ROUND(('abril laborals'!E63*0.24467%)+('abril laborals'!E63),2)</f>
        <v>1055.43</v>
      </c>
      <c r="F64" s="104">
        <f t="shared" si="12"/>
        <v>1821.0100000000002</v>
      </c>
      <c r="H64" s="6">
        <v>631.76</v>
      </c>
      <c r="I64" s="6">
        <f>ROUND(('abril laborals'!I63*0.24467%)+('abril laborals'!I63),2)</f>
        <v>128.01</v>
      </c>
      <c r="J64" s="6">
        <f>ROUND(('abril laborals'!J63*0.24467%)+('abril laborals'!J63),2)</f>
        <v>1055.43</v>
      </c>
      <c r="K64" s="6">
        <f t="shared" si="10"/>
        <v>1815.2</v>
      </c>
      <c r="L64" s="139">
        <f t="shared" si="11"/>
        <v>25482.52</v>
      </c>
      <c r="M64" s="90"/>
    </row>
    <row r="65" spans="1:15" s="5" customFormat="1" x14ac:dyDescent="0.45">
      <c r="B65" s="46"/>
      <c r="L65" s="78"/>
    </row>
    <row r="66" spans="1:15" x14ac:dyDescent="0.45">
      <c r="A66" s="62" t="s">
        <v>74</v>
      </c>
      <c r="L66" s="54"/>
    </row>
    <row r="67" spans="1:15" x14ac:dyDescent="0.45">
      <c r="A67" s="85" t="s">
        <v>71</v>
      </c>
      <c r="B67" s="79"/>
      <c r="C67" s="52" t="s">
        <v>51</v>
      </c>
      <c r="D67" s="52" t="s">
        <v>52</v>
      </c>
      <c r="E67" s="52" t="s">
        <v>53</v>
      </c>
      <c r="F67" s="52" t="s">
        <v>45</v>
      </c>
      <c r="G67" s="80"/>
      <c r="H67" s="52" t="s">
        <v>51</v>
      </c>
      <c r="I67" s="52" t="s">
        <v>52</v>
      </c>
      <c r="J67" s="52" t="s">
        <v>53</v>
      </c>
      <c r="K67" s="52" t="s">
        <v>45</v>
      </c>
      <c r="L67" s="68" t="s">
        <v>54</v>
      </c>
      <c r="M67" s="81"/>
    </row>
    <row r="68" spans="1:15" x14ac:dyDescent="0.45">
      <c r="A68" s="82" t="s">
        <v>72</v>
      </c>
      <c r="B68" s="71" t="s">
        <v>56</v>
      </c>
      <c r="C68" s="57" t="s">
        <v>57</v>
      </c>
      <c r="D68" s="57" t="s">
        <v>58</v>
      </c>
      <c r="E68" s="57" t="s">
        <v>59</v>
      </c>
      <c r="F68" s="57" t="s">
        <v>49</v>
      </c>
      <c r="G68" s="80"/>
      <c r="H68" s="57" t="s">
        <v>57</v>
      </c>
      <c r="I68" s="57" t="s">
        <v>58</v>
      </c>
      <c r="J68" s="57" t="s">
        <v>59</v>
      </c>
      <c r="K68" s="57" t="s">
        <v>49</v>
      </c>
      <c r="L68" s="76" t="s">
        <v>60</v>
      </c>
      <c r="M68" s="91" t="s">
        <v>61</v>
      </c>
      <c r="O68" s="142"/>
    </row>
    <row r="69" spans="1:15" s="5" customFormat="1" x14ac:dyDescent="0.45">
      <c r="A69" s="88" t="s">
        <v>73</v>
      </c>
      <c r="B69" s="77">
        <v>14</v>
      </c>
      <c r="C69" s="6">
        <v>583.54</v>
      </c>
      <c r="D69" s="6">
        <f>ROUND(('abril laborals'!D68*0.24467%)+('abril laborals'!D68),2)</f>
        <v>110.67</v>
      </c>
      <c r="E69" s="6">
        <f>ROUND(('abril laborals'!E68*0.24467%)+('abril laborals'!E68),2)</f>
        <v>1773.8</v>
      </c>
      <c r="F69" s="104">
        <f t="shared" ref="F69" si="13">C69+D69+E69</f>
        <v>2468.0099999999998</v>
      </c>
      <c r="H69" s="6">
        <v>583.54</v>
      </c>
      <c r="I69" s="6">
        <f>ROUND(('abril laborals'!I68*0.24467%)+('abril laborals'!I68),2)</f>
        <v>110.67</v>
      </c>
      <c r="J69" s="6">
        <f>ROUND(('abril laborals'!J68*0.24467%)+('abril laborals'!J68),2)</f>
        <v>1773.8</v>
      </c>
      <c r="K69" s="6">
        <f t="shared" ref="K69" si="14">H69+I69+J69</f>
        <v>2468.0099999999998</v>
      </c>
      <c r="L69" s="139">
        <f t="shared" ref="L69" si="15">ROUND((F69*12)+(K69*2),2)</f>
        <v>34552.14</v>
      </c>
      <c r="M69" s="6">
        <v>33588.008721111997</v>
      </c>
    </row>
    <row r="70" spans="1:15" s="5" customFormat="1" x14ac:dyDescent="0.45">
      <c r="B70" s="77">
        <v>13</v>
      </c>
      <c r="C70" s="6">
        <v>583.54</v>
      </c>
      <c r="D70" s="6">
        <f>ROUND(('abril laborals'!D69*0.24467%)+('abril laborals'!D69),2)</f>
        <v>110.67</v>
      </c>
      <c r="E70" s="6">
        <f>ROUND(('abril laborals'!E69*0.24467%)+('abril laborals'!E69),2)</f>
        <v>1539.61</v>
      </c>
      <c r="F70" s="104">
        <f t="shared" ref="F70:F73" si="16">C70+D70+E70</f>
        <v>2233.8199999999997</v>
      </c>
      <c r="H70" s="6">
        <v>583.54</v>
      </c>
      <c r="I70" s="6">
        <f>ROUND(('abril laborals'!I69*0.24467%)+('abril laborals'!I69),2)</f>
        <v>110.67</v>
      </c>
      <c r="J70" s="6">
        <f>ROUND(('abril laborals'!J69*0.24467%)+('abril laborals'!J69),2)</f>
        <v>1539.61</v>
      </c>
      <c r="K70" s="6">
        <f t="shared" ref="K70:K73" si="17">H70+I70+J70</f>
        <v>2233.8199999999997</v>
      </c>
      <c r="L70" s="139">
        <f t="shared" ref="L70:L73" si="18">ROUND((F70*12)+(K70*2),2)</f>
        <v>31273.48</v>
      </c>
      <c r="M70" s="6">
        <v>30401.955636163002</v>
      </c>
    </row>
    <row r="71" spans="1:15" s="5" customFormat="1" x14ac:dyDescent="0.45">
      <c r="B71" s="77">
        <v>12</v>
      </c>
      <c r="C71" s="6">
        <v>583.54</v>
      </c>
      <c r="D71" s="6">
        <f>ROUND(('abril laborals'!D70*0.24467%)+('abril laborals'!D70),2)</f>
        <v>110.67</v>
      </c>
      <c r="E71" s="6">
        <f>ROUND(('abril laborals'!E70*0.24467%)+('abril laborals'!E70),2)</f>
        <v>1340.15</v>
      </c>
      <c r="F71" s="104">
        <f t="shared" si="16"/>
        <v>2034.3600000000001</v>
      </c>
      <c r="H71" s="6">
        <v>583.54</v>
      </c>
      <c r="I71" s="6">
        <f>ROUND(('abril laborals'!I70*0.24467%)+('abril laborals'!I70),2)</f>
        <v>110.67</v>
      </c>
      <c r="J71" s="6">
        <f>ROUND(('abril laborals'!J70*0.24467%)+('abril laborals'!J70),2)</f>
        <v>1340.15</v>
      </c>
      <c r="K71" s="6">
        <f t="shared" si="17"/>
        <v>2034.3600000000001</v>
      </c>
      <c r="L71" s="139">
        <f t="shared" si="18"/>
        <v>28481.040000000001</v>
      </c>
      <c r="M71" s="6">
        <v>27688.261839349001</v>
      </c>
    </row>
    <row r="72" spans="1:15" s="5" customFormat="1" x14ac:dyDescent="0.45">
      <c r="B72" s="83">
        <v>11</v>
      </c>
      <c r="C72" s="7">
        <v>583.54</v>
      </c>
      <c r="D72" s="7">
        <f>ROUND(('abril laborals'!D71*0.24467%)+('abril laborals'!D71),2)</f>
        <v>110.67</v>
      </c>
      <c r="E72" s="7">
        <f>ROUND(('abril laborals'!E71*0.24467%)+('abril laborals'!E71),2)</f>
        <v>1334.73</v>
      </c>
      <c r="F72" s="7">
        <f t="shared" si="16"/>
        <v>2028.94</v>
      </c>
      <c r="G72" s="13"/>
      <c r="H72" s="7">
        <v>583.54</v>
      </c>
      <c r="I72" s="7">
        <f>ROUND(('abril laborals'!I71*0.24467%)+('abril laborals'!I71),2)</f>
        <v>110.67</v>
      </c>
      <c r="J72" s="7">
        <f>ROUND(('abril laborals'!J71*0.24467%)+('abril laborals'!J71),2)</f>
        <v>1334.73</v>
      </c>
      <c r="K72" s="7">
        <f t="shared" si="17"/>
        <v>2028.94</v>
      </c>
      <c r="L72" s="16">
        <f t="shared" si="18"/>
        <v>28405.16</v>
      </c>
      <c r="M72" s="6">
        <v>27614.279511250999</v>
      </c>
    </row>
    <row r="73" spans="1:15" s="5" customFormat="1" x14ac:dyDescent="0.45">
      <c r="B73" s="77">
        <v>10</v>
      </c>
      <c r="C73" s="6">
        <v>583.54</v>
      </c>
      <c r="D73" s="6">
        <f>ROUND(('abril laborals'!D72*0.24467%)+('abril laborals'!D72),2)</f>
        <v>110.67</v>
      </c>
      <c r="E73" s="6">
        <f>ROUND(('abril laborals'!E72*0.24467%)+('abril laborals'!E72),2)</f>
        <v>1083.9100000000001</v>
      </c>
      <c r="F73" s="104">
        <f t="shared" si="16"/>
        <v>1778.12</v>
      </c>
      <c r="H73" s="6">
        <v>583.54</v>
      </c>
      <c r="I73" s="6">
        <f>ROUND(('abril laborals'!I72*0.24467%)+('abril laborals'!I72),2)</f>
        <v>110.67</v>
      </c>
      <c r="J73" s="6">
        <f>ROUND(('abril laborals'!J72*0.24467%)+('abril laborals'!J72),2)</f>
        <v>1083.9100000000001</v>
      </c>
      <c r="K73" s="6">
        <f t="shared" si="17"/>
        <v>1778.12</v>
      </c>
      <c r="L73" s="139">
        <f t="shared" si="18"/>
        <v>24893.68</v>
      </c>
      <c r="M73" s="6">
        <v>24201.879006135994</v>
      </c>
    </row>
    <row r="74" spans="1:15" s="5" customFormat="1" x14ac:dyDescent="0.45">
      <c r="B74" s="46"/>
    </row>
    <row r="75" spans="1:15" x14ac:dyDescent="0.45">
      <c r="C75" s="161" t="s">
        <v>75</v>
      </c>
      <c r="D75" s="161"/>
      <c r="F75" s="92" t="s">
        <v>76</v>
      </c>
      <c r="G75" s="93"/>
      <c r="H75" s="93"/>
    </row>
    <row r="76" spans="1:15" x14ac:dyDescent="0.45">
      <c r="C76" s="94" t="s">
        <v>77</v>
      </c>
      <c r="D76" s="94" t="s">
        <v>78</v>
      </c>
    </row>
    <row r="77" spans="1:15" x14ac:dyDescent="0.45">
      <c r="B77" s="95" t="s">
        <v>26</v>
      </c>
      <c r="C77" s="94" t="s">
        <v>79</v>
      </c>
      <c r="D77" s="94" t="s">
        <v>80</v>
      </c>
      <c r="F77" s="96" t="s">
        <v>32</v>
      </c>
      <c r="G77" s="96"/>
      <c r="H77" s="96"/>
      <c r="I77" s="97"/>
      <c r="J77" s="97">
        <v>522.03</v>
      </c>
      <c r="K77" s="97"/>
    </row>
    <row r="78" spans="1:15" x14ac:dyDescent="0.45">
      <c r="B78" s="46" t="s">
        <v>30</v>
      </c>
      <c r="C78">
        <v>45.41</v>
      </c>
      <c r="D78">
        <v>28.02</v>
      </c>
      <c r="F78" s="96" t="s">
        <v>33</v>
      </c>
      <c r="G78" s="96"/>
      <c r="H78" s="96"/>
      <c r="I78" s="97"/>
      <c r="J78" s="97">
        <v>1635.55</v>
      </c>
      <c r="K78" s="97"/>
    </row>
    <row r="79" spans="1:15" x14ac:dyDescent="0.45">
      <c r="B79" s="46" t="s">
        <v>31</v>
      </c>
      <c r="C79">
        <v>37.03</v>
      </c>
      <c r="D79" s="100">
        <v>27</v>
      </c>
      <c r="F79" s="98"/>
      <c r="G79" s="98"/>
      <c r="H79" s="98"/>
      <c r="I79" s="99"/>
      <c r="J79" s="99"/>
      <c r="K79" s="99"/>
    </row>
    <row r="80" spans="1:15" x14ac:dyDescent="0.45">
      <c r="B80" s="46" t="s">
        <v>19</v>
      </c>
      <c r="C80">
        <v>28.02</v>
      </c>
      <c r="D80" s="100">
        <v>24.2</v>
      </c>
      <c r="F80" s="101" t="s">
        <v>81</v>
      </c>
      <c r="G80" s="102"/>
      <c r="H80" s="102"/>
      <c r="I80" s="99"/>
      <c r="J80" s="99" t="s">
        <v>35</v>
      </c>
      <c r="K80" s="99" t="s">
        <v>36</v>
      </c>
    </row>
    <row r="81" spans="2:11" x14ac:dyDescent="0.45">
      <c r="B81" s="46" t="s">
        <v>20</v>
      </c>
      <c r="C81" s="100">
        <v>19.07</v>
      </c>
      <c r="D81">
        <v>18.89</v>
      </c>
      <c r="F81" s="96" t="s">
        <v>82</v>
      </c>
      <c r="G81" s="96"/>
      <c r="H81" s="96"/>
      <c r="I81" s="103">
        <v>0.25569999999999998</v>
      </c>
      <c r="J81" s="97">
        <v>0.19</v>
      </c>
      <c r="K81" s="103">
        <v>6.2199999999999998E-2</v>
      </c>
    </row>
    <row r="82" spans="2:11" x14ac:dyDescent="0.45">
      <c r="B82" s="46" t="s">
        <v>83</v>
      </c>
      <c r="C82" s="100">
        <v>14.36</v>
      </c>
      <c r="D82" s="100">
        <v>14.36</v>
      </c>
      <c r="F82" s="96" t="s">
        <v>39</v>
      </c>
      <c r="G82" s="96"/>
      <c r="H82" s="96"/>
      <c r="I82" s="112">
        <v>9.1259999999999994</v>
      </c>
      <c r="J82" s="112">
        <v>0</v>
      </c>
      <c r="K82" s="112">
        <v>9.1259999999999994</v>
      </c>
    </row>
    <row r="83" spans="2:11" x14ac:dyDescent="0.45">
      <c r="F83" s="96" t="s">
        <v>84</v>
      </c>
      <c r="G83" s="96"/>
      <c r="H83" s="96"/>
      <c r="I83" s="97">
        <v>184.16300000000001</v>
      </c>
      <c r="J83" s="97"/>
      <c r="K83" s="97"/>
    </row>
    <row r="84" spans="2:11" x14ac:dyDescent="0.45">
      <c r="I84" s="5"/>
      <c r="J84" s="5"/>
      <c r="K84" s="5"/>
    </row>
    <row r="85" spans="2:11" x14ac:dyDescent="0.45">
      <c r="I85" s="5"/>
      <c r="J85" s="5"/>
      <c r="K85" s="5"/>
    </row>
    <row r="86" spans="2:11" x14ac:dyDescent="0.45">
      <c r="I86" s="5"/>
      <c r="J86" s="5"/>
      <c r="K86" s="5"/>
    </row>
  </sheetData>
  <mergeCells count="3">
    <mergeCell ref="A5:G5"/>
    <mergeCell ref="C75:D75"/>
    <mergeCell ref="A1:J1"/>
  </mergeCells>
  <pageMargins left="0.70866141732283472" right="0.70866141732283472" top="0.74803149606299213" bottom="0.74803149606299213" header="0.31496062992125984" footer="0.31496062992125984"/>
  <pageSetup paperSize="8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abril anual funcionaris</vt:lpstr>
      <vt:lpstr>abril mensual funcionaris</vt:lpstr>
      <vt:lpstr>abril laborals</vt:lpstr>
      <vt:lpstr>jul mensual func</vt:lpstr>
      <vt:lpstr>jul anual fun</vt:lpstr>
      <vt:lpstr>jul 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Ibañez Perez</dc:creator>
  <cp:lastModifiedBy>Pablo Diez</cp:lastModifiedBy>
  <cp:lastPrinted>2019-07-22T10:11:34Z</cp:lastPrinted>
  <dcterms:created xsi:type="dcterms:W3CDTF">2019-04-02T09:44:47Z</dcterms:created>
  <dcterms:modified xsi:type="dcterms:W3CDTF">2022-02-09T08:34:35Z</dcterms:modified>
</cp:coreProperties>
</file>