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Dades\AC\G\G05\G05.19 RP\2023_ RETRIBUCIONS 2023\000 INCREMENTS RETRIBUTIUS\Seu elect\"/>
    </mc:Choice>
  </mc:AlternateContent>
  <bookViews>
    <workbookView xWindow="120" yWindow="60" windowWidth="20730" windowHeight="11760" tabRatio="827" firstSheet="4" activeTab="4"/>
  </bookViews>
  <sheets>
    <sheet name="anual GENER 2%" sheetId="1" state="hidden" r:id="rId1"/>
    <sheet name="2021" sheetId="9" state="hidden" r:id="rId2"/>
    <sheet name="anual GEN 2023" sheetId="10" state="hidden" r:id="rId3"/>
    <sheet name="mensual GEN 2023" sheetId="11" state="hidden" r:id="rId4"/>
    <sheet name="anual GENER 2023" sheetId="12" r:id="rId5"/>
    <sheet name="mensual GENER 2023" sheetId="13" state="hidden" r:id="rId6"/>
    <sheet name="dif anual 3,5%-2%PENDENT" sheetId="4" state="hidden" r:id="rId7"/>
    <sheet name=" mes GENER 2%" sheetId="7" state="hidden" r:id="rId8"/>
    <sheet name="imports" sheetId="14" state="hidden" r:id="rId9"/>
    <sheet name="anual NOV 3,5%" sheetId="6" state="hidden" r:id="rId10"/>
    <sheet name="mes NOV 3,5%" sheetId="2" state="hidden" r:id="rId11"/>
    <sheet name="DIF mes 3,5%-2%" sheetId="8" state="hidden" r:id="rId12"/>
    <sheet name="dif mensuals 2021-2022" sheetId="5" state="hidden" r:id="rId13"/>
    <sheet name="Gerent" sheetId="3" state="hidden" r:id="rId14"/>
  </sheets>
  <externalReferences>
    <externalReference r:id="rId15"/>
    <externalReference r:id="rId16"/>
  </externalReferences>
  <definedNames>
    <definedName name="_xlnm.Print_Area" localSheetId="4">'anual GENER 2023'!$A$1:$W$77</definedName>
    <definedName name="_xlnm.Print_Area" localSheetId="9">'anual NOV 3,5%'!$A$1:$W$77</definedName>
    <definedName name="_xlnm.Print_Area" localSheetId="11">'DIF mes 3,5%-2%'!$A$1:$W$68</definedName>
    <definedName name="_xlnm.Print_Area" localSheetId="13">Gerent!$A$1:$N$13</definedName>
    <definedName name="_xlnm.Print_Area" localSheetId="5">'mensual GENER 2023'!$A$1:$W$77</definedName>
    <definedName name="_xlnm.Print_Area" localSheetId="10">'mes NOV 3,5%'!$A$1:$W$73</definedName>
  </definedNames>
  <calcPr calcId="152511"/>
</workbook>
</file>

<file path=xl/calcChain.xml><?xml version="1.0" encoding="utf-8"?>
<calcChain xmlns="http://schemas.openxmlformats.org/spreadsheetml/2006/main">
  <c r="P75" i="12" l="1"/>
  <c r="S64" i="13" l="1"/>
  <c r="T64" i="13"/>
  <c r="U64" i="13"/>
  <c r="V64" i="13"/>
  <c r="R64" i="13"/>
  <c r="S63" i="13"/>
  <c r="T63" i="13"/>
  <c r="U63" i="13"/>
  <c r="V63" i="13"/>
  <c r="R63" i="13"/>
  <c r="V62" i="13" l="1"/>
  <c r="U62" i="13"/>
  <c r="T62" i="13"/>
  <c r="S62" i="13"/>
  <c r="R62" i="13"/>
  <c r="W50" i="13"/>
  <c r="V50" i="13"/>
  <c r="U50" i="13"/>
  <c r="T50" i="13"/>
  <c r="S50" i="13"/>
  <c r="R50" i="13"/>
  <c r="Q50" i="13"/>
  <c r="P50" i="13"/>
  <c r="O50" i="13"/>
  <c r="N50" i="13"/>
  <c r="T36" i="13"/>
  <c r="S36" i="13"/>
  <c r="R36" i="13"/>
  <c r="Q36" i="13"/>
  <c r="P36" i="13"/>
  <c r="O36" i="13"/>
  <c r="N36" i="13"/>
  <c r="M36" i="13"/>
  <c r="L36" i="13"/>
  <c r="K36" i="13"/>
  <c r="E24" i="13"/>
  <c r="F24" i="13"/>
  <c r="Q24" i="13"/>
  <c r="P24" i="13"/>
  <c r="O24" i="13"/>
  <c r="N24" i="13"/>
  <c r="M24" i="13"/>
  <c r="L24" i="13"/>
  <c r="K24" i="13"/>
  <c r="J24" i="13"/>
  <c r="I24" i="13"/>
  <c r="H24" i="13"/>
  <c r="G24" i="13"/>
  <c r="M10" i="13"/>
  <c r="N10" i="13"/>
  <c r="O10" i="13"/>
  <c r="L10" i="13"/>
  <c r="K10" i="13"/>
  <c r="J10" i="13"/>
  <c r="I10" i="13"/>
  <c r="H10" i="13"/>
  <c r="G10" i="13"/>
  <c r="F10" i="13"/>
  <c r="E10" i="13"/>
  <c r="D10" i="13"/>
  <c r="C10" i="13"/>
  <c r="B10" i="13"/>
  <c r="I72" i="13"/>
  <c r="S61" i="13"/>
  <c r="T61" i="13"/>
  <c r="U61" i="13"/>
  <c r="V61" i="13"/>
  <c r="R61" i="13"/>
  <c r="O49" i="13"/>
  <c r="P49" i="13"/>
  <c r="Q49" i="13"/>
  <c r="R49" i="13"/>
  <c r="S49" i="13"/>
  <c r="T49" i="13"/>
  <c r="U49" i="13"/>
  <c r="V49" i="13"/>
  <c r="W49" i="13"/>
  <c r="N49" i="13"/>
  <c r="L35" i="13"/>
  <c r="M35" i="13"/>
  <c r="N35" i="13"/>
  <c r="O35" i="13"/>
  <c r="P35" i="13"/>
  <c r="Q35" i="13"/>
  <c r="R35" i="13"/>
  <c r="S35" i="13"/>
  <c r="T35" i="13"/>
  <c r="K35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E23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B9" i="13"/>
  <c r="F76" i="13"/>
  <c r="E76" i="13"/>
  <c r="B76" i="13"/>
  <c r="P75" i="13"/>
  <c r="F75" i="13"/>
  <c r="E75" i="13"/>
  <c r="B75" i="13"/>
  <c r="F74" i="13"/>
  <c r="E74" i="13"/>
  <c r="B74" i="13"/>
  <c r="F73" i="13"/>
  <c r="E73" i="13"/>
  <c r="B73" i="13"/>
  <c r="F72" i="13"/>
  <c r="E72" i="13"/>
  <c r="B72" i="13"/>
  <c r="R67" i="13"/>
  <c r="R66" i="13"/>
  <c r="R65" i="13"/>
  <c r="C9" i="12" l="1"/>
  <c r="D9" i="12"/>
  <c r="E9" i="12"/>
  <c r="F9" i="12"/>
  <c r="G9" i="12"/>
  <c r="H9" i="12"/>
  <c r="I9" i="12"/>
  <c r="J9" i="12"/>
  <c r="K9" i="12"/>
  <c r="L9" i="12"/>
  <c r="M9" i="12"/>
  <c r="N9" i="12"/>
  <c r="O9" i="12"/>
  <c r="B9" i="12"/>
  <c r="E72" i="12" l="1"/>
  <c r="E73" i="12"/>
  <c r="E74" i="12"/>
  <c r="E75" i="12"/>
  <c r="E76" i="12"/>
  <c r="F74" i="12"/>
  <c r="F75" i="12"/>
  <c r="F76" i="12"/>
  <c r="F72" i="12"/>
  <c r="F73" i="12"/>
  <c r="B72" i="12"/>
  <c r="B73" i="12"/>
  <c r="B74" i="12"/>
  <c r="B75" i="12"/>
  <c r="B76" i="12"/>
  <c r="H8" i="14"/>
  <c r="H7" i="14"/>
  <c r="H6" i="14"/>
  <c r="H5" i="14"/>
  <c r="H4" i="14"/>
  <c r="H3" i="14"/>
  <c r="S61" i="12"/>
  <c r="T61" i="12"/>
  <c r="U61" i="12"/>
  <c r="V61" i="12"/>
  <c r="R61" i="12"/>
  <c r="O49" i="12"/>
  <c r="P49" i="12"/>
  <c r="Q49" i="12"/>
  <c r="R49" i="12"/>
  <c r="S49" i="12"/>
  <c r="T49" i="12"/>
  <c r="U49" i="12"/>
  <c r="V49" i="12"/>
  <c r="W49" i="12"/>
  <c r="N49" i="12"/>
  <c r="L35" i="12"/>
  <c r="M35" i="12"/>
  <c r="N35" i="12"/>
  <c r="O35" i="12"/>
  <c r="P35" i="12"/>
  <c r="Q35" i="12"/>
  <c r="R35" i="12"/>
  <c r="S35" i="12"/>
  <c r="T35" i="12"/>
  <c r="K35" i="12"/>
  <c r="V62" i="12"/>
  <c r="U62" i="12"/>
  <c r="T62" i="12"/>
  <c r="S62" i="12"/>
  <c r="R62" i="12"/>
  <c r="W50" i="12"/>
  <c r="V50" i="12"/>
  <c r="U50" i="12"/>
  <c r="T50" i="12"/>
  <c r="S50" i="12"/>
  <c r="R50" i="12"/>
  <c r="Q50" i="12"/>
  <c r="P50" i="12"/>
  <c r="O50" i="12"/>
  <c r="N50" i="12"/>
  <c r="T36" i="12"/>
  <c r="S36" i="12"/>
  <c r="R36" i="12"/>
  <c r="Q36" i="12"/>
  <c r="P36" i="12"/>
  <c r="O36" i="12"/>
  <c r="N36" i="12"/>
  <c r="M36" i="12"/>
  <c r="L36" i="12"/>
  <c r="K36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G23" i="12"/>
  <c r="H23" i="12"/>
  <c r="I23" i="12"/>
  <c r="J23" i="12"/>
  <c r="K23" i="12"/>
  <c r="L23" i="12"/>
  <c r="M23" i="12"/>
  <c r="N23" i="12"/>
  <c r="O23" i="12"/>
  <c r="P23" i="12"/>
  <c r="Q23" i="12"/>
  <c r="F23" i="12"/>
  <c r="E23" i="12"/>
  <c r="E4" i="14"/>
  <c r="E5" i="14"/>
  <c r="E6" i="14"/>
  <c r="E7" i="14"/>
  <c r="E8" i="14"/>
  <c r="E3" i="14"/>
  <c r="D4" i="14"/>
  <c r="D5" i="14"/>
  <c r="D6" i="14"/>
  <c r="D7" i="14"/>
  <c r="D8" i="14"/>
  <c r="D3" i="14"/>
  <c r="O10" i="12"/>
  <c r="N10" i="12"/>
  <c r="M10" i="12"/>
  <c r="L10" i="12"/>
  <c r="K10" i="12"/>
  <c r="J10" i="12"/>
  <c r="I10" i="12"/>
  <c r="H10" i="12"/>
  <c r="G10" i="12"/>
  <c r="D10" i="12"/>
  <c r="E10" i="12"/>
  <c r="F10" i="12"/>
  <c r="C10" i="12"/>
  <c r="B10" i="12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E25" i="14"/>
  <c r="D25" i="14"/>
  <c r="R67" i="12" l="1"/>
  <c r="R66" i="12"/>
  <c r="R65" i="12"/>
  <c r="J68" i="8" l="1"/>
  <c r="I72" i="6"/>
  <c r="Q71" i="2" l="1"/>
  <c r="P75" i="6"/>
  <c r="J12" i="3" l="1"/>
  <c r="J7" i="3"/>
  <c r="S64" i="6" l="1"/>
  <c r="T64" i="6"/>
  <c r="U64" i="6"/>
  <c r="V64" i="6"/>
  <c r="S63" i="6"/>
  <c r="T63" i="6"/>
  <c r="U63" i="6"/>
  <c r="V63" i="6"/>
  <c r="S62" i="6"/>
  <c r="T62" i="6"/>
  <c r="U62" i="6"/>
  <c r="V62" i="6"/>
  <c r="R67" i="6"/>
  <c r="R66" i="6"/>
  <c r="R65" i="6"/>
  <c r="R64" i="6"/>
  <c r="R63" i="6"/>
  <c r="R62" i="6"/>
  <c r="O50" i="6"/>
  <c r="P50" i="6"/>
  <c r="Q50" i="6"/>
  <c r="R50" i="6"/>
  <c r="S50" i="6"/>
  <c r="T50" i="6"/>
  <c r="U50" i="6"/>
  <c r="V50" i="6"/>
  <c r="W50" i="6"/>
  <c r="N50" i="6"/>
  <c r="L36" i="6"/>
  <c r="M36" i="6"/>
  <c r="N36" i="6"/>
  <c r="O36" i="6"/>
  <c r="P36" i="6"/>
  <c r="Q36" i="6"/>
  <c r="R36" i="6"/>
  <c r="S36" i="6"/>
  <c r="T36" i="6"/>
  <c r="K36" i="6"/>
  <c r="F24" i="6"/>
  <c r="G24" i="6"/>
  <c r="H24" i="6"/>
  <c r="I24" i="6"/>
  <c r="J24" i="6"/>
  <c r="K24" i="6"/>
  <c r="L24" i="6"/>
  <c r="M24" i="6"/>
  <c r="N24" i="6"/>
  <c r="O24" i="6"/>
  <c r="P24" i="6"/>
  <c r="Q24" i="6"/>
  <c r="E24" i="6"/>
  <c r="T40" i="8"/>
  <c r="S40" i="8"/>
  <c r="R40" i="8"/>
  <c r="Q40" i="8"/>
  <c r="P40" i="8"/>
  <c r="O40" i="8"/>
  <c r="N40" i="8"/>
  <c r="M40" i="8"/>
  <c r="L40" i="8"/>
  <c r="K40" i="8"/>
  <c r="T39" i="8"/>
  <c r="S39" i="8"/>
  <c r="R39" i="8"/>
  <c r="Q39" i="8"/>
  <c r="P39" i="8"/>
  <c r="O39" i="8"/>
  <c r="N39" i="8"/>
  <c r="M39" i="8"/>
  <c r="L39" i="8"/>
  <c r="K39" i="8"/>
  <c r="T38" i="8"/>
  <c r="S38" i="8"/>
  <c r="R38" i="8"/>
  <c r="Q38" i="8"/>
  <c r="P38" i="8"/>
  <c r="O38" i="8"/>
  <c r="N38" i="8"/>
  <c r="M38" i="8"/>
  <c r="L38" i="8"/>
  <c r="K3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H12" i="3"/>
  <c r="M12" i="3" s="1"/>
  <c r="F12" i="3"/>
  <c r="V63" i="12" l="1"/>
  <c r="U63" i="12"/>
  <c r="T63" i="12"/>
  <c r="U64" i="12"/>
  <c r="R64" i="12"/>
  <c r="V64" i="12"/>
  <c r="T64" i="12"/>
  <c r="S63" i="12"/>
  <c r="R68" i="13"/>
  <c r="R63" i="12"/>
  <c r="S64" i="12"/>
  <c r="V67" i="6"/>
  <c r="U67" i="6"/>
  <c r="T67" i="6"/>
  <c r="S67" i="6"/>
  <c r="V66" i="6"/>
  <c r="U66" i="6"/>
  <c r="T66" i="6"/>
  <c r="S66" i="6"/>
  <c r="V65" i="6"/>
  <c r="U65" i="6"/>
  <c r="T65" i="6"/>
  <c r="S65" i="6"/>
  <c r="V67" i="9"/>
  <c r="U67" i="9"/>
  <c r="T67" i="9"/>
  <c r="S67" i="9"/>
  <c r="R67" i="9"/>
  <c r="V66" i="9"/>
  <c r="U66" i="9"/>
  <c r="T66" i="9"/>
  <c r="S66" i="9"/>
  <c r="R66" i="9"/>
  <c r="V65" i="9"/>
  <c r="U65" i="9"/>
  <c r="T65" i="9"/>
  <c r="S65" i="9"/>
  <c r="R65" i="9"/>
  <c r="V61" i="9"/>
  <c r="U61" i="9"/>
  <c r="T61" i="9"/>
  <c r="S61" i="9"/>
  <c r="R61" i="9"/>
  <c r="R68" i="12" s="1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49" i="9"/>
  <c r="V49" i="9"/>
  <c r="U49" i="9"/>
  <c r="T49" i="9"/>
  <c r="S49" i="9"/>
  <c r="R49" i="9"/>
  <c r="Q49" i="9"/>
  <c r="P49" i="9"/>
  <c r="O49" i="9"/>
  <c r="N49" i="9"/>
  <c r="T38" i="9"/>
  <c r="S38" i="9"/>
  <c r="R38" i="9"/>
  <c r="Q38" i="9"/>
  <c r="P38" i="9"/>
  <c r="O38" i="9"/>
  <c r="N38" i="9"/>
  <c r="M38" i="9"/>
  <c r="L38" i="9"/>
  <c r="K38" i="9"/>
  <c r="T37" i="9"/>
  <c r="S37" i="9"/>
  <c r="R37" i="9"/>
  <c r="Q37" i="9"/>
  <c r="P37" i="9"/>
  <c r="O37" i="9"/>
  <c r="N37" i="9"/>
  <c r="M37" i="9"/>
  <c r="L37" i="9"/>
  <c r="K37" i="9"/>
  <c r="T35" i="9"/>
  <c r="S35" i="9"/>
  <c r="R35" i="9"/>
  <c r="Q35" i="9"/>
  <c r="P35" i="9"/>
  <c r="O35" i="9"/>
  <c r="N35" i="9"/>
  <c r="M35" i="9"/>
  <c r="L35" i="9"/>
  <c r="K35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O10" i="9"/>
  <c r="O10" i="6" s="1"/>
  <c r="N10" i="9"/>
  <c r="N10" i="6" s="1"/>
  <c r="M10" i="9"/>
  <c r="M10" i="6" s="1"/>
  <c r="L10" i="9"/>
  <c r="L10" i="6" s="1"/>
  <c r="K10" i="9"/>
  <c r="K10" i="6" s="1"/>
  <c r="J10" i="9"/>
  <c r="J10" i="6" s="1"/>
  <c r="I10" i="9"/>
  <c r="I10" i="6" s="1"/>
  <c r="H10" i="9"/>
  <c r="H10" i="6" s="1"/>
  <c r="G10" i="9"/>
  <c r="G10" i="6" s="1"/>
  <c r="F10" i="9"/>
  <c r="F10" i="6" s="1"/>
  <c r="E10" i="9"/>
  <c r="E10" i="6" s="1"/>
  <c r="D10" i="9"/>
  <c r="D10" i="6" s="1"/>
  <c r="C10" i="9"/>
  <c r="C10" i="6" s="1"/>
  <c r="B10" i="9"/>
  <c r="B10" i="6" s="1"/>
  <c r="O9" i="9"/>
  <c r="N9" i="9"/>
  <c r="M9" i="9"/>
  <c r="M9" i="6" s="1"/>
  <c r="L9" i="9"/>
  <c r="L9" i="6" s="1"/>
  <c r="K9" i="9"/>
  <c r="K9" i="6" s="1"/>
  <c r="J9" i="9"/>
  <c r="J9" i="6" s="1"/>
  <c r="I9" i="9"/>
  <c r="I9" i="6" s="1"/>
  <c r="H9" i="9"/>
  <c r="G9" i="9"/>
  <c r="F9" i="9"/>
  <c r="E9" i="9"/>
  <c r="E9" i="6" s="1"/>
  <c r="D9" i="9"/>
  <c r="D9" i="6" s="1"/>
  <c r="C9" i="9"/>
  <c r="C9" i="6" s="1"/>
  <c r="B9" i="9"/>
  <c r="B9" i="6" s="1"/>
  <c r="V68" i="12" l="1"/>
  <c r="S68" i="13"/>
  <c r="T68" i="13"/>
  <c r="U67" i="12"/>
  <c r="U66" i="12"/>
  <c r="U65" i="12"/>
  <c r="U65" i="13"/>
  <c r="U67" i="13"/>
  <c r="U66" i="13"/>
  <c r="S67" i="12"/>
  <c r="S66" i="12"/>
  <c r="S65" i="12"/>
  <c r="T67" i="12"/>
  <c r="T66" i="12"/>
  <c r="T65" i="12"/>
  <c r="T65" i="13"/>
  <c r="T67" i="13"/>
  <c r="T66" i="13"/>
  <c r="V67" i="12"/>
  <c r="V65" i="12"/>
  <c r="V66" i="12"/>
  <c r="V66" i="13"/>
  <c r="V65" i="13"/>
  <c r="V67" i="13"/>
  <c r="T68" i="12"/>
  <c r="S67" i="13"/>
  <c r="S65" i="13"/>
  <c r="S66" i="13"/>
  <c r="U68" i="13"/>
  <c r="V68" i="13"/>
  <c r="K11" i="6"/>
  <c r="K11" i="12" s="1"/>
  <c r="K11" i="13" s="1"/>
  <c r="H29" i="9"/>
  <c r="I11" i="6"/>
  <c r="I11" i="12" s="1"/>
  <c r="I11" i="13" s="1"/>
  <c r="C14" i="9"/>
  <c r="K14" i="9"/>
  <c r="K25" i="6"/>
  <c r="K25" i="12" s="1"/>
  <c r="K25" i="13" s="1"/>
  <c r="F27" i="9"/>
  <c r="N28" i="9"/>
  <c r="M37" i="6"/>
  <c r="M37" i="12" s="1"/>
  <c r="M37" i="13" s="1"/>
  <c r="S41" i="9"/>
  <c r="R51" i="6"/>
  <c r="R51" i="12" s="1"/>
  <c r="R51" i="13" s="1"/>
  <c r="P55" i="9"/>
  <c r="T40" i="9"/>
  <c r="P29" i="9"/>
  <c r="V49" i="6"/>
  <c r="T51" i="6"/>
  <c r="T51" i="12" s="1"/>
  <c r="T51" i="13" s="1"/>
  <c r="D11" i="6"/>
  <c r="D11" i="12" s="1"/>
  <c r="D11" i="13" s="1"/>
  <c r="L11" i="6"/>
  <c r="L11" i="12" s="1"/>
  <c r="L11" i="13" s="1"/>
  <c r="F14" i="9"/>
  <c r="N14" i="9"/>
  <c r="K23" i="6"/>
  <c r="F25" i="6"/>
  <c r="F25" i="12" s="1"/>
  <c r="F25" i="13" s="1"/>
  <c r="N25" i="6"/>
  <c r="N25" i="12" s="1"/>
  <c r="N25" i="13" s="1"/>
  <c r="I29" i="9"/>
  <c r="Q29" i="9"/>
  <c r="R35" i="6"/>
  <c r="P37" i="6"/>
  <c r="P37" i="12" s="1"/>
  <c r="P37" i="13" s="1"/>
  <c r="N39" i="9"/>
  <c r="O49" i="6"/>
  <c r="W49" i="6"/>
  <c r="U51" i="6"/>
  <c r="U51" i="12" s="1"/>
  <c r="U51" i="13" s="1"/>
  <c r="S54" i="9"/>
  <c r="U61" i="6"/>
  <c r="U68" i="6" s="1"/>
  <c r="U68" i="12"/>
  <c r="J11" i="6"/>
  <c r="J11" i="12" s="1"/>
  <c r="J11" i="13" s="1"/>
  <c r="U49" i="6"/>
  <c r="C11" i="6"/>
  <c r="C11" i="12" s="1"/>
  <c r="C11" i="13" s="1"/>
  <c r="Q35" i="6"/>
  <c r="E11" i="6"/>
  <c r="E11" i="12" s="1"/>
  <c r="E11" i="13" s="1"/>
  <c r="M11" i="6"/>
  <c r="M11" i="12" s="1"/>
  <c r="M11" i="13" s="1"/>
  <c r="G14" i="9"/>
  <c r="O14" i="9"/>
  <c r="L23" i="6"/>
  <c r="G25" i="6"/>
  <c r="G25" i="12" s="1"/>
  <c r="G25" i="13" s="1"/>
  <c r="O25" i="6"/>
  <c r="O25" i="12" s="1"/>
  <c r="O25" i="13" s="1"/>
  <c r="Q37" i="6"/>
  <c r="Q37" i="12" s="1"/>
  <c r="Q37" i="13" s="1"/>
  <c r="O39" i="9"/>
  <c r="N51" i="6"/>
  <c r="N51" i="12" s="1"/>
  <c r="N51" i="13" s="1"/>
  <c r="V51" i="6"/>
  <c r="V51" i="12" s="1"/>
  <c r="V51" i="13" s="1"/>
  <c r="N37" i="6"/>
  <c r="N37" i="12" s="1"/>
  <c r="N37" i="13" s="1"/>
  <c r="S61" i="6"/>
  <c r="S68" i="6" s="1"/>
  <c r="S68" i="12"/>
  <c r="E15" i="9"/>
  <c r="N49" i="6"/>
  <c r="F11" i="6"/>
  <c r="F11" i="12" s="1"/>
  <c r="F11" i="13" s="1"/>
  <c r="N11" i="6"/>
  <c r="N11" i="12" s="1"/>
  <c r="N11" i="13" s="1"/>
  <c r="H15" i="9"/>
  <c r="E23" i="6"/>
  <c r="M23" i="6"/>
  <c r="H25" i="6"/>
  <c r="H25" i="12" s="1"/>
  <c r="H25" i="13" s="1"/>
  <c r="P25" i="6"/>
  <c r="P25" i="12" s="1"/>
  <c r="P25" i="13" s="1"/>
  <c r="K27" i="9"/>
  <c r="D13" i="9"/>
  <c r="Q54" i="9"/>
  <c r="O37" i="6"/>
  <c r="O37" i="12" s="1"/>
  <c r="O37" i="13" s="1"/>
  <c r="G11" i="6"/>
  <c r="G11" i="12" s="1"/>
  <c r="G11" i="13" s="1"/>
  <c r="O11" i="6"/>
  <c r="O11" i="12" s="1"/>
  <c r="O11" i="13" s="1"/>
  <c r="I13" i="9"/>
  <c r="I25" i="6"/>
  <c r="I25" i="12" s="1"/>
  <c r="I25" i="13" s="1"/>
  <c r="Q25" i="6"/>
  <c r="Q25" i="12" s="1"/>
  <c r="Q25" i="13" s="1"/>
  <c r="L27" i="9"/>
  <c r="K37" i="6"/>
  <c r="K37" i="12" s="1"/>
  <c r="K37" i="13" s="1"/>
  <c r="S37" i="6"/>
  <c r="S37" i="12" s="1"/>
  <c r="S37" i="13" s="1"/>
  <c r="P51" i="6"/>
  <c r="P51" i="12" s="1"/>
  <c r="P51" i="13" s="1"/>
  <c r="B11" i="6"/>
  <c r="B11" i="12" s="1"/>
  <c r="B11" i="13" s="1"/>
  <c r="L13" i="9"/>
  <c r="P35" i="6"/>
  <c r="S51" i="6"/>
  <c r="S51" i="12" s="1"/>
  <c r="S51" i="13" s="1"/>
  <c r="M15" i="9"/>
  <c r="M40" i="9"/>
  <c r="H11" i="6"/>
  <c r="H11" i="12" s="1"/>
  <c r="H11" i="13" s="1"/>
  <c r="B13" i="9"/>
  <c r="J13" i="9"/>
  <c r="J25" i="6"/>
  <c r="J25" i="12" s="1"/>
  <c r="J25" i="13" s="1"/>
  <c r="E28" i="9"/>
  <c r="L37" i="6"/>
  <c r="L37" i="12" s="1"/>
  <c r="L37" i="13" s="1"/>
  <c r="T37" i="6"/>
  <c r="T37" i="12" s="1"/>
  <c r="T37" i="13" s="1"/>
  <c r="Q51" i="6"/>
  <c r="Q51" i="12" s="1"/>
  <c r="Q51" i="13" s="1"/>
  <c r="Q55" i="9"/>
  <c r="F17" i="9"/>
  <c r="N17" i="9"/>
  <c r="E12" i="6"/>
  <c r="O13" i="9"/>
  <c r="I14" i="9"/>
  <c r="J14" i="9"/>
  <c r="M12" i="6"/>
  <c r="G17" i="9"/>
  <c r="F13" i="9"/>
  <c r="S68" i="9"/>
  <c r="B14" i="9"/>
  <c r="N40" i="9"/>
  <c r="J12" i="6"/>
  <c r="O17" i="9"/>
  <c r="K15" i="9"/>
  <c r="L42" i="9"/>
  <c r="L35" i="6"/>
  <c r="F9" i="6"/>
  <c r="L12" i="6"/>
  <c r="D12" i="6"/>
  <c r="H17" i="9"/>
  <c r="H14" i="9"/>
  <c r="F30" i="9"/>
  <c r="F23" i="6"/>
  <c r="N30" i="9"/>
  <c r="N23" i="6"/>
  <c r="L28" i="9"/>
  <c r="L26" i="6"/>
  <c r="L26" i="12" s="1"/>
  <c r="L26" i="13" s="1"/>
  <c r="N42" i="9"/>
  <c r="N35" i="6"/>
  <c r="R40" i="9"/>
  <c r="R38" i="6"/>
  <c r="R38" i="12" s="1"/>
  <c r="P56" i="9"/>
  <c r="P49" i="6"/>
  <c r="T54" i="9"/>
  <c r="T52" i="6"/>
  <c r="T52" i="12" s="1"/>
  <c r="T52" i="13" s="1"/>
  <c r="U68" i="9"/>
  <c r="K12" i="6"/>
  <c r="K12" i="12" s="1"/>
  <c r="C12" i="6"/>
  <c r="C12" i="12" s="1"/>
  <c r="J28" i="9"/>
  <c r="J26" i="6"/>
  <c r="P39" i="9"/>
  <c r="P38" i="6"/>
  <c r="R55" i="9"/>
  <c r="R52" i="6"/>
  <c r="N9" i="6"/>
  <c r="R54" i="9"/>
  <c r="M27" i="9"/>
  <c r="M26" i="6"/>
  <c r="M26" i="12" s="1"/>
  <c r="M28" i="12" s="1"/>
  <c r="Q56" i="9"/>
  <c r="Q49" i="6"/>
  <c r="T42" i="9"/>
  <c r="T35" i="6"/>
  <c r="K29" i="9"/>
  <c r="K26" i="6"/>
  <c r="J27" i="9"/>
  <c r="Q39" i="9"/>
  <c r="Q38" i="6"/>
  <c r="Q38" i="12" s="1"/>
  <c r="S55" i="9"/>
  <c r="S52" i="6"/>
  <c r="U56" i="9"/>
  <c r="U52" i="6"/>
  <c r="F29" i="9"/>
  <c r="F26" i="6"/>
  <c r="T39" i="9"/>
  <c r="T38" i="6"/>
  <c r="N53" i="9"/>
  <c r="N52" i="6"/>
  <c r="N52" i="12" s="1"/>
  <c r="B12" i="6"/>
  <c r="I12" i="6"/>
  <c r="M42" i="9"/>
  <c r="M35" i="6"/>
  <c r="O42" i="9"/>
  <c r="O35" i="6"/>
  <c r="W56" i="9"/>
  <c r="W51" i="6"/>
  <c r="W51" i="12" s="1"/>
  <c r="H30" i="9"/>
  <c r="H23" i="6"/>
  <c r="N29" i="9"/>
  <c r="N26" i="6"/>
  <c r="N27" i="9"/>
  <c r="L39" i="9"/>
  <c r="L38" i="6"/>
  <c r="L41" i="9"/>
  <c r="V53" i="9"/>
  <c r="V52" i="6"/>
  <c r="C17" i="9"/>
  <c r="K17" i="9"/>
  <c r="G13" i="9"/>
  <c r="B15" i="9"/>
  <c r="I30" i="9"/>
  <c r="I23" i="6"/>
  <c r="Q30" i="9"/>
  <c r="Q23" i="6"/>
  <c r="L30" i="9"/>
  <c r="L25" i="6"/>
  <c r="L25" i="12" s="1"/>
  <c r="G29" i="9"/>
  <c r="G26" i="6"/>
  <c r="O29" i="9"/>
  <c r="O26" i="6"/>
  <c r="M41" i="9"/>
  <c r="M38" i="6"/>
  <c r="R41" i="9"/>
  <c r="S56" i="9"/>
  <c r="S49" i="6"/>
  <c r="O55" i="9"/>
  <c r="O52" i="6"/>
  <c r="O52" i="12" s="1"/>
  <c r="O52" i="13" s="1"/>
  <c r="W55" i="9"/>
  <c r="W52" i="6"/>
  <c r="W52" i="12" s="1"/>
  <c r="W52" i="13" s="1"/>
  <c r="R68" i="9"/>
  <c r="R61" i="6"/>
  <c r="R68" i="6" s="1"/>
  <c r="H12" i="6"/>
  <c r="R42" i="9"/>
  <c r="R37" i="6"/>
  <c r="R37" i="12" s="1"/>
  <c r="O30" i="9"/>
  <c r="O23" i="6"/>
  <c r="O30" i="6" s="1"/>
  <c r="K40" i="9"/>
  <c r="K40" i="13" s="1"/>
  <c r="K38" i="6"/>
  <c r="K38" i="12" s="1"/>
  <c r="O56" i="9"/>
  <c r="O51" i="6"/>
  <c r="O51" i="12" s="1"/>
  <c r="J17" i="9"/>
  <c r="P30" i="9"/>
  <c r="P23" i="6"/>
  <c r="H13" i="9"/>
  <c r="C15" i="9"/>
  <c r="J30" i="9"/>
  <c r="J23" i="6"/>
  <c r="E30" i="9"/>
  <c r="E25" i="6"/>
  <c r="E25" i="12" s="1"/>
  <c r="E25" i="13" s="1"/>
  <c r="E30" i="13" s="1"/>
  <c r="M30" i="9"/>
  <c r="M25" i="6"/>
  <c r="M25" i="12" s="1"/>
  <c r="M25" i="13" s="1"/>
  <c r="H28" i="9"/>
  <c r="H26" i="6"/>
  <c r="H26" i="12" s="1"/>
  <c r="H26" i="13" s="1"/>
  <c r="P28" i="9"/>
  <c r="P26" i="6"/>
  <c r="P26" i="12" s="1"/>
  <c r="P26" i="13" s="1"/>
  <c r="F28" i="9"/>
  <c r="K30" i="9"/>
  <c r="N41" i="9"/>
  <c r="N38" i="6"/>
  <c r="N38" i="12" s="1"/>
  <c r="N38" i="13" s="1"/>
  <c r="T56" i="9"/>
  <c r="T49" i="6"/>
  <c r="P54" i="9"/>
  <c r="P52" i="6"/>
  <c r="S53" i="9"/>
  <c r="H9" i="6"/>
  <c r="O12" i="6"/>
  <c r="G12" i="6"/>
  <c r="V68" i="9"/>
  <c r="V61" i="6"/>
  <c r="V68" i="6" s="1"/>
  <c r="I17" i="9"/>
  <c r="G30" i="9"/>
  <c r="G23" i="6"/>
  <c r="E27" i="9"/>
  <c r="E26" i="6"/>
  <c r="E26" i="12" s="1"/>
  <c r="E26" i="13" s="1"/>
  <c r="J29" i="9"/>
  <c r="S40" i="9"/>
  <c r="S38" i="6"/>
  <c r="K41" i="9"/>
  <c r="K41" i="13" s="1"/>
  <c r="B17" i="9"/>
  <c r="R56" i="9"/>
  <c r="R49" i="6"/>
  <c r="N13" i="9"/>
  <c r="J15" i="9"/>
  <c r="I27" i="9"/>
  <c r="I26" i="6"/>
  <c r="Q27" i="9"/>
  <c r="Q26" i="6"/>
  <c r="M28" i="9"/>
  <c r="K42" i="9"/>
  <c r="K35" i="6"/>
  <c r="S42" i="9"/>
  <c r="S35" i="6"/>
  <c r="O40" i="9"/>
  <c r="O38" i="6"/>
  <c r="O38" i="12" s="1"/>
  <c r="O38" i="13" s="1"/>
  <c r="L40" i="9"/>
  <c r="T41" i="9"/>
  <c r="Q53" i="9"/>
  <c r="Q52" i="6"/>
  <c r="Q52" i="12" s="1"/>
  <c r="Q52" i="13" s="1"/>
  <c r="T53" i="9"/>
  <c r="T68" i="9"/>
  <c r="T61" i="6"/>
  <c r="T68" i="6" s="1"/>
  <c r="O9" i="6"/>
  <c r="G9" i="6"/>
  <c r="N12" i="6"/>
  <c r="F12" i="6"/>
  <c r="D17" i="9"/>
  <c r="Q42" i="9"/>
  <c r="D15" i="9"/>
  <c r="O28" i="9"/>
  <c r="D14" i="9"/>
  <c r="L14" i="9"/>
  <c r="F15" i="9"/>
  <c r="N15" i="9"/>
  <c r="I28" i="9"/>
  <c r="Q28" i="9"/>
  <c r="L29" i="9"/>
  <c r="R39" i="9"/>
  <c r="P40" i="9"/>
  <c r="O53" i="9"/>
  <c r="W53" i="9"/>
  <c r="U54" i="9"/>
  <c r="L15" i="9"/>
  <c r="C13" i="9"/>
  <c r="K13" i="9"/>
  <c r="E14" i="9"/>
  <c r="M14" i="9"/>
  <c r="G15" i="9"/>
  <c r="O15" i="9"/>
  <c r="G27" i="9"/>
  <c r="O27" i="9"/>
  <c r="E29" i="9"/>
  <c r="M29" i="9"/>
  <c r="K39" i="9"/>
  <c r="K39" i="13" s="1"/>
  <c r="S39" i="9"/>
  <c r="Q40" i="9"/>
  <c r="O41" i="9"/>
  <c r="P53" i="9"/>
  <c r="N54" i="9"/>
  <c r="V54" i="9"/>
  <c r="T55" i="9"/>
  <c r="L17" i="9"/>
  <c r="E17" i="9"/>
  <c r="N56" i="9"/>
  <c r="G28" i="9"/>
  <c r="U53" i="9"/>
  <c r="H27" i="9"/>
  <c r="P27" i="9"/>
  <c r="K28" i="9"/>
  <c r="P41" i="9"/>
  <c r="O54" i="9"/>
  <c r="W54" i="9"/>
  <c r="U55" i="9"/>
  <c r="M17" i="9"/>
  <c r="E13" i="9"/>
  <c r="M13" i="9"/>
  <c r="I15" i="9"/>
  <c r="M39" i="9"/>
  <c r="Q41" i="9"/>
  <c r="R53" i="9"/>
  <c r="N55" i="9"/>
  <c r="V55" i="9"/>
  <c r="P42" i="9"/>
  <c r="V56" i="9"/>
  <c r="Q56" i="13" l="1"/>
  <c r="O42" i="13"/>
  <c r="N42" i="13"/>
  <c r="P30" i="13"/>
  <c r="W54" i="12"/>
  <c r="N55" i="12"/>
  <c r="N52" i="13"/>
  <c r="L28" i="13"/>
  <c r="L29" i="13"/>
  <c r="L27" i="13"/>
  <c r="N41" i="13"/>
  <c r="N39" i="13"/>
  <c r="N40" i="13"/>
  <c r="T53" i="12"/>
  <c r="O54" i="12"/>
  <c r="M29" i="12"/>
  <c r="M26" i="13"/>
  <c r="M27" i="12"/>
  <c r="H27" i="13"/>
  <c r="H29" i="13"/>
  <c r="H28" i="13"/>
  <c r="W56" i="12"/>
  <c r="W51" i="13"/>
  <c r="W56" i="13" s="1"/>
  <c r="T56" i="12"/>
  <c r="L28" i="6"/>
  <c r="Q55" i="13"/>
  <c r="Q53" i="13"/>
  <c r="Q54" i="13"/>
  <c r="E28" i="13"/>
  <c r="E29" i="13"/>
  <c r="E27" i="13"/>
  <c r="R42" i="12"/>
  <c r="R37" i="13"/>
  <c r="Q41" i="12"/>
  <c r="Q38" i="13"/>
  <c r="Q42" i="13" s="1"/>
  <c r="N56" i="12"/>
  <c r="O56" i="12"/>
  <c r="O51" i="13"/>
  <c r="O56" i="13" s="1"/>
  <c r="L30" i="12"/>
  <c r="L25" i="13"/>
  <c r="L30" i="13" s="1"/>
  <c r="R40" i="12"/>
  <c r="R38" i="13"/>
  <c r="P29" i="13"/>
  <c r="P27" i="13"/>
  <c r="P28" i="13"/>
  <c r="C17" i="12"/>
  <c r="C12" i="13"/>
  <c r="C17" i="13" s="1"/>
  <c r="W55" i="12"/>
  <c r="H30" i="13"/>
  <c r="O40" i="13"/>
  <c r="O41" i="13"/>
  <c r="O39" i="13"/>
  <c r="K42" i="12"/>
  <c r="K38" i="13"/>
  <c r="K42" i="13" s="1"/>
  <c r="K17" i="12"/>
  <c r="K12" i="13"/>
  <c r="W53" i="12"/>
  <c r="M30" i="12"/>
  <c r="R41" i="12"/>
  <c r="Q27" i="6"/>
  <c r="Q26" i="12"/>
  <c r="K30" i="6"/>
  <c r="K26" i="12"/>
  <c r="K29" i="12" s="1"/>
  <c r="O13" i="6"/>
  <c r="O12" i="12"/>
  <c r="G28" i="6"/>
  <c r="G26" i="12"/>
  <c r="G26" i="13" s="1"/>
  <c r="G30" i="13" s="1"/>
  <c r="T41" i="6"/>
  <c r="T38" i="12"/>
  <c r="T40" i="12" s="1"/>
  <c r="N54" i="12"/>
  <c r="T54" i="12"/>
  <c r="F15" i="6"/>
  <c r="F12" i="12"/>
  <c r="J29" i="6"/>
  <c r="J26" i="12"/>
  <c r="J26" i="13" s="1"/>
  <c r="J30" i="13" s="1"/>
  <c r="N53" i="12"/>
  <c r="N29" i="6"/>
  <c r="N26" i="12"/>
  <c r="N28" i="12" s="1"/>
  <c r="M13" i="6"/>
  <c r="M12" i="12"/>
  <c r="R39" i="12"/>
  <c r="V56" i="6"/>
  <c r="V52" i="12"/>
  <c r="V56" i="12" s="1"/>
  <c r="N13" i="6"/>
  <c r="N12" i="12"/>
  <c r="N12" i="13" s="1"/>
  <c r="M39" i="6"/>
  <c r="M38" i="12"/>
  <c r="I15" i="6"/>
  <c r="I12" i="12"/>
  <c r="U53" i="6"/>
  <c r="U52" i="12"/>
  <c r="U56" i="12" s="1"/>
  <c r="Q40" i="12"/>
  <c r="I27" i="6"/>
  <c r="I26" i="12"/>
  <c r="I30" i="12" s="1"/>
  <c r="S41" i="6"/>
  <c r="S38" i="12"/>
  <c r="B15" i="6"/>
  <c r="B12" i="12"/>
  <c r="B12" i="13" s="1"/>
  <c r="R53" i="6"/>
  <c r="R52" i="12"/>
  <c r="J15" i="6"/>
  <c r="J12" i="12"/>
  <c r="J14" i="12" s="1"/>
  <c r="Q39" i="12"/>
  <c r="H13" i="6"/>
  <c r="H12" i="12"/>
  <c r="P54" i="6"/>
  <c r="P52" i="12"/>
  <c r="P52" i="13" s="1"/>
  <c r="O28" i="6"/>
  <c r="O26" i="12"/>
  <c r="O26" i="13" s="1"/>
  <c r="O30" i="13" s="1"/>
  <c r="S55" i="6"/>
  <c r="S52" i="12"/>
  <c r="D13" i="6"/>
  <c r="D12" i="12"/>
  <c r="O53" i="12"/>
  <c r="T55" i="12"/>
  <c r="F29" i="6"/>
  <c r="F26" i="12"/>
  <c r="F29" i="12" s="1"/>
  <c r="L13" i="6"/>
  <c r="L12" i="12"/>
  <c r="L12" i="13" s="1"/>
  <c r="E13" i="6"/>
  <c r="E12" i="12"/>
  <c r="E13" i="12" s="1"/>
  <c r="O55" i="12"/>
  <c r="G14" i="6"/>
  <c r="G12" i="12"/>
  <c r="G15" i="12" s="1"/>
  <c r="L41" i="6"/>
  <c r="L38" i="12"/>
  <c r="L38" i="13" s="1"/>
  <c r="P41" i="6"/>
  <c r="P38" i="12"/>
  <c r="P38" i="13" s="1"/>
  <c r="Q56" i="12"/>
  <c r="H30" i="12"/>
  <c r="N42" i="12"/>
  <c r="O42" i="12"/>
  <c r="P30" i="12"/>
  <c r="P29" i="12"/>
  <c r="P27" i="12"/>
  <c r="P28" i="12"/>
  <c r="K14" i="12"/>
  <c r="K13" i="12"/>
  <c r="K15" i="12"/>
  <c r="H29" i="12"/>
  <c r="H28" i="12"/>
  <c r="H27" i="12"/>
  <c r="Q27" i="12"/>
  <c r="O41" i="12"/>
  <c r="O40" i="12"/>
  <c r="O39" i="12"/>
  <c r="C14" i="12"/>
  <c r="C15" i="12"/>
  <c r="C13" i="12"/>
  <c r="N41" i="12"/>
  <c r="N39" i="12"/>
  <c r="N40" i="12"/>
  <c r="L27" i="12"/>
  <c r="L29" i="12"/>
  <c r="L28" i="12"/>
  <c r="C17" i="6"/>
  <c r="E27" i="12"/>
  <c r="E28" i="12"/>
  <c r="E29" i="12"/>
  <c r="K39" i="6"/>
  <c r="K39" i="12"/>
  <c r="K41" i="6"/>
  <c r="K41" i="12"/>
  <c r="Q42" i="12"/>
  <c r="P53" i="12"/>
  <c r="K40" i="6"/>
  <c r="K40" i="12"/>
  <c r="Q55" i="12"/>
  <c r="Q53" i="12"/>
  <c r="Q54" i="12"/>
  <c r="E30" i="12"/>
  <c r="T56" i="6"/>
  <c r="O27" i="6"/>
  <c r="R42" i="6"/>
  <c r="H17" i="6"/>
  <c r="F14" i="6"/>
  <c r="P55" i="6"/>
  <c r="P53" i="6"/>
  <c r="J17" i="6"/>
  <c r="H14" i="6"/>
  <c r="D17" i="6"/>
  <c r="M30" i="6"/>
  <c r="P30" i="6"/>
  <c r="L30" i="6"/>
  <c r="L42" i="6"/>
  <c r="S39" i="6"/>
  <c r="J28" i="6"/>
  <c r="L39" i="6"/>
  <c r="T40" i="6"/>
  <c r="G30" i="6"/>
  <c r="L17" i="6"/>
  <c r="H15" i="6"/>
  <c r="J30" i="6"/>
  <c r="L40" i="6"/>
  <c r="G29" i="6"/>
  <c r="E17" i="6"/>
  <c r="N17" i="6"/>
  <c r="N42" i="6"/>
  <c r="O56" i="6"/>
  <c r="J27" i="6"/>
  <c r="E15" i="6"/>
  <c r="T42" i="6"/>
  <c r="E14" i="6"/>
  <c r="K28" i="6"/>
  <c r="I30" i="6"/>
  <c r="G27" i="6"/>
  <c r="J13" i="6"/>
  <c r="J14" i="6"/>
  <c r="K42" i="6"/>
  <c r="O15" i="6"/>
  <c r="S40" i="6"/>
  <c r="S56" i="6"/>
  <c r="T39" i="6"/>
  <c r="M17" i="6"/>
  <c r="M15" i="6"/>
  <c r="M14" i="6"/>
  <c r="S42" i="6"/>
  <c r="K14" i="6"/>
  <c r="K15" i="6"/>
  <c r="K13" i="6"/>
  <c r="G15" i="6"/>
  <c r="O17" i="6"/>
  <c r="U54" i="6"/>
  <c r="R56" i="6"/>
  <c r="O55" i="6"/>
  <c r="O53" i="6"/>
  <c r="O54" i="6"/>
  <c r="N53" i="6"/>
  <c r="N55" i="6"/>
  <c r="N54" i="6"/>
  <c r="S54" i="6"/>
  <c r="S53" i="6"/>
  <c r="T55" i="6"/>
  <c r="T53" i="6"/>
  <c r="T54" i="6"/>
  <c r="L27" i="6"/>
  <c r="L29" i="6"/>
  <c r="D15" i="6"/>
  <c r="D14" i="6"/>
  <c r="N39" i="6"/>
  <c r="N41" i="6"/>
  <c r="N40" i="6"/>
  <c r="U55" i="6"/>
  <c r="B14" i="6"/>
  <c r="F13" i="6"/>
  <c r="G17" i="6"/>
  <c r="E30" i="6"/>
  <c r="B22" i="9"/>
  <c r="B23" i="9" s="1"/>
  <c r="O42" i="6"/>
  <c r="Q56" i="6"/>
  <c r="P40" i="6"/>
  <c r="P39" i="6"/>
  <c r="P42" i="6"/>
  <c r="L15" i="6"/>
  <c r="L14" i="6"/>
  <c r="E29" i="6"/>
  <c r="E27" i="6"/>
  <c r="E28" i="6"/>
  <c r="B13" i="6"/>
  <c r="F17" i="6"/>
  <c r="Q28" i="6"/>
  <c r="Q29" i="6"/>
  <c r="Q40" i="6"/>
  <c r="Q41" i="6"/>
  <c r="Q39" i="6"/>
  <c r="P56" i="6"/>
  <c r="N30" i="6"/>
  <c r="N56" i="6"/>
  <c r="W54" i="6"/>
  <c r="W53" i="6"/>
  <c r="W55" i="6"/>
  <c r="I14" i="6"/>
  <c r="I13" i="6"/>
  <c r="Q53" i="6"/>
  <c r="Q55" i="6"/>
  <c r="Q54" i="6"/>
  <c r="W56" i="6"/>
  <c r="O14" i="6"/>
  <c r="N15" i="6"/>
  <c r="O41" i="6"/>
  <c r="O40" i="6"/>
  <c r="O39" i="6"/>
  <c r="P28" i="6"/>
  <c r="P29" i="6"/>
  <c r="P27" i="6"/>
  <c r="N27" i="6"/>
  <c r="N28" i="6"/>
  <c r="M42" i="6"/>
  <c r="M27" i="6"/>
  <c r="M28" i="6"/>
  <c r="M29" i="6"/>
  <c r="I17" i="6"/>
  <c r="G13" i="6"/>
  <c r="I29" i="6"/>
  <c r="I28" i="6"/>
  <c r="F27" i="6"/>
  <c r="F28" i="6"/>
  <c r="R41" i="6"/>
  <c r="R40" i="6"/>
  <c r="R39" i="6"/>
  <c r="F30" i="6"/>
  <c r="U56" i="6"/>
  <c r="R55" i="6"/>
  <c r="R54" i="6"/>
  <c r="O29" i="6"/>
  <c r="N14" i="6"/>
  <c r="H27" i="6"/>
  <c r="H28" i="6"/>
  <c r="H29" i="6"/>
  <c r="M40" i="6"/>
  <c r="M41" i="6"/>
  <c r="Q30" i="6"/>
  <c r="V53" i="6"/>
  <c r="V54" i="6"/>
  <c r="V55" i="6"/>
  <c r="H30" i="6"/>
  <c r="K17" i="6"/>
  <c r="K27" i="6"/>
  <c r="K29" i="6"/>
  <c r="C13" i="6"/>
  <c r="C15" i="6"/>
  <c r="C14" i="6"/>
  <c r="Q42" i="6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V62" i="7"/>
  <c r="U62" i="7"/>
  <c r="T62" i="7"/>
  <c r="S62" i="7"/>
  <c r="R62" i="7"/>
  <c r="V61" i="7"/>
  <c r="U61" i="7"/>
  <c r="T61" i="7"/>
  <c r="S61" i="7"/>
  <c r="R61" i="7"/>
  <c r="V60" i="7"/>
  <c r="U60" i="7"/>
  <c r="T60" i="7"/>
  <c r="S60" i="7"/>
  <c r="R60" i="7"/>
  <c r="V59" i="7"/>
  <c r="U59" i="7"/>
  <c r="T59" i="7"/>
  <c r="S59" i="7"/>
  <c r="R59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T41" i="7"/>
  <c r="S41" i="7"/>
  <c r="R41" i="7"/>
  <c r="Q41" i="7"/>
  <c r="P41" i="7"/>
  <c r="O41" i="7"/>
  <c r="N41" i="7"/>
  <c r="M41" i="7"/>
  <c r="L41" i="7"/>
  <c r="K41" i="7"/>
  <c r="T40" i="7"/>
  <c r="S40" i="7"/>
  <c r="R40" i="7"/>
  <c r="Q40" i="7"/>
  <c r="P40" i="7"/>
  <c r="O40" i="7"/>
  <c r="N40" i="7"/>
  <c r="M40" i="7"/>
  <c r="L40" i="7"/>
  <c r="K40" i="7"/>
  <c r="T39" i="7"/>
  <c r="S39" i="7"/>
  <c r="R39" i="7"/>
  <c r="Q39" i="7"/>
  <c r="P39" i="7"/>
  <c r="O39" i="7"/>
  <c r="N39" i="7"/>
  <c r="M39" i="7"/>
  <c r="L39" i="7"/>
  <c r="K39" i="7"/>
  <c r="T38" i="7"/>
  <c r="S38" i="7"/>
  <c r="R38" i="7"/>
  <c r="Q38" i="7"/>
  <c r="P38" i="7"/>
  <c r="O38" i="7"/>
  <c r="N38" i="7"/>
  <c r="M38" i="7"/>
  <c r="L38" i="7"/>
  <c r="K38" i="7"/>
  <c r="T37" i="7"/>
  <c r="S37" i="7"/>
  <c r="R37" i="7"/>
  <c r="Q37" i="7"/>
  <c r="P37" i="7"/>
  <c r="O37" i="7"/>
  <c r="N37" i="7"/>
  <c r="M37" i="7"/>
  <c r="L37" i="7"/>
  <c r="K37" i="7"/>
  <c r="T36" i="7"/>
  <c r="S36" i="7"/>
  <c r="R36" i="7"/>
  <c r="Q36" i="7"/>
  <c r="P36" i="7"/>
  <c r="O36" i="7"/>
  <c r="N36" i="7"/>
  <c r="M36" i="7"/>
  <c r="L36" i="7"/>
  <c r="K36" i="7"/>
  <c r="T35" i="7"/>
  <c r="S35" i="7"/>
  <c r="R35" i="7"/>
  <c r="Q35" i="7"/>
  <c r="P35" i="7"/>
  <c r="O35" i="7"/>
  <c r="N35" i="7"/>
  <c r="M35" i="7"/>
  <c r="L35" i="7"/>
  <c r="K35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B16" i="7"/>
  <c r="B15" i="7"/>
  <c r="B14" i="7"/>
  <c r="B13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N14" i="12" l="1"/>
  <c r="P54" i="12"/>
  <c r="T42" i="12"/>
  <c r="N27" i="12"/>
  <c r="P55" i="12"/>
  <c r="S55" i="12"/>
  <c r="S52" i="13"/>
  <c r="J17" i="12"/>
  <c r="N29" i="12"/>
  <c r="R52" i="13"/>
  <c r="R56" i="13" s="1"/>
  <c r="U52" i="13"/>
  <c r="U55" i="13" s="1"/>
  <c r="V52" i="13"/>
  <c r="V56" i="13" s="1"/>
  <c r="F28" i="12"/>
  <c r="F27" i="12"/>
  <c r="R42" i="13"/>
  <c r="G30" i="12"/>
  <c r="N17" i="12"/>
  <c r="L14" i="12"/>
  <c r="B14" i="13"/>
  <c r="B13" i="13"/>
  <c r="B15" i="13"/>
  <c r="I17" i="12"/>
  <c r="I12" i="13"/>
  <c r="O17" i="12"/>
  <c r="O12" i="13"/>
  <c r="P41" i="13"/>
  <c r="P39" i="13"/>
  <c r="P40" i="13"/>
  <c r="M17" i="12"/>
  <c r="M12" i="13"/>
  <c r="B17" i="12"/>
  <c r="L14" i="13"/>
  <c r="L13" i="13"/>
  <c r="L15" i="13"/>
  <c r="S53" i="12"/>
  <c r="M42" i="12"/>
  <c r="M38" i="13"/>
  <c r="K27" i="12"/>
  <c r="K26" i="13"/>
  <c r="L17" i="13"/>
  <c r="M28" i="13"/>
  <c r="M29" i="13"/>
  <c r="M27" i="13"/>
  <c r="N55" i="13"/>
  <c r="N54" i="13"/>
  <c r="N53" i="13"/>
  <c r="T55" i="13"/>
  <c r="T53" i="13"/>
  <c r="T54" i="13"/>
  <c r="D13" i="12"/>
  <c r="D12" i="13"/>
  <c r="F17" i="12"/>
  <c r="F12" i="13"/>
  <c r="K13" i="13"/>
  <c r="K15" i="13"/>
  <c r="K14" i="13"/>
  <c r="S40" i="12"/>
  <c r="S38" i="13"/>
  <c r="K17" i="13"/>
  <c r="N15" i="12"/>
  <c r="L41" i="13"/>
  <c r="L39" i="13"/>
  <c r="L40" i="13"/>
  <c r="J13" i="12"/>
  <c r="J12" i="13"/>
  <c r="I29" i="12"/>
  <c r="I26" i="13"/>
  <c r="N30" i="12"/>
  <c r="N26" i="13"/>
  <c r="T56" i="13"/>
  <c r="E17" i="12"/>
  <c r="E12" i="13"/>
  <c r="O29" i="13"/>
  <c r="O27" i="13"/>
  <c r="O28" i="13"/>
  <c r="N14" i="13"/>
  <c r="N15" i="13"/>
  <c r="N13" i="13"/>
  <c r="Q30" i="12"/>
  <c r="Q26" i="13"/>
  <c r="C13" i="13"/>
  <c r="C15" i="13"/>
  <c r="C14" i="13"/>
  <c r="N17" i="13"/>
  <c r="H15" i="12"/>
  <c r="H12" i="13"/>
  <c r="B15" i="12"/>
  <c r="F30" i="12"/>
  <c r="F26" i="13"/>
  <c r="T41" i="12"/>
  <c r="T38" i="13"/>
  <c r="L15" i="12"/>
  <c r="N13" i="12"/>
  <c r="Q29" i="12"/>
  <c r="B13" i="12"/>
  <c r="G14" i="12"/>
  <c r="G12" i="13"/>
  <c r="R55" i="13"/>
  <c r="R40" i="13"/>
  <c r="R39" i="13"/>
  <c r="R41" i="13"/>
  <c r="Q41" i="13"/>
  <c r="Q40" i="13"/>
  <c r="Q39" i="13"/>
  <c r="L42" i="13"/>
  <c r="N56" i="13"/>
  <c r="O55" i="13"/>
  <c r="O54" i="13"/>
  <c r="O53" i="13"/>
  <c r="P42" i="13"/>
  <c r="W53" i="13"/>
  <c r="W55" i="13"/>
  <c r="W54" i="13"/>
  <c r="L17" i="12"/>
  <c r="L13" i="12"/>
  <c r="K30" i="12"/>
  <c r="Q28" i="12"/>
  <c r="B14" i="12"/>
  <c r="P56" i="12"/>
  <c r="J28" i="13"/>
  <c r="J27" i="13"/>
  <c r="J29" i="13"/>
  <c r="G27" i="13"/>
  <c r="G29" i="13"/>
  <c r="G28" i="13"/>
  <c r="B17" i="13"/>
  <c r="M30" i="13"/>
  <c r="F14" i="12"/>
  <c r="D15" i="12"/>
  <c r="E15" i="12"/>
  <c r="D14" i="12"/>
  <c r="K28" i="12"/>
  <c r="M14" i="12"/>
  <c r="S39" i="12"/>
  <c r="S54" i="12"/>
  <c r="S56" i="12"/>
  <c r="O27" i="12"/>
  <c r="O30" i="12"/>
  <c r="O29" i="12"/>
  <c r="O28" i="12"/>
  <c r="M41" i="12"/>
  <c r="M15" i="12"/>
  <c r="O15" i="12"/>
  <c r="S41" i="12"/>
  <c r="G17" i="12"/>
  <c r="J15" i="12"/>
  <c r="O13" i="12"/>
  <c r="I15" i="12"/>
  <c r="T39" i="12"/>
  <c r="I28" i="12"/>
  <c r="G13" i="12"/>
  <c r="H13" i="12"/>
  <c r="D17" i="12"/>
  <c r="U54" i="12"/>
  <c r="U55" i="12"/>
  <c r="U53" i="12"/>
  <c r="V53" i="12"/>
  <c r="V54" i="12"/>
  <c r="V55" i="12"/>
  <c r="J29" i="12"/>
  <c r="J28" i="12"/>
  <c r="J27" i="12"/>
  <c r="J30" i="12"/>
  <c r="G29" i="12"/>
  <c r="G28" i="12"/>
  <c r="G27" i="12"/>
  <c r="E14" i="12"/>
  <c r="P40" i="12"/>
  <c r="P41" i="12"/>
  <c r="P42" i="12"/>
  <c r="P39" i="12"/>
  <c r="F15" i="12"/>
  <c r="S42" i="12"/>
  <c r="M40" i="12"/>
  <c r="M13" i="12"/>
  <c r="F13" i="12"/>
  <c r="H17" i="12"/>
  <c r="L41" i="12"/>
  <c r="L39" i="12"/>
  <c r="L40" i="12"/>
  <c r="M39" i="12"/>
  <c r="I13" i="12"/>
  <c r="I27" i="12"/>
  <c r="H14" i="12"/>
  <c r="I14" i="12"/>
  <c r="R55" i="12"/>
  <c r="R54" i="12"/>
  <c r="R56" i="12"/>
  <c r="R53" i="12"/>
  <c r="O14" i="12"/>
  <c r="L42" i="12"/>
  <c r="S66" i="7"/>
  <c r="H17" i="7"/>
  <c r="M42" i="7"/>
  <c r="R55" i="7"/>
  <c r="D17" i="7"/>
  <c r="L17" i="7"/>
  <c r="V66" i="7"/>
  <c r="S55" i="7"/>
  <c r="U66" i="7"/>
  <c r="B17" i="7"/>
  <c r="J17" i="7"/>
  <c r="O42" i="7"/>
  <c r="Q42" i="7"/>
  <c r="T55" i="7"/>
  <c r="K17" i="7"/>
  <c r="I17" i="7"/>
  <c r="U55" i="7"/>
  <c r="N55" i="7"/>
  <c r="V55" i="7"/>
  <c r="R66" i="7"/>
  <c r="G17" i="7"/>
  <c r="P42" i="7"/>
  <c r="E17" i="7"/>
  <c r="M17" i="7"/>
  <c r="R42" i="7"/>
  <c r="N42" i="7"/>
  <c r="O55" i="7"/>
  <c r="W55" i="7"/>
  <c r="O17" i="7"/>
  <c r="N17" i="7"/>
  <c r="K42" i="7"/>
  <c r="S42" i="7"/>
  <c r="P55" i="7"/>
  <c r="T66" i="7"/>
  <c r="C17" i="7"/>
  <c r="F17" i="7"/>
  <c r="L42" i="7"/>
  <c r="T42" i="7"/>
  <c r="Q55" i="7"/>
  <c r="R54" i="13" l="1"/>
  <c r="V53" i="13"/>
  <c r="V55" i="13"/>
  <c r="U54" i="13"/>
  <c r="V54" i="13"/>
  <c r="R53" i="13"/>
  <c r="U56" i="13"/>
  <c r="U53" i="13"/>
  <c r="H13" i="13"/>
  <c r="H14" i="13"/>
  <c r="H15" i="13"/>
  <c r="H17" i="13"/>
  <c r="I13" i="13"/>
  <c r="I14" i="13"/>
  <c r="I15" i="13"/>
  <c r="I17" i="13"/>
  <c r="F29" i="13"/>
  <c r="F28" i="13"/>
  <c r="F27" i="13"/>
  <c r="F30" i="13"/>
  <c r="J14" i="13"/>
  <c r="J13" i="13"/>
  <c r="J15" i="13"/>
  <c r="J17" i="13"/>
  <c r="E13" i="13"/>
  <c r="E14" i="13"/>
  <c r="E15" i="13"/>
  <c r="E17" i="13"/>
  <c r="O15" i="13"/>
  <c r="O13" i="13"/>
  <c r="O14" i="13"/>
  <c r="O17" i="13"/>
  <c r="N29" i="13"/>
  <c r="N28" i="13"/>
  <c r="N27" i="13"/>
  <c r="N30" i="13"/>
  <c r="F15" i="13"/>
  <c r="F14" i="13"/>
  <c r="F13" i="13"/>
  <c r="F17" i="13"/>
  <c r="M41" i="13"/>
  <c r="M39" i="13"/>
  <c r="M40" i="13"/>
  <c r="M42" i="13"/>
  <c r="M14" i="13"/>
  <c r="M13" i="13"/>
  <c r="M15" i="13"/>
  <c r="M17" i="13"/>
  <c r="Q28" i="13"/>
  <c r="Q29" i="13"/>
  <c r="Q27" i="13"/>
  <c r="Q30" i="13"/>
  <c r="T41" i="13"/>
  <c r="T39" i="13"/>
  <c r="T40" i="13"/>
  <c r="T42" i="13"/>
  <c r="I28" i="13"/>
  <c r="I27" i="13"/>
  <c r="I29" i="13"/>
  <c r="I30" i="13"/>
  <c r="D13" i="13"/>
  <c r="D15" i="13"/>
  <c r="D14" i="13"/>
  <c r="D17" i="13"/>
  <c r="S55" i="13"/>
  <c r="S53" i="13"/>
  <c r="S54" i="13"/>
  <c r="S56" i="13"/>
  <c r="G13" i="13"/>
  <c r="G15" i="13"/>
  <c r="G14" i="13"/>
  <c r="G17" i="13"/>
  <c r="K27" i="13"/>
  <c r="K28" i="13"/>
  <c r="K29" i="13"/>
  <c r="K30" i="13"/>
  <c r="P54" i="13"/>
  <c r="P55" i="13"/>
  <c r="P53" i="13"/>
  <c r="P56" i="13"/>
  <c r="S40" i="13"/>
  <c r="S41" i="13"/>
  <c r="S39" i="13"/>
  <c r="S42" i="13"/>
  <c r="S60" i="2"/>
  <c r="S60" i="8" s="1"/>
  <c r="T60" i="2"/>
  <c r="T60" i="8" s="1"/>
  <c r="U60" i="2"/>
  <c r="U60" i="8" s="1"/>
  <c r="V60" i="2"/>
  <c r="V60" i="8" s="1"/>
  <c r="R60" i="2"/>
  <c r="R60" i="8" s="1"/>
  <c r="S59" i="2"/>
  <c r="S59" i="8" s="1"/>
  <c r="T59" i="2"/>
  <c r="T59" i="8" s="1"/>
  <c r="U59" i="2"/>
  <c r="U59" i="8" s="1"/>
  <c r="V59" i="2"/>
  <c r="V59" i="8" s="1"/>
  <c r="R59" i="2"/>
  <c r="R59" i="8" s="1"/>
  <c r="O49" i="2"/>
  <c r="O49" i="8" s="1"/>
  <c r="P49" i="2"/>
  <c r="P49" i="8" s="1"/>
  <c r="Q49" i="2"/>
  <c r="Q49" i="8" s="1"/>
  <c r="R49" i="2"/>
  <c r="R49" i="8" s="1"/>
  <c r="S49" i="2"/>
  <c r="S49" i="8" s="1"/>
  <c r="T49" i="2"/>
  <c r="T49" i="8" s="1"/>
  <c r="U49" i="2"/>
  <c r="U49" i="8" s="1"/>
  <c r="V49" i="2"/>
  <c r="V49" i="8" s="1"/>
  <c r="W49" i="2"/>
  <c r="W49" i="8" s="1"/>
  <c r="N49" i="2"/>
  <c r="N49" i="8" s="1"/>
  <c r="O48" i="2"/>
  <c r="O48" i="8" s="1"/>
  <c r="P48" i="2"/>
  <c r="P48" i="8" s="1"/>
  <c r="Q48" i="2"/>
  <c r="Q48" i="8" s="1"/>
  <c r="R48" i="2"/>
  <c r="R48" i="8" s="1"/>
  <c r="S48" i="2"/>
  <c r="S48" i="8" s="1"/>
  <c r="T48" i="2"/>
  <c r="T48" i="8" s="1"/>
  <c r="U48" i="2"/>
  <c r="U48" i="8" s="1"/>
  <c r="V48" i="2"/>
  <c r="V48" i="8" s="1"/>
  <c r="W48" i="2"/>
  <c r="W48" i="8" s="1"/>
  <c r="N48" i="2"/>
  <c r="N48" i="8" s="1"/>
  <c r="L37" i="2"/>
  <c r="L37" i="8" s="1"/>
  <c r="M37" i="2"/>
  <c r="M37" i="8" s="1"/>
  <c r="N37" i="2"/>
  <c r="N37" i="8" s="1"/>
  <c r="O37" i="2"/>
  <c r="O37" i="8" s="1"/>
  <c r="P37" i="2"/>
  <c r="P37" i="8" s="1"/>
  <c r="Q37" i="2"/>
  <c r="Q37" i="8" s="1"/>
  <c r="R37" i="2"/>
  <c r="R37" i="8" s="1"/>
  <c r="S37" i="2"/>
  <c r="S37" i="8" s="1"/>
  <c r="T37" i="2"/>
  <c r="T37" i="8" s="1"/>
  <c r="K37" i="2"/>
  <c r="K37" i="8" s="1"/>
  <c r="L36" i="2"/>
  <c r="L36" i="8" s="1"/>
  <c r="M36" i="2"/>
  <c r="M36" i="8" s="1"/>
  <c r="N36" i="2"/>
  <c r="N36" i="8" s="1"/>
  <c r="O36" i="2"/>
  <c r="O36" i="8" s="1"/>
  <c r="P36" i="2"/>
  <c r="P36" i="8" s="1"/>
  <c r="Q36" i="2"/>
  <c r="Q36" i="8" s="1"/>
  <c r="R36" i="2"/>
  <c r="R36" i="8" s="1"/>
  <c r="S36" i="2"/>
  <c r="S36" i="8" s="1"/>
  <c r="T36" i="2"/>
  <c r="T36" i="8" s="1"/>
  <c r="K36" i="2"/>
  <c r="K36" i="8" s="1"/>
  <c r="F25" i="2"/>
  <c r="F25" i="8" s="1"/>
  <c r="G25" i="2"/>
  <c r="G25" i="8" s="1"/>
  <c r="H25" i="2"/>
  <c r="H25" i="8" s="1"/>
  <c r="I25" i="2"/>
  <c r="I25" i="8" s="1"/>
  <c r="J25" i="2"/>
  <c r="J25" i="8" s="1"/>
  <c r="K25" i="2"/>
  <c r="K25" i="8" s="1"/>
  <c r="L25" i="2"/>
  <c r="L25" i="8" s="1"/>
  <c r="M25" i="2"/>
  <c r="M25" i="8" s="1"/>
  <c r="N25" i="2"/>
  <c r="N25" i="8" s="1"/>
  <c r="O25" i="2"/>
  <c r="O25" i="8" s="1"/>
  <c r="P25" i="2"/>
  <c r="P25" i="8" s="1"/>
  <c r="Q25" i="2"/>
  <c r="Q25" i="8" s="1"/>
  <c r="E25" i="2"/>
  <c r="E25" i="8" s="1"/>
  <c r="F24" i="2"/>
  <c r="F24" i="8" s="1"/>
  <c r="G24" i="2"/>
  <c r="G24" i="8" s="1"/>
  <c r="H24" i="2"/>
  <c r="H24" i="8" s="1"/>
  <c r="I24" i="2"/>
  <c r="I24" i="8" s="1"/>
  <c r="J24" i="2"/>
  <c r="J24" i="8" s="1"/>
  <c r="K24" i="2"/>
  <c r="K24" i="8" s="1"/>
  <c r="L24" i="2"/>
  <c r="L24" i="8" s="1"/>
  <c r="M24" i="2"/>
  <c r="M24" i="8" s="1"/>
  <c r="N24" i="2"/>
  <c r="N24" i="8" s="1"/>
  <c r="O24" i="2"/>
  <c r="O24" i="8" s="1"/>
  <c r="P24" i="2"/>
  <c r="P24" i="8" s="1"/>
  <c r="Q24" i="2"/>
  <c r="Q24" i="8" s="1"/>
  <c r="E24" i="2"/>
  <c r="E24" i="8" s="1"/>
  <c r="C11" i="2"/>
  <c r="C11" i="8" s="1"/>
  <c r="D11" i="2"/>
  <c r="D11" i="8" s="1"/>
  <c r="E11" i="2"/>
  <c r="E11" i="8" s="1"/>
  <c r="F11" i="2"/>
  <c r="F11" i="8" s="1"/>
  <c r="G11" i="2"/>
  <c r="G11" i="8" s="1"/>
  <c r="H11" i="2"/>
  <c r="H11" i="8" s="1"/>
  <c r="I11" i="2"/>
  <c r="I11" i="8" s="1"/>
  <c r="J11" i="2"/>
  <c r="J11" i="8" s="1"/>
  <c r="K11" i="2"/>
  <c r="K11" i="8" s="1"/>
  <c r="L11" i="2"/>
  <c r="L11" i="8" s="1"/>
  <c r="M11" i="2"/>
  <c r="M11" i="8" s="1"/>
  <c r="N11" i="2"/>
  <c r="N11" i="8" s="1"/>
  <c r="O11" i="2"/>
  <c r="O11" i="8" s="1"/>
  <c r="B11" i="2"/>
  <c r="B11" i="8" s="1"/>
  <c r="C10" i="2"/>
  <c r="C10" i="8" s="1"/>
  <c r="D10" i="2"/>
  <c r="D10" i="8" s="1"/>
  <c r="E10" i="2"/>
  <c r="E10" i="8" s="1"/>
  <c r="F10" i="2"/>
  <c r="F10" i="8" s="1"/>
  <c r="G10" i="2"/>
  <c r="G10" i="8" s="1"/>
  <c r="H10" i="2"/>
  <c r="H10" i="8" s="1"/>
  <c r="I10" i="2"/>
  <c r="I10" i="8" s="1"/>
  <c r="J10" i="2"/>
  <c r="J10" i="8" s="1"/>
  <c r="K10" i="2"/>
  <c r="K10" i="8" s="1"/>
  <c r="L10" i="2"/>
  <c r="L10" i="8" s="1"/>
  <c r="M10" i="2"/>
  <c r="M10" i="8" s="1"/>
  <c r="N10" i="2"/>
  <c r="N10" i="8" s="1"/>
  <c r="O10" i="2"/>
  <c r="O10" i="8" s="1"/>
  <c r="B10" i="2"/>
  <c r="B10" i="8" s="1"/>
  <c r="S58" i="2"/>
  <c r="S58" i="8" s="1"/>
  <c r="T58" i="2"/>
  <c r="T58" i="8" s="1"/>
  <c r="U58" i="2"/>
  <c r="U58" i="8" s="1"/>
  <c r="V58" i="2"/>
  <c r="V58" i="8" s="1"/>
  <c r="R58" i="2"/>
  <c r="R58" i="8" s="1"/>
  <c r="O47" i="2"/>
  <c r="O47" i="8" s="1"/>
  <c r="P47" i="2"/>
  <c r="P47" i="8" s="1"/>
  <c r="Q47" i="2"/>
  <c r="Q47" i="8" s="1"/>
  <c r="R47" i="2"/>
  <c r="R47" i="8" s="1"/>
  <c r="S47" i="2"/>
  <c r="S47" i="8" s="1"/>
  <c r="T47" i="2"/>
  <c r="T47" i="8" s="1"/>
  <c r="U47" i="2"/>
  <c r="U47" i="8" s="1"/>
  <c r="V47" i="2"/>
  <c r="V47" i="8" s="1"/>
  <c r="W47" i="2"/>
  <c r="W47" i="8" s="1"/>
  <c r="N47" i="2"/>
  <c r="N47" i="8" s="1"/>
  <c r="L35" i="2"/>
  <c r="L35" i="8" s="1"/>
  <c r="M35" i="2"/>
  <c r="M35" i="8" s="1"/>
  <c r="N35" i="2"/>
  <c r="N35" i="8" s="1"/>
  <c r="O35" i="2"/>
  <c r="O35" i="8" s="1"/>
  <c r="P35" i="2"/>
  <c r="P35" i="8" s="1"/>
  <c r="Q35" i="2"/>
  <c r="Q35" i="8" s="1"/>
  <c r="R35" i="2"/>
  <c r="R35" i="8" s="1"/>
  <c r="S35" i="2"/>
  <c r="S35" i="8" s="1"/>
  <c r="T35" i="2"/>
  <c r="T35" i="8" s="1"/>
  <c r="K35" i="2"/>
  <c r="K35" i="8" s="1"/>
  <c r="F23" i="2"/>
  <c r="F23" i="8" s="1"/>
  <c r="G23" i="2"/>
  <c r="G23" i="8" s="1"/>
  <c r="H23" i="2"/>
  <c r="H23" i="8" s="1"/>
  <c r="I23" i="2"/>
  <c r="I23" i="8" s="1"/>
  <c r="J23" i="2"/>
  <c r="J23" i="8" s="1"/>
  <c r="K23" i="2"/>
  <c r="K23" i="8" s="1"/>
  <c r="L23" i="2"/>
  <c r="L23" i="8" s="1"/>
  <c r="M23" i="2"/>
  <c r="M23" i="8" s="1"/>
  <c r="N23" i="2"/>
  <c r="N23" i="8" s="1"/>
  <c r="O23" i="2"/>
  <c r="O23" i="8" s="1"/>
  <c r="P23" i="2"/>
  <c r="P23" i="8" s="1"/>
  <c r="Q23" i="2"/>
  <c r="Q23" i="8" s="1"/>
  <c r="E23" i="2"/>
  <c r="E23" i="8" s="1"/>
  <c r="C9" i="2"/>
  <c r="C9" i="8" s="1"/>
  <c r="F9" i="2"/>
  <c r="F9" i="8" s="1"/>
  <c r="G9" i="2"/>
  <c r="G9" i="8" s="1"/>
  <c r="H9" i="2"/>
  <c r="H9" i="8" s="1"/>
  <c r="I9" i="2"/>
  <c r="I9" i="8" s="1"/>
  <c r="J9" i="2"/>
  <c r="J9" i="8" s="1"/>
  <c r="K9" i="2"/>
  <c r="K9" i="8" s="1"/>
  <c r="L9" i="2"/>
  <c r="L9" i="8" s="1"/>
  <c r="M9" i="2"/>
  <c r="M9" i="8" s="1"/>
  <c r="N9" i="2"/>
  <c r="N9" i="8" s="1"/>
  <c r="O9" i="2"/>
  <c r="O9" i="8" s="1"/>
  <c r="E9" i="2"/>
  <c r="E9" i="8" s="1"/>
  <c r="D9" i="2"/>
  <c r="D9" i="8" s="1"/>
  <c r="S57" i="2"/>
  <c r="S57" i="8" s="1"/>
  <c r="S64" i="8" s="1"/>
  <c r="T57" i="2"/>
  <c r="T57" i="8" s="1"/>
  <c r="U57" i="2"/>
  <c r="U57" i="8" s="1"/>
  <c r="V57" i="2"/>
  <c r="V57" i="8" s="1"/>
  <c r="V64" i="8" s="1"/>
  <c r="R57" i="2"/>
  <c r="R57" i="8" s="1"/>
  <c r="R64" i="8" s="1"/>
  <c r="O46" i="2"/>
  <c r="O46" i="8" s="1"/>
  <c r="P46" i="2"/>
  <c r="P46" i="8" s="1"/>
  <c r="Q46" i="2"/>
  <c r="Q46" i="8" s="1"/>
  <c r="R46" i="2"/>
  <c r="R46" i="8" s="1"/>
  <c r="S46" i="2"/>
  <c r="S46" i="8" s="1"/>
  <c r="T46" i="2"/>
  <c r="T46" i="8" s="1"/>
  <c r="U46" i="2"/>
  <c r="U46" i="8" s="1"/>
  <c r="U53" i="8" s="1"/>
  <c r="V46" i="2"/>
  <c r="V46" i="8" s="1"/>
  <c r="W46" i="2"/>
  <c r="W46" i="8" s="1"/>
  <c r="N46" i="2"/>
  <c r="N46" i="8" s="1"/>
  <c r="L34" i="2"/>
  <c r="L34" i="8" s="1"/>
  <c r="M34" i="2"/>
  <c r="M34" i="8" s="1"/>
  <c r="N34" i="2"/>
  <c r="N34" i="8" s="1"/>
  <c r="O34" i="2"/>
  <c r="O34" i="8" s="1"/>
  <c r="O41" i="8" s="1"/>
  <c r="P34" i="2"/>
  <c r="P34" i="8" s="1"/>
  <c r="P41" i="8" s="1"/>
  <c r="Q34" i="2"/>
  <c r="Q34" i="8" s="1"/>
  <c r="R34" i="2"/>
  <c r="R34" i="8" s="1"/>
  <c r="S34" i="2"/>
  <c r="S34" i="8" s="1"/>
  <c r="T34" i="2"/>
  <c r="T34" i="8" s="1"/>
  <c r="K34" i="2"/>
  <c r="K34" i="8" s="1"/>
  <c r="F22" i="2"/>
  <c r="F22" i="8" s="1"/>
  <c r="G22" i="2"/>
  <c r="G22" i="8" s="1"/>
  <c r="G29" i="8" s="1"/>
  <c r="H22" i="2"/>
  <c r="H22" i="8" s="1"/>
  <c r="H29" i="8" s="1"/>
  <c r="I22" i="2"/>
  <c r="I22" i="8" s="1"/>
  <c r="J22" i="2"/>
  <c r="J22" i="8" s="1"/>
  <c r="K22" i="2"/>
  <c r="K22" i="8" s="1"/>
  <c r="L22" i="2"/>
  <c r="L22" i="8" s="1"/>
  <c r="M22" i="2"/>
  <c r="M22" i="8" s="1"/>
  <c r="N22" i="2"/>
  <c r="N22" i="8" s="1"/>
  <c r="O22" i="2"/>
  <c r="O22" i="8" s="1"/>
  <c r="P22" i="2"/>
  <c r="P22" i="8" s="1"/>
  <c r="P29" i="8" s="1"/>
  <c r="Q22" i="2"/>
  <c r="Q22" i="8" s="1"/>
  <c r="E22" i="2"/>
  <c r="E22" i="8" s="1"/>
  <c r="C8" i="2"/>
  <c r="C8" i="8" s="1"/>
  <c r="D8" i="2"/>
  <c r="D8" i="8" s="1"/>
  <c r="E8" i="2"/>
  <c r="E8" i="8" s="1"/>
  <c r="F8" i="2"/>
  <c r="F8" i="8" s="1"/>
  <c r="G8" i="2"/>
  <c r="G8" i="8" s="1"/>
  <c r="H8" i="2"/>
  <c r="H8" i="8" s="1"/>
  <c r="I8" i="2"/>
  <c r="I8" i="8" s="1"/>
  <c r="J8" i="2"/>
  <c r="J8" i="8" s="1"/>
  <c r="K8" i="2"/>
  <c r="K8" i="8" s="1"/>
  <c r="L8" i="2"/>
  <c r="L8" i="8" s="1"/>
  <c r="M8" i="2"/>
  <c r="M8" i="8" s="1"/>
  <c r="N8" i="2"/>
  <c r="N8" i="8" s="1"/>
  <c r="O8" i="2"/>
  <c r="O8" i="8" s="1"/>
  <c r="B9" i="2"/>
  <c r="B9" i="8" s="1"/>
  <c r="B8" i="2"/>
  <c r="B8" i="8" s="1"/>
  <c r="Q29" i="8" l="1"/>
  <c r="I29" i="8"/>
  <c r="Q41" i="8"/>
  <c r="V53" i="8"/>
  <c r="W53" i="8"/>
  <c r="O53" i="8"/>
  <c r="O16" i="8"/>
  <c r="T53" i="8"/>
  <c r="U64" i="8"/>
  <c r="F29" i="8"/>
  <c r="K41" i="8"/>
  <c r="M41" i="8"/>
  <c r="R53" i="8"/>
  <c r="L29" i="8"/>
  <c r="N29" i="8"/>
  <c r="H17" i="8"/>
  <c r="S53" i="8"/>
  <c r="T64" i="8"/>
  <c r="M29" i="8"/>
  <c r="O29" i="8"/>
  <c r="T41" i="8"/>
  <c r="L41" i="8"/>
  <c r="Q53" i="8"/>
  <c r="K29" i="8"/>
  <c r="S41" i="8"/>
  <c r="N53" i="8"/>
  <c r="P53" i="8"/>
  <c r="E29" i="8"/>
  <c r="J29" i="8"/>
  <c r="R41" i="8"/>
  <c r="N41" i="8"/>
  <c r="G17" i="8"/>
  <c r="G16" i="8"/>
  <c r="O29" i="2"/>
  <c r="G29" i="2"/>
  <c r="Q29" i="2"/>
  <c r="P29" i="2"/>
  <c r="F16" i="8"/>
  <c r="F17" i="8"/>
  <c r="C17" i="8"/>
  <c r="B16" i="8"/>
  <c r="B17" i="8"/>
  <c r="H16" i="8"/>
  <c r="E17" i="8"/>
  <c r="E16" i="8"/>
  <c r="L17" i="8"/>
  <c r="L16" i="8"/>
  <c r="D16" i="8"/>
  <c r="D17" i="8"/>
  <c r="I29" i="2"/>
  <c r="K16" i="8"/>
  <c r="K17" i="8"/>
  <c r="C16" i="8"/>
  <c r="I16" i="8"/>
  <c r="I17" i="8"/>
  <c r="H29" i="2"/>
  <c r="N16" i="8"/>
  <c r="N17" i="8"/>
  <c r="M16" i="8"/>
  <c r="M17" i="8"/>
  <c r="J16" i="8"/>
  <c r="J17" i="8"/>
  <c r="O17" i="8"/>
  <c r="N29" i="2"/>
  <c r="F29" i="2"/>
  <c r="M29" i="2"/>
  <c r="L29" i="2"/>
  <c r="K29" i="2"/>
  <c r="E29" i="2"/>
  <c r="J29" i="2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T40" i="5"/>
  <c r="S40" i="5"/>
  <c r="R40" i="5"/>
  <c r="Q40" i="5"/>
  <c r="P40" i="5"/>
  <c r="O40" i="5"/>
  <c r="N40" i="5"/>
  <c r="M40" i="5"/>
  <c r="L40" i="5"/>
  <c r="K40" i="5"/>
  <c r="T39" i="5"/>
  <c r="S39" i="5"/>
  <c r="R39" i="5"/>
  <c r="Q39" i="5"/>
  <c r="P39" i="5"/>
  <c r="O39" i="5"/>
  <c r="N39" i="5"/>
  <c r="M39" i="5"/>
  <c r="L39" i="5"/>
  <c r="K39" i="5"/>
  <c r="T38" i="5"/>
  <c r="S38" i="5"/>
  <c r="R38" i="5"/>
  <c r="Q38" i="5"/>
  <c r="P38" i="5"/>
  <c r="O38" i="5"/>
  <c r="N38" i="5"/>
  <c r="M38" i="5"/>
  <c r="L38" i="5"/>
  <c r="K3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K43" i="4"/>
  <c r="L43" i="4"/>
  <c r="M43" i="4"/>
  <c r="N43" i="4"/>
  <c r="O43" i="4"/>
  <c r="P43" i="4"/>
  <c r="Q43" i="4"/>
  <c r="R43" i="4"/>
  <c r="S43" i="4"/>
  <c r="T43" i="4"/>
  <c r="S68" i="4"/>
  <c r="R41" i="4" l="1"/>
  <c r="P41" i="4"/>
  <c r="M41" i="4"/>
  <c r="K30" i="4"/>
  <c r="M17" i="4"/>
  <c r="E17" i="4"/>
  <c r="L30" i="4"/>
  <c r="G17" i="4"/>
  <c r="L17" i="4"/>
  <c r="D17" i="4"/>
  <c r="V68" i="4"/>
  <c r="T41" i="4"/>
  <c r="P56" i="4"/>
  <c r="Q56" i="4"/>
  <c r="S41" i="4"/>
  <c r="N42" i="4"/>
  <c r="K41" i="4"/>
  <c r="U68" i="4"/>
  <c r="T68" i="4"/>
  <c r="M30" i="4"/>
  <c r="O42" i="4"/>
  <c r="R56" i="4"/>
  <c r="F30" i="4"/>
  <c r="N30" i="4"/>
  <c r="J17" i="4"/>
  <c r="S56" i="4"/>
  <c r="G30" i="4"/>
  <c r="O30" i="4"/>
  <c r="I17" i="4"/>
  <c r="N41" i="4"/>
  <c r="Q41" i="4"/>
  <c r="O41" i="4"/>
  <c r="T56" i="4"/>
  <c r="H30" i="4"/>
  <c r="P30" i="4"/>
  <c r="K17" i="4"/>
  <c r="C17" i="4"/>
  <c r="H17" i="4"/>
  <c r="R42" i="4"/>
  <c r="U56" i="4"/>
  <c r="E30" i="4"/>
  <c r="I30" i="4"/>
  <c r="Q30" i="4"/>
  <c r="O17" i="4"/>
  <c r="K42" i="4"/>
  <c r="S42" i="4"/>
  <c r="N56" i="4"/>
  <c r="V56" i="4"/>
  <c r="R68" i="4"/>
  <c r="B17" i="4"/>
  <c r="J30" i="4"/>
  <c r="N17" i="4"/>
  <c r="F17" i="4"/>
  <c r="L41" i="4"/>
  <c r="T42" i="4"/>
  <c r="O56" i="4"/>
  <c r="W56" i="4"/>
  <c r="Q42" i="4"/>
  <c r="M42" i="4"/>
  <c r="P42" i="4"/>
  <c r="L42" i="4"/>
  <c r="F7" i="3"/>
  <c r="H7" i="3" s="1"/>
  <c r="M7" i="3" s="1"/>
  <c r="N47" i="5" l="1"/>
  <c r="O47" i="5"/>
  <c r="P47" i="5"/>
  <c r="Q47" i="5"/>
  <c r="R47" i="5"/>
  <c r="S47" i="5"/>
  <c r="T47" i="5"/>
  <c r="U47" i="5"/>
  <c r="V47" i="5"/>
  <c r="W47" i="5"/>
  <c r="N48" i="5"/>
  <c r="O48" i="5"/>
  <c r="P48" i="5"/>
  <c r="Q48" i="5"/>
  <c r="R48" i="5"/>
  <c r="S48" i="5"/>
  <c r="T48" i="5"/>
  <c r="U48" i="5"/>
  <c r="V48" i="5"/>
  <c r="W48" i="5"/>
  <c r="N49" i="5"/>
  <c r="O49" i="5"/>
  <c r="P49" i="5"/>
  <c r="Q49" i="5"/>
  <c r="R49" i="5"/>
  <c r="S49" i="5"/>
  <c r="T49" i="5"/>
  <c r="U49" i="5"/>
  <c r="V49" i="5"/>
  <c r="W49" i="5"/>
  <c r="O46" i="5"/>
  <c r="P46" i="5"/>
  <c r="Q46" i="5"/>
  <c r="R46" i="5"/>
  <c r="S46" i="5"/>
  <c r="T46" i="5"/>
  <c r="U46" i="5"/>
  <c r="V46" i="5"/>
  <c r="W46" i="5"/>
  <c r="N46" i="5"/>
  <c r="K35" i="5"/>
  <c r="L35" i="5"/>
  <c r="M35" i="5"/>
  <c r="N35" i="5"/>
  <c r="O35" i="5"/>
  <c r="P35" i="5"/>
  <c r="Q35" i="5"/>
  <c r="R35" i="5"/>
  <c r="S35" i="5"/>
  <c r="T35" i="5"/>
  <c r="K36" i="5"/>
  <c r="L36" i="5"/>
  <c r="M36" i="5"/>
  <c r="N36" i="5"/>
  <c r="O36" i="5"/>
  <c r="P36" i="5"/>
  <c r="Q36" i="5"/>
  <c r="R36" i="5"/>
  <c r="S36" i="5"/>
  <c r="T36" i="5"/>
  <c r="K37" i="5"/>
  <c r="L37" i="5"/>
  <c r="M37" i="5"/>
  <c r="N37" i="5"/>
  <c r="O37" i="5"/>
  <c r="P37" i="5"/>
  <c r="Q37" i="5"/>
  <c r="R37" i="5"/>
  <c r="S37" i="5"/>
  <c r="T37" i="5"/>
  <c r="K38" i="2"/>
  <c r="L38" i="2"/>
  <c r="M38" i="2"/>
  <c r="N38" i="2"/>
  <c r="O38" i="2"/>
  <c r="P38" i="2"/>
  <c r="Q38" i="2"/>
  <c r="R38" i="2"/>
  <c r="S38" i="2"/>
  <c r="T38" i="2"/>
  <c r="K39" i="2"/>
  <c r="L39" i="2"/>
  <c r="M39" i="2"/>
  <c r="N39" i="2"/>
  <c r="O39" i="2"/>
  <c r="P39" i="2"/>
  <c r="Q39" i="2"/>
  <c r="R39" i="2"/>
  <c r="S39" i="2"/>
  <c r="T39" i="2"/>
  <c r="K40" i="2"/>
  <c r="L40" i="2"/>
  <c r="M40" i="2"/>
  <c r="N40" i="2"/>
  <c r="O40" i="2"/>
  <c r="P40" i="2"/>
  <c r="Q40" i="2"/>
  <c r="R40" i="2"/>
  <c r="S40" i="2"/>
  <c r="T40" i="2"/>
  <c r="L34" i="5"/>
  <c r="M34" i="5"/>
  <c r="N34" i="5"/>
  <c r="P34" i="5"/>
  <c r="Q34" i="5"/>
  <c r="R34" i="5"/>
  <c r="S34" i="5"/>
  <c r="T34" i="5"/>
  <c r="K34" i="5"/>
  <c r="T41" i="2"/>
  <c r="O72" i="1"/>
  <c r="O71" i="1"/>
  <c r="R58" i="5"/>
  <c r="S58" i="5"/>
  <c r="T58" i="5"/>
  <c r="U58" i="5"/>
  <c r="V58" i="5"/>
  <c r="R59" i="5"/>
  <c r="S59" i="5"/>
  <c r="T59" i="5"/>
  <c r="U59" i="5"/>
  <c r="V59" i="5"/>
  <c r="R60" i="5"/>
  <c r="S60" i="5"/>
  <c r="T60" i="5"/>
  <c r="U60" i="5"/>
  <c r="V60" i="5"/>
  <c r="S57" i="5"/>
  <c r="T57" i="5"/>
  <c r="U57" i="5"/>
  <c r="V57" i="5"/>
  <c r="R57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F22" i="5"/>
  <c r="G22" i="5"/>
  <c r="H22" i="5"/>
  <c r="I22" i="5"/>
  <c r="J22" i="5"/>
  <c r="J29" i="5" s="1"/>
  <c r="K22" i="5"/>
  <c r="K29" i="5" s="1"/>
  <c r="L22" i="5"/>
  <c r="M22" i="5"/>
  <c r="N22" i="5"/>
  <c r="O22" i="5"/>
  <c r="P22" i="5"/>
  <c r="Q22" i="5"/>
  <c r="E22" i="5"/>
  <c r="E29" i="5" s="1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C8" i="5"/>
  <c r="D8" i="5"/>
  <c r="E8" i="5"/>
  <c r="F8" i="5"/>
  <c r="G8" i="5"/>
  <c r="H8" i="5"/>
  <c r="I8" i="5"/>
  <c r="J8" i="5"/>
  <c r="K8" i="5"/>
  <c r="L8" i="5"/>
  <c r="M8" i="5"/>
  <c r="N8" i="5"/>
  <c r="O8" i="5"/>
  <c r="B12" i="2"/>
  <c r="B13" i="2"/>
  <c r="B14" i="2"/>
  <c r="B15" i="2"/>
  <c r="B8" i="5"/>
  <c r="Q29" i="5" l="1"/>
  <c r="I29" i="5"/>
  <c r="L29" i="5"/>
  <c r="B12" i="5"/>
  <c r="B12" i="8"/>
  <c r="B13" i="5"/>
  <c r="B13" i="8"/>
  <c r="B15" i="5"/>
  <c r="B15" i="8"/>
  <c r="B14" i="5"/>
  <c r="B14" i="8"/>
  <c r="P29" i="5"/>
  <c r="H29" i="5"/>
  <c r="O29" i="5"/>
  <c r="G29" i="5"/>
  <c r="N29" i="5"/>
  <c r="F29" i="5"/>
  <c r="M29" i="5"/>
  <c r="Q41" i="5"/>
  <c r="W53" i="5"/>
  <c r="V53" i="5"/>
  <c r="O53" i="5"/>
  <c r="N53" i="5"/>
  <c r="P53" i="5"/>
  <c r="K41" i="5"/>
  <c r="C16" i="5"/>
  <c r="I16" i="5"/>
  <c r="O41" i="2"/>
  <c r="O34" i="5"/>
  <c r="O41" i="5" s="1"/>
  <c r="L16" i="5"/>
  <c r="H16" i="5"/>
  <c r="K16" i="5"/>
  <c r="T41" i="5"/>
  <c r="L41" i="5"/>
  <c r="U53" i="5"/>
  <c r="O16" i="5"/>
  <c r="T53" i="5"/>
  <c r="F16" i="5"/>
  <c r="U64" i="5"/>
  <c r="V64" i="5"/>
  <c r="R41" i="5"/>
  <c r="S41" i="5"/>
  <c r="S53" i="5"/>
  <c r="N41" i="5"/>
  <c r="N16" i="5"/>
  <c r="M16" i="5"/>
  <c r="E16" i="5"/>
  <c r="J16" i="5"/>
  <c r="T64" i="5"/>
  <c r="R64" i="5"/>
  <c r="R53" i="5"/>
  <c r="M41" i="5"/>
  <c r="B16" i="5"/>
  <c r="D16" i="5"/>
  <c r="G16" i="5"/>
  <c r="S64" i="5"/>
  <c r="P41" i="5"/>
  <c r="Q53" i="5"/>
  <c r="R41" i="2"/>
  <c r="S41" i="2"/>
  <c r="Q41" i="2"/>
  <c r="P41" i="2"/>
  <c r="V64" i="2"/>
  <c r="K41" i="2"/>
  <c r="M41" i="2"/>
  <c r="L41" i="2"/>
  <c r="N41" i="2"/>
  <c r="U64" i="2"/>
  <c r="R64" i="2"/>
  <c r="S64" i="2"/>
  <c r="U53" i="2"/>
  <c r="Q53" i="2"/>
  <c r="T64" i="2"/>
  <c r="I16" i="2"/>
  <c r="V53" i="2"/>
  <c r="R53" i="2"/>
  <c r="J16" i="2"/>
  <c r="N16" i="2"/>
  <c r="F16" i="2"/>
  <c r="O16" i="2"/>
  <c r="C16" i="2"/>
  <c r="E16" i="2"/>
  <c r="T53" i="2"/>
  <c r="W53" i="2"/>
  <c r="S53" i="2"/>
  <c r="O53" i="2"/>
  <c r="M16" i="2"/>
  <c r="K16" i="2"/>
  <c r="G16" i="2"/>
  <c r="N53" i="2"/>
  <c r="P53" i="2"/>
  <c r="B16" i="2"/>
  <c r="L16" i="2"/>
  <c r="H16" i="2"/>
  <c r="D16" i="2"/>
  <c r="B17" i="6" l="1"/>
</calcChain>
</file>

<file path=xl/comments1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5.xml><?xml version="1.0" encoding="utf-8"?>
<comments xmlns="http://schemas.openxmlformats.org/spreadsheetml/2006/main">
  <authors>
    <author>Nuria Ibañez Perez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<sst xmlns="http://schemas.openxmlformats.org/spreadsheetml/2006/main" count="719" uniqueCount="105">
  <si>
    <t>imports anuals</t>
  </si>
  <si>
    <t>GRUP  "A1"</t>
  </si>
  <si>
    <t>20a</t>
  </si>
  <si>
    <t>20b</t>
  </si>
  <si>
    <t>20c</t>
  </si>
  <si>
    <t>Sou Base</t>
  </si>
  <si>
    <t>C.Desti</t>
  </si>
  <si>
    <t>C.Especific</t>
  </si>
  <si>
    <t>C.Productivitat</t>
  </si>
  <si>
    <t>GRUP  "A2"</t>
  </si>
  <si>
    <t>26a</t>
  </si>
  <si>
    <t>26b</t>
  </si>
  <si>
    <t>16a</t>
  </si>
  <si>
    <t>Productivitat</t>
  </si>
  <si>
    <t>Carrera Horitzontal</t>
  </si>
  <si>
    <t>Assistència i Puntualitat</t>
  </si>
  <si>
    <t>GRUP  "C1"</t>
  </si>
  <si>
    <t>GRUP  "C2"</t>
  </si>
  <si>
    <t>AGRUPACIÓ PROFESSIONAL "AP"</t>
  </si>
  <si>
    <t>(només pel que fa a sou base i triennis)</t>
  </si>
  <si>
    <t>GRUP</t>
  </si>
  <si>
    <t>Trienni</t>
  </si>
  <si>
    <t>Sou base</t>
  </si>
  <si>
    <t>A1</t>
  </si>
  <si>
    <t>A2</t>
  </si>
  <si>
    <t>PROVISIONAL</t>
  </si>
  <si>
    <t>C1</t>
  </si>
  <si>
    <t>COMPLEMENTS PERSONALS</t>
  </si>
  <si>
    <t>ALTRES PERCEPCIONS (imports mensuals)</t>
  </si>
  <si>
    <t>ALTRES PERCEPCIONS (import per unitat/km)</t>
  </si>
  <si>
    <t>exempte</t>
  </si>
  <si>
    <t>subjecte</t>
  </si>
  <si>
    <t>C2</t>
  </si>
  <si>
    <t>Import desplaçament</t>
  </si>
  <si>
    <t>AP</t>
  </si>
  <si>
    <t>(imports mensuals)</t>
  </si>
  <si>
    <t>Ajut social per fill/a</t>
  </si>
  <si>
    <t>Ajut per menjar</t>
  </si>
  <si>
    <t>Ajut social per fill/a disminuït/ida</t>
  </si>
  <si>
    <t>ESCALES I NIVELLS RETRIBUTIUS C.P.N.S.C.  PERSONAL FUNCIONARI: GENER 2022</t>
  </si>
  <si>
    <t>Gener: 2% Sobre gener 2021</t>
  </si>
  <si>
    <t>PAGUES  ORDINÀRIES</t>
  </si>
  <si>
    <t xml:space="preserve">IMPORT A PERCEBRE </t>
  </si>
  <si>
    <t>PAGUES  EXTRES</t>
  </si>
  <si>
    <t>TDPRL=  353,17,-€</t>
  </si>
  <si>
    <t>imports mensuals</t>
  </si>
  <si>
    <t>ALTRES PERCEPCIONS (imports anuals)</t>
  </si>
  <si>
    <t>TOTAL ANUAL</t>
  </si>
  <si>
    <t>+ 2%</t>
  </si>
  <si>
    <t>Director Gerent</t>
  </si>
  <si>
    <t>Ajut per menjar *</t>
  </si>
  <si>
    <t xml:space="preserve">* l'import "ajut per menjar" s'actualitzarà en funció del preu del menú del bar del Centre d'Informació del CPNSC. </t>
  </si>
  <si>
    <t>exempt</t>
  </si>
  <si>
    <t>TDPRL=  </t>
  </si>
  <si>
    <t>€</t>
  </si>
  <si>
    <t>ESCALES I NIVELLS RETRIBUTIUS C.P.N.S.C.  PERSONAL FUNCIONARI: NOVEMBRE 2022</t>
  </si>
  <si>
    <t>ESCALES I NIVELLS RETRIBUTIUS C.P.N.S.C.  PERSONAL FUNCIONARI: NOVEMBRE 2022      (increment 3,5%)</t>
  </si>
  <si>
    <t xml:space="preserve"> diferències en els imports anuals entre TOTAL increment 2022  (3,5%increment) i NOVEMBRE 2022 (1,5%increment)</t>
  </si>
  <si>
    <t>ESCALES I NIVELLS RETRIBUTIUS C.P.N.S.C.  PERSONAL FUNCIONARI: GENER 2021</t>
  </si>
  <si>
    <t>Gener: +0,9% Sobre gener 2020</t>
  </si>
  <si>
    <t>IMPORT A PERCEBRE PAGUES  ORDINÀRIES</t>
  </si>
  <si>
    <t>IMPORT A PERCEBRE PAGUES  EXTRES</t>
  </si>
  <si>
    <t>TDPRL=  346,25,-€</t>
  </si>
  <si>
    <t>+ 3,5%</t>
  </si>
  <si>
    <r>
      <t xml:space="preserve">Retribució </t>
    </r>
    <r>
      <rPr>
        <b/>
        <i/>
        <sz val="11"/>
        <color theme="1"/>
        <rFont val="Calibri"/>
        <family val="2"/>
        <scheme val="minor"/>
      </rPr>
      <t>2021</t>
    </r>
  </si>
  <si>
    <t>RETRIBUCIONS A LES PAGUES EXTRES (JUNY I DESEMBRE DE 2022)</t>
  </si>
  <si>
    <t>Nov. 2022 : 3,5% sobre gener 2021</t>
  </si>
  <si>
    <t xml:space="preserve"> diferències en els imports mensuals 2022 respecte imports mensuals 2021</t>
  </si>
  <si>
    <t xml:space="preserve"> diferències entre els imports mensuals entre TOTAL increment NOVEMBRE 2022  (3,5%increment) menys import 2% GENER 2022 (2%increment)</t>
  </si>
  <si>
    <t>pendent fer el càlcul d'aquestes diferències,   COMPTE   FALTA FER LES DIFERÈNCIES</t>
  </si>
  <si>
    <t>PAGUES  EXTRAORDINÀRIES</t>
  </si>
  <si>
    <t>Nov: 3,5% sobre 31/12/2021</t>
  </si>
  <si>
    <t xml:space="preserve"> ESCALES I NIVELLS RETRIBUTIUS C.P.N.S.C.  </t>
  </si>
  <si>
    <r>
      <t xml:space="preserve">Increment Retribució </t>
    </r>
    <r>
      <rPr>
        <b/>
        <i/>
        <u/>
        <sz val="11"/>
        <color theme="1"/>
        <rFont val="Calibri"/>
        <family val="2"/>
        <scheme val="minor"/>
      </rPr>
      <t xml:space="preserve">addicional del 3,5%  per </t>
    </r>
    <r>
      <rPr>
        <b/>
        <i/>
        <sz val="11"/>
        <color theme="1"/>
        <rFont val="Calibri"/>
        <family val="2"/>
        <scheme val="minor"/>
      </rPr>
      <t>2022</t>
    </r>
  </si>
  <si>
    <r>
      <t>Increment Retribució inicial del 2%</t>
    </r>
    <r>
      <rPr>
        <b/>
        <i/>
        <u/>
        <sz val="11"/>
        <color theme="1"/>
        <rFont val="Calibri"/>
        <family val="2"/>
        <scheme val="minor"/>
      </rPr>
      <t xml:space="preserve"> per </t>
    </r>
    <r>
      <rPr>
        <b/>
        <i/>
        <sz val="11"/>
        <color theme="1"/>
        <rFont val="Calibri"/>
        <family val="2"/>
        <scheme val="minor"/>
      </rPr>
      <t>2022</t>
    </r>
  </si>
  <si>
    <t>TOTAL MENSUAL</t>
  </si>
  <si>
    <r>
      <t xml:space="preserve">DIRECTOR GERENT- a partir de 1/1/2022 GENER 2022 </t>
    </r>
    <r>
      <rPr>
        <sz val="14"/>
        <color theme="1"/>
        <rFont val="Calibri"/>
        <family val="2"/>
        <scheme val="minor"/>
      </rPr>
      <t xml:space="preserve"> (increments  respecte imports 31/12/2021)</t>
    </r>
  </si>
  <si>
    <t>Novembre: 3,5% sobre 31/12/2021</t>
  </si>
  <si>
    <t>º</t>
  </si>
  <si>
    <t>(imports mensuals 14 pagues)</t>
  </si>
  <si>
    <t>GENER: 2,5% sobre 31/12/2022 (art. 19 Dos.1 Llei 31/2022, de 23 desembre, de Pressupostos Grals de l'Estat per 2023).</t>
  </si>
  <si>
    <t xml:space="preserve">ESCALES I NIVELLS RETRIBUTIUS C.P.N.S.C.  PERSONAL FUNCIONARI: GENER 2023     </t>
  </si>
  <si>
    <t>Nivel</t>
  </si>
  <si>
    <t>Importe
–
Euros</t>
  </si>
  <si>
    <t>Complement de Destí</t>
  </si>
  <si>
    <t>MENSUAL (dividit 12 mesos)</t>
  </si>
  <si>
    <t xml:space="preserve">ANNUAL (multiplicat 14 mesos) </t>
  </si>
  <si>
    <t>Grupo/Subgrupo EBEP</t>
  </si>
  <si>
    <t>Sueldo
–
(Euros)</t>
  </si>
  <si>
    <t>Trienios
–
(Euros)</t>
  </si>
  <si>
    <t>A1.</t>
  </si>
  <si>
    <t>A2.</t>
  </si>
  <si>
    <t>B.</t>
  </si>
  <si>
    <t>C1.</t>
  </si>
  <si>
    <t>C2.</t>
  </si>
  <si>
    <t>SALARI BASE + TRIENNIS ORDINÀRIES</t>
  </si>
  <si>
    <t>SALARI BASE + TRIENNIS EXTRAORDINÀRIES</t>
  </si>
  <si>
    <r>
      <t xml:space="preserve">E </t>
    </r>
    <r>
      <rPr>
        <sz val="10"/>
        <color theme="1"/>
        <rFont val="Arial"/>
        <family val="2"/>
      </rPr>
      <t>(Ley 30/1984) y Agrupaciones Profesionales (EBEP).</t>
    </r>
  </si>
  <si>
    <t>ANNUAL   =(Ordx12) +(Extraordx2)</t>
  </si>
  <si>
    <t>Trienni (mensual)</t>
  </si>
  <si>
    <r>
      <t>MENSUAL -</t>
    </r>
    <r>
      <rPr>
        <sz val="9"/>
        <color theme="1"/>
        <rFont val="Arial Narrow"/>
        <family val="2"/>
      </rPr>
      <t>columna C</t>
    </r>
    <r>
      <rPr>
        <sz val="10"/>
        <color theme="1"/>
        <rFont val="Arial Narrow"/>
        <family val="2"/>
      </rPr>
      <t>(dividit 12 mesos)-</t>
    </r>
  </si>
  <si>
    <t xml:space="preserve">ALTRES PERCEPCIONS </t>
  </si>
  <si>
    <t>ALTRES PERCEPCIONS</t>
  </si>
  <si>
    <t>(import mensual en 14 pagues)</t>
  </si>
  <si>
    <t>(import anual 1 paga)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</si>
</sst>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00"/>
    <numFmt numFmtId="165" formatCode="#,##0.000000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"/>
      <name val="Open_sans_regular"/>
    </font>
    <font>
      <sz val="10"/>
      <name val="Calibri"/>
      <family val="2"/>
      <scheme val="minor"/>
    </font>
    <font>
      <i/>
      <sz val="8"/>
      <color theme="1"/>
      <name val="Arial Narrow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10"/>
      <name val="Arial Narrow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u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9"/>
      <color indexed="8"/>
      <name val="Arial Narrow"/>
      <family val="2"/>
    </font>
    <font>
      <i/>
      <u/>
      <sz val="10"/>
      <color rgb="FFFF0000"/>
      <name val="Arial Narrow"/>
      <family val="2"/>
    </font>
    <font>
      <i/>
      <sz val="10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u/>
      <sz val="10"/>
      <name val="Arial Narrow"/>
      <family val="2"/>
    </font>
    <font>
      <i/>
      <u/>
      <sz val="10"/>
      <name val="Arial Narrow"/>
      <family val="2"/>
    </font>
    <font>
      <sz val="14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sz val="9"/>
      <color theme="1"/>
      <name val="Arial Narrow"/>
      <family val="2"/>
    </font>
    <font>
      <sz val="9.5"/>
      <color theme="1"/>
      <name val="Arial Narrow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 Narrow"/>
      <family val="2"/>
    </font>
    <font>
      <i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70C0"/>
      <name val="Arial Narrow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9.5"/>
      <name val="Arial Narrow"/>
      <family val="2"/>
    </font>
    <font>
      <sz val="12"/>
      <color theme="0" tint="-0.34998626667073579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FCFC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0" fillId="0" borderId="0" xfId="0" applyBorder="1"/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/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5" fillId="3" borderId="1" xfId="0" applyNumberFormat="1" applyFont="1" applyFill="1" applyBorder="1"/>
    <xf numFmtId="4" fontId="5" fillId="2" borderId="0" xfId="0" applyNumberFormat="1" applyFont="1" applyFill="1"/>
    <xf numFmtId="4" fontId="5" fillId="3" borderId="0" xfId="0" applyNumberFormat="1" applyFont="1" applyFill="1"/>
    <xf numFmtId="4" fontId="5" fillId="0" borderId="2" xfId="0" applyNumberFormat="1" applyFont="1" applyBorder="1"/>
    <xf numFmtId="4" fontId="5" fillId="0" borderId="1" xfId="0" applyNumberFormat="1" applyFont="1" applyFill="1" applyBorder="1"/>
    <xf numFmtId="4" fontId="5" fillId="0" borderId="0" xfId="0" applyNumberFormat="1" applyFont="1" applyBorder="1"/>
    <xf numFmtId="4" fontId="7" fillId="0" borderId="0" xfId="0" applyNumberFormat="1" applyFont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1" xfId="0" applyNumberFormat="1" applyFont="1" applyFill="1" applyBorder="1"/>
    <xf numFmtId="4" fontId="8" fillId="0" borderId="0" xfId="0" applyNumberFormat="1" applyFont="1"/>
    <xf numFmtId="4" fontId="9" fillId="0" borderId="0" xfId="0" applyNumberFormat="1" applyFont="1"/>
    <xf numFmtId="4" fontId="6" fillId="2" borderId="1" xfId="0" applyNumberFormat="1" applyFont="1" applyFill="1" applyBorder="1"/>
    <xf numFmtId="4" fontId="5" fillId="0" borderId="0" xfId="0" applyNumberFormat="1" applyFont="1" applyFill="1" applyBorder="1"/>
    <xf numFmtId="4" fontId="0" fillId="0" borderId="0" xfId="0" applyNumberFormat="1" applyFill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2" borderId="1" xfId="0" applyFont="1" applyFill="1" applyBorder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Fill="1" applyBorder="1"/>
    <xf numFmtId="0" fontId="5" fillId="0" borderId="4" xfId="0" applyFont="1" applyBorder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/>
    <xf numFmtId="4" fontId="7" fillId="0" borderId="2" xfId="0" applyNumberFormat="1" applyFont="1" applyBorder="1" applyAlignment="1">
      <alignment horizontal="left"/>
    </xf>
    <xf numFmtId="0" fontId="5" fillId="0" borderId="0" xfId="0" applyFont="1" applyFill="1"/>
    <xf numFmtId="4" fontId="0" fillId="0" borderId="0" xfId="0" applyNumberFormat="1" applyBorder="1"/>
    <xf numFmtId="4" fontId="10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7" fillId="0" borderId="0" xfId="0" applyNumberFormat="1" applyFont="1" applyFill="1" applyBorder="1"/>
    <xf numFmtId="4" fontId="8" fillId="0" borderId="0" xfId="0" applyNumberFormat="1" applyFont="1" applyFill="1" applyBorder="1"/>
    <xf numFmtId="4" fontId="7" fillId="0" borderId="5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left"/>
    </xf>
    <xf numFmtId="4" fontId="5" fillId="0" borderId="4" xfId="0" applyNumberFormat="1" applyFont="1" applyFill="1" applyBorder="1"/>
    <xf numFmtId="4" fontId="5" fillId="2" borderId="4" xfId="0" applyNumberFormat="1" applyFont="1" applyFill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8" xfId="0" applyNumberFormat="1" applyFont="1" applyBorder="1"/>
    <xf numFmtId="4" fontId="7" fillId="0" borderId="3" xfId="0" applyNumberFormat="1" applyFont="1" applyBorder="1"/>
    <xf numFmtId="4" fontId="7" fillId="0" borderId="2" xfId="0" applyNumberFormat="1" applyFont="1" applyBorder="1"/>
    <xf numFmtId="4" fontId="1" fillId="0" borderId="0" xfId="0" applyNumberFormat="1" applyFont="1" applyFill="1" applyBorder="1"/>
    <xf numFmtId="4" fontId="6" fillId="0" borderId="1" xfId="0" applyNumberFormat="1" applyFont="1" applyFill="1" applyBorder="1"/>
    <xf numFmtId="4" fontId="0" fillId="0" borderId="0" xfId="0" applyNumberFormat="1" applyFill="1" applyBorder="1"/>
    <xf numFmtId="4" fontId="5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/>
    <xf numFmtId="4" fontId="5" fillId="0" borderId="10" xfId="0" applyNumberFormat="1" applyFont="1" applyBorder="1"/>
    <xf numFmtId="4" fontId="5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1" fillId="0" borderId="0" xfId="0" applyNumberFormat="1" applyFont="1"/>
    <xf numFmtId="4" fontId="5" fillId="0" borderId="9" xfId="0" applyNumberFormat="1" applyFont="1" applyBorder="1"/>
    <xf numFmtId="4" fontId="5" fillId="4" borderId="0" xfId="0" applyNumberFormat="1" applyFont="1" applyFill="1"/>
    <xf numFmtId="0" fontId="5" fillId="0" borderId="9" xfId="0" applyFont="1" applyBorder="1"/>
    <xf numFmtId="4" fontId="12" fillId="0" borderId="9" xfId="0" applyNumberFormat="1" applyFont="1" applyBorder="1"/>
    <xf numFmtId="4" fontId="12" fillId="0" borderId="0" xfId="0" applyNumberFormat="1" applyFont="1"/>
    <xf numFmtId="4" fontId="12" fillId="4" borderId="0" xfId="0" applyNumberFormat="1" applyFont="1" applyFill="1"/>
    <xf numFmtId="4" fontId="11" fillId="4" borderId="0" xfId="0" applyNumberFormat="1" applyFont="1" applyFill="1"/>
    <xf numFmtId="4" fontId="13" fillId="4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0" fontId="5" fillId="0" borderId="8" xfId="0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4" fontId="14" fillId="0" borderId="9" xfId="0" applyNumberFormat="1" applyFont="1" applyBorder="1"/>
    <xf numFmtId="0" fontId="11" fillId="0" borderId="9" xfId="0" applyFont="1" applyBorder="1" applyAlignment="1">
      <alignment vertical="center"/>
    </xf>
    <xf numFmtId="4" fontId="11" fillId="0" borderId="0" xfId="0" applyNumberFormat="1" applyFont="1" applyBorder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17" fillId="0" borderId="1" xfId="0" applyNumberFormat="1" applyFont="1" applyFill="1" applyBorder="1"/>
    <xf numFmtId="4" fontId="17" fillId="2" borderId="1" xfId="0" applyNumberFormat="1" applyFont="1" applyFill="1" applyBorder="1"/>
    <xf numFmtId="4" fontId="0" fillId="0" borderId="1" xfId="0" applyNumberFormat="1" applyBorder="1"/>
    <xf numFmtId="4" fontId="0" fillId="2" borderId="3" xfId="0" applyNumberFormat="1" applyFill="1" applyBorder="1"/>
    <xf numFmtId="4" fontId="0" fillId="2" borderId="0" xfId="0" applyNumberFormat="1" applyFill="1"/>
    <xf numFmtId="4" fontId="0" fillId="2" borderId="1" xfId="0" applyNumberFormat="1" applyFill="1" applyBorder="1"/>
    <xf numFmtId="4" fontId="8" fillId="2" borderId="1" xfId="0" applyNumberFormat="1" applyFont="1" applyFill="1" applyBorder="1"/>
    <xf numFmtId="4" fontId="18" fillId="0" borderId="1" xfId="0" applyNumberFormat="1" applyFont="1" applyFill="1" applyBorder="1"/>
    <xf numFmtId="4" fontId="18" fillId="2" borderId="1" xfId="0" applyNumberFormat="1" applyFont="1" applyFill="1" applyBorder="1"/>
    <xf numFmtId="4" fontId="6" fillId="0" borderId="1" xfId="0" applyNumberFormat="1" applyFont="1" applyBorder="1"/>
    <xf numFmtId="4" fontId="1" fillId="2" borderId="1" xfId="0" applyNumberFormat="1" applyFont="1" applyFill="1" applyBorder="1"/>
    <xf numFmtId="4" fontId="5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7" fillId="0" borderId="11" xfId="0" applyNumberFormat="1" applyFont="1" applyBorder="1"/>
    <xf numFmtId="4" fontId="5" fillId="0" borderId="1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/>
    <xf numFmtId="4" fontId="11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20" fillId="2" borderId="0" xfId="0" applyFont="1" applyFill="1"/>
    <xf numFmtId="0" fontId="20" fillId="2" borderId="1" xfId="0" applyFont="1" applyFill="1" applyBorder="1"/>
    <xf numFmtId="4" fontId="6" fillId="2" borderId="3" xfId="0" applyNumberFormat="1" applyFont="1" applyFill="1" applyBorder="1"/>
    <xf numFmtId="0" fontId="20" fillId="0" borderId="0" xfId="0" applyFont="1" applyFill="1"/>
    <xf numFmtId="0" fontId="20" fillId="0" borderId="1" xfId="0" applyFont="1" applyFill="1" applyBorder="1"/>
    <xf numFmtId="0" fontId="5" fillId="0" borderId="3" xfId="0" applyFont="1" applyFill="1" applyBorder="1"/>
    <xf numFmtId="4" fontId="5" fillId="0" borderId="3" xfId="0" applyNumberFormat="1" applyFont="1" applyFill="1" applyBorder="1"/>
    <xf numFmtId="4" fontId="7" fillId="0" borderId="3" xfId="0" applyNumberFormat="1" applyFont="1" applyFill="1" applyBorder="1"/>
    <xf numFmtId="4" fontId="6" fillId="0" borderId="3" xfId="0" applyNumberFormat="1" applyFont="1" applyFill="1" applyBorder="1"/>
    <xf numFmtId="0" fontId="1" fillId="0" borderId="2" xfId="0" applyFont="1" applyBorder="1"/>
    <xf numFmtId="0" fontId="0" fillId="0" borderId="4" xfId="0" applyNumberFormat="1" applyBorder="1"/>
    <xf numFmtId="0" fontId="0" fillId="0" borderId="3" xfId="0" applyBorder="1"/>
    <xf numFmtId="0" fontId="9" fillId="0" borderId="14" xfId="0" applyFont="1" applyBorder="1" applyAlignment="1">
      <alignment wrapText="1"/>
    </xf>
    <xf numFmtId="4" fontId="0" fillId="0" borderId="4" xfId="0" applyNumberFormat="1" applyBorder="1"/>
    <xf numFmtId="4" fontId="6" fillId="2" borderId="2" xfId="0" applyNumberFormat="1" applyFont="1" applyFill="1" applyBorder="1"/>
    <xf numFmtId="0" fontId="5" fillId="2" borderId="2" xfId="0" applyFont="1" applyFill="1" applyBorder="1"/>
    <xf numFmtId="0" fontId="5" fillId="0" borderId="1" xfId="0" applyFont="1" applyBorder="1" applyAlignment="1">
      <alignment horizontal="right"/>
    </xf>
    <xf numFmtId="0" fontId="0" fillId="2" borderId="0" xfId="0" applyFill="1" applyBorder="1"/>
    <xf numFmtId="4" fontId="9" fillId="0" borderId="0" xfId="0" applyNumberFormat="1" applyFont="1" applyBorder="1"/>
    <xf numFmtId="4" fontId="6" fillId="2" borderId="0" xfId="0" applyNumberFormat="1" applyFont="1" applyFill="1" applyBorder="1"/>
    <xf numFmtId="4" fontId="5" fillId="2" borderId="2" xfId="0" applyNumberFormat="1" applyFont="1" applyFill="1" applyBorder="1"/>
    <xf numFmtId="4" fontId="7" fillId="2" borderId="3" xfId="0" applyNumberFormat="1" applyFont="1" applyFill="1" applyBorder="1"/>
    <xf numFmtId="4" fontId="5" fillId="2" borderId="3" xfId="0" applyNumberFormat="1" applyFont="1" applyFill="1" applyBorder="1"/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" fontId="24" fillId="0" borderId="0" xfId="0" applyNumberFormat="1" applyFont="1"/>
    <xf numFmtId="4" fontId="24" fillId="0" borderId="0" xfId="0" applyNumberFormat="1" applyFont="1" applyFill="1"/>
    <xf numFmtId="0" fontId="5" fillId="0" borderId="0" xfId="0" applyFont="1" applyFill="1" applyBorder="1"/>
    <xf numFmtId="49" fontId="2" fillId="0" borderId="0" xfId="0" applyNumberFormat="1" applyFont="1" applyFill="1" applyAlignment="1">
      <alignment horizontal="center"/>
    </xf>
    <xf numFmtId="0" fontId="26" fillId="0" borderId="0" xfId="0" applyFont="1" applyBorder="1"/>
    <xf numFmtId="0" fontId="26" fillId="0" borderId="0" xfId="0" applyFont="1"/>
    <xf numFmtId="49" fontId="25" fillId="0" borderId="0" xfId="0" applyNumberFormat="1" applyFont="1" applyFill="1" applyAlignment="1">
      <alignment horizontal="center"/>
    </xf>
    <xf numFmtId="0" fontId="26" fillId="0" borderId="0" xfId="0" applyFont="1" applyFill="1" applyBorder="1"/>
    <xf numFmtId="0" fontId="26" fillId="0" borderId="0" xfId="0" applyFont="1" applyFill="1"/>
    <xf numFmtId="0" fontId="27" fillId="0" borderId="0" xfId="0" applyFont="1"/>
    <xf numFmtId="4" fontId="26" fillId="0" borderId="0" xfId="0" applyNumberFormat="1" applyFont="1"/>
    <xf numFmtId="0" fontId="28" fillId="0" borderId="0" xfId="0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4" fontId="30" fillId="0" borderId="0" xfId="0" applyNumberFormat="1" applyFont="1"/>
    <xf numFmtId="0" fontId="31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30" fillId="0" borderId="0" xfId="0" applyFont="1" applyBorder="1"/>
    <xf numFmtId="0" fontId="30" fillId="0" borderId="0" xfId="0" applyFont="1" applyAlignment="1">
      <alignment horizontal="right"/>
    </xf>
    <xf numFmtId="0" fontId="30" fillId="3" borderId="0" xfId="0" applyFont="1" applyFill="1" applyAlignment="1">
      <alignment horizontal="right"/>
    </xf>
    <xf numFmtId="4" fontId="30" fillId="0" borderId="1" xfId="0" applyNumberFormat="1" applyFont="1" applyBorder="1"/>
    <xf numFmtId="4" fontId="30" fillId="2" borderId="1" xfId="0" applyNumberFormat="1" applyFont="1" applyFill="1" applyBorder="1"/>
    <xf numFmtId="4" fontId="30" fillId="3" borderId="1" xfId="0" applyNumberFormat="1" applyFont="1" applyFill="1" applyBorder="1"/>
    <xf numFmtId="4" fontId="30" fillId="0" borderId="2" xfId="0" applyNumberFormat="1" applyFont="1" applyBorder="1"/>
    <xf numFmtId="4" fontId="30" fillId="0" borderId="0" xfId="0" applyNumberFormat="1" applyFont="1" applyBorder="1"/>
    <xf numFmtId="4" fontId="32" fillId="0" borderId="0" xfId="0" applyNumberFormat="1" applyFont="1"/>
    <xf numFmtId="4" fontId="32" fillId="0" borderId="1" xfId="0" applyNumberFormat="1" applyFont="1" applyBorder="1"/>
    <xf numFmtId="4" fontId="32" fillId="2" borderId="1" xfId="0" applyNumberFormat="1" applyFont="1" applyFill="1" applyBorder="1"/>
    <xf numFmtId="4" fontId="32" fillId="0" borderId="1" xfId="0" applyNumberFormat="1" applyFont="1" applyFill="1" applyBorder="1"/>
    <xf numFmtId="4" fontId="21" fillId="0" borderId="0" xfId="0" applyNumberFormat="1" applyFont="1"/>
    <xf numFmtId="4" fontId="33" fillId="0" borderId="0" xfId="0" applyNumberFormat="1" applyFont="1"/>
    <xf numFmtId="4" fontId="31" fillId="2" borderId="1" xfId="0" applyNumberFormat="1" applyFont="1" applyFill="1" applyBorder="1"/>
    <xf numFmtId="4" fontId="30" fillId="0" borderId="0" xfId="0" applyNumberFormat="1" applyFont="1" applyFill="1" applyBorder="1"/>
    <xf numFmtId="4" fontId="31" fillId="0" borderId="0" xfId="0" applyNumberFormat="1" applyFont="1" applyFill="1" applyBorder="1"/>
    <xf numFmtId="4" fontId="30" fillId="0" borderId="0" xfId="0" applyNumberFormat="1" applyFont="1" applyFill="1"/>
    <xf numFmtId="4" fontId="26" fillId="0" borderId="0" xfId="0" applyNumberFormat="1" applyFont="1" applyFill="1"/>
    <xf numFmtId="0" fontId="30" fillId="0" borderId="0" xfId="0" applyFont="1" applyFill="1" applyAlignment="1">
      <alignment horizontal="right"/>
    </xf>
    <xf numFmtId="0" fontId="30" fillId="0" borderId="1" xfId="0" applyFont="1" applyBorder="1"/>
    <xf numFmtId="0" fontId="30" fillId="0" borderId="1" xfId="0" applyFont="1" applyFill="1" applyBorder="1"/>
    <xf numFmtId="4" fontId="32" fillId="0" borderId="0" xfId="0" applyNumberFormat="1" applyFont="1" applyBorder="1" applyAlignment="1">
      <alignment horizontal="right"/>
    </xf>
    <xf numFmtId="4" fontId="32" fillId="0" borderId="0" xfId="0" applyNumberFormat="1" applyFont="1" applyFill="1" applyBorder="1"/>
    <xf numFmtId="4" fontId="32" fillId="0" borderId="2" xfId="0" applyNumberFormat="1" applyFont="1" applyBorder="1" applyAlignment="1">
      <alignment horizontal="left"/>
    </xf>
    <xf numFmtId="0" fontId="34" fillId="0" borderId="0" xfId="0" applyFont="1" applyFill="1"/>
    <xf numFmtId="0" fontId="30" fillId="0" borderId="0" xfId="0" applyFont="1" applyFill="1"/>
    <xf numFmtId="0" fontId="34" fillId="0" borderId="1" xfId="0" applyFont="1" applyFill="1" applyBorder="1"/>
    <xf numFmtId="4" fontId="26" fillId="0" borderId="0" xfId="0" applyNumberFormat="1" applyFont="1" applyBorder="1"/>
    <xf numFmtId="4" fontId="35" fillId="0" borderId="0" xfId="0" applyNumberFormat="1" applyFont="1"/>
    <xf numFmtId="4" fontId="36" fillId="0" borderId="1" xfId="0" applyNumberFormat="1" applyFont="1" applyFill="1" applyBorder="1"/>
    <xf numFmtId="4" fontId="36" fillId="2" borderId="1" xfId="0" applyNumberFormat="1" applyFont="1" applyFill="1" applyBorder="1"/>
    <xf numFmtId="4" fontId="32" fillId="0" borderId="1" xfId="0" applyNumberFormat="1" applyFont="1" applyBorder="1" applyAlignment="1">
      <alignment horizontal="right"/>
    </xf>
    <xf numFmtId="4" fontId="21" fillId="0" borderId="0" xfId="0" applyNumberFormat="1" applyFont="1" applyFill="1" applyBorder="1"/>
    <xf numFmtId="4" fontId="32" fillId="0" borderId="5" xfId="0" applyNumberFormat="1" applyFont="1" applyBorder="1" applyAlignment="1">
      <alignment horizontal="right"/>
    </xf>
    <xf numFmtId="4" fontId="26" fillId="0" borderId="1" xfId="0" applyNumberFormat="1" applyFont="1" applyBorder="1"/>
    <xf numFmtId="4" fontId="32" fillId="0" borderId="0" xfId="0" applyNumberFormat="1" applyFont="1" applyBorder="1"/>
    <xf numFmtId="4" fontId="32" fillId="0" borderId="6" xfId="0" applyNumberFormat="1" applyFont="1" applyBorder="1"/>
    <xf numFmtId="4" fontId="32" fillId="0" borderId="7" xfId="0" applyNumberFormat="1" applyFont="1" applyBorder="1"/>
    <xf numFmtId="4" fontId="32" fillId="0" borderId="8" xfId="0" applyNumberFormat="1" applyFont="1" applyBorder="1"/>
    <xf numFmtId="4" fontId="32" fillId="0" borderId="3" xfId="0" applyNumberFormat="1" applyFont="1" applyBorder="1"/>
    <xf numFmtId="4" fontId="32" fillId="0" borderId="2" xfId="0" applyNumberFormat="1" applyFont="1" applyBorder="1"/>
    <xf numFmtId="4" fontId="31" fillId="0" borderId="1" xfId="0" applyNumberFormat="1" applyFont="1" applyFill="1" applyBorder="1"/>
    <xf numFmtId="4" fontId="28" fillId="0" borderId="0" xfId="0" applyNumberFormat="1" applyFont="1" applyFill="1" applyBorder="1"/>
    <xf numFmtId="4" fontId="30" fillId="0" borderId="0" xfId="0" applyNumberFormat="1" applyFont="1" applyBorder="1" applyAlignment="1">
      <alignment horizontal="center"/>
    </xf>
    <xf numFmtId="4" fontId="26" fillId="0" borderId="0" xfId="0" applyNumberFormat="1" applyFont="1" applyFill="1" applyBorder="1"/>
    <xf numFmtId="4" fontId="32" fillId="0" borderId="0" xfId="0" applyNumberFormat="1" applyFont="1" applyBorder="1" applyAlignment="1">
      <alignment horizontal="center"/>
    </xf>
    <xf numFmtId="4" fontId="32" fillId="0" borderId="1" xfId="0" applyNumberFormat="1" applyFont="1" applyBorder="1" applyAlignment="1">
      <alignment horizontal="center"/>
    </xf>
    <xf numFmtId="4" fontId="32" fillId="0" borderId="3" xfId="0" applyNumberFormat="1" applyFont="1" applyFill="1" applyBorder="1"/>
    <xf numFmtId="4" fontId="29" fillId="0" borderId="9" xfId="0" applyNumberFormat="1" applyFont="1" applyBorder="1"/>
    <xf numFmtId="4" fontId="29" fillId="0" borderId="0" xfId="0" applyNumberFormat="1" applyFont="1" applyBorder="1"/>
    <xf numFmtId="4" fontId="29" fillId="0" borderId="5" xfId="0" applyNumberFormat="1" applyFont="1" applyBorder="1"/>
    <xf numFmtId="4" fontId="30" fillId="0" borderId="0" xfId="0" applyNumberFormat="1" applyFont="1" applyFill="1" applyBorder="1" applyAlignment="1">
      <alignment horizontal="center"/>
    </xf>
    <xf numFmtId="4" fontId="30" fillId="0" borderId="1" xfId="0" applyNumberFormat="1" applyFont="1" applyFill="1" applyBorder="1" applyAlignment="1">
      <alignment horizontal="center"/>
    </xf>
    <xf numFmtId="4" fontId="30" fillId="0" borderId="10" xfId="0" applyNumberFormat="1" applyFont="1" applyBorder="1"/>
    <xf numFmtId="4" fontId="32" fillId="0" borderId="11" xfId="0" applyNumberFormat="1" applyFont="1" applyBorder="1"/>
    <xf numFmtId="4" fontId="30" fillId="0" borderId="12" xfId="0" applyNumberFormat="1" applyFont="1" applyBorder="1"/>
    <xf numFmtId="4" fontId="39" fillId="0" borderId="0" xfId="0" applyNumberFormat="1" applyFont="1"/>
    <xf numFmtId="4" fontId="29" fillId="0" borderId="5" xfId="0" applyNumberFormat="1" applyFont="1" applyBorder="1" applyAlignment="1">
      <alignment horizontal="right"/>
    </xf>
    <xf numFmtId="4" fontId="29" fillId="0" borderId="0" xfId="0" applyNumberFormat="1" applyFont="1" applyBorder="1" applyAlignment="1">
      <alignment horizontal="right"/>
    </xf>
    <xf numFmtId="4" fontId="30" fillId="0" borderId="9" xfId="0" applyNumberFormat="1" applyFont="1" applyBorder="1"/>
    <xf numFmtId="4" fontId="30" fillId="0" borderId="5" xfId="0" applyNumberFormat="1" applyFont="1" applyBorder="1"/>
    <xf numFmtId="0" fontId="40" fillId="0" borderId="0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0" fillId="0" borderId="9" xfId="0" applyFont="1" applyBorder="1"/>
    <xf numFmtId="4" fontId="39" fillId="0" borderId="0" xfId="0" applyNumberFormat="1" applyFont="1" applyBorder="1"/>
    <xf numFmtId="4" fontId="38" fillId="0" borderId="0" xfId="0" applyNumberFormat="1" applyFont="1" applyFill="1" applyBorder="1"/>
    <xf numFmtId="4" fontId="39" fillId="0" borderId="0" xfId="0" applyNumberFormat="1" applyFont="1" applyFill="1" applyBorder="1"/>
    <xf numFmtId="4" fontId="41" fillId="0" borderId="0" xfId="0" applyNumberFormat="1" applyFont="1" applyFill="1" applyBorder="1" applyAlignment="1">
      <alignment horizontal="right"/>
    </xf>
    <xf numFmtId="164" fontId="39" fillId="0" borderId="0" xfId="0" applyNumberFormat="1" applyFont="1" applyFill="1" applyBorder="1"/>
    <xf numFmtId="0" fontId="30" fillId="0" borderId="8" xfId="0" applyFont="1" applyBorder="1"/>
    <xf numFmtId="4" fontId="30" fillId="0" borderId="7" xfId="0" applyNumberFormat="1" applyFont="1" applyBorder="1"/>
    <xf numFmtId="4" fontId="30" fillId="0" borderId="8" xfId="0" applyNumberFormat="1" applyFont="1" applyBorder="1"/>
    <xf numFmtId="4" fontId="34" fillId="0" borderId="1" xfId="0" applyNumberFormat="1" applyFont="1" applyBorder="1"/>
    <xf numFmtId="4" fontId="34" fillId="0" borderId="1" xfId="0" applyNumberFormat="1" applyFont="1" applyFill="1" applyBorder="1"/>
    <xf numFmtId="4" fontId="34" fillId="0" borderId="2" xfId="0" applyNumberFormat="1" applyFont="1" applyBorder="1"/>
    <xf numFmtId="4" fontId="42" fillId="0" borderId="1" xfId="0" applyNumberFormat="1" applyFont="1" applyBorder="1"/>
    <xf numFmtId="4" fontId="42" fillId="2" borderId="1" xfId="0" applyNumberFormat="1" applyFont="1" applyFill="1" applyBorder="1"/>
    <xf numFmtId="4" fontId="42" fillId="0" borderId="1" xfId="0" applyNumberFormat="1" applyFont="1" applyFill="1" applyBorder="1"/>
    <xf numFmtId="4" fontId="43" fillId="2" borderId="1" xfId="0" applyNumberFormat="1" applyFont="1" applyFill="1" applyBorder="1"/>
    <xf numFmtId="4" fontId="42" fillId="0" borderId="1" xfId="0" applyNumberFormat="1" applyFont="1" applyBorder="1" applyAlignment="1">
      <alignment horizontal="left"/>
    </xf>
    <xf numFmtId="0" fontId="34" fillId="0" borderId="3" xfId="0" applyFont="1" applyFill="1" applyBorder="1"/>
    <xf numFmtId="4" fontId="34" fillId="0" borderId="0" xfId="0" applyNumberFormat="1" applyFont="1" applyFill="1"/>
    <xf numFmtId="4" fontId="45" fillId="0" borderId="0" xfId="0" applyNumberFormat="1" applyFont="1" applyFill="1"/>
    <xf numFmtId="4" fontId="46" fillId="0" borderId="0" xfId="0" applyNumberFormat="1" applyFont="1" applyFill="1"/>
    <xf numFmtId="4" fontId="47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4" fontId="46" fillId="0" borderId="0" xfId="0" applyNumberFormat="1" applyFont="1"/>
    <xf numFmtId="4" fontId="34" fillId="0" borderId="0" xfId="0" applyNumberFormat="1" applyFont="1"/>
    <xf numFmtId="4" fontId="46" fillId="0" borderId="9" xfId="0" applyNumberFormat="1" applyFont="1" applyBorder="1"/>
    <xf numFmtId="4" fontId="42" fillId="0" borderId="9" xfId="0" applyNumberFormat="1" applyFont="1" applyBorder="1"/>
    <xf numFmtId="0" fontId="34" fillId="0" borderId="9" xfId="0" applyFont="1" applyBorder="1" applyAlignment="1">
      <alignment vertical="center"/>
    </xf>
    <xf numFmtId="4" fontId="11" fillId="0" borderId="0" xfId="0" applyNumberFormat="1" applyFont="1" applyFill="1"/>
    <xf numFmtId="4" fontId="12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164" fontId="11" fillId="0" borderId="0" xfId="0" applyNumberFormat="1" applyFont="1" applyFill="1"/>
    <xf numFmtId="4" fontId="12" fillId="0" borderId="0" xfId="0" applyNumberFormat="1" applyFont="1" applyBorder="1"/>
    <xf numFmtId="4" fontId="14" fillId="0" borderId="0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4" fillId="0" borderId="0" xfId="0" applyFont="1" applyBorder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9" fillId="0" borderId="0" xfId="0" applyNumberFormat="1" applyFont="1" applyFill="1" applyBorder="1"/>
    <xf numFmtId="49" fontId="48" fillId="0" borderId="0" xfId="0" applyNumberFormat="1" applyFont="1" applyFill="1" applyBorder="1" applyAlignment="1"/>
    <xf numFmtId="0" fontId="0" fillId="6" borderId="0" xfId="0" applyFill="1" applyBorder="1"/>
    <xf numFmtId="0" fontId="0" fillId="0" borderId="1" xfId="0" applyFill="1" applyBorder="1"/>
    <xf numFmtId="4" fontId="0" fillId="0" borderId="3" xfId="0" applyNumberFormat="1" applyFill="1" applyBorder="1"/>
    <xf numFmtId="4" fontId="0" fillId="0" borderId="1" xfId="0" applyNumberFormat="1" applyFill="1" applyBorder="1"/>
    <xf numFmtId="4" fontId="8" fillId="0" borderId="1" xfId="0" applyNumberFormat="1" applyFont="1" applyFill="1" applyBorder="1"/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7" fillId="0" borderId="9" xfId="0" applyNumberFormat="1" applyFont="1" applyBorder="1"/>
    <xf numFmtId="0" fontId="5" fillId="0" borderId="15" xfId="0" applyFont="1" applyBorder="1"/>
    <xf numFmtId="4" fontId="5" fillId="0" borderId="15" xfId="0" applyNumberFormat="1" applyFont="1" applyBorder="1"/>
    <xf numFmtId="0" fontId="11" fillId="0" borderId="0" xfId="0" applyFont="1"/>
    <xf numFmtId="0" fontId="26" fillId="6" borderId="0" xfId="0" applyFont="1" applyFill="1" applyBorder="1"/>
    <xf numFmtId="4" fontId="6" fillId="7" borderId="1" xfId="0" applyNumberFormat="1" applyFont="1" applyFill="1" applyBorder="1"/>
    <xf numFmtId="0" fontId="6" fillId="0" borderId="1" xfId="0" applyFont="1" applyFill="1" applyBorder="1"/>
    <xf numFmtId="4" fontId="5" fillId="0" borderId="2" xfId="0" applyNumberFormat="1" applyFont="1" applyFill="1" applyBorder="1"/>
    <xf numFmtId="4" fontId="18" fillId="7" borderId="1" xfId="0" applyNumberFormat="1" applyFont="1" applyFill="1" applyBorder="1"/>
    <xf numFmtId="4" fontId="6" fillId="7" borderId="3" xfId="0" applyNumberFormat="1" applyFont="1" applyFill="1" applyBorder="1"/>
    <xf numFmtId="49" fontId="2" fillId="0" borderId="0" xfId="0" applyNumberFormat="1" applyFont="1" applyFill="1" applyAlignment="1"/>
    <xf numFmtId="4" fontId="31" fillId="7" borderId="1" xfId="0" applyNumberFormat="1" applyFont="1" applyFill="1" applyBorder="1"/>
    <xf numFmtId="4" fontId="37" fillId="7" borderId="1" xfId="0" applyNumberFormat="1" applyFont="1" applyFill="1" applyBorder="1"/>
    <xf numFmtId="4" fontId="44" fillId="7" borderId="1" xfId="0" applyNumberFormat="1" applyFont="1" applyFill="1" applyBorder="1"/>
    <xf numFmtId="4" fontId="31" fillId="7" borderId="3" xfId="0" applyNumberFormat="1" applyFont="1" applyFill="1" applyBorder="1"/>
    <xf numFmtId="0" fontId="26" fillId="0" borderId="1" xfId="0" applyFont="1" applyFill="1" applyBorder="1"/>
    <xf numFmtId="0" fontId="31" fillId="0" borderId="1" xfId="0" applyFont="1" applyFill="1" applyBorder="1"/>
    <xf numFmtId="4" fontId="30" fillId="0" borderId="1" xfId="0" applyNumberFormat="1" applyFont="1" applyFill="1" applyBorder="1"/>
    <xf numFmtId="4" fontId="29" fillId="0" borderId="0" xfId="0" applyNumberFormat="1" applyFont="1" applyFill="1" applyBorder="1"/>
    <xf numFmtId="4" fontId="29" fillId="0" borderId="0" xfId="0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4" fontId="46" fillId="0" borderId="11" xfId="0" applyNumberFormat="1" applyFont="1" applyBorder="1"/>
    <xf numFmtId="4" fontId="34" fillId="0" borderId="12" xfId="0" applyNumberFormat="1" applyFont="1" applyBorder="1"/>
    <xf numFmtId="4" fontId="34" fillId="0" borderId="10" xfId="0" applyNumberFormat="1" applyFont="1" applyBorder="1"/>
    <xf numFmtId="4" fontId="34" fillId="0" borderId="0" xfId="0" applyNumberFormat="1" applyFont="1" applyBorder="1"/>
    <xf numFmtId="4" fontId="34" fillId="0" borderId="5" xfId="0" applyNumberFormat="1" applyFont="1" applyBorder="1"/>
    <xf numFmtId="0" fontId="34" fillId="0" borderId="8" xfId="0" applyFont="1" applyBorder="1" applyAlignment="1">
      <alignment vertical="center"/>
    </xf>
    <xf numFmtId="4" fontId="34" fillId="0" borderId="15" xfId="0" applyNumberFormat="1" applyFont="1" applyBorder="1"/>
    <xf numFmtId="4" fontId="34" fillId="0" borderId="7" xfId="0" applyNumberFormat="1" applyFont="1" applyBorder="1"/>
    <xf numFmtId="0" fontId="0" fillId="4" borderId="0" xfId="0" applyFill="1"/>
    <xf numFmtId="4" fontId="0" fillId="4" borderId="0" xfId="0" applyNumberFormat="1" applyFill="1"/>
    <xf numFmtId="0" fontId="51" fillId="4" borderId="0" xfId="0" applyFont="1" applyFill="1"/>
    <xf numFmtId="4" fontId="52" fillId="0" borderId="0" xfId="0" applyNumberFormat="1" applyFont="1" applyBorder="1"/>
    <xf numFmtId="4" fontId="52" fillId="0" borderId="5" xfId="0" applyNumberFormat="1" applyFont="1" applyBorder="1"/>
    <xf numFmtId="4" fontId="53" fillId="0" borderId="9" xfId="0" applyNumberFormat="1" applyFont="1" applyBorder="1"/>
    <xf numFmtId="4" fontId="53" fillId="0" borderId="0" xfId="0" applyNumberFormat="1" applyFont="1" applyBorder="1"/>
    <xf numFmtId="4" fontId="53" fillId="0" borderId="5" xfId="0" applyNumberFormat="1" applyFont="1" applyBorder="1" applyAlignment="1">
      <alignment horizontal="right"/>
    </xf>
    <xf numFmtId="4" fontId="53" fillId="0" borderId="0" xfId="0" applyNumberFormat="1" applyFont="1" applyBorder="1" applyAlignment="1">
      <alignment horizontal="right"/>
    </xf>
    <xf numFmtId="4" fontId="52" fillId="0" borderId="9" xfId="0" applyNumberFormat="1" applyFont="1" applyBorder="1"/>
    <xf numFmtId="0" fontId="54" fillId="7" borderId="11" xfId="0" applyFont="1" applyFill="1" applyBorder="1"/>
    <xf numFmtId="0" fontId="54" fillId="7" borderId="12" xfId="0" applyFont="1" applyFill="1" applyBorder="1"/>
    <xf numFmtId="4" fontId="54" fillId="7" borderId="10" xfId="0" applyNumberFormat="1" applyFont="1" applyFill="1" applyBorder="1"/>
    <xf numFmtId="4" fontId="54" fillId="7" borderId="11" xfId="0" applyNumberFormat="1" applyFont="1" applyFill="1" applyBorder="1"/>
    <xf numFmtId="4" fontId="54" fillId="7" borderId="12" xfId="0" applyNumberFormat="1" applyFont="1" applyFill="1" applyBorder="1"/>
    <xf numFmtId="4" fontId="30" fillId="3" borderId="0" xfId="0" applyNumberFormat="1" applyFont="1" applyFill="1"/>
    <xf numFmtId="4" fontId="55" fillId="0" borderId="2" xfId="0" applyNumberFormat="1" applyFont="1" applyBorder="1"/>
    <xf numFmtId="0" fontId="30" fillId="0" borderId="3" xfId="0" applyFont="1" applyBorder="1"/>
    <xf numFmtId="0" fontId="30" fillId="0" borderId="2" xfId="0" applyFont="1" applyFill="1" applyBorder="1"/>
    <xf numFmtId="0" fontId="30" fillId="0" borderId="4" xfId="0" applyFont="1" applyFill="1" applyBorder="1"/>
    <xf numFmtId="4" fontId="32" fillId="0" borderId="1" xfId="0" applyNumberFormat="1" applyFont="1" applyBorder="1" applyAlignment="1">
      <alignment horizontal="left"/>
    </xf>
    <xf numFmtId="4" fontId="30" fillId="0" borderId="4" xfId="0" applyNumberFormat="1" applyFont="1" applyFill="1" applyBorder="1"/>
    <xf numFmtId="4" fontId="26" fillId="0" borderId="3" xfId="0" applyNumberFormat="1" applyFont="1" applyFill="1" applyBorder="1"/>
    <xf numFmtId="4" fontId="21" fillId="0" borderId="1" xfId="0" applyNumberFormat="1" applyFont="1" applyFill="1" applyBorder="1"/>
    <xf numFmtId="4" fontId="30" fillId="0" borderId="3" xfId="0" applyNumberFormat="1" applyFont="1" applyFill="1" applyBorder="1" applyAlignment="1">
      <alignment horizontal="center"/>
    </xf>
    <xf numFmtId="4" fontId="29" fillId="0" borderId="15" xfId="0" applyNumberFormat="1" applyFont="1" applyBorder="1"/>
    <xf numFmtId="4" fontId="30" fillId="0" borderId="2" xfId="0" applyNumberFormat="1" applyFont="1" applyFill="1" applyBorder="1" applyAlignment="1">
      <alignment horizontal="center"/>
    </xf>
    <xf numFmtId="4" fontId="44" fillId="7" borderId="11" xfId="0" applyNumberFormat="1" applyFont="1" applyFill="1" applyBorder="1"/>
    <xf numFmtId="4" fontId="44" fillId="7" borderId="12" xfId="0" applyNumberFormat="1" applyFont="1" applyFill="1" applyBorder="1"/>
    <xf numFmtId="4" fontId="44" fillId="7" borderId="10" xfId="0" applyNumberFormat="1" applyFont="1" applyFill="1" applyBorder="1"/>
    <xf numFmtId="0" fontId="45" fillId="7" borderId="12" xfId="0" applyFont="1" applyFill="1" applyBorder="1"/>
    <xf numFmtId="0" fontId="34" fillId="7" borderId="10" xfId="0" applyFont="1" applyFill="1" applyBorder="1"/>
    <xf numFmtId="4" fontId="45" fillId="0" borderId="0" xfId="0" applyNumberFormat="1" applyFont="1" applyFill="1" applyBorder="1"/>
    <xf numFmtId="4" fontId="34" fillId="0" borderId="9" xfId="0" applyNumberFormat="1" applyFont="1" applyFill="1" applyBorder="1"/>
    <xf numFmtId="4" fontId="45" fillId="0" borderId="5" xfId="0" applyNumberFormat="1" applyFont="1" applyFill="1" applyBorder="1"/>
    <xf numFmtId="4" fontId="34" fillId="0" borderId="5" xfId="0" applyNumberFormat="1" applyFont="1" applyFill="1" applyBorder="1"/>
    <xf numFmtId="4" fontId="34" fillId="0" borderId="8" xfId="0" applyNumberFormat="1" applyFont="1" applyFill="1" applyBorder="1"/>
    <xf numFmtId="4" fontId="34" fillId="0" borderId="15" xfId="0" applyNumberFormat="1" applyFont="1" applyFill="1" applyBorder="1"/>
    <xf numFmtId="4" fontId="34" fillId="0" borderId="7" xfId="0" applyNumberFormat="1" applyFont="1" applyFill="1" applyBorder="1"/>
    <xf numFmtId="4" fontId="34" fillId="0" borderId="0" xfId="0" applyNumberFormat="1" applyFont="1" applyFill="1" applyBorder="1"/>
    <xf numFmtId="4" fontId="46" fillId="0" borderId="0" xfId="0" applyNumberFormat="1" applyFont="1" applyFill="1" applyBorder="1"/>
    <xf numFmtId="4" fontId="39" fillId="0" borderId="0" xfId="0" applyNumberFormat="1" applyFont="1" applyFill="1"/>
    <xf numFmtId="4" fontId="41" fillId="0" borderId="0" xfId="0" applyNumberFormat="1" applyFont="1" applyFill="1" applyAlignment="1">
      <alignment horizontal="right"/>
    </xf>
    <xf numFmtId="4" fontId="34" fillId="0" borderId="12" xfId="0" applyNumberFormat="1" applyFont="1" applyFill="1" applyBorder="1"/>
    <xf numFmtId="4" fontId="34" fillId="0" borderId="10" xfId="0" applyNumberFormat="1" applyFont="1" applyFill="1" applyBorder="1"/>
    <xf numFmtId="164" fontId="39" fillId="0" borderId="0" xfId="0" applyNumberFormat="1" applyFont="1" applyFill="1"/>
    <xf numFmtId="4" fontId="42" fillId="0" borderId="0" xfId="0" applyNumberFormat="1" applyFont="1" applyFill="1" applyBorder="1"/>
    <xf numFmtId="4" fontId="26" fillId="0" borderId="15" xfId="0" applyNumberFormat="1" applyFont="1" applyBorder="1"/>
    <xf numFmtId="0" fontId="34" fillId="0" borderId="0" xfId="0" applyFont="1" applyFill="1" applyBorder="1" applyAlignment="1">
      <alignment vertical="center"/>
    </xf>
    <xf numFmtId="4" fontId="34" fillId="0" borderId="8" xfId="0" applyNumberFormat="1" applyFont="1" applyBorder="1"/>
    <xf numFmtId="4" fontId="4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7" borderId="1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center" wrapText="1"/>
    </xf>
    <xf numFmtId="0" fontId="0" fillId="0" borderId="16" xfId="0" applyBorder="1"/>
    <xf numFmtId="0" fontId="0" fillId="0" borderId="16" xfId="0" applyFill="1" applyBorder="1"/>
    <xf numFmtId="0" fontId="9" fillId="0" borderId="9" xfId="0" applyFont="1" applyBorder="1" applyAlignment="1">
      <alignment wrapText="1"/>
    </xf>
    <xf numFmtId="0" fontId="49" fillId="0" borderId="19" xfId="0" applyFont="1" applyBorder="1" applyAlignment="1">
      <alignment horizontal="center"/>
    </xf>
    <xf numFmtId="0" fontId="0" fillId="0" borderId="19" xfId="0" applyBorder="1"/>
    <xf numFmtId="4" fontId="1" fillId="7" borderId="17" xfId="0" applyNumberFormat="1" applyFont="1" applyFill="1" applyBorder="1"/>
    <xf numFmtId="0" fontId="1" fillId="0" borderId="18" xfId="0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21" fillId="0" borderId="21" xfId="0" applyFont="1" applyBorder="1"/>
    <xf numFmtId="0" fontId="0" fillId="0" borderId="21" xfId="0" applyBorder="1"/>
    <xf numFmtId="49" fontId="1" fillId="0" borderId="22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0" fillId="0" borderId="5" xfId="0" applyBorder="1"/>
    <xf numFmtId="0" fontId="0" fillId="0" borderId="0" xfId="0" applyNumberFormat="1" applyBorder="1"/>
    <xf numFmtId="0" fontId="21" fillId="0" borderId="0" xfId="0" applyFont="1" applyBorder="1"/>
    <xf numFmtId="0" fontId="0" fillId="0" borderId="8" xfId="0" applyBorder="1"/>
    <xf numFmtId="0" fontId="0" fillId="0" borderId="1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57" fillId="0" borderId="0" xfId="0" applyFont="1" applyAlignment="1">
      <alignment horizontal="justify" vertical="center"/>
    </xf>
    <xf numFmtId="8" fontId="57" fillId="0" borderId="0" xfId="0" applyNumberFormat="1" applyFont="1" applyAlignment="1">
      <alignment horizontal="justify" vertical="center"/>
    </xf>
    <xf numFmtId="164" fontId="34" fillId="0" borderId="0" xfId="0" applyNumberFormat="1" applyFont="1" applyFill="1" applyBorder="1"/>
    <xf numFmtId="4" fontId="34" fillId="0" borderId="0" xfId="0" applyNumberFormat="1" applyFont="1" applyAlignment="1">
      <alignment vertical="top"/>
    </xf>
    <xf numFmtId="0" fontId="40" fillId="0" borderId="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4" fontId="45" fillId="0" borderId="9" xfId="0" applyNumberFormat="1" applyFont="1" applyFill="1" applyBorder="1"/>
    <xf numFmtId="164" fontId="45" fillId="0" borderId="0" xfId="0" applyNumberFormat="1" applyFont="1" applyFill="1" applyBorder="1"/>
    <xf numFmtId="4" fontId="58" fillId="0" borderId="0" xfId="0" applyNumberFormat="1" applyFont="1" applyFill="1" applyBorder="1"/>
    <xf numFmtId="4" fontId="30" fillId="0" borderId="2" xfId="0" applyNumberFormat="1" applyFont="1" applyBorder="1" applyAlignment="1">
      <alignment vertical="top"/>
    </xf>
    <xf numFmtId="4" fontId="34" fillId="0" borderId="1" xfId="0" applyNumberFormat="1" applyFont="1" applyBorder="1" applyAlignment="1">
      <alignment vertical="top"/>
    </xf>
    <xf numFmtId="4" fontId="34" fillId="0" borderId="1" xfId="0" applyNumberFormat="1" applyFont="1" applyFill="1" applyBorder="1" applyAlignment="1">
      <alignment vertical="top"/>
    </xf>
    <xf numFmtId="4" fontId="30" fillId="0" borderId="0" xfId="0" applyNumberFormat="1" applyFont="1" applyAlignment="1">
      <alignment vertical="top"/>
    </xf>
    <xf numFmtId="4" fontId="26" fillId="0" borderId="0" xfId="0" applyNumberFormat="1" applyFont="1" applyAlignment="1">
      <alignment vertical="top"/>
    </xf>
    <xf numFmtId="4" fontId="30" fillId="0" borderId="0" xfId="0" applyNumberFormat="1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0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26" fillId="0" borderId="0" xfId="0" applyFont="1" applyAlignment="1">
      <alignment vertical="top"/>
    </xf>
    <xf numFmtId="49" fontId="2" fillId="0" borderId="0" xfId="0" applyNumberFormat="1" applyFont="1" applyFill="1" applyAlignment="1">
      <alignment horizontal="center"/>
    </xf>
    <xf numFmtId="4" fontId="26" fillId="0" borderId="8" xfId="0" applyNumberFormat="1" applyFont="1" applyBorder="1"/>
    <xf numFmtId="4" fontId="30" fillId="0" borderId="15" xfId="0" applyNumberFormat="1" applyFont="1" applyBorder="1"/>
    <xf numFmtId="4" fontId="34" fillId="0" borderId="7" xfId="0" applyNumberFormat="1" applyFont="1" applyFill="1" applyBorder="1" applyAlignment="1">
      <alignment vertical="top"/>
    </xf>
    <xf numFmtId="4" fontId="34" fillId="0" borderId="8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horizontal="center"/>
    </xf>
    <xf numFmtId="0" fontId="61" fillId="0" borderId="0" xfId="0" applyFont="1" applyFill="1" applyAlignment="1">
      <alignment vertical="center"/>
    </xf>
    <xf numFmtId="0" fontId="57" fillId="0" borderId="1" xfId="0" applyFont="1" applyBorder="1" applyAlignment="1">
      <alignment wrapText="1"/>
    </xf>
    <xf numFmtId="0" fontId="62" fillId="0" borderId="0" xfId="0" applyFont="1"/>
    <xf numFmtId="0" fontId="63" fillId="8" borderId="1" xfId="0" applyFont="1" applyFill="1" applyBorder="1" applyAlignment="1">
      <alignment horizontal="left" vertical="center" wrapText="1"/>
    </xf>
    <xf numFmtId="0" fontId="63" fillId="8" borderId="1" xfId="0" applyFont="1" applyFill="1" applyBorder="1" applyAlignment="1">
      <alignment horizontal="center" vertical="top" wrapText="1"/>
    </xf>
    <xf numFmtId="0" fontId="62" fillId="0" borderId="1" xfId="0" applyFont="1" applyBorder="1" applyAlignment="1">
      <alignment wrapText="1"/>
    </xf>
    <xf numFmtId="1" fontId="64" fillId="0" borderId="1" xfId="0" applyNumberFormat="1" applyFont="1" applyBorder="1" applyAlignment="1">
      <alignment horizontal="left" vertical="top" indent="1" shrinkToFit="1"/>
    </xf>
    <xf numFmtId="0" fontId="62" fillId="0" borderId="1" xfId="0" applyFont="1" applyBorder="1"/>
    <xf numFmtId="4" fontId="65" fillId="0" borderId="2" xfId="0" applyNumberFormat="1" applyFont="1" applyFill="1" applyBorder="1"/>
    <xf numFmtId="4" fontId="65" fillId="0" borderId="2" xfId="0" applyNumberFormat="1" applyFont="1" applyBorder="1"/>
    <xf numFmtId="4" fontId="66" fillId="0" borderId="1" xfId="0" applyNumberFormat="1" applyFont="1" applyBorder="1" applyAlignment="1">
      <alignment horizontal="center" vertical="top" shrinkToFit="1"/>
    </xf>
    <xf numFmtId="0" fontId="66" fillId="0" borderId="1" xfId="0" applyFont="1" applyBorder="1"/>
    <xf numFmtId="0" fontId="30" fillId="0" borderId="1" xfId="0" applyFont="1" applyBorder="1" applyAlignment="1">
      <alignment wrapText="1"/>
    </xf>
    <xf numFmtId="4" fontId="58" fillId="0" borderId="0" xfId="0" applyNumberFormat="1" applyFont="1"/>
    <xf numFmtId="4" fontId="60" fillId="0" borderId="0" xfId="0" applyNumberFormat="1" applyFont="1"/>
    <xf numFmtId="4" fontId="24" fillId="0" borderId="0" xfId="0" applyNumberFormat="1" applyFont="1" applyFill="1" applyBorder="1"/>
    <xf numFmtId="4" fontId="7" fillId="0" borderId="0" xfId="0" applyNumberFormat="1" applyFont="1" applyFill="1"/>
    <xf numFmtId="4" fontId="59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0" fontId="38" fillId="0" borderId="0" xfId="0" applyFont="1"/>
    <xf numFmtId="4" fontId="60" fillId="0" borderId="0" xfId="0" applyNumberFormat="1" applyFont="1" applyBorder="1"/>
    <xf numFmtId="4" fontId="26" fillId="0" borderId="7" xfId="0" applyNumberFormat="1" applyFont="1" applyBorder="1"/>
    <xf numFmtId="0" fontId="51" fillId="0" borderId="0" xfId="0" applyFont="1" applyBorder="1"/>
    <xf numFmtId="0" fontId="51" fillId="0" borderId="15" xfId="0" applyFont="1" applyBorder="1"/>
    <xf numFmtId="4" fontId="34" fillId="0" borderId="3" xfId="0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/>
    </xf>
    <xf numFmtId="165" fontId="34" fillId="0" borderId="0" xfId="0" applyNumberFormat="1" applyFont="1" applyFill="1" applyBorder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5" fillId="6" borderId="0" xfId="0" applyNumberFormat="1" applyFont="1" applyFill="1" applyAlignment="1">
      <alignment horizontal="center"/>
    </xf>
    <xf numFmtId="4" fontId="24" fillId="0" borderId="0" xfId="0" applyNumberFormat="1" applyFont="1" applyFill="1" applyAlignment="1">
      <alignment horizontal="center" wrapText="1"/>
    </xf>
    <xf numFmtId="49" fontId="48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7" borderId="2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" fontId="1" fillId="7" borderId="23" xfId="0" applyNumberFormat="1" applyFont="1" applyFill="1" applyBorder="1" applyAlignment="1">
      <alignment horizontal="center"/>
    </xf>
    <xf numFmtId="4" fontId="1" fillId="7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G/G05/G05.19%20RP/2020-238-AC%20RETRIBUCIONS%202021/QUADRES%20RETRIBUTIUS/1-GEN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\G\G05\G05.19%20RP\2022-3%20RETRIBUCIONS%202022\QUADRES%20RETRIB\GE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20 ANUAL"/>
      <sheetName val="SET20 MES"/>
      <sheetName val="SET20 LAB"/>
      <sheetName val="LGPE"/>
      <sheetName val="GEN21 ANY"/>
      <sheetName val="GEN21 MES"/>
      <sheetName val="DIREC-GERENT"/>
    </sheetNames>
    <sheetDataSet>
      <sheetData sheetId="0">
        <row r="11">
          <cell r="C11">
            <v>40797.440922000002</v>
          </cell>
          <cell r="D11">
            <v>38674.833947400002</v>
          </cell>
          <cell r="E11">
            <v>35191.924026000008</v>
          </cell>
          <cell r="F11">
            <v>28899.492434400003</v>
          </cell>
          <cell r="G11">
            <v>25452.824010600001</v>
          </cell>
          <cell r="H11">
            <v>25345.741360799999</v>
          </cell>
          <cell r="I11">
            <v>24728.678856000002</v>
          </cell>
          <cell r="J11">
            <v>24285.576953399999</v>
          </cell>
          <cell r="K11">
            <v>23865.120417599999</v>
          </cell>
          <cell r="L11">
            <v>22128.372894599994</v>
          </cell>
          <cell r="M11">
            <v>20397.162655799999</v>
          </cell>
          <cell r="N11">
            <v>17765.913862200003</v>
          </cell>
          <cell r="O11">
            <v>14517.2146476</v>
          </cell>
          <cell r="P11">
            <v>10943.172479399998</v>
          </cell>
        </row>
        <row r="12">
          <cell r="C12">
            <v>11546.950800000001</v>
          </cell>
          <cell r="D12">
            <v>11037.012000000001</v>
          </cell>
          <cell r="E12">
            <v>9632.0741999999991</v>
          </cell>
          <cell r="F12">
            <v>7800.3786</v>
          </cell>
          <cell r="G12">
            <v>6821.0562</v>
          </cell>
          <cell r="H12">
            <v>6864.6815999999999</v>
          </cell>
          <cell r="I12">
            <v>6706.2449999999999</v>
          </cell>
          <cell r="J12">
            <v>6590.8626000000004</v>
          </cell>
          <cell r="K12">
            <v>6498.1140000000005</v>
          </cell>
          <cell r="L12">
            <v>5985.747599999997</v>
          </cell>
          <cell r="M12">
            <v>5499.0851999999995</v>
          </cell>
          <cell r="N12">
            <v>4998.9281999999994</v>
          </cell>
          <cell r="O12">
            <v>4011.8946000000001</v>
          </cell>
          <cell r="P12">
            <v>2926.0434</v>
          </cell>
        </row>
        <row r="24">
          <cell r="F24">
            <v>27352.162685399999</v>
          </cell>
          <cell r="G24">
            <v>22500.574311599998</v>
          </cell>
          <cell r="H24">
            <v>22215.610128600001</v>
          </cell>
          <cell r="I24">
            <v>21037.036032600001</v>
          </cell>
          <cell r="J24">
            <v>20335.384876799995</v>
          </cell>
          <cell r="K24">
            <v>19983.948364800002</v>
          </cell>
          <cell r="L24">
            <v>19557.172786199997</v>
          </cell>
          <cell r="M24">
            <v>19114.509708000001</v>
          </cell>
          <cell r="N24">
            <v>18839.095632</v>
          </cell>
          <cell r="O24">
            <v>17480.503143599999</v>
          </cell>
          <cell r="P24">
            <v>16703.117865</v>
          </cell>
          <cell r="Q24">
            <v>15873.8242152</v>
          </cell>
          <cell r="R24">
            <v>14308.183864800001</v>
          </cell>
        </row>
        <row r="25">
          <cell r="F25">
            <v>8741.7161999999989</v>
          </cell>
          <cell r="G25">
            <v>6353.8860000000004</v>
          </cell>
          <cell r="H25">
            <v>6942.2933999999987</v>
          </cell>
          <cell r="I25">
            <v>5940.265800000001</v>
          </cell>
          <cell r="J25">
            <v>5500.0133999999998</v>
          </cell>
          <cell r="K25">
            <v>5406.1224000000002</v>
          </cell>
          <cell r="L25">
            <v>5308.0901999999996</v>
          </cell>
          <cell r="M25">
            <v>5214.7704000000003</v>
          </cell>
          <cell r="N25">
            <v>5147.9400000000005</v>
          </cell>
          <cell r="O25">
            <v>4742.6736000000001</v>
          </cell>
          <cell r="P25">
            <v>4546.3949999999995</v>
          </cell>
          <cell r="Q25">
            <v>4298.5655999999999</v>
          </cell>
          <cell r="R25">
            <v>4053.8777999999993</v>
          </cell>
        </row>
        <row r="36">
          <cell r="L36">
            <v>23064.103238399999</v>
          </cell>
          <cell r="M36">
            <v>22643.312693399999</v>
          </cell>
          <cell r="N36">
            <v>21396.780148799997</v>
          </cell>
          <cell r="O36">
            <v>19645.631103</v>
          </cell>
          <cell r="P36">
            <v>18112.6875258</v>
          </cell>
          <cell r="Q36">
            <v>16446.514690199998</v>
          </cell>
          <cell r="R36">
            <v>14940.463280400003</v>
          </cell>
          <cell r="S36">
            <v>14066.053398599999</v>
          </cell>
          <cell r="T36">
            <v>13260.412284000002</v>
          </cell>
          <cell r="U36">
            <v>11642.5345512</v>
          </cell>
        </row>
        <row r="37">
          <cell r="L37">
            <v>7568.6856000000007</v>
          </cell>
          <cell r="M37">
            <v>7397.5397999999996</v>
          </cell>
          <cell r="N37">
            <v>6803.6346000000003</v>
          </cell>
          <cell r="O37">
            <v>5548.4939999999988</v>
          </cell>
          <cell r="P37">
            <v>5315.2302000000018</v>
          </cell>
          <cell r="Q37">
            <v>4571.0993999999992</v>
          </cell>
          <cell r="R37">
            <v>4365.253200000001</v>
          </cell>
          <cell r="S37">
            <v>4253.5121999999992</v>
          </cell>
          <cell r="T37">
            <v>3995.1870000000008</v>
          </cell>
          <cell r="U37">
            <v>3397.7118</v>
          </cell>
        </row>
        <row r="50">
          <cell r="O50">
            <v>17242.250625600002</v>
          </cell>
          <cell r="P50">
            <v>16123.274038200001</v>
          </cell>
          <cell r="Q50">
            <v>15723.658448400001</v>
          </cell>
          <cell r="R50">
            <v>14525.9427978</v>
          </cell>
          <cell r="S50">
            <v>13681.897979400001</v>
          </cell>
          <cell r="T50">
            <v>12497.535699600001</v>
          </cell>
          <cell r="U50">
            <v>12410.119822799999</v>
          </cell>
          <cell r="V50">
            <v>12544.075005000002</v>
          </cell>
          <cell r="W50">
            <v>10564.9270524</v>
          </cell>
          <cell r="X50">
            <v>9162.4049286000009</v>
          </cell>
        </row>
        <row r="51">
          <cell r="O51">
            <v>5055.0486000000001</v>
          </cell>
          <cell r="P51">
            <v>4437.6528000000008</v>
          </cell>
          <cell r="Q51">
            <v>4425.9432000000006</v>
          </cell>
          <cell r="R51">
            <v>4551.3215999999993</v>
          </cell>
          <cell r="S51">
            <v>4321.8420000000006</v>
          </cell>
          <cell r="T51">
            <v>4433.5830000000005</v>
          </cell>
          <cell r="U51">
            <v>3694.3788000000004</v>
          </cell>
          <cell r="V51">
            <v>3821.3279999999995</v>
          </cell>
          <cell r="W51">
            <v>3145.8126000000002</v>
          </cell>
          <cell r="X51">
            <v>2726.5518000000006</v>
          </cell>
        </row>
      </sheetData>
      <sheetData sheetId="1"/>
      <sheetData sheetId="2"/>
      <sheetData sheetId="3">
        <row r="5">
          <cell r="B5">
            <v>14572.68</v>
          </cell>
        </row>
        <row r="6">
          <cell r="B6">
            <v>12600.72</v>
          </cell>
        </row>
        <row r="8">
          <cell r="B8">
            <v>9461.0400000000009</v>
          </cell>
        </row>
        <row r="9">
          <cell r="B9">
            <v>7874.16</v>
          </cell>
        </row>
        <row r="10">
          <cell r="B10">
            <v>7206.96</v>
          </cell>
        </row>
        <row r="15">
          <cell r="B15">
            <v>749.38</v>
          </cell>
        </row>
        <row r="16">
          <cell r="B16">
            <v>765.83</v>
          </cell>
        </row>
        <row r="18">
          <cell r="B18">
            <v>681.43</v>
          </cell>
        </row>
        <row r="19">
          <cell r="B19">
            <v>650.20000000000005</v>
          </cell>
        </row>
        <row r="20">
          <cell r="B20">
            <v>600.58000000000004</v>
          </cell>
        </row>
        <row r="24">
          <cell r="E24">
            <v>14850.779999999999</v>
          </cell>
        </row>
        <row r="25">
          <cell r="E25">
            <v>13320.44</v>
          </cell>
        </row>
        <row r="26">
          <cell r="E26">
            <v>12760.720000000001</v>
          </cell>
        </row>
        <row r="27">
          <cell r="E27">
            <v>12200.019999999999</v>
          </cell>
        </row>
        <row r="28">
          <cell r="E28">
            <v>10703.56</v>
          </cell>
        </row>
        <row r="29">
          <cell r="E29">
            <v>9496.34</v>
          </cell>
        </row>
        <row r="30">
          <cell r="E30">
            <v>8936.06</v>
          </cell>
        </row>
        <row r="31">
          <cell r="E31">
            <v>8376.6200000000008</v>
          </cell>
        </row>
        <row r="32">
          <cell r="E32">
            <v>7815.92</v>
          </cell>
        </row>
        <row r="33">
          <cell r="E33">
            <v>7256.6200000000008</v>
          </cell>
        </row>
        <row r="34">
          <cell r="E34">
            <v>6740.72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y 21"/>
      <sheetName val="mes 21"/>
      <sheetName val="gerent"/>
    </sheetNames>
    <sheetDataSet>
      <sheetData sheetId="0" refreshError="1">
        <row r="9">
          <cell r="B9">
            <v>16071.44</v>
          </cell>
        </row>
        <row r="42">
          <cell r="K42">
            <v>48989.003937945599</v>
          </cell>
          <cell r="L42">
            <v>47875.8401658406</v>
          </cell>
          <cell r="M42">
            <v>45674.858481539195</v>
          </cell>
          <cell r="N42">
            <v>42297.252228926998</v>
          </cell>
          <cell r="O42">
            <v>40170.748985332204</v>
          </cell>
          <cell r="P42">
            <v>37395.332617011794</v>
          </cell>
          <cell r="Q42">
            <v>35323.207928723605</v>
          </cell>
          <cell r="R42">
            <v>33984.621688987398</v>
          </cell>
          <cell r="S42">
            <v>32566.399677556008</v>
          </cell>
          <cell r="T42">
            <v>29986.708568360802</v>
          </cell>
        </row>
      </sheetData>
      <sheetData sheetId="1" refreshError="1">
        <row r="9">
          <cell r="B9">
            <v>1214.3900000000001</v>
          </cell>
          <cell r="C9">
            <v>1214.3900000000001</v>
          </cell>
          <cell r="D9">
            <v>1214.3900000000001</v>
          </cell>
          <cell r="E9">
            <v>1214.3900000000001</v>
          </cell>
          <cell r="F9">
            <v>1214.3900000000001</v>
          </cell>
          <cell r="G9">
            <v>1214.3900000000001</v>
          </cell>
          <cell r="H9">
            <v>1214.3900000000001</v>
          </cell>
          <cell r="I9">
            <v>1214.3900000000001</v>
          </cell>
          <cell r="J9">
            <v>1214.3900000000001</v>
          </cell>
          <cell r="K9">
            <v>1214.3900000000001</v>
          </cell>
          <cell r="L9">
            <v>1214.3900000000001</v>
          </cell>
          <cell r="M9">
            <v>1214.3900000000001</v>
          </cell>
          <cell r="N9">
            <v>1214.3900000000001</v>
          </cell>
          <cell r="O9">
            <v>1214.3900000000001</v>
          </cell>
        </row>
        <row r="10">
          <cell r="B10">
            <v>1060.77</v>
          </cell>
          <cell r="C10">
            <v>951.46</v>
          </cell>
          <cell r="D10">
            <v>911.48000000000013</v>
          </cell>
          <cell r="E10">
            <v>871.43</v>
          </cell>
          <cell r="F10">
            <v>764.54</v>
          </cell>
          <cell r="G10">
            <v>678.31000000000006</v>
          </cell>
          <cell r="H10">
            <v>638.29</v>
          </cell>
          <cell r="I10">
            <v>598.33000000000004</v>
          </cell>
          <cell r="J10">
            <v>558.28</v>
          </cell>
          <cell r="K10">
            <v>518.33000000000004</v>
          </cell>
          <cell r="L10">
            <v>481.48</v>
          </cell>
          <cell r="M10">
            <v>481.48</v>
          </cell>
          <cell r="N10">
            <v>481.48</v>
          </cell>
          <cell r="O10">
            <v>481.48</v>
          </cell>
        </row>
        <row r="11">
          <cell r="B11">
            <v>2940.3298493070001</v>
          </cell>
          <cell r="C11">
            <v>2787.3505323518998</v>
          </cell>
          <cell r="D11">
            <v>2536.3322387310004</v>
          </cell>
          <cell r="E11">
            <v>2082.8277047364004</v>
          </cell>
          <cell r="F11">
            <v>1834.4213876210999</v>
          </cell>
          <cell r="G11">
            <v>1826.7037880747998</v>
          </cell>
          <cell r="H11">
            <v>1782.2312118360003</v>
          </cell>
          <cell r="I11">
            <v>1750.2962247128999</v>
          </cell>
          <cell r="J11">
            <v>1719.9933215256001</v>
          </cell>
          <cell r="K11">
            <v>1594.8234464750997</v>
          </cell>
          <cell r="L11">
            <v>1470.0526514073001</v>
          </cell>
          <cell r="M11">
            <v>1280.4147919257</v>
          </cell>
          <cell r="N11">
            <v>1046.2763985305999</v>
          </cell>
          <cell r="O11">
            <v>788.69007369389988</v>
          </cell>
        </row>
        <row r="12">
          <cell r="B12">
            <v>970.90611309999997</v>
          </cell>
          <cell r="C12">
            <v>928.02875900000015</v>
          </cell>
          <cell r="D12">
            <v>809.89690564999989</v>
          </cell>
          <cell r="E12">
            <v>655.88183394999999</v>
          </cell>
          <cell r="F12">
            <v>573.53714215000002</v>
          </cell>
          <cell r="G12">
            <v>577.20531119999998</v>
          </cell>
          <cell r="H12">
            <v>563.88343374999999</v>
          </cell>
          <cell r="I12">
            <v>554.18169695000006</v>
          </cell>
          <cell r="J12">
            <v>546.38308549999999</v>
          </cell>
          <cell r="K12">
            <v>503.3016106999998</v>
          </cell>
          <cell r="L12">
            <v>462.38141389999993</v>
          </cell>
          <cell r="M12">
            <v>420.32654614999996</v>
          </cell>
          <cell r="N12">
            <v>337.33347094999999</v>
          </cell>
          <cell r="O12">
            <v>246.03148254999999</v>
          </cell>
        </row>
        <row r="13">
          <cell r="B13">
            <v>485.45305654999999</v>
          </cell>
          <cell r="C13">
            <v>464.01437950000008</v>
          </cell>
          <cell r="D13">
            <v>404.94845282499995</v>
          </cell>
          <cell r="E13">
            <v>327.94091697499999</v>
          </cell>
          <cell r="F13">
            <v>286.76857107500001</v>
          </cell>
          <cell r="G13">
            <v>288.60265559999999</v>
          </cell>
          <cell r="H13">
            <v>281.941716875</v>
          </cell>
          <cell r="I13">
            <v>277.09084847500003</v>
          </cell>
          <cell r="J13">
            <v>273.19154275</v>
          </cell>
          <cell r="K13">
            <v>251.6508053499999</v>
          </cell>
          <cell r="L13">
            <v>231.19070694999996</v>
          </cell>
          <cell r="M13">
            <v>210.16327307499998</v>
          </cell>
          <cell r="N13">
            <v>168.666735475</v>
          </cell>
          <cell r="O13">
            <v>123.015741275</v>
          </cell>
        </row>
        <row r="14">
          <cell r="B14">
            <v>291.27183393000001</v>
          </cell>
          <cell r="C14">
            <v>278.40862770000001</v>
          </cell>
          <cell r="D14">
            <v>242.96907169499994</v>
          </cell>
          <cell r="E14">
            <v>196.76455018499999</v>
          </cell>
          <cell r="F14">
            <v>172.06114264499999</v>
          </cell>
          <cell r="G14">
            <v>173.16159335999998</v>
          </cell>
          <cell r="H14">
            <v>169.16503012499999</v>
          </cell>
          <cell r="I14">
            <v>166.25450908500002</v>
          </cell>
          <cell r="J14">
            <v>163.91492565000001</v>
          </cell>
          <cell r="K14">
            <v>150.99048320999992</v>
          </cell>
          <cell r="L14">
            <v>138.71442416999997</v>
          </cell>
          <cell r="M14">
            <v>126.09796384499998</v>
          </cell>
          <cell r="N14">
            <v>101.200041285</v>
          </cell>
          <cell r="O14">
            <v>73.809444764999995</v>
          </cell>
        </row>
        <row r="15">
          <cell r="B15">
            <v>194.18122262</v>
          </cell>
          <cell r="C15">
            <v>185.60575180000004</v>
          </cell>
          <cell r="D15">
            <v>161.97938112999998</v>
          </cell>
          <cell r="E15">
            <v>131.17636679</v>
          </cell>
          <cell r="F15">
            <v>114.70742843000001</v>
          </cell>
          <cell r="G15">
            <v>115.44106224000001</v>
          </cell>
          <cell r="H15">
            <v>112.77668675000001</v>
          </cell>
          <cell r="I15">
            <v>110.83633939000002</v>
          </cell>
          <cell r="J15">
            <v>109.27661710000001</v>
          </cell>
          <cell r="K15">
            <v>100.66032213999996</v>
          </cell>
          <cell r="L15">
            <v>92.476282780000005</v>
          </cell>
          <cell r="M15">
            <v>84.065309229999983</v>
          </cell>
          <cell r="N15">
            <v>67.466694189999998</v>
          </cell>
          <cell r="O15">
            <v>49.206296510000008</v>
          </cell>
        </row>
        <row r="16">
          <cell r="B16">
            <v>6186.3959624069994</v>
          </cell>
          <cell r="C16">
            <v>5881.2292913519004</v>
          </cell>
          <cell r="D16">
            <v>5472.0991443810008</v>
          </cell>
          <cell r="E16">
            <v>4824.5295386864009</v>
          </cell>
          <cell r="F16">
            <v>4386.8885297711004</v>
          </cell>
          <cell r="G16">
            <v>4296.6090992748004</v>
          </cell>
          <cell r="H16">
            <v>4198.7946455860001</v>
          </cell>
          <cell r="I16">
            <v>4117.1979216629006</v>
          </cell>
          <cell r="J16">
            <v>4039.0464070256003</v>
          </cell>
          <cell r="K16">
            <v>3830.8450571750996</v>
          </cell>
          <cell r="L16">
            <v>3628.3040653073003</v>
          </cell>
          <cell r="M16">
            <v>3396.6113380757001</v>
          </cell>
          <cell r="N16">
            <v>3079.4798694806</v>
          </cell>
          <cell r="O16">
            <v>2730.5915562439</v>
          </cell>
        </row>
        <row r="22">
          <cell r="E22">
            <v>1050.06</v>
          </cell>
          <cell r="F22">
            <v>1050.06</v>
          </cell>
          <cell r="G22">
            <v>1050.06</v>
          </cell>
          <cell r="H22">
            <v>1050.06</v>
          </cell>
          <cell r="I22">
            <v>1050.06</v>
          </cell>
          <cell r="J22">
            <v>1050.06</v>
          </cell>
          <cell r="K22">
            <v>1050.06</v>
          </cell>
          <cell r="L22">
            <v>1050.06</v>
          </cell>
          <cell r="M22">
            <v>1050.06</v>
          </cell>
          <cell r="N22">
            <v>1050.06</v>
          </cell>
          <cell r="O22">
            <v>1050.06</v>
          </cell>
          <cell r="P22">
            <v>1050.06</v>
          </cell>
          <cell r="Q22">
            <v>1050.06</v>
          </cell>
        </row>
        <row r="23">
          <cell r="E23">
            <v>764.54</v>
          </cell>
          <cell r="F23">
            <v>764.54</v>
          </cell>
          <cell r="G23">
            <v>678.31000000000006</v>
          </cell>
          <cell r="H23">
            <v>638.29</v>
          </cell>
          <cell r="I23">
            <v>598.33000000000004</v>
          </cell>
          <cell r="J23">
            <v>558.28</v>
          </cell>
          <cell r="K23">
            <v>518.33000000000004</v>
          </cell>
          <cell r="L23">
            <v>481.48</v>
          </cell>
          <cell r="M23">
            <v>456.90999999999997</v>
          </cell>
          <cell r="N23">
            <v>432.32</v>
          </cell>
          <cell r="O23">
            <v>407.71999999999997</v>
          </cell>
          <cell r="P23">
            <v>383.19</v>
          </cell>
          <cell r="Q23">
            <v>383.19</v>
          </cell>
        </row>
        <row r="24">
          <cell r="E24">
            <v>1971.3094392548999</v>
          </cell>
          <cell r="F24">
            <v>1621.6485343145998</v>
          </cell>
          <cell r="G24">
            <v>1601.1107585540999</v>
          </cell>
          <cell r="H24">
            <v>1516.1692397781001</v>
          </cell>
          <cell r="I24">
            <v>1465.6002386207997</v>
          </cell>
          <cell r="J24">
            <v>1440.2717071488003</v>
          </cell>
          <cell r="K24">
            <v>1409.5133815196998</v>
          </cell>
          <cell r="L24">
            <v>1377.6100210980001</v>
          </cell>
          <cell r="M24">
            <v>1357.7605351919999</v>
          </cell>
          <cell r="N24">
            <v>1259.8448337066</v>
          </cell>
          <cell r="O24">
            <v>1203.8175661275</v>
          </cell>
          <cell r="P24">
            <v>1144.0491880812001</v>
          </cell>
          <cell r="Q24">
            <v>1031.2112513988</v>
          </cell>
        </row>
        <row r="25">
          <cell r="E25">
            <v>735.03263714999991</v>
          </cell>
          <cell r="F25">
            <v>534.25591450000002</v>
          </cell>
          <cell r="G25">
            <v>583.73117004999983</v>
          </cell>
          <cell r="H25">
            <v>499.47734935000011</v>
          </cell>
          <cell r="I25">
            <v>462.45946004999996</v>
          </cell>
          <cell r="J25">
            <v>454.56479180000002</v>
          </cell>
          <cell r="K25">
            <v>446.32191764999999</v>
          </cell>
          <cell r="L25">
            <v>438.47527780000001</v>
          </cell>
          <cell r="M25">
            <v>432.85595500000005</v>
          </cell>
          <cell r="N25">
            <v>398.7798052</v>
          </cell>
          <cell r="O25">
            <v>382.27604624999998</v>
          </cell>
          <cell r="P25">
            <v>361.43772419999999</v>
          </cell>
          <cell r="Q25">
            <v>340.86355834999995</v>
          </cell>
        </row>
        <row r="26">
          <cell r="E26">
            <v>367.51631857499996</v>
          </cell>
          <cell r="F26">
            <v>267.12795725000001</v>
          </cell>
          <cell r="G26">
            <v>291.86558502499992</v>
          </cell>
          <cell r="H26">
            <v>249.73867467500006</v>
          </cell>
          <cell r="I26">
            <v>231.22973002499998</v>
          </cell>
          <cell r="J26">
            <v>227.28239590000001</v>
          </cell>
          <cell r="K26">
            <v>223.16095882499999</v>
          </cell>
          <cell r="L26">
            <v>219.23763890000001</v>
          </cell>
          <cell r="M26">
            <v>216.42797750000003</v>
          </cell>
          <cell r="N26">
            <v>199.3899026</v>
          </cell>
          <cell r="O26">
            <v>191.13802312499999</v>
          </cell>
          <cell r="P26">
            <v>180.7188621</v>
          </cell>
          <cell r="Q26">
            <v>170.43177917499997</v>
          </cell>
        </row>
        <row r="27">
          <cell r="E27">
            <v>220.50979114499998</v>
          </cell>
          <cell r="F27">
            <v>160.27677435000001</v>
          </cell>
          <cell r="G27">
            <v>175.11935101499998</v>
          </cell>
          <cell r="H27">
            <v>149.84320480500003</v>
          </cell>
          <cell r="I27">
            <v>138.73783801499999</v>
          </cell>
          <cell r="J27">
            <v>136.36943754000001</v>
          </cell>
          <cell r="K27">
            <v>133.89657529499999</v>
          </cell>
          <cell r="L27">
            <v>131.54258333999999</v>
          </cell>
          <cell r="M27">
            <v>129.85678650000003</v>
          </cell>
          <cell r="N27">
            <v>119.63394155999998</v>
          </cell>
          <cell r="O27">
            <v>114.68281387499998</v>
          </cell>
          <cell r="P27">
            <v>108.43131726</v>
          </cell>
          <cell r="Q27">
            <v>102.25906750499998</v>
          </cell>
        </row>
        <row r="28">
          <cell r="E28">
            <v>147.00652742999998</v>
          </cell>
          <cell r="F28">
            <v>106.85118290000001</v>
          </cell>
          <cell r="G28">
            <v>116.74623400999998</v>
          </cell>
          <cell r="H28">
            <v>99.895469870000014</v>
          </cell>
          <cell r="I28">
            <v>92.491892010000001</v>
          </cell>
          <cell r="J28">
            <v>90.912958360000005</v>
          </cell>
          <cell r="K28">
            <v>89.264383530000018</v>
          </cell>
          <cell r="L28">
            <v>87.695055560000014</v>
          </cell>
          <cell r="M28">
            <v>86.571191000000013</v>
          </cell>
          <cell r="N28">
            <v>79.755961040000003</v>
          </cell>
          <cell r="O28">
            <v>76.455209249999996</v>
          </cell>
          <cell r="P28">
            <v>72.287544839999995</v>
          </cell>
          <cell r="Q28">
            <v>68.172711669999998</v>
          </cell>
        </row>
        <row r="29">
          <cell r="E29">
            <v>4520.9420764048991</v>
          </cell>
          <cell r="F29">
            <v>3970.5044488146</v>
          </cell>
          <cell r="G29">
            <v>3913.2119286040997</v>
          </cell>
          <cell r="H29">
            <v>3703.9965891281004</v>
          </cell>
          <cell r="I29">
            <v>3576.4496986707995</v>
          </cell>
          <cell r="J29">
            <v>3503.1764989488001</v>
          </cell>
          <cell r="K29">
            <v>3424.2252991697001</v>
          </cell>
          <cell r="L29">
            <v>3347.6252988980004</v>
          </cell>
          <cell r="M29">
            <v>3297.5864901919995</v>
          </cell>
          <cell r="N29">
            <v>3141.0046389065997</v>
          </cell>
          <cell r="O29">
            <v>3043.8736123774997</v>
          </cell>
          <cell r="P29">
            <v>2938.7369122812001</v>
          </cell>
          <cell r="Q29">
            <v>2805.3248097487999</v>
          </cell>
        </row>
        <row r="34">
          <cell r="K34">
            <v>788.42000000000007</v>
          </cell>
          <cell r="L34">
            <v>788.42000000000007</v>
          </cell>
          <cell r="M34">
            <v>788.42000000000007</v>
          </cell>
          <cell r="N34">
            <v>788.42000000000007</v>
          </cell>
          <cell r="O34">
            <v>788.42000000000007</v>
          </cell>
          <cell r="P34">
            <v>788.42000000000007</v>
          </cell>
          <cell r="Q34">
            <v>788.42000000000007</v>
          </cell>
          <cell r="R34">
            <v>788.42000000000007</v>
          </cell>
          <cell r="S34">
            <v>788.42000000000007</v>
          </cell>
          <cell r="T34">
            <v>788.42000000000007</v>
          </cell>
        </row>
        <row r="35">
          <cell r="K35">
            <v>518.33000000000004</v>
          </cell>
          <cell r="L35">
            <v>481.48</v>
          </cell>
          <cell r="M35">
            <v>456.90999999999997</v>
          </cell>
          <cell r="N35">
            <v>432.32</v>
          </cell>
          <cell r="O35">
            <v>407.71999999999997</v>
          </cell>
          <cell r="P35">
            <v>383.19</v>
          </cell>
          <cell r="Q35">
            <v>358.56</v>
          </cell>
          <cell r="R35">
            <v>334.02</v>
          </cell>
          <cell r="S35">
            <v>309.40000000000003</v>
          </cell>
          <cell r="T35">
            <v>284.8</v>
          </cell>
        </row>
        <row r="36">
          <cell r="K36">
            <v>1662.2628691104001</v>
          </cell>
          <cell r="L36">
            <v>1631.9358934029001</v>
          </cell>
          <cell r="M36">
            <v>1542.0965121528</v>
          </cell>
          <cell r="N36">
            <v>1415.8886987804999</v>
          </cell>
          <cell r="O36">
            <v>1305.4072652522998</v>
          </cell>
          <cell r="P36">
            <v>1185.3238087436998</v>
          </cell>
          <cell r="Q36">
            <v>1076.7805321374003</v>
          </cell>
          <cell r="R36">
            <v>1013.7605627990999</v>
          </cell>
          <cell r="S36">
            <v>955.69685675400012</v>
          </cell>
          <cell r="T36">
            <v>839.09409729720005</v>
          </cell>
        </row>
        <row r="37">
          <cell r="K37">
            <v>636.40031420000003</v>
          </cell>
          <cell r="L37">
            <v>622.00980485000002</v>
          </cell>
          <cell r="M37">
            <v>572.07227595000006</v>
          </cell>
          <cell r="N37">
            <v>466.53587049999987</v>
          </cell>
          <cell r="O37">
            <v>446.92227265000014</v>
          </cell>
          <cell r="P37">
            <v>384.35327454999992</v>
          </cell>
          <cell r="Q37">
            <v>367.04503990000012</v>
          </cell>
          <cell r="R37">
            <v>357.64948414999998</v>
          </cell>
          <cell r="S37">
            <v>335.92864025000006</v>
          </cell>
          <cell r="T37">
            <v>285.69093385000002</v>
          </cell>
        </row>
        <row r="38">
          <cell r="K38">
            <v>318.20015710000001</v>
          </cell>
          <cell r="L38">
            <v>311.00490242500001</v>
          </cell>
          <cell r="M38">
            <v>286.03613797500003</v>
          </cell>
          <cell r="N38">
            <v>233.26793524999994</v>
          </cell>
          <cell r="O38">
            <v>223.46113632500007</v>
          </cell>
          <cell r="P38">
            <v>192.17663727499996</v>
          </cell>
          <cell r="Q38">
            <v>183.52251995000006</v>
          </cell>
          <cell r="R38">
            <v>178.82474207499999</v>
          </cell>
          <cell r="S38">
            <v>167.96432012500003</v>
          </cell>
          <cell r="T38">
            <v>142.84546692500001</v>
          </cell>
        </row>
        <row r="39">
          <cell r="K39">
            <v>190.92009426000001</v>
          </cell>
          <cell r="L39">
            <v>186.60294145499998</v>
          </cell>
          <cell r="M39">
            <v>171.62168278499999</v>
          </cell>
          <cell r="N39">
            <v>139.96076114999997</v>
          </cell>
          <cell r="O39">
            <v>134.07668179500004</v>
          </cell>
          <cell r="P39">
            <v>115.30598236499998</v>
          </cell>
          <cell r="Q39">
            <v>110.11351197000003</v>
          </cell>
          <cell r="R39">
            <v>107.29484524499998</v>
          </cell>
          <cell r="S39">
            <v>100.77859207500001</v>
          </cell>
          <cell r="T39">
            <v>85.707280154999992</v>
          </cell>
        </row>
        <row r="40">
          <cell r="K40">
            <v>127.28006284000003</v>
          </cell>
          <cell r="L40">
            <v>124.40196097</v>
          </cell>
          <cell r="M40">
            <v>114.41445519000001</v>
          </cell>
          <cell r="N40">
            <v>93.307174099999983</v>
          </cell>
          <cell r="O40">
            <v>89.384454530000028</v>
          </cell>
          <cell r="P40">
            <v>76.870654909999985</v>
          </cell>
          <cell r="Q40">
            <v>73.409007980000027</v>
          </cell>
          <cell r="R40">
            <v>71.529896829999998</v>
          </cell>
          <cell r="S40">
            <v>67.185728050000009</v>
          </cell>
          <cell r="T40">
            <v>57.138186770000004</v>
          </cell>
        </row>
        <row r="48">
          <cell r="N48">
            <v>656.18</v>
          </cell>
          <cell r="O48">
            <v>656.18</v>
          </cell>
          <cell r="P48">
            <v>656.18</v>
          </cell>
          <cell r="Q48">
            <v>656.18</v>
          </cell>
          <cell r="R48">
            <v>656.18</v>
          </cell>
          <cell r="S48">
            <v>656.18</v>
          </cell>
          <cell r="T48">
            <v>656.18</v>
          </cell>
          <cell r="U48">
            <v>656.18</v>
          </cell>
          <cell r="V48">
            <v>656.18</v>
          </cell>
          <cell r="W48">
            <v>656.18</v>
          </cell>
        </row>
        <row r="49">
          <cell r="N49">
            <v>432.32</v>
          </cell>
          <cell r="O49">
            <v>407.71999999999997</v>
          </cell>
          <cell r="P49">
            <v>383.19</v>
          </cell>
          <cell r="Q49">
            <v>358.56</v>
          </cell>
          <cell r="R49">
            <v>334.02</v>
          </cell>
          <cell r="S49">
            <v>309.40000000000003</v>
          </cell>
          <cell r="T49">
            <v>284.8</v>
          </cell>
          <cell r="U49">
            <v>260.2</v>
          </cell>
          <cell r="V49">
            <v>235.65</v>
          </cell>
          <cell r="W49">
            <v>223.37999999999997</v>
          </cell>
        </row>
        <row r="50">
          <cell r="N50">
            <v>1242.6736343736</v>
          </cell>
          <cell r="O50">
            <v>1162.0273931817001</v>
          </cell>
          <cell r="P50">
            <v>1133.2265267454002</v>
          </cell>
          <cell r="Q50">
            <v>1046.9054487843</v>
          </cell>
          <cell r="R50">
            <v>986.0739329439001</v>
          </cell>
          <cell r="S50">
            <v>900.71525149260003</v>
          </cell>
          <cell r="T50">
            <v>894.41506437179999</v>
          </cell>
          <cell r="U50">
            <v>904.06940571750022</v>
          </cell>
          <cell r="V50">
            <v>761.42938541940009</v>
          </cell>
          <cell r="W50">
            <v>660.34761235410008</v>
          </cell>
        </row>
        <row r="51">
          <cell r="N51">
            <v>425.04533644999998</v>
          </cell>
          <cell r="O51">
            <v>373.13263960000012</v>
          </cell>
          <cell r="P51">
            <v>372.14805740000003</v>
          </cell>
          <cell r="Q51">
            <v>382.69029119999999</v>
          </cell>
          <cell r="R51">
            <v>363.39488150000005</v>
          </cell>
          <cell r="S51">
            <v>372.79043725000002</v>
          </cell>
          <cell r="T51">
            <v>310.63568410000005</v>
          </cell>
          <cell r="U51">
            <v>321.30999599999996</v>
          </cell>
          <cell r="V51">
            <v>264.51040945000005</v>
          </cell>
          <cell r="W51">
            <v>229.25756385000008</v>
          </cell>
        </row>
        <row r="60">
          <cell r="R60">
            <v>600.58000000000004</v>
          </cell>
          <cell r="S60">
            <v>600.58000000000004</v>
          </cell>
          <cell r="T60">
            <v>600.58000000000004</v>
          </cell>
          <cell r="U60">
            <v>600.58000000000004</v>
          </cell>
          <cell r="V60">
            <v>600.58000000000004</v>
          </cell>
        </row>
        <row r="61">
          <cell r="R61">
            <v>334.02</v>
          </cell>
          <cell r="S61">
            <v>309.40000000000003</v>
          </cell>
          <cell r="T61">
            <v>284.8</v>
          </cell>
          <cell r="U61">
            <v>260.2</v>
          </cell>
          <cell r="V61">
            <v>235.65</v>
          </cell>
        </row>
        <row r="62">
          <cell r="R62">
            <v>1140.014152614807</v>
          </cell>
          <cell r="S62">
            <v>985.10642835344299</v>
          </cell>
          <cell r="T62">
            <v>918.25392150018558</v>
          </cell>
          <cell r="U62">
            <v>928.01722278732154</v>
          </cell>
          <cell r="V62">
            <v>764.24541437398568</v>
          </cell>
        </row>
        <row r="63">
          <cell r="R63">
            <v>542.99180444939122</v>
          </cell>
          <cell r="S63">
            <v>471.24681025431681</v>
          </cell>
          <cell r="T63">
            <v>338.44768408311671</v>
          </cell>
          <cell r="U63">
            <v>349.2491159147915</v>
          </cell>
          <cell r="V63">
            <v>267.79577656368332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topLeftCell="A17" workbookViewId="0">
      <selection activeCell="A3" sqref="A3"/>
    </sheetView>
  </sheetViews>
  <sheetFormatPr baseColWidth="10" defaultRowHeight="15"/>
  <cols>
    <col min="1" max="26" width="10.140625" customWidth="1"/>
    <col min="27" max="27" width="5.42578125" customWidth="1"/>
    <col min="28" max="29" width="10.140625" customWidth="1"/>
  </cols>
  <sheetData>
    <row r="1" spans="1:24" ht="21">
      <c r="A1" s="450" t="s">
        <v>39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1"/>
      <c r="V1" s="1"/>
      <c r="W1" s="1"/>
      <c r="X1" s="1"/>
    </row>
    <row r="2" spans="1:24" s="4" customFormat="1" ht="23.25" customHeight="1">
      <c r="A2" s="2"/>
      <c r="B2" s="2"/>
      <c r="C2" s="2"/>
      <c r="D2" s="2"/>
      <c r="E2" s="2"/>
      <c r="F2" s="451" t="s">
        <v>0</v>
      </c>
      <c r="G2" s="451"/>
      <c r="H2" s="451"/>
      <c r="I2" s="451"/>
      <c r="J2" s="451"/>
      <c r="K2" s="451"/>
      <c r="L2" s="451"/>
      <c r="M2" s="451"/>
      <c r="N2" s="451"/>
      <c r="O2" s="451"/>
      <c r="P2" s="2"/>
      <c r="Q2" s="2"/>
      <c r="R2" s="2"/>
      <c r="S2" s="2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50"/>
      <c r="T6" s="150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34"/>
      <c r="T7" s="34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48"/>
      <c r="S8" s="149"/>
      <c r="T8" s="149"/>
      <c r="U8" s="10"/>
      <c r="V8" s="10"/>
    </row>
    <row r="9" spans="1:24" s="6" customFormat="1" ht="9.75" customHeight="1">
      <c r="A9" s="22" t="s">
        <v>5</v>
      </c>
      <c r="B9" s="17">
        <v>16392.8688</v>
      </c>
      <c r="C9" s="17">
        <v>16392.8688</v>
      </c>
      <c r="D9" s="17">
        <v>16392.8688</v>
      </c>
      <c r="E9" s="17">
        <v>16392.8688</v>
      </c>
      <c r="F9" s="18">
        <v>16392.8688</v>
      </c>
      <c r="G9" s="17">
        <v>16392.8688</v>
      </c>
      <c r="H9" s="17">
        <v>16392.8688</v>
      </c>
      <c r="I9" s="17">
        <v>16392.8688</v>
      </c>
      <c r="J9" s="18">
        <v>16392.8688</v>
      </c>
      <c r="K9" s="18">
        <v>16392.8688</v>
      </c>
      <c r="L9" s="18">
        <v>16392.8688</v>
      </c>
      <c r="M9" s="17">
        <v>16392.8688</v>
      </c>
      <c r="N9" s="17">
        <v>16392.8688</v>
      </c>
      <c r="O9" s="17">
        <v>16392.8688</v>
      </c>
      <c r="P9" s="10"/>
      <c r="Q9" s="147"/>
      <c r="R9" s="147"/>
      <c r="S9" s="147"/>
      <c r="T9" s="146"/>
      <c r="U9" s="146"/>
      <c r="V9" s="146"/>
    </row>
    <row r="10" spans="1:24" s="6" customFormat="1" ht="9.75" customHeight="1">
      <c r="A10" s="22" t="s">
        <v>6</v>
      </c>
      <c r="B10" s="17">
        <v>15147.795599999999</v>
      </c>
      <c r="C10" s="17">
        <v>13586.8488</v>
      </c>
      <c r="D10" s="17">
        <v>13015.934400000002</v>
      </c>
      <c r="E10" s="17">
        <v>12444.020399999999</v>
      </c>
      <c r="F10" s="18">
        <v>10917.6312</v>
      </c>
      <c r="G10" s="17">
        <v>9686.2667999999994</v>
      </c>
      <c r="H10" s="17">
        <v>9114.7811999999994</v>
      </c>
      <c r="I10" s="17">
        <v>8544.1524000000009</v>
      </c>
      <c r="J10" s="18">
        <v>7972.2384000000002</v>
      </c>
      <c r="K10" s="18">
        <v>7401.7524000000012</v>
      </c>
      <c r="L10" s="18">
        <v>6875.5344000000005</v>
      </c>
      <c r="M10" s="23">
        <v>6875.5344000000005</v>
      </c>
      <c r="N10" s="23">
        <v>6875.5344000000005</v>
      </c>
      <c r="O10" s="23">
        <v>6875.5344000000005</v>
      </c>
      <c r="P10" s="10"/>
      <c r="Q10" s="10"/>
      <c r="R10" s="10"/>
      <c r="S10" s="34"/>
      <c r="T10" s="34"/>
      <c r="U10" s="10"/>
      <c r="V10" s="10"/>
    </row>
    <row r="11" spans="1:24" s="6" customFormat="1" ht="9.75" customHeight="1">
      <c r="A11" s="22" t="s">
        <v>7</v>
      </c>
      <c r="B11" s="17">
        <v>41987.910248103966</v>
      </c>
      <c r="C11" s="17">
        <v>39803.365601985133</v>
      </c>
      <c r="D11" s="17">
        <v>36218.824369078684</v>
      </c>
      <c r="E11" s="17">
        <v>29742.779623635797</v>
      </c>
      <c r="F11" s="18">
        <v>26195.537415229308</v>
      </c>
      <c r="G11" s="17">
        <v>26085.330093708144</v>
      </c>
      <c r="H11" s="17">
        <v>25450.261705018085</v>
      </c>
      <c r="I11" s="17">
        <v>24994.230088900211</v>
      </c>
      <c r="J11" s="18">
        <v>24561.504631385567</v>
      </c>
      <c r="K11" s="18">
        <v>22774.078815664423</v>
      </c>
      <c r="L11" s="18">
        <v>20992.351862096246</v>
      </c>
      <c r="M11" s="23">
        <v>18284.323228698999</v>
      </c>
      <c r="N11" s="23">
        <v>14940.826971016968</v>
      </c>
      <c r="O11" s="23">
        <v>11262.49425234889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v>11883.890824344</v>
      </c>
      <c r="C12" s="17">
        <v>11359.072010160002</v>
      </c>
      <c r="D12" s="17">
        <v>9913.1381251559978</v>
      </c>
      <c r="E12" s="17">
        <v>8027.9936475479999</v>
      </c>
      <c r="F12" s="18">
        <v>7020.0946199159998</v>
      </c>
      <c r="G12" s="17">
        <v>7064.9930090880007</v>
      </c>
      <c r="H12" s="17">
        <v>6901.9332291000001</v>
      </c>
      <c r="I12" s="17">
        <v>6783.1839706680012</v>
      </c>
      <c r="J12" s="18">
        <v>6687.7289665200005</v>
      </c>
      <c r="K12" s="18">
        <v>6160.4117149679969</v>
      </c>
      <c r="L12" s="18">
        <v>5659.5485061359996</v>
      </c>
      <c r="M12" s="23">
        <v>5144.7969248759991</v>
      </c>
      <c r="N12" s="23">
        <v>4128.9616844279999</v>
      </c>
      <c r="O12" s="23">
        <v>3011.4253464120002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v>5941.945412172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6">
        <v>3343.8644832600003</v>
      </c>
      <c r="K13" s="26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v>3565.1672473031999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6">
        <v>2006.3186899560001</v>
      </c>
      <c r="K14" s="26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v>2376.7781648688001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6">
        <v>1337.5457933040002</v>
      </c>
      <c r="K15" s="26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v>0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5" s="6" customFormat="1" ht="9.75" customHeight="1">
      <c r="A17" s="22"/>
      <c r="B17" s="31">
        <v>85412.465472447977</v>
      </c>
      <c r="C17" s="31">
        <v>81142.155212145139</v>
      </c>
      <c r="D17" s="31">
        <v>75540.765694234695</v>
      </c>
      <c r="E17" s="31">
        <v>66607.662471183794</v>
      </c>
      <c r="F17" s="31">
        <v>60526.132035145303</v>
      </c>
      <c r="G17" s="31">
        <v>59229.458702796139</v>
      </c>
      <c r="H17" s="31">
        <v>57859.844934118082</v>
      </c>
      <c r="I17" s="31">
        <v>56714.435259568214</v>
      </c>
      <c r="J17" s="31">
        <v>55614.340797905577</v>
      </c>
      <c r="K17" s="31">
        <v>52729.111730632423</v>
      </c>
      <c r="L17" s="31">
        <v>49920.303568232244</v>
      </c>
      <c r="M17" s="31">
        <v>46697.523353575001</v>
      </c>
      <c r="N17" s="31">
        <v>42338.191855444973</v>
      </c>
      <c r="O17" s="31">
        <v>37542.322798760899</v>
      </c>
      <c r="P17" s="10"/>
      <c r="Q17" s="10"/>
      <c r="R17" s="10"/>
      <c r="S17" s="10"/>
      <c r="T17" s="10"/>
      <c r="U17" s="10"/>
      <c r="V17" s="10"/>
    </row>
    <row r="18" spans="1:25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5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5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47"/>
    </row>
    <row r="21" spans="1:25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V21" s="4"/>
    </row>
    <row r="22" spans="1:25" ht="9.75" customHeight="1">
      <c r="A22" s="9"/>
      <c r="B22" s="9"/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38"/>
      <c r="Q22" s="40"/>
      <c r="R22" s="9"/>
      <c r="S22" s="10"/>
      <c r="T22" s="148"/>
      <c r="U22" s="148"/>
      <c r="V22" s="149"/>
    </row>
    <row r="23" spans="1:25" s="6" customFormat="1" ht="9.75" customHeight="1">
      <c r="A23" s="10"/>
      <c r="B23" s="10"/>
      <c r="C23" s="10"/>
      <c r="D23" s="22" t="s">
        <v>5</v>
      </c>
      <c r="E23" s="91">
        <v>14415.027599999999</v>
      </c>
      <c r="F23" s="92">
        <v>14415.027599999999</v>
      </c>
      <c r="G23" s="92">
        <v>14415.027599999999</v>
      </c>
      <c r="H23" s="91">
        <v>14415.027599999999</v>
      </c>
      <c r="I23" s="92">
        <v>14415.027599999999</v>
      </c>
      <c r="J23" s="92">
        <v>14415.027599999999</v>
      </c>
      <c r="K23" s="92">
        <v>14415.027599999999</v>
      </c>
      <c r="L23" s="92">
        <v>14415.027599999999</v>
      </c>
      <c r="M23" s="92">
        <v>14415.027599999999</v>
      </c>
      <c r="N23" s="91">
        <v>14415.027599999999</v>
      </c>
      <c r="O23" s="92">
        <v>14415.027599999999</v>
      </c>
      <c r="P23" s="91">
        <v>14415.027599999999</v>
      </c>
      <c r="Q23" s="92">
        <v>14415.027599999999</v>
      </c>
      <c r="R23" s="32"/>
      <c r="S23" s="147"/>
      <c r="T23" s="147"/>
      <c r="U23" s="147"/>
      <c r="V23" s="146"/>
    </row>
    <row r="24" spans="1:25" s="6" customFormat="1" ht="9.75" customHeight="1">
      <c r="A24" s="10"/>
      <c r="B24" s="10"/>
      <c r="C24" s="10"/>
      <c r="D24" s="22" t="s">
        <v>6</v>
      </c>
      <c r="E24" s="91">
        <v>10917.6312</v>
      </c>
      <c r="F24" s="92">
        <v>10917.6312</v>
      </c>
      <c r="G24" s="92">
        <v>9686.2667999999994</v>
      </c>
      <c r="H24" s="91">
        <v>9114.7811999999994</v>
      </c>
      <c r="I24" s="92">
        <v>8544.1524000000009</v>
      </c>
      <c r="J24" s="92">
        <v>7972.2384000000002</v>
      </c>
      <c r="K24" s="92">
        <v>7401.7524000000003</v>
      </c>
      <c r="L24" s="92">
        <v>6875.5344000000005</v>
      </c>
      <c r="M24" s="92">
        <v>6524.6747999999998</v>
      </c>
      <c r="N24" s="91">
        <v>6173.5295999999998</v>
      </c>
      <c r="O24" s="92">
        <v>5822.2416000000003</v>
      </c>
      <c r="P24" s="91">
        <v>5471.9531999999999</v>
      </c>
      <c r="Q24" s="92">
        <v>5471.9531999999999</v>
      </c>
      <c r="R24" s="32"/>
      <c r="S24" s="10"/>
      <c r="T24" s="10"/>
      <c r="U24" s="10"/>
      <c r="V24" s="34"/>
    </row>
    <row r="25" spans="1:25" s="6" customFormat="1" ht="9.75" customHeight="1">
      <c r="A25" s="10"/>
      <c r="B25" s="10"/>
      <c r="C25" s="10"/>
      <c r="D25" s="22" t="s">
        <v>7</v>
      </c>
      <c r="E25" s="91">
        <v>28150.29879255997</v>
      </c>
      <c r="F25" s="92">
        <v>23157.141070012487</v>
      </c>
      <c r="G25" s="92">
        <v>22863.861632152548</v>
      </c>
      <c r="H25" s="91">
        <v>21650.896744031266</v>
      </c>
      <c r="I25" s="92">
        <v>20928.771407505017</v>
      </c>
      <c r="J25" s="92">
        <v>20567.079978084868</v>
      </c>
      <c r="K25" s="92">
        <v>20127.851088101314</v>
      </c>
      <c r="L25" s="92">
        <v>19672.271101279439</v>
      </c>
      <c r="M25" s="92">
        <v>19388.820442541761</v>
      </c>
      <c r="N25" s="91">
        <v>17990.584225330247</v>
      </c>
      <c r="O25" s="92">
        <v>17190.514844300698</v>
      </c>
      <c r="P25" s="91">
        <v>16337.022405799537</v>
      </c>
      <c r="Q25" s="92">
        <v>14725.696669974865</v>
      </c>
      <c r="R25" s="24"/>
      <c r="S25" s="10"/>
      <c r="T25" s="10"/>
      <c r="U25" s="10"/>
      <c r="V25" s="34"/>
    </row>
    <row r="26" spans="1:25" s="6" customFormat="1" ht="9.75" customHeight="1">
      <c r="A26" s="10"/>
      <c r="B26" s="10"/>
      <c r="C26" s="10"/>
      <c r="D26" s="22" t="s">
        <v>8</v>
      </c>
      <c r="E26" s="91">
        <v>8996.7994787159987</v>
      </c>
      <c r="F26" s="92">
        <v>6539.2923934800001</v>
      </c>
      <c r="G26" s="92">
        <v>7144.869521411998</v>
      </c>
      <c r="H26" s="91">
        <v>6113.6027560440016</v>
      </c>
      <c r="I26" s="92">
        <v>5660.503791012</v>
      </c>
      <c r="J26" s="92">
        <v>5563.8730516320002</v>
      </c>
      <c r="K26" s="92">
        <v>5462.9802720360003</v>
      </c>
      <c r="L26" s="92">
        <v>5366.9374002720006</v>
      </c>
      <c r="M26" s="92">
        <v>5298.1568892000005</v>
      </c>
      <c r="N26" s="91">
        <v>4881.0648156480001</v>
      </c>
      <c r="O26" s="92">
        <v>4679.0588060999999</v>
      </c>
      <c r="P26" s="91">
        <v>4423.9977442079999</v>
      </c>
      <c r="Q26" s="92">
        <v>4172.1699542039996</v>
      </c>
      <c r="R26" s="24"/>
      <c r="S26" s="10"/>
      <c r="T26" s="10"/>
      <c r="U26" s="10"/>
      <c r="V26" s="10"/>
    </row>
    <row r="27" spans="1:25" s="6" customFormat="1" ht="9.75" hidden="1" customHeight="1">
      <c r="A27" s="10"/>
      <c r="B27" s="10"/>
      <c r="C27" s="44" t="s">
        <v>13</v>
      </c>
      <c r="D27" s="26">
        <v>0.5</v>
      </c>
      <c r="E27" s="90">
        <v>4498.3997393579994</v>
      </c>
      <c r="F27">
        <v>3269.6461967400001</v>
      </c>
      <c r="G27">
        <v>3572.434760705999</v>
      </c>
      <c r="H27" s="90">
        <v>3056.8013780220008</v>
      </c>
      <c r="I27">
        <v>2830.251895506</v>
      </c>
      <c r="J27">
        <v>2781.9365258160001</v>
      </c>
      <c r="K27">
        <v>2731.4901360180002</v>
      </c>
      <c r="L27">
        <v>2683.4687001360003</v>
      </c>
      <c r="M27">
        <v>2649.0784446000002</v>
      </c>
      <c r="N27" s="90">
        <v>2440.5324078240001</v>
      </c>
      <c r="O27">
        <v>2339.5294030499999</v>
      </c>
      <c r="P27" s="90">
        <v>2211.9988721039999</v>
      </c>
      <c r="Q27">
        <v>2086.0849771019998</v>
      </c>
      <c r="R27" s="45"/>
      <c r="S27" s="10"/>
      <c r="T27" s="10"/>
      <c r="U27" s="10"/>
      <c r="V27" s="10"/>
    </row>
    <row r="28" spans="1:25" s="6" customFormat="1" ht="9.75" hidden="1" customHeight="1">
      <c r="A28" s="10"/>
      <c r="B28" s="10"/>
      <c r="C28" s="44" t="s">
        <v>14</v>
      </c>
      <c r="D28" s="26">
        <v>0.3</v>
      </c>
      <c r="E28" s="90">
        <v>2699.0398436147998</v>
      </c>
      <c r="F28">
        <v>1961.787718044</v>
      </c>
      <c r="G28">
        <v>2143.4608564235996</v>
      </c>
      <c r="H28" s="90">
        <v>1834.0808268132002</v>
      </c>
      <c r="I28">
        <v>1698.1511373035999</v>
      </c>
      <c r="J28">
        <v>1669.1619154896002</v>
      </c>
      <c r="K28">
        <v>1638.8940816108</v>
      </c>
      <c r="L28">
        <v>1610.0812200816001</v>
      </c>
      <c r="M28">
        <v>1589.4470667600003</v>
      </c>
      <c r="N28" s="90">
        <v>1464.3194446943999</v>
      </c>
      <c r="O28">
        <v>1403.7176418299998</v>
      </c>
      <c r="P28" s="90">
        <v>1327.1993232624</v>
      </c>
      <c r="Q28">
        <v>1251.6509862611997</v>
      </c>
      <c r="R28" s="45"/>
      <c r="S28" s="10"/>
      <c r="T28" s="10"/>
      <c r="U28" s="10"/>
      <c r="V28" s="10"/>
    </row>
    <row r="29" spans="1:25" s="6" customFormat="1" ht="9.75" hidden="1" customHeight="1">
      <c r="A29" s="10"/>
      <c r="B29" s="10"/>
      <c r="C29" s="44" t="s">
        <v>15</v>
      </c>
      <c r="D29" s="26">
        <v>0.2</v>
      </c>
      <c r="E29" s="90">
        <v>1799.3598957431998</v>
      </c>
      <c r="F29">
        <v>1307.858478696</v>
      </c>
      <c r="G29">
        <v>1428.9739042823999</v>
      </c>
      <c r="H29" s="90">
        <v>1222.7205512088003</v>
      </c>
      <c r="I29">
        <v>1132.1007582023999</v>
      </c>
      <c r="J29">
        <v>1112.7746103264001</v>
      </c>
      <c r="K29">
        <v>1092.5960544072002</v>
      </c>
      <c r="L29">
        <v>1073.3874800544002</v>
      </c>
      <c r="M29">
        <v>1059.6313778400001</v>
      </c>
      <c r="N29" s="90">
        <v>976.21296312959998</v>
      </c>
      <c r="O29">
        <v>935.81176121999999</v>
      </c>
      <c r="P29" s="90">
        <v>884.79954884159997</v>
      </c>
      <c r="Q29">
        <v>834.43399084079988</v>
      </c>
      <c r="R29" s="45"/>
      <c r="S29" s="10"/>
      <c r="T29" s="10"/>
      <c r="U29" s="10"/>
      <c r="V29" s="10"/>
    </row>
    <row r="30" spans="1:25" s="6" customFormat="1" ht="9.75" customHeight="1">
      <c r="A30" s="10"/>
      <c r="B30" s="44"/>
      <c r="C30" s="44"/>
      <c r="D30" s="46"/>
      <c r="E30" s="31">
        <v>62479.75707127597</v>
      </c>
      <c r="F30" s="31">
        <v>55029.092263492494</v>
      </c>
      <c r="G30" s="31">
        <v>54110.025553564548</v>
      </c>
      <c r="H30" s="31">
        <v>51294.308300075267</v>
      </c>
      <c r="I30" s="31">
        <v>49548.455198517011</v>
      </c>
      <c r="J30" s="31">
        <v>48518.219029716871</v>
      </c>
      <c r="K30" s="31">
        <v>47407.611360137314</v>
      </c>
      <c r="L30" s="31">
        <v>46329.770501551437</v>
      </c>
      <c r="M30" s="31">
        <v>45626.679731741766</v>
      </c>
      <c r="N30" s="31">
        <v>43460.206240978252</v>
      </c>
      <c r="O30" s="31">
        <v>42106.842850400702</v>
      </c>
      <c r="P30" s="31">
        <v>40648.000950007532</v>
      </c>
      <c r="Q30" s="31">
        <v>38784.847424178864</v>
      </c>
      <c r="R30" s="32"/>
      <c r="S30" s="10"/>
      <c r="T30" s="10"/>
      <c r="U30" s="10"/>
      <c r="V30" s="10"/>
      <c r="Y30" s="33"/>
    </row>
    <row r="31" spans="1:25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  <c r="Y31" s="33"/>
    </row>
    <row r="32" spans="1:25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  <c r="Y32" s="4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4">
        <v>18</v>
      </c>
      <c r="O33" s="14">
        <v>17</v>
      </c>
      <c r="P33" s="14">
        <v>16</v>
      </c>
      <c r="Q33" s="14">
        <v>15</v>
      </c>
      <c r="R33" s="47">
        <v>14</v>
      </c>
      <c r="S33" s="14">
        <v>13</v>
      </c>
      <c r="T33" s="9">
        <v>12</v>
      </c>
      <c r="U33" s="9"/>
      <c r="V33" s="9"/>
      <c r="Y33" s="4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38"/>
      <c r="P34" s="38"/>
      <c r="Q34" s="38"/>
      <c r="R34" s="42"/>
      <c r="S34" s="38"/>
      <c r="T34" s="40"/>
      <c r="U34" s="9"/>
      <c r="V34" s="10"/>
      <c r="W34" s="148"/>
      <c r="X34" s="148"/>
      <c r="Y34" s="14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93">
        <v>11040.378000000001</v>
      </c>
      <c r="L35" s="93">
        <v>11040.378000000001</v>
      </c>
      <c r="M35" s="93">
        <v>11040.378000000001</v>
      </c>
      <c r="N35" s="94">
        <v>11040.378000000001</v>
      </c>
      <c r="O35" s="94">
        <v>11040.378000000001</v>
      </c>
      <c r="P35" s="94">
        <v>11040.378000000001</v>
      </c>
      <c r="Q35" s="94">
        <v>11040.378000000001</v>
      </c>
      <c r="R35" s="93">
        <v>11040.378000000001</v>
      </c>
      <c r="S35" s="94">
        <v>11040.378000000001</v>
      </c>
      <c r="T35" s="93">
        <v>11040.378000000001</v>
      </c>
      <c r="U35" s="24"/>
      <c r="V35" s="147"/>
      <c r="W35" s="147"/>
      <c r="X35" s="147"/>
      <c r="Y35" s="146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93">
        <v>7401.7524000000003</v>
      </c>
      <c r="L36" s="93">
        <v>6875.5344000000005</v>
      </c>
      <c r="M36" s="93">
        <v>6524.6747999999998</v>
      </c>
      <c r="N36" s="94">
        <v>6173.5295999999998</v>
      </c>
      <c r="O36" s="94">
        <v>5822.2416000000003</v>
      </c>
      <c r="P36" s="94">
        <v>5471.9531999999999</v>
      </c>
      <c r="Q36" s="94">
        <v>5120.2368000000006</v>
      </c>
      <c r="R36" s="93">
        <v>4769.8055999999997</v>
      </c>
      <c r="S36" s="94">
        <v>4418.232</v>
      </c>
      <c r="T36" s="93">
        <v>4066.944</v>
      </c>
      <c r="U36" s="24"/>
      <c r="V36" s="24"/>
      <c r="W36" s="49"/>
      <c r="X36" s="48"/>
      <c r="Y36" s="33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93">
        <v>23737.113770896514</v>
      </c>
      <c r="L37" s="93">
        <v>23304.044557793412</v>
      </c>
      <c r="M37" s="93">
        <v>22021.138193541981</v>
      </c>
      <c r="N37" s="94">
        <v>20218.890618585538</v>
      </c>
      <c r="O37" s="94">
        <v>18641.215747802842</v>
      </c>
      <c r="P37" s="94">
        <v>16926.423988860031</v>
      </c>
      <c r="Q37" s="94">
        <v>15376.425998922075</v>
      </c>
      <c r="R37" s="93">
        <v>14476.500836771147</v>
      </c>
      <c r="S37" s="94">
        <v>13647.351114447123</v>
      </c>
      <c r="T37" s="93">
        <v>11982.263709404016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93">
        <v>7789.5398458080008</v>
      </c>
      <c r="L38" s="93">
        <v>7613.4000113639995</v>
      </c>
      <c r="M38" s="93">
        <v>7002.164657628</v>
      </c>
      <c r="N38" s="94">
        <v>5710.3990549199989</v>
      </c>
      <c r="O38" s="94">
        <v>5470.3286172360013</v>
      </c>
      <c r="P38" s="94">
        <v>4704.4840804919986</v>
      </c>
      <c r="Q38" s="94">
        <v>4492.6312883760011</v>
      </c>
      <c r="R38" s="93">
        <v>4377.6296859959994</v>
      </c>
      <c r="S38" s="94">
        <v>4111.7665566600008</v>
      </c>
      <c r="T38" s="93">
        <v>3496.8570303239999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3">
        <v>3894.7699229040004</v>
      </c>
      <c r="L39" s="93">
        <v>3806.7000056819998</v>
      </c>
      <c r="M39" s="93">
        <v>3501.082328814</v>
      </c>
      <c r="N39" s="94">
        <v>2855.1995274599994</v>
      </c>
      <c r="O39" s="94">
        <v>2735.1643086180006</v>
      </c>
      <c r="P39" s="94">
        <v>2352.2420402459993</v>
      </c>
      <c r="Q39" s="94">
        <v>2246.3156441880005</v>
      </c>
      <c r="R39" s="93">
        <v>2188.8148429979997</v>
      </c>
      <c r="S39" s="94">
        <v>2055.8832783300004</v>
      </c>
      <c r="T39" s="93">
        <v>1748.4285151619999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3">
        <v>2336.8619537424001</v>
      </c>
      <c r="L40" s="93">
        <v>2284.0200034091999</v>
      </c>
      <c r="M40" s="93">
        <v>2100.6493972884</v>
      </c>
      <c r="N40" s="94">
        <v>1713.1197164759994</v>
      </c>
      <c r="O40" s="94">
        <v>1641.0985851708003</v>
      </c>
      <c r="P40" s="94">
        <v>1411.3452241475998</v>
      </c>
      <c r="Q40" s="94">
        <v>1347.7893865128003</v>
      </c>
      <c r="R40" s="93">
        <v>1313.2889057987998</v>
      </c>
      <c r="S40" s="94">
        <v>1233.529966998</v>
      </c>
      <c r="T40" s="93">
        <v>1049.0571090972001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3">
        <v>1557.9079691616002</v>
      </c>
      <c r="L41" s="93">
        <v>1522.6800022728</v>
      </c>
      <c r="M41" s="93">
        <v>1400.4329315256002</v>
      </c>
      <c r="N41" s="94">
        <v>1142.0798109839998</v>
      </c>
      <c r="O41" s="94">
        <v>1094.0657234472003</v>
      </c>
      <c r="P41" s="94">
        <v>940.89681609839977</v>
      </c>
      <c r="Q41" s="94">
        <v>898.52625767520044</v>
      </c>
      <c r="R41" s="93">
        <v>875.52593719919992</v>
      </c>
      <c r="S41" s="94">
        <v>822.3533113320002</v>
      </c>
      <c r="T41" s="93">
        <v>699.3714060648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5"/>
      <c r="K42" s="100">
        <v>49968.784016704514</v>
      </c>
      <c r="L42" s="100">
        <v>48833.356969157408</v>
      </c>
      <c r="M42" s="100">
        <v>46588.355651169979</v>
      </c>
      <c r="N42" s="101">
        <v>43143.197273505539</v>
      </c>
      <c r="O42" s="101">
        <v>40974.163965038846</v>
      </c>
      <c r="P42" s="101">
        <v>38143.239269352031</v>
      </c>
      <c r="Q42" s="101">
        <v>36029.67208729808</v>
      </c>
      <c r="R42" s="100">
        <v>34664.314122767144</v>
      </c>
      <c r="S42" s="101">
        <v>33217.727671107132</v>
      </c>
      <c r="T42" s="100">
        <v>30586.44273972802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0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1"/>
      <c r="Z46" s="4"/>
      <c r="AA46" s="4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6"/>
      <c r="Z47" s="33"/>
      <c r="AA47" s="33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18"/>
      <c r="T48" s="18"/>
      <c r="U48" s="23"/>
      <c r="V48" s="34"/>
      <c r="W48" s="97"/>
      <c r="X48" s="10"/>
      <c r="Y48" s="148"/>
      <c r="Z48" s="149"/>
      <c r="AA48" s="149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>
        <v>9358.0511999999999</v>
      </c>
      <c r="O49" s="18">
        <v>9358.0511999999999</v>
      </c>
      <c r="P49" s="18">
        <v>9358.0511999999999</v>
      </c>
      <c r="Q49" s="17">
        <v>9358.0511999999999</v>
      </c>
      <c r="R49" s="18">
        <v>9358.0511999999999</v>
      </c>
      <c r="S49" s="18">
        <v>9358.0511999999999</v>
      </c>
      <c r="T49" s="18">
        <v>9358.0511999999999</v>
      </c>
      <c r="U49" s="23">
        <v>9358.0511999999999</v>
      </c>
      <c r="V49" s="23">
        <v>9358.0511999999999</v>
      </c>
      <c r="W49" s="98">
        <v>9358.0511999999999</v>
      </c>
      <c r="X49" s="147"/>
      <c r="Y49" s="147"/>
      <c r="Z49" s="147"/>
      <c r="AA49" s="146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23">
        <v>6173.5295999999998</v>
      </c>
      <c r="O50" s="18">
        <v>5822.2416000000003</v>
      </c>
      <c r="P50" s="18">
        <v>5471.9531999999999</v>
      </c>
      <c r="Q50" s="23">
        <v>5120.2368000000006</v>
      </c>
      <c r="R50" s="18">
        <v>4769.8055999999997</v>
      </c>
      <c r="S50" s="18">
        <v>4418.232</v>
      </c>
      <c r="T50" s="18">
        <v>4066.944</v>
      </c>
      <c r="U50" s="23">
        <v>3715.6560000000004</v>
      </c>
      <c r="V50" s="23">
        <v>3365.0819999999999</v>
      </c>
      <c r="W50" s="98">
        <v>3189.8663999999999</v>
      </c>
      <c r="X50" s="48"/>
      <c r="Y50" s="48"/>
      <c r="Z50" s="64"/>
      <c r="AA50" s="64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>
        <v>17745.379498855007</v>
      </c>
      <c r="O51" s="18">
        <v>16593.751174634675</v>
      </c>
      <c r="P51" s="18">
        <v>16182.474801924314</v>
      </c>
      <c r="Q51" s="17">
        <v>14949.809808639806</v>
      </c>
      <c r="R51" s="18">
        <v>14081.135762438893</v>
      </c>
      <c r="S51" s="18">
        <v>12862.213791314329</v>
      </c>
      <c r="T51" s="18">
        <v>12772.247119229303</v>
      </c>
      <c r="U51" s="23">
        <v>12910.111113645902</v>
      </c>
      <c r="V51" s="23">
        <v>10873.211623789033</v>
      </c>
      <c r="W51" s="98">
        <v>9429.763904416548</v>
      </c>
      <c r="X51" s="48"/>
      <c r="Y51" s="48"/>
      <c r="Z51" s="64"/>
      <c r="AA51" s="64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>
        <v>5202.5549181480001</v>
      </c>
      <c r="O52" s="18">
        <v>4567.1435087040009</v>
      </c>
      <c r="P52" s="18">
        <v>4555.0922225760005</v>
      </c>
      <c r="Q52" s="17">
        <v>4684.1291642879996</v>
      </c>
      <c r="R52" s="18">
        <v>4447.9533495600008</v>
      </c>
      <c r="S52" s="18">
        <v>4562.9549519400007</v>
      </c>
      <c r="T52" s="18">
        <v>3802.1807733840005</v>
      </c>
      <c r="U52" s="23">
        <v>3932.8343510399995</v>
      </c>
      <c r="V52" s="23">
        <v>3237.6074116680006</v>
      </c>
      <c r="W52" s="98">
        <v>2806.1125815240007</v>
      </c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v>2601.277459074</v>
      </c>
      <c r="O53" s="27">
        <v>2283.5717543520004</v>
      </c>
      <c r="P53" s="27">
        <v>2277.5461112880002</v>
      </c>
      <c r="Q53" s="26">
        <v>2342.0645821439998</v>
      </c>
      <c r="R53" s="27">
        <v>2223.9766747800004</v>
      </c>
      <c r="S53" s="27">
        <v>2281.4774759700003</v>
      </c>
      <c r="T53" s="27">
        <v>1901.0903866920003</v>
      </c>
      <c r="U53" s="28">
        <v>1966.4171755199998</v>
      </c>
      <c r="V53" s="28">
        <v>1618.8037058340003</v>
      </c>
      <c r="W53" s="99">
        <v>1403.0562907620003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v>1560.7664754443999</v>
      </c>
      <c r="O54" s="27">
        <v>1370.1430526112003</v>
      </c>
      <c r="P54" s="27">
        <v>1366.5276667728003</v>
      </c>
      <c r="Q54" s="26">
        <v>1405.2387492863998</v>
      </c>
      <c r="R54" s="27">
        <v>1334.3860048680001</v>
      </c>
      <c r="S54" s="27">
        <v>1368.886485582</v>
      </c>
      <c r="T54" s="27">
        <v>1140.6542320152</v>
      </c>
      <c r="U54" s="28">
        <v>1179.8503053119998</v>
      </c>
      <c r="V54" s="28">
        <v>971.28222350040005</v>
      </c>
      <c r="W54" s="99">
        <v>841.83377445720021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v>1040.5109836296001</v>
      </c>
      <c r="O55" s="27">
        <v>913.42870174080019</v>
      </c>
      <c r="P55" s="27">
        <v>911.01844451520014</v>
      </c>
      <c r="Q55" s="26">
        <v>936.82583285759995</v>
      </c>
      <c r="R55" s="27">
        <v>889.59066991200007</v>
      </c>
      <c r="S55" s="27">
        <v>912.59099038800025</v>
      </c>
      <c r="T55" s="27">
        <v>760.43615467680013</v>
      </c>
      <c r="U55" s="28">
        <v>786.56687020799984</v>
      </c>
      <c r="V55" s="28">
        <v>647.52148233360015</v>
      </c>
      <c r="W55" s="99">
        <v>561.22251630480025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02">
        <v>38479.515217003012</v>
      </c>
      <c r="O56" s="31">
        <v>36341.187483338683</v>
      </c>
      <c r="P56" s="31">
        <v>35567.571424500311</v>
      </c>
      <c r="Q56" s="102">
        <v>34112.226972927805</v>
      </c>
      <c r="R56" s="31">
        <v>32656.945911998897</v>
      </c>
      <c r="S56" s="31">
        <v>31201.451943254331</v>
      </c>
      <c r="T56" s="31">
        <v>29999.423092613299</v>
      </c>
      <c r="U56" s="63">
        <v>29916.652664685906</v>
      </c>
      <c r="V56" s="63">
        <v>26833.952235457029</v>
      </c>
      <c r="W56" s="103">
        <v>24783.794085940546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128">
        <v>14</v>
      </c>
      <c r="S59" s="42">
        <v>13</v>
      </c>
      <c r="T59" s="38">
        <v>12</v>
      </c>
      <c r="U59" s="42">
        <v>11</v>
      </c>
      <c r="V59" s="42">
        <v>10</v>
      </c>
      <c r="W59" s="3"/>
      <c r="X59" s="64"/>
      <c r="Y59" s="64"/>
      <c r="Z59" s="64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63"/>
      <c r="R60" s="47"/>
      <c r="S60" s="47"/>
      <c r="T60" s="14"/>
      <c r="U60" s="47"/>
      <c r="V60" s="47"/>
      <c r="W60" s="34"/>
      <c r="X60" s="149"/>
      <c r="Y60" s="149"/>
      <c r="Z60" s="149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104"/>
      <c r="Q61" s="65" t="s">
        <v>5</v>
      </c>
      <c r="R61" s="129">
        <v>8576.2824000000001</v>
      </c>
      <c r="S61" s="23">
        <v>8576.2824000000001</v>
      </c>
      <c r="T61" s="18">
        <v>8576.2824000000001</v>
      </c>
      <c r="U61" s="23">
        <v>8576.2824000000001</v>
      </c>
      <c r="V61" s="17">
        <v>8576.2824000000001</v>
      </c>
      <c r="W61" s="147"/>
      <c r="X61" s="147"/>
      <c r="Y61" s="147"/>
      <c r="Z61" s="146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104"/>
      <c r="Q62" s="65" t="s">
        <v>6</v>
      </c>
      <c r="R62" s="129">
        <v>4769.8055999999997</v>
      </c>
      <c r="S62" s="23">
        <v>4418.232</v>
      </c>
      <c r="T62" s="18">
        <v>4066.944</v>
      </c>
      <c r="U62" s="23">
        <v>3715.6560000000004</v>
      </c>
      <c r="V62" s="23">
        <v>3365.0819999999999</v>
      </c>
      <c r="W62" s="64"/>
      <c r="X62" s="33"/>
      <c r="Y62" s="64"/>
      <c r="Z62" s="64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104"/>
      <c r="Q63" s="65" t="s">
        <v>7</v>
      </c>
      <c r="R63" s="129">
        <v>16279.402099339444</v>
      </c>
      <c r="S63" s="23">
        <v>14067.319796887165</v>
      </c>
      <c r="T63" s="18">
        <v>13112.665999022651</v>
      </c>
      <c r="U63" s="23">
        <v>13252.085941402951</v>
      </c>
      <c r="V63" s="17">
        <v>10913.424517260515</v>
      </c>
      <c r="W63" s="64"/>
    </row>
    <row r="64" spans="1:27" s="6" customFormat="1" ht="9.75" customHeight="1">
      <c r="A64" s="8" t="s">
        <v>42</v>
      </c>
      <c r="B64" s="10"/>
      <c r="C64" s="10"/>
      <c r="D64" s="8" t="s">
        <v>42</v>
      </c>
      <c r="E64" s="10"/>
      <c r="H64" s="10"/>
      <c r="I64" s="10"/>
      <c r="J64" s="10"/>
      <c r="K64" s="10"/>
      <c r="L64" s="10"/>
      <c r="M64" s="24"/>
      <c r="N64" s="24"/>
      <c r="O64" s="10"/>
      <c r="P64" s="104"/>
      <c r="Q64" s="65" t="s">
        <v>8</v>
      </c>
      <c r="R64" s="129">
        <v>6646.2196864605494</v>
      </c>
      <c r="S64" s="23">
        <v>5768.0609575128374</v>
      </c>
      <c r="T64" s="18">
        <v>4142.599653177348</v>
      </c>
      <c r="U64" s="23">
        <v>4274.8091787970479</v>
      </c>
      <c r="V64" s="17">
        <v>3277.8203051394839</v>
      </c>
      <c r="W64" s="64"/>
    </row>
    <row r="65" spans="1:28" s="6" customFormat="1" ht="9.75" hidden="1" customHeight="1">
      <c r="A65" s="10"/>
      <c r="B65" s="10"/>
      <c r="C65" s="10"/>
      <c r="D65" s="10"/>
      <c r="H65" s="10"/>
      <c r="I65" s="10"/>
      <c r="J65" s="10"/>
      <c r="K65" s="45"/>
      <c r="L65" s="45"/>
      <c r="M65" s="45"/>
      <c r="N65" s="57" t="s">
        <v>13</v>
      </c>
      <c r="O65" s="10"/>
      <c r="P65" s="105"/>
      <c r="Q65" s="66"/>
      <c r="R65" s="130">
        <v>3323.1098432302747</v>
      </c>
      <c r="S65" s="28">
        <v>2884.0304787564187</v>
      </c>
      <c r="T65" s="27">
        <v>2071.299826588674</v>
      </c>
      <c r="U65" s="28">
        <v>2137.404589398524</v>
      </c>
      <c r="V65" s="26">
        <v>1638.910152569742</v>
      </c>
      <c r="W65" s="52"/>
      <c r="X65" s="48"/>
      <c r="Y65" s="48"/>
      <c r="Z65" s="48"/>
      <c r="AA65" s="48"/>
    </row>
    <row r="66" spans="1:28" s="6" customFormat="1" ht="9.75" hidden="1" customHeight="1">
      <c r="A66" s="10"/>
      <c r="B66" s="10"/>
      <c r="C66" s="10"/>
      <c r="D66" s="10"/>
      <c r="H66" s="10"/>
      <c r="I66" s="10"/>
      <c r="J66" s="10"/>
      <c r="K66" s="45"/>
      <c r="L66" s="45"/>
      <c r="M66" s="45"/>
      <c r="N66" s="58" t="s">
        <v>14</v>
      </c>
      <c r="O66" s="10"/>
      <c r="P66" s="105"/>
      <c r="Q66" s="66"/>
      <c r="R66" s="130">
        <v>1993.8659059381646</v>
      </c>
      <c r="S66" s="28">
        <v>1730.4182872538513</v>
      </c>
      <c r="T66" s="27">
        <v>1242.7798959532045</v>
      </c>
      <c r="U66" s="28">
        <v>1282.4427536391145</v>
      </c>
      <c r="V66" s="26">
        <v>983.34609154184511</v>
      </c>
      <c r="W66" s="52"/>
      <c r="X66" s="48"/>
      <c r="Y66" s="48"/>
      <c r="Z66" s="48"/>
      <c r="AA66" s="48"/>
    </row>
    <row r="67" spans="1:28" ht="9.75" hidden="1" customHeight="1">
      <c r="A67" s="45"/>
      <c r="H67" s="9"/>
      <c r="I67" s="9"/>
      <c r="J67" s="9"/>
      <c r="K67" s="45"/>
      <c r="N67" s="60" t="s">
        <v>15</v>
      </c>
      <c r="O67" s="9"/>
      <c r="P67" s="105"/>
      <c r="Q67" s="66"/>
      <c r="R67" s="130">
        <v>1329.2439372921099</v>
      </c>
      <c r="S67" s="28">
        <v>1153.6121915025676</v>
      </c>
      <c r="T67" s="27">
        <v>828.51993063546968</v>
      </c>
      <c r="U67" s="28">
        <v>854.96183575940972</v>
      </c>
      <c r="V67" s="26">
        <v>655.56406102789686</v>
      </c>
      <c r="W67" s="52"/>
      <c r="X67" s="3"/>
      <c r="Y67" s="1"/>
      <c r="Z67" s="1"/>
      <c r="AA67" s="1"/>
    </row>
    <row r="68" spans="1:28" ht="9.75" customHeight="1">
      <c r="A68" s="67" t="s">
        <v>41</v>
      </c>
      <c r="B68" s="68"/>
      <c r="C68" s="69"/>
      <c r="D68" s="67" t="s">
        <v>43</v>
      </c>
      <c r="E68" s="68"/>
      <c r="F68" s="69"/>
      <c r="H68" s="9"/>
      <c r="I68" s="9"/>
      <c r="J68" s="9"/>
      <c r="K68" s="44"/>
      <c r="N68" s="24"/>
      <c r="O68" s="9"/>
      <c r="P68" s="106"/>
      <c r="Q68" s="107"/>
      <c r="R68" s="129">
        <v>36271.709785799991</v>
      </c>
      <c r="S68" s="23">
        <v>32829.895154400001</v>
      </c>
      <c r="T68" s="18">
        <v>29898.492052199999</v>
      </c>
      <c r="U68" s="23">
        <v>29818.833520199998</v>
      </c>
      <c r="V68" s="17">
        <v>26132.609222399999</v>
      </c>
      <c r="W68" s="64"/>
      <c r="X68" s="48"/>
      <c r="Y68" s="48"/>
      <c r="Z68" s="48"/>
      <c r="AA68" s="1"/>
      <c r="AB68" s="1"/>
    </row>
    <row r="69" spans="1:28" ht="9.75" customHeight="1">
      <c r="A69" s="70"/>
      <c r="B69" s="70"/>
      <c r="C69" s="70"/>
      <c r="D69" s="108" t="s">
        <v>19</v>
      </c>
      <c r="E69" s="109"/>
      <c r="F69" s="70"/>
      <c r="H69" s="9"/>
      <c r="I69" s="78" t="s">
        <v>27</v>
      </c>
      <c r="J69" s="74"/>
      <c r="K69" s="74"/>
      <c r="L69" s="79" t="s">
        <v>46</v>
      </c>
      <c r="M69" s="74"/>
      <c r="N69" s="74"/>
      <c r="O69" s="74"/>
      <c r="P69" s="106"/>
      <c r="Q69" s="106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72" t="s">
        <v>21</v>
      </c>
      <c r="D70" s="67" t="s">
        <v>20</v>
      </c>
      <c r="E70" s="73" t="s">
        <v>22</v>
      </c>
      <c r="F70" s="72" t="s">
        <v>21</v>
      </c>
      <c r="H70" s="74"/>
      <c r="I70" s="78"/>
      <c r="J70" s="74"/>
      <c r="K70" s="74"/>
      <c r="L70" s="74"/>
      <c r="M70" s="74"/>
      <c r="N70" s="74"/>
      <c r="O70" s="74"/>
      <c r="P70" s="9"/>
      <c r="Q70" s="9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71">
        <v>47.67</v>
      </c>
      <c r="D71" s="75" t="s">
        <v>23</v>
      </c>
      <c r="E71" s="110">
        <v>764.37</v>
      </c>
      <c r="F71" s="111">
        <v>29.43</v>
      </c>
      <c r="H71" s="74"/>
      <c r="I71" s="87" t="s">
        <v>35</v>
      </c>
      <c r="J71" s="74"/>
      <c r="K71" s="74"/>
      <c r="L71" s="74" t="s">
        <v>36</v>
      </c>
      <c r="M71" s="74"/>
      <c r="N71" s="74"/>
      <c r="O71" s="74">
        <f>43.5*12</f>
        <v>522</v>
      </c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71">
        <v>38.880000000000003</v>
      </c>
      <c r="D72" s="75" t="s">
        <v>24</v>
      </c>
      <c r="E72" s="112">
        <v>781.15</v>
      </c>
      <c r="F72" s="113">
        <v>28.35</v>
      </c>
      <c r="H72" s="74"/>
      <c r="I72" s="88" t="s">
        <v>44</v>
      </c>
      <c r="J72" s="74"/>
      <c r="K72" s="74"/>
      <c r="L72" s="74" t="s">
        <v>38</v>
      </c>
      <c r="M72" s="74"/>
      <c r="N72" s="74"/>
      <c r="O72" s="74">
        <f>136.3*12</f>
        <v>1635.6000000000001</v>
      </c>
      <c r="P72" s="74"/>
      <c r="Q72" s="74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77" t="s">
        <v>26</v>
      </c>
      <c r="B73" s="71">
        <v>29.43</v>
      </c>
      <c r="D73" s="75" t="s">
        <v>26</v>
      </c>
      <c r="E73" s="112">
        <v>695.06</v>
      </c>
      <c r="F73" s="113">
        <v>25.41</v>
      </c>
      <c r="H73" s="74"/>
      <c r="I73" s="89"/>
      <c r="J73" s="74"/>
      <c r="K73" s="74"/>
      <c r="L73" s="76" t="s">
        <v>25</v>
      </c>
      <c r="M73" s="10"/>
      <c r="N73" s="10"/>
      <c r="O73" s="10"/>
      <c r="P73" s="10"/>
      <c r="R73" s="116"/>
      <c r="S73" s="117"/>
      <c r="T73" s="117"/>
      <c r="U73" s="117"/>
      <c r="V73" s="118"/>
      <c r="W73" s="118"/>
      <c r="X73" s="32"/>
    </row>
    <row r="74" spans="1:28" s="6" customFormat="1" ht="9.75" customHeight="1">
      <c r="A74" s="77" t="s">
        <v>32</v>
      </c>
      <c r="B74" s="71">
        <v>20.03</v>
      </c>
      <c r="D74" s="75" t="s">
        <v>32</v>
      </c>
      <c r="E74" s="110">
        <v>663.2</v>
      </c>
      <c r="F74" s="111">
        <v>19.829999999999998</v>
      </c>
      <c r="H74" s="74"/>
      <c r="I74" s="89"/>
      <c r="J74" s="74"/>
      <c r="K74" s="74"/>
      <c r="L74" s="80" t="s">
        <v>29</v>
      </c>
      <c r="M74" s="81"/>
      <c r="N74" s="81"/>
      <c r="O74" s="81"/>
      <c r="P74" s="82" t="s">
        <v>30</v>
      </c>
      <c r="Q74" s="82" t="s">
        <v>31</v>
      </c>
      <c r="R74" s="117"/>
      <c r="S74" s="117"/>
      <c r="T74" s="117"/>
      <c r="U74" s="119"/>
      <c r="V74" s="117"/>
      <c r="W74" s="119"/>
      <c r="X74" s="64"/>
    </row>
    <row r="75" spans="1:28" s="6" customFormat="1" ht="9.75" customHeight="1">
      <c r="A75" s="84" t="s">
        <v>34</v>
      </c>
      <c r="B75" s="85">
        <v>15.08</v>
      </c>
      <c r="D75" s="86" t="s">
        <v>34</v>
      </c>
      <c r="E75" s="114">
        <v>612.59</v>
      </c>
      <c r="F75" s="115">
        <v>15.08</v>
      </c>
      <c r="H75" s="74"/>
      <c r="I75"/>
      <c r="J75"/>
      <c r="K75"/>
      <c r="L75" s="81" t="s">
        <v>33</v>
      </c>
      <c r="M75" s="81"/>
      <c r="N75" s="81"/>
      <c r="O75" s="83">
        <v>0.25800000000000001</v>
      </c>
      <c r="P75" s="81">
        <v>0.19</v>
      </c>
      <c r="Q75" s="83">
        <v>6.7000000000000004E-2</v>
      </c>
      <c r="R75" s="117"/>
      <c r="S75" s="117"/>
      <c r="T75" s="117"/>
      <c r="U75" s="117"/>
      <c r="V75" s="117"/>
      <c r="W75" s="117"/>
      <c r="X75" s="32"/>
    </row>
    <row r="76" spans="1:28" s="6" customFormat="1" ht="9.75" customHeight="1">
      <c r="A76" s="68"/>
      <c r="H76" s="74"/>
      <c r="I76"/>
      <c r="J76"/>
      <c r="K76"/>
      <c r="L76" s="81" t="s">
        <v>37</v>
      </c>
      <c r="M76" s="81"/>
      <c r="N76" s="81"/>
      <c r="O76" s="81">
        <v>9.2100000000000009</v>
      </c>
      <c r="P76" s="81">
        <v>0</v>
      </c>
      <c r="Q76" s="81">
        <v>9.2100000000000009</v>
      </c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workbookViewId="0">
      <selection activeCell="H52" sqref="H52"/>
    </sheetView>
  </sheetViews>
  <sheetFormatPr baseColWidth="10" defaultColWidth="11.42578125" defaultRowHeight="15"/>
  <cols>
    <col min="1" max="1" width="10.140625" customWidth="1"/>
    <col min="2" max="5" width="7.7109375" customWidth="1"/>
    <col min="6" max="15" width="8.140625" customWidth="1"/>
    <col min="16" max="16" width="8.5703125" customWidth="1"/>
    <col min="17" max="23" width="8" customWidth="1"/>
    <col min="24" max="29" width="10.140625" customWidth="1"/>
  </cols>
  <sheetData>
    <row r="1" spans="1:24" ht="20.25">
      <c r="A1" s="452" t="s">
        <v>56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288"/>
      <c r="V1" s="288"/>
      <c r="W1" s="288"/>
      <c r="X1" s="1"/>
    </row>
    <row r="2" spans="1:24" s="4" customFormat="1" ht="16.899999999999999" customHeight="1">
      <c r="A2" s="265"/>
      <c r="B2" s="265"/>
      <c r="C2" s="265"/>
      <c r="D2" s="265"/>
      <c r="E2" s="265"/>
      <c r="F2" s="451" t="s">
        <v>0</v>
      </c>
      <c r="G2" s="451"/>
      <c r="H2" s="451"/>
      <c r="I2" s="451"/>
      <c r="J2" s="451"/>
      <c r="K2" s="451"/>
      <c r="L2" s="451"/>
      <c r="M2" s="451"/>
      <c r="N2" s="451"/>
      <c r="O2" s="451"/>
      <c r="P2" s="265"/>
      <c r="Q2" s="265"/>
      <c r="R2" s="265"/>
      <c r="S2" s="265"/>
      <c r="T2" s="3"/>
      <c r="U2" s="3"/>
      <c r="V2" s="3"/>
      <c r="W2" s="3"/>
      <c r="X2" s="3"/>
    </row>
    <row r="3" spans="1:24" ht="16.5">
      <c r="A3" s="157" t="s">
        <v>77</v>
      </c>
      <c r="B3" s="153"/>
      <c r="C3" s="153"/>
      <c r="D3" s="153"/>
      <c r="E3" s="153"/>
      <c r="F3" s="153"/>
      <c r="G3" s="153"/>
      <c r="H3" s="158"/>
      <c r="I3" s="153"/>
      <c r="J3" s="153"/>
      <c r="K3" s="153"/>
      <c r="L3" s="153"/>
      <c r="M3" s="153"/>
      <c r="N3" s="153"/>
      <c r="O3" s="153"/>
      <c r="P3" s="153"/>
      <c r="Q3" s="153"/>
      <c r="R3" s="159"/>
      <c r="S3" s="159"/>
      <c r="T3" s="159"/>
      <c r="U3" s="159"/>
      <c r="V3" s="159"/>
      <c r="W3" s="159"/>
      <c r="X3" s="7"/>
    </row>
    <row r="4" spans="1:24" ht="4.1500000000000004" customHeight="1">
      <c r="A4" s="160"/>
      <c r="B4" s="161"/>
      <c r="C4" s="161"/>
      <c r="D4" s="161"/>
      <c r="E4" s="161"/>
      <c r="F4" s="161"/>
      <c r="G4" s="162"/>
      <c r="H4" s="161"/>
      <c r="I4" s="161"/>
      <c r="J4" s="161"/>
      <c r="K4" s="161"/>
      <c r="L4" s="161"/>
      <c r="M4" s="161"/>
      <c r="N4" s="161"/>
      <c r="O4" s="161"/>
      <c r="P4" s="161"/>
      <c r="Q4" s="163"/>
      <c r="R4" s="163"/>
      <c r="S4" s="163"/>
      <c r="T4" s="163"/>
      <c r="U4" s="163"/>
      <c r="V4" s="163"/>
      <c r="W4" s="164"/>
      <c r="X4" s="7"/>
    </row>
    <row r="5" spans="1:24" ht="12" customHeight="1">
      <c r="A5" s="160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3"/>
      <c r="R5" s="163"/>
      <c r="S5" s="163"/>
      <c r="T5" s="163"/>
      <c r="U5" s="163"/>
      <c r="V5" s="165"/>
      <c r="W5" s="152"/>
      <c r="X5" s="1"/>
    </row>
    <row r="6" spans="1:24" ht="13.15" customHeight="1">
      <c r="A6" s="161"/>
      <c r="B6" s="161">
        <v>30</v>
      </c>
      <c r="C6" s="161">
        <v>29</v>
      </c>
      <c r="D6" s="161">
        <v>28</v>
      </c>
      <c r="E6" s="161">
        <v>27</v>
      </c>
      <c r="F6" s="191">
        <v>26</v>
      </c>
      <c r="G6" s="191">
        <v>25</v>
      </c>
      <c r="H6" s="191">
        <v>24</v>
      </c>
      <c r="I6" s="191">
        <v>23</v>
      </c>
      <c r="J6" s="191">
        <v>22</v>
      </c>
      <c r="K6" s="191">
        <v>21</v>
      </c>
      <c r="L6" s="191">
        <v>20</v>
      </c>
      <c r="M6" s="166" t="s">
        <v>2</v>
      </c>
      <c r="N6" s="166" t="s">
        <v>3</v>
      </c>
      <c r="O6" s="167" t="s">
        <v>4</v>
      </c>
      <c r="P6" s="161"/>
      <c r="Q6" s="165"/>
      <c r="R6" s="165"/>
      <c r="S6" s="165"/>
      <c r="T6" s="165"/>
      <c r="U6" s="165"/>
      <c r="V6" s="165"/>
      <c r="W6" s="152"/>
      <c r="X6" s="1"/>
    </row>
    <row r="7" spans="1:24" s="6" customFormat="1" ht="4.9000000000000004" customHeight="1">
      <c r="A7" s="162"/>
      <c r="B7" s="168"/>
      <c r="C7" s="168"/>
      <c r="D7" s="168"/>
      <c r="E7" s="168"/>
      <c r="F7" s="301"/>
      <c r="G7" s="301"/>
      <c r="H7" s="301"/>
      <c r="I7" s="301"/>
      <c r="J7" s="301"/>
      <c r="K7" s="301"/>
      <c r="L7" s="301"/>
      <c r="M7" s="168"/>
      <c r="N7" s="168"/>
      <c r="O7" s="170"/>
      <c r="P7" s="162"/>
      <c r="Q7" s="162"/>
      <c r="R7" s="162"/>
      <c r="S7" s="162"/>
      <c r="T7" s="162"/>
      <c r="U7" s="162"/>
      <c r="V7" s="162"/>
      <c r="W7" s="158"/>
    </row>
    <row r="8" spans="1:24" s="6" customFormat="1" ht="2.4500000000000002" customHeight="1">
      <c r="A8" s="162"/>
      <c r="B8" s="162"/>
      <c r="C8" s="162"/>
      <c r="D8" s="162"/>
      <c r="E8" s="162"/>
      <c r="F8" s="182"/>
      <c r="G8" s="182"/>
      <c r="H8" s="182"/>
      <c r="I8" s="182"/>
      <c r="J8" s="182"/>
      <c r="K8" s="182"/>
      <c r="L8" s="182"/>
      <c r="M8" s="162"/>
      <c r="N8" s="162"/>
      <c r="O8" s="329"/>
      <c r="P8" s="162"/>
      <c r="Q8" s="162"/>
      <c r="R8" s="162"/>
      <c r="S8" s="162"/>
      <c r="T8" s="162"/>
      <c r="U8" s="162"/>
      <c r="V8" s="162"/>
      <c r="W8" s="158"/>
    </row>
    <row r="9" spans="1:24" s="6" customFormat="1" ht="13.9" customHeight="1">
      <c r="A9" s="330" t="s">
        <v>5</v>
      </c>
      <c r="B9" s="168">
        <f>('2021'!B9*3.5%)+'2021'!B9</f>
        <v>16633.940399999999</v>
      </c>
      <c r="C9" s="168">
        <f>('2021'!C9*3.5%)+'2021'!C9</f>
        <v>16633.940399999999</v>
      </c>
      <c r="D9" s="168">
        <f>('2021'!D9*3.5%)+'2021'!D9</f>
        <v>16633.940399999999</v>
      </c>
      <c r="E9" s="168">
        <f>('2021'!E9*3.5%)+'2021'!E9</f>
        <v>16633.940399999999</v>
      </c>
      <c r="F9" s="301">
        <f>('2021'!F9*3.5%)+'2021'!F9</f>
        <v>16633.940399999999</v>
      </c>
      <c r="G9" s="301">
        <f>('2021'!G9*3.5%)+'2021'!G9</f>
        <v>16633.940399999999</v>
      </c>
      <c r="H9" s="301">
        <f>('2021'!H9*3.5%)+'2021'!H9</f>
        <v>16633.940399999999</v>
      </c>
      <c r="I9" s="301">
        <f>('2021'!I9*3.5%)+'2021'!I9</f>
        <v>16633.940399999999</v>
      </c>
      <c r="J9" s="301">
        <f>('2021'!J9*3.5%)+'2021'!J9</f>
        <v>16633.940399999999</v>
      </c>
      <c r="K9" s="301">
        <f>('2021'!K9*3.5%)+'2021'!K9</f>
        <v>16633.940399999999</v>
      </c>
      <c r="L9" s="301">
        <f>('2021'!L9*3.5%)+'2021'!L9</f>
        <v>16633.940399999999</v>
      </c>
      <c r="M9" s="168">
        <f>('2021'!M9*3.5%)+'2021'!M9</f>
        <v>16633.940399999999</v>
      </c>
      <c r="N9" s="168">
        <f>('2021'!N9*3.5%)+'2021'!N9</f>
        <v>16633.940399999999</v>
      </c>
      <c r="O9" s="168">
        <f>('2021'!O9*3.5%)+'2021'!O9</f>
        <v>16633.940399999999</v>
      </c>
      <c r="P9" s="162"/>
      <c r="Q9" s="162"/>
      <c r="R9" s="162"/>
      <c r="S9" s="162"/>
      <c r="T9" s="162"/>
      <c r="U9" s="162"/>
      <c r="V9" s="162"/>
      <c r="W9" s="158"/>
    </row>
    <row r="10" spans="1:24" s="6" customFormat="1" ht="13.9" customHeight="1">
      <c r="A10" s="330" t="s">
        <v>6</v>
      </c>
      <c r="B10" s="168">
        <f>('2021'!B10*3.5%)+'2021'!B10</f>
        <v>15370.557299999999</v>
      </c>
      <c r="C10" s="168">
        <f>('2021'!C10*3.5%)+'2021'!C10</f>
        <v>13786.6554</v>
      </c>
      <c r="D10" s="168">
        <f>('2021'!D10*3.5%)+'2021'!D10</f>
        <v>13207.345200000002</v>
      </c>
      <c r="E10" s="168">
        <f>('2021'!E10*3.5%)+'2021'!E10</f>
        <v>12627.020699999999</v>
      </c>
      <c r="F10" s="168">
        <f>('2021'!F10*3.5%)+'2021'!F10</f>
        <v>11078.184599999999</v>
      </c>
      <c r="G10" s="168">
        <f>('2021'!G10*3.5%)+'2021'!G10</f>
        <v>9828.7119000000002</v>
      </c>
      <c r="H10" s="168">
        <f>('2021'!H10*3.5%)+'2021'!H10</f>
        <v>9248.8220999999994</v>
      </c>
      <c r="I10" s="168">
        <f>('2021'!I10*3.5%)+'2021'!I10</f>
        <v>8669.8017</v>
      </c>
      <c r="J10" s="168">
        <f>('2021'!J10*3.5%)+'2021'!J10</f>
        <v>8089.4772000000003</v>
      </c>
      <c r="K10" s="168">
        <f>('2021'!K10*3.5%)+'2021'!K10</f>
        <v>7510.6017000000011</v>
      </c>
      <c r="L10" s="168">
        <f>('2021'!L10*3.5%)+'2021'!L10</f>
        <v>6976.6451999999999</v>
      </c>
      <c r="M10" s="168">
        <f>('2021'!M10*3.5%)+'2021'!M10</f>
        <v>6976.6451999999999</v>
      </c>
      <c r="N10" s="168">
        <f>('2021'!N10*3.5%)+'2021'!N10</f>
        <v>6976.6451999999999</v>
      </c>
      <c r="O10" s="168">
        <f>('2021'!O10*3.5%)+'2021'!O10</f>
        <v>6976.6451999999999</v>
      </c>
      <c r="P10" s="162"/>
      <c r="Q10" s="162"/>
      <c r="R10" s="162"/>
      <c r="S10" s="162"/>
      <c r="T10" s="162"/>
      <c r="U10" s="162"/>
      <c r="V10" s="162"/>
      <c r="W10" s="158"/>
    </row>
    <row r="11" spans="1:24" s="6" customFormat="1" ht="13.9" customHeight="1">
      <c r="A11" s="330" t="s">
        <v>7</v>
      </c>
      <c r="B11" s="168">
        <f>('2021'!B11*3.5%)+'2021'!B11</f>
        <v>42605.37951645843</v>
      </c>
      <c r="C11" s="168">
        <f>('2021'!C11*3.5%)+'2021'!C11</f>
        <v>40388.709213779031</v>
      </c>
      <c r="D11" s="168">
        <f>('2021'!D11*3.5%)+'2021'!D11</f>
        <v>36751.454139212197</v>
      </c>
      <c r="E11" s="168">
        <f>('2021'!E11*3.5%)+'2021'!E11</f>
        <v>30180.173441630443</v>
      </c>
      <c r="F11" s="168">
        <f>('2021'!F11*3.5%)+'2021'!F11</f>
        <v>26580.765906629738</v>
      </c>
      <c r="G11" s="168">
        <f>('2021'!G11*3.5%)+'2021'!G11</f>
        <v>26468.937889203851</v>
      </c>
      <c r="H11" s="168">
        <f>('2021'!H11*3.5%)+'2021'!H11</f>
        <v>25824.530259503645</v>
      </c>
      <c r="I11" s="168">
        <f>('2021'!I11*3.5%)+'2021'!I11</f>
        <v>25361.79229608992</v>
      </c>
      <c r="J11" s="168">
        <f>('2021'!J11*3.5%)+'2021'!J11</f>
        <v>24922.703228905946</v>
      </c>
      <c r="K11" s="168">
        <f>('2021'!K11*3.5%)+'2021'!K11</f>
        <v>23108.991739424193</v>
      </c>
      <c r="L11" s="168">
        <f>('2021'!L11*3.5%)+'2021'!L11</f>
        <v>21301.062918891777</v>
      </c>
      <c r="M11" s="168">
        <f>('2021'!M11*3.5%)+'2021'!M11</f>
        <v>18553.210335003394</v>
      </c>
      <c r="N11" s="168">
        <f>('2021'!N11*3.5%)+'2021'!N11</f>
        <v>15160.545014708394</v>
      </c>
      <c r="O11" s="168">
        <f>('2021'!O11*3.5%)+'2021'!O11</f>
        <v>11428.11916782461</v>
      </c>
      <c r="P11" s="162"/>
      <c r="Q11" s="162"/>
      <c r="R11" s="162"/>
      <c r="S11" s="162"/>
      <c r="T11" s="162"/>
      <c r="U11" s="162"/>
      <c r="V11" s="162"/>
      <c r="W11" s="158"/>
    </row>
    <row r="12" spans="1:24" s="6" customFormat="1" ht="12.6" customHeight="1">
      <c r="A12" s="330" t="s">
        <v>8</v>
      </c>
      <c r="B12" s="168">
        <f>('2021'!B12*3.5%)+'2021'!B12</f>
        <v>12058.653924702001</v>
      </c>
      <c r="C12" s="168">
        <f>('2021'!C12*3.5%)+'2021'!C12</f>
        <v>11526.117186780002</v>
      </c>
      <c r="D12" s="168">
        <f>('2021'!D12*3.5%)+'2021'!D12</f>
        <v>10058.919568172998</v>
      </c>
      <c r="E12" s="168">
        <f>('2021'!E12*3.5%)+'2021'!E12</f>
        <v>8146.0523776590007</v>
      </c>
      <c r="F12" s="168">
        <f>('2021'!F12*3.5%)+'2021'!F12</f>
        <v>7123.3313055029994</v>
      </c>
      <c r="G12" s="168">
        <f>('2021'!G12*3.5%)+'2021'!G12</f>
        <v>7168.8899651040001</v>
      </c>
      <c r="H12" s="168">
        <f>('2021'!H12*3.5%)+'2021'!H12</f>
        <v>7003.4322471750002</v>
      </c>
      <c r="I12" s="168">
        <f>('2021'!I12*3.5%)+'2021'!I12</f>
        <v>6882.9366761190004</v>
      </c>
      <c r="J12" s="168">
        <f>('2021'!J12*3.5%)+'2021'!J12</f>
        <v>6786.0779219100004</v>
      </c>
      <c r="K12" s="168">
        <f>('2021'!K12*3.5%)+'2021'!K12</f>
        <v>6251.0060048939977</v>
      </c>
      <c r="L12" s="168">
        <f>('2021'!L12*3.5%)+'2021'!L12</f>
        <v>5742.7771606379993</v>
      </c>
      <c r="M12" s="168">
        <f>('2021'!M12*3.5%)+'2021'!M12</f>
        <v>5220.4557031829991</v>
      </c>
      <c r="N12" s="168">
        <f>('2021'!N12*3.5%)+'2021'!N12</f>
        <v>4189.6817091989997</v>
      </c>
      <c r="O12" s="168">
        <f>('2021'!O12*3.5%)+'2021'!O12</f>
        <v>3055.711013271</v>
      </c>
      <c r="P12" s="162"/>
      <c r="Q12" s="162"/>
      <c r="R12" s="162"/>
      <c r="S12" s="172"/>
      <c r="T12" s="172"/>
      <c r="U12" s="172"/>
      <c r="V12" s="162"/>
      <c r="W12" s="158"/>
    </row>
    <row r="13" spans="1:24" s="29" customFormat="1" ht="14.45" hidden="1" customHeight="1">
      <c r="A13" s="173">
        <v>0.5</v>
      </c>
      <c r="B13" s="174">
        <f>B12*$A$13</f>
        <v>6029.3269623510005</v>
      </c>
      <c r="C13" s="174">
        <f>C12*$A$13</f>
        <v>5763.0585933900011</v>
      </c>
      <c r="D13" s="174">
        <f t="shared" ref="D13:O13" si="0">D12*$A$13</f>
        <v>5029.459784086499</v>
      </c>
      <c r="E13" s="174">
        <f t="shared" si="0"/>
        <v>4073.0261888295004</v>
      </c>
      <c r="F13" s="175">
        <f t="shared" si="0"/>
        <v>3561.6656527514997</v>
      </c>
      <c r="G13" s="174">
        <f t="shared" si="0"/>
        <v>3584.4449825520001</v>
      </c>
      <c r="H13" s="174">
        <f t="shared" si="0"/>
        <v>3501.7161235875001</v>
      </c>
      <c r="I13" s="174">
        <f t="shared" si="0"/>
        <v>3441.4683380595002</v>
      </c>
      <c r="J13" s="174">
        <f t="shared" si="0"/>
        <v>3393.0389609550002</v>
      </c>
      <c r="K13" s="174">
        <f t="shared" si="0"/>
        <v>3125.5030024469988</v>
      </c>
      <c r="L13" s="175">
        <f t="shared" si="0"/>
        <v>2871.3885803189996</v>
      </c>
      <c r="M13" s="176">
        <f t="shared" si="0"/>
        <v>2610.2278515914995</v>
      </c>
      <c r="N13" s="176">
        <f t="shared" si="0"/>
        <v>2094.8408545994998</v>
      </c>
      <c r="O13" s="176">
        <f t="shared" si="0"/>
        <v>1527.8555066355</v>
      </c>
      <c r="P13" s="173"/>
      <c r="Q13" s="173"/>
      <c r="R13" s="173"/>
      <c r="S13" s="173"/>
      <c r="T13" s="173"/>
      <c r="U13" s="173"/>
      <c r="V13" s="173"/>
      <c r="W13" s="177"/>
    </row>
    <row r="14" spans="1:24" s="29" customFormat="1" ht="14.45" hidden="1" customHeight="1">
      <c r="A14" s="173">
        <v>0.3</v>
      </c>
      <c r="B14" s="174">
        <f>B12*$A$14</f>
        <v>3617.5961774106004</v>
      </c>
      <c r="C14" s="174">
        <f t="shared" ref="C14:O14" si="1">C12*$A$14</f>
        <v>3457.8351560340006</v>
      </c>
      <c r="D14" s="174">
        <f t="shared" si="1"/>
        <v>3017.6758704518993</v>
      </c>
      <c r="E14" s="174">
        <f t="shared" si="1"/>
        <v>2443.8157132977003</v>
      </c>
      <c r="F14" s="175">
        <f t="shared" si="1"/>
        <v>2136.9993916508997</v>
      </c>
      <c r="G14" s="174">
        <f t="shared" si="1"/>
        <v>2150.6669895311998</v>
      </c>
      <c r="H14" s="174">
        <f t="shared" si="1"/>
        <v>2101.0296741524999</v>
      </c>
      <c r="I14" s="174">
        <f t="shared" si="1"/>
        <v>2064.8810028357002</v>
      </c>
      <c r="J14" s="174">
        <f t="shared" si="1"/>
        <v>2035.8233765730001</v>
      </c>
      <c r="K14" s="174">
        <f t="shared" si="1"/>
        <v>1875.3018014681993</v>
      </c>
      <c r="L14" s="175">
        <f t="shared" si="1"/>
        <v>1722.8331481913997</v>
      </c>
      <c r="M14" s="176">
        <f t="shared" si="1"/>
        <v>1566.1367109548996</v>
      </c>
      <c r="N14" s="176">
        <f t="shared" si="1"/>
        <v>1256.9045127596999</v>
      </c>
      <c r="O14" s="176">
        <f t="shared" si="1"/>
        <v>916.71330398129999</v>
      </c>
      <c r="P14" s="173"/>
      <c r="Q14" s="173"/>
      <c r="R14" s="173"/>
      <c r="S14" s="173"/>
      <c r="T14" s="173"/>
      <c r="U14" s="173"/>
      <c r="V14" s="173"/>
      <c r="W14" s="177"/>
    </row>
    <row r="15" spans="1:24" s="29" customFormat="1" ht="14.45" hidden="1" customHeight="1">
      <c r="A15" s="173">
        <v>0.2</v>
      </c>
      <c r="B15" s="174">
        <f>B12*$A$15</f>
        <v>2411.7307849404001</v>
      </c>
      <c r="C15" s="174">
        <f t="shared" ref="C15:O15" si="2">C12*$A$15</f>
        <v>2305.2234373560004</v>
      </c>
      <c r="D15" s="174">
        <f t="shared" si="2"/>
        <v>2011.7839136345997</v>
      </c>
      <c r="E15" s="174">
        <f t="shared" si="2"/>
        <v>1629.2104755318003</v>
      </c>
      <c r="F15" s="175">
        <f t="shared" si="2"/>
        <v>1424.6662611006</v>
      </c>
      <c r="G15" s="174">
        <f t="shared" si="2"/>
        <v>1433.7779930208001</v>
      </c>
      <c r="H15" s="174">
        <f t="shared" si="2"/>
        <v>1400.6864494350002</v>
      </c>
      <c r="I15" s="174">
        <f t="shared" si="2"/>
        <v>1376.5873352238002</v>
      </c>
      <c r="J15" s="174">
        <f t="shared" si="2"/>
        <v>1357.2155843820001</v>
      </c>
      <c r="K15" s="174">
        <f t="shared" si="2"/>
        <v>1250.2012009787995</v>
      </c>
      <c r="L15" s="175">
        <f t="shared" si="2"/>
        <v>1148.5554321275999</v>
      </c>
      <c r="M15" s="176">
        <f t="shared" si="2"/>
        <v>1044.0911406365999</v>
      </c>
      <c r="N15" s="176">
        <f t="shared" si="2"/>
        <v>837.93634183979998</v>
      </c>
      <c r="O15" s="176">
        <f t="shared" si="2"/>
        <v>611.14220265419999</v>
      </c>
      <c r="P15" s="173"/>
      <c r="Q15" s="173"/>
      <c r="R15" s="173"/>
      <c r="S15" s="173"/>
      <c r="T15" s="173"/>
      <c r="U15" s="173"/>
      <c r="V15" s="173"/>
      <c r="W15" s="177"/>
    </row>
    <row r="16" spans="1:24" s="30" customFormat="1" ht="14.45" hidden="1" customHeight="1">
      <c r="A16" s="173"/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9"/>
      <c r="M16" s="168"/>
      <c r="N16" s="168"/>
      <c r="O16" s="168"/>
      <c r="P16" s="173"/>
      <c r="Q16" s="173"/>
      <c r="R16" s="173"/>
      <c r="S16" s="173"/>
      <c r="T16" s="173"/>
      <c r="U16" s="173"/>
      <c r="V16" s="173"/>
      <c r="W16" s="178"/>
    </row>
    <row r="17" spans="1:23" s="6" customFormat="1" ht="15" customHeight="1">
      <c r="A17" s="171"/>
      <c r="B17" s="295">
        <f>B9+B10+B11+B12</f>
        <v>86668.531141160434</v>
      </c>
      <c r="C17" s="295">
        <f t="shared" ref="C17:O17" si="3">C9+C10+C11+C12</f>
        <v>82335.422200559027</v>
      </c>
      <c r="D17" s="295">
        <f t="shared" si="3"/>
        <v>76651.659307385213</v>
      </c>
      <c r="E17" s="295">
        <f t="shared" si="3"/>
        <v>67587.186919289437</v>
      </c>
      <c r="F17" s="295">
        <f t="shared" si="3"/>
        <v>61416.222212132736</v>
      </c>
      <c r="G17" s="295">
        <f t="shared" si="3"/>
        <v>60100.48015430785</v>
      </c>
      <c r="H17" s="295">
        <f t="shared" si="3"/>
        <v>58710.725006678644</v>
      </c>
      <c r="I17" s="295">
        <f t="shared" si="3"/>
        <v>57548.471072208922</v>
      </c>
      <c r="J17" s="295">
        <f t="shared" si="3"/>
        <v>56432.198750815944</v>
      </c>
      <c r="K17" s="295">
        <f t="shared" si="3"/>
        <v>53504.539844318191</v>
      </c>
      <c r="L17" s="295">
        <f t="shared" si="3"/>
        <v>50654.42567952977</v>
      </c>
      <c r="M17" s="295">
        <f t="shared" si="3"/>
        <v>47384.25163818639</v>
      </c>
      <c r="N17" s="295">
        <f t="shared" si="3"/>
        <v>42960.812323907398</v>
      </c>
      <c r="O17" s="295">
        <f t="shared" si="3"/>
        <v>38094.415781095609</v>
      </c>
      <c r="P17" s="162"/>
      <c r="Q17" s="162"/>
      <c r="R17" s="162"/>
      <c r="S17" s="162"/>
      <c r="T17" s="162"/>
      <c r="U17" s="162"/>
      <c r="V17" s="162"/>
      <c r="W17" s="158"/>
    </row>
    <row r="18" spans="1:23" s="33" customFormat="1" ht="3" customHeight="1">
      <c r="A18" s="180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2"/>
      <c r="Q18" s="182"/>
      <c r="R18" s="182"/>
      <c r="S18" s="182"/>
      <c r="T18" s="182"/>
      <c r="U18" s="182"/>
      <c r="V18" s="182"/>
      <c r="W18" s="183"/>
    </row>
    <row r="19" spans="1:23" s="33" customFormat="1" ht="3" customHeight="1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2"/>
      <c r="Q19" s="182"/>
      <c r="R19" s="182"/>
      <c r="S19" s="182"/>
      <c r="T19" s="182"/>
      <c r="U19" s="182"/>
      <c r="V19" s="182"/>
      <c r="W19" s="183"/>
    </row>
    <row r="20" spans="1:23" ht="3" customHeight="1">
      <c r="A20" s="160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1"/>
      <c r="Q20" s="161"/>
      <c r="R20" s="161"/>
      <c r="S20" s="161"/>
      <c r="T20" s="161"/>
      <c r="U20" s="161"/>
      <c r="V20" s="161"/>
      <c r="W20" s="153"/>
    </row>
    <row r="21" spans="1:23" ht="13.9" customHeight="1">
      <c r="A21" s="160" t="s">
        <v>9</v>
      </c>
      <c r="B21" s="161"/>
      <c r="C21" s="161"/>
      <c r="D21" s="161"/>
      <c r="E21" s="184" t="s">
        <v>10</v>
      </c>
      <c r="F21" s="166" t="s">
        <v>11</v>
      </c>
      <c r="G21" s="166">
        <v>25</v>
      </c>
      <c r="H21" s="184">
        <v>24</v>
      </c>
      <c r="I21" s="184">
        <v>23</v>
      </c>
      <c r="J21" s="184">
        <v>22</v>
      </c>
      <c r="K21" s="184">
        <v>21</v>
      </c>
      <c r="L21" s="184">
        <v>20</v>
      </c>
      <c r="M21" s="184">
        <v>19</v>
      </c>
      <c r="N21" s="184">
        <v>18</v>
      </c>
      <c r="O21" s="184">
        <v>17</v>
      </c>
      <c r="P21" s="184">
        <v>16</v>
      </c>
      <c r="Q21" s="184" t="s">
        <v>12</v>
      </c>
      <c r="R21" s="161"/>
      <c r="S21" s="161"/>
      <c r="T21" s="161"/>
      <c r="U21" s="161"/>
      <c r="V21" s="161"/>
      <c r="W21" s="153"/>
    </row>
    <row r="22" spans="1:23" ht="2.4500000000000002" customHeight="1">
      <c r="A22" s="161"/>
      <c r="B22" s="161"/>
      <c r="C22" s="161"/>
      <c r="D22" s="161"/>
      <c r="E22" s="186"/>
      <c r="F22" s="331"/>
      <c r="G22" s="185"/>
      <c r="H22" s="186"/>
      <c r="I22" s="186"/>
      <c r="J22" s="332"/>
      <c r="K22" s="186"/>
      <c r="L22" s="186"/>
      <c r="M22" s="333"/>
      <c r="N22" s="186"/>
      <c r="O22" s="333"/>
      <c r="P22" s="186"/>
      <c r="Q22" s="186"/>
      <c r="R22" s="161"/>
      <c r="S22" s="161"/>
      <c r="T22" s="161"/>
      <c r="U22" s="161"/>
      <c r="V22" s="161"/>
      <c r="W22" s="153"/>
    </row>
    <row r="23" spans="1:23" s="6" customFormat="1" ht="12.6" customHeight="1">
      <c r="A23" s="162"/>
      <c r="B23" s="162"/>
      <c r="C23" s="162"/>
      <c r="D23" s="330" t="s">
        <v>5</v>
      </c>
      <c r="E23" s="301">
        <f>('2021'!E23*3.5%)+'2021'!E23</f>
        <v>14627.013299999999</v>
      </c>
      <c r="F23" s="301">
        <f>('2021'!F23*3.5%)+'2021'!F23</f>
        <v>14627.013299999999</v>
      </c>
      <c r="G23" s="301">
        <f>('2021'!G23*3.5%)+'2021'!G23</f>
        <v>14627.013299999999</v>
      </c>
      <c r="H23" s="301">
        <f>('2021'!H23*3.5%)+'2021'!H23</f>
        <v>14627.013299999999</v>
      </c>
      <c r="I23" s="301">
        <f>('2021'!I23*3.5%)+'2021'!I23</f>
        <v>14627.013299999999</v>
      </c>
      <c r="J23" s="301">
        <f>('2021'!J23*3.5%)+'2021'!J23</f>
        <v>14627.013299999999</v>
      </c>
      <c r="K23" s="301">
        <f>('2021'!K23*3.5%)+'2021'!K23</f>
        <v>14627.013299999999</v>
      </c>
      <c r="L23" s="301">
        <f>('2021'!L23*3.5%)+'2021'!L23</f>
        <v>14627.013299999999</v>
      </c>
      <c r="M23" s="301">
        <f>('2021'!M23*3.5%)+'2021'!M23</f>
        <v>14627.013299999999</v>
      </c>
      <c r="N23" s="301">
        <f>('2021'!N23*3.5%)+'2021'!N23</f>
        <v>14627.013299999999</v>
      </c>
      <c r="O23" s="301">
        <f>('2021'!O23*3.5%)+'2021'!O23</f>
        <v>14627.013299999999</v>
      </c>
      <c r="P23" s="301">
        <f>('2021'!P23*3.5%)+'2021'!P23</f>
        <v>14627.013299999999</v>
      </c>
      <c r="Q23" s="301">
        <f>('2021'!Q23*3.5%)+'2021'!Q23</f>
        <v>14627.013299999999</v>
      </c>
      <c r="R23" s="180"/>
      <c r="S23" s="162"/>
      <c r="T23" s="162"/>
      <c r="U23" s="162"/>
      <c r="V23" s="162"/>
      <c r="W23" s="158"/>
    </row>
    <row r="24" spans="1:23" s="6" customFormat="1" ht="12.6" customHeight="1">
      <c r="A24" s="162"/>
      <c r="B24" s="162"/>
      <c r="C24" s="162"/>
      <c r="D24" s="330" t="s">
        <v>6</v>
      </c>
      <c r="E24" s="301">
        <f>('2021'!E24*3.5%)+'2021'!E24</f>
        <v>11078.184599999999</v>
      </c>
      <c r="F24" s="301">
        <f>('2021'!F24*3.5%)+'2021'!F24</f>
        <v>11078.184599999999</v>
      </c>
      <c r="G24" s="301">
        <f>('2021'!G24*3.5%)+'2021'!G24</f>
        <v>9828.7119000000002</v>
      </c>
      <c r="H24" s="301">
        <f>('2021'!H24*3.5%)+'2021'!H24</f>
        <v>9248.8220999999994</v>
      </c>
      <c r="I24" s="301">
        <f>('2021'!I24*3.5%)+'2021'!I24</f>
        <v>8669.8017</v>
      </c>
      <c r="J24" s="301">
        <f>('2021'!J24*3.5%)+'2021'!J24</f>
        <v>8089.4772000000003</v>
      </c>
      <c r="K24" s="301">
        <f>('2021'!K24*3.5%)+'2021'!K24</f>
        <v>7510.6017000000002</v>
      </c>
      <c r="L24" s="301">
        <f>('2021'!L24*3.5%)+'2021'!L24</f>
        <v>6976.6451999999999</v>
      </c>
      <c r="M24" s="301">
        <f>('2021'!M24*3.5%)+'2021'!M24</f>
        <v>6620.6259</v>
      </c>
      <c r="N24" s="301">
        <f>('2021'!N24*3.5%)+'2021'!N24</f>
        <v>6264.3167999999996</v>
      </c>
      <c r="O24" s="301">
        <f>('2021'!O24*3.5%)+'2021'!O24</f>
        <v>5907.8627999999999</v>
      </c>
      <c r="P24" s="301">
        <f>('2021'!P24*3.5%)+'2021'!P24</f>
        <v>5552.4231</v>
      </c>
      <c r="Q24" s="301">
        <f>('2021'!Q24*3.5%)+'2021'!Q24</f>
        <v>5552.4231</v>
      </c>
      <c r="R24" s="180"/>
      <c r="S24" s="162"/>
      <c r="T24" s="162"/>
      <c r="U24" s="162"/>
      <c r="V24" s="162"/>
      <c r="W24" s="158"/>
    </row>
    <row r="25" spans="1:23" s="6" customFormat="1" ht="12.6" customHeight="1">
      <c r="A25" s="162"/>
      <c r="B25" s="162"/>
      <c r="C25" s="162"/>
      <c r="D25" s="330" t="s">
        <v>7</v>
      </c>
      <c r="E25" s="301">
        <f>('2021'!E25*3.5%)+'2021'!E25</f>
        <v>28564.2737748035</v>
      </c>
      <c r="F25" s="301">
        <f>('2021'!F25*3.5%)+'2021'!F25</f>
        <v>23497.687262218551</v>
      </c>
      <c r="G25" s="301">
        <f>('2021'!G25*3.5%)+'2021'!G25</f>
        <v>23200.094891448909</v>
      </c>
      <c r="H25" s="301">
        <f>('2021'!H25*3.5%)+'2021'!H25</f>
        <v>21969.292284384668</v>
      </c>
      <c r="I25" s="301">
        <f>('2021'!I25*3.5%)+'2021'!I25</f>
        <v>21236.547457615387</v>
      </c>
      <c r="J25" s="301">
        <f>('2021'!J25*3.5%)+'2021'!J25</f>
        <v>20869.537036586116</v>
      </c>
      <c r="K25" s="301">
        <f>('2021'!K25*3.5%)+'2021'!K25</f>
        <v>20423.848898220447</v>
      </c>
      <c r="L25" s="301">
        <f>('2021'!L25*3.5%)+'2021'!L25</f>
        <v>19961.56920571002</v>
      </c>
      <c r="M25" s="301">
        <f>('2021'!M25*3.5%)+'2021'!M25</f>
        <v>19673.950154932081</v>
      </c>
      <c r="N25" s="301">
        <f>('2021'!N25*3.5%)+'2021'!N25</f>
        <v>18255.151640408632</v>
      </c>
      <c r="O25" s="301">
        <f>('2021'!O25*3.5%)+'2021'!O25</f>
        <v>17443.316533187473</v>
      </c>
      <c r="P25" s="301">
        <f>('2021'!P25*3.5%)+'2021'!P25</f>
        <v>16577.272735296589</v>
      </c>
      <c r="Q25" s="301">
        <f>('2021'!Q25*3.5%)+'2021'!Q25</f>
        <v>14942.251032768612</v>
      </c>
      <c r="R25" s="172"/>
      <c r="S25" s="162"/>
      <c r="T25" s="162"/>
      <c r="U25" s="162"/>
      <c r="V25" s="162"/>
      <c r="W25" s="158"/>
    </row>
    <row r="26" spans="1:23" s="6" customFormat="1" ht="12.6" customHeight="1">
      <c r="A26" s="162"/>
      <c r="B26" s="162"/>
      <c r="C26" s="162"/>
      <c r="D26" s="330" t="s">
        <v>8</v>
      </c>
      <c r="E26" s="301">
        <f>('2021'!E26*3.5%)+'2021'!E26</f>
        <v>9129.1053534029979</v>
      </c>
      <c r="F26" s="301">
        <f>('2021'!F26*3.5%)+'2021'!F26</f>
        <v>6635.45845809</v>
      </c>
      <c r="G26" s="301">
        <f>('2021'!G26*3.5%)+'2021'!G26</f>
        <v>7249.9411320209983</v>
      </c>
      <c r="H26" s="301">
        <f>('2021'!H26*3.5%)+'2021'!H26</f>
        <v>6203.5086789270008</v>
      </c>
      <c r="I26" s="301">
        <f>('2021'!I26*3.5%)+'2021'!I26</f>
        <v>5743.7464938209996</v>
      </c>
      <c r="J26" s="301">
        <f>('2021'!J26*3.5%)+'2021'!J26</f>
        <v>5645.6947141560004</v>
      </c>
      <c r="K26" s="301">
        <f>('2021'!K26*3.5%)+'2021'!K26</f>
        <v>5543.318217213</v>
      </c>
      <c r="L26" s="301">
        <f>('2021'!L26*3.5%)+'2021'!L26</f>
        <v>5445.8629502760004</v>
      </c>
      <c r="M26" s="301">
        <f>('2021'!M26*3.5%)+'2021'!M26</f>
        <v>5376.0709611000011</v>
      </c>
      <c r="N26" s="301">
        <f>('2021'!N26*3.5%)+'2021'!N26</f>
        <v>4952.8451805839995</v>
      </c>
      <c r="O26" s="301">
        <f>('2021'!O26*3.5%)+'2021'!O26</f>
        <v>4747.8684944249999</v>
      </c>
      <c r="P26" s="301">
        <f>('2021'!P26*3.5%)+'2021'!P26</f>
        <v>4489.0565345639998</v>
      </c>
      <c r="Q26" s="301">
        <f>('2021'!Q26*3.5%)+'2021'!Q26</f>
        <v>4233.5253947069996</v>
      </c>
      <c r="R26" s="172"/>
      <c r="S26" s="162"/>
      <c r="T26" s="162"/>
      <c r="U26" s="162"/>
      <c r="V26" s="162"/>
      <c r="W26" s="158"/>
    </row>
    <row r="27" spans="1:23" s="6" customFormat="1" ht="9.75" hidden="1" customHeight="1">
      <c r="A27" s="162"/>
      <c r="B27" s="162"/>
      <c r="C27" s="187" t="s">
        <v>13</v>
      </c>
      <c r="D27" s="174">
        <v>0.5</v>
      </c>
      <c r="E27" s="175">
        <f>E26*$A$13</f>
        <v>4564.552676701499</v>
      </c>
      <c r="F27" s="174">
        <f>F26*$A$13</f>
        <v>3317.729229045</v>
      </c>
      <c r="G27" s="174">
        <f t="shared" ref="G27:Q27" si="4">G26*$A$13</f>
        <v>3624.9705660104992</v>
      </c>
      <c r="H27" s="175">
        <f t="shared" si="4"/>
        <v>3101.7543394635004</v>
      </c>
      <c r="I27" s="174">
        <f t="shared" si="4"/>
        <v>2871.8732469104998</v>
      </c>
      <c r="J27" s="176">
        <f t="shared" si="4"/>
        <v>2822.8473570780002</v>
      </c>
      <c r="K27" s="176">
        <f t="shared" si="4"/>
        <v>2771.6591086065</v>
      </c>
      <c r="L27" s="176">
        <f t="shared" si="4"/>
        <v>2722.9314751380002</v>
      </c>
      <c r="M27" s="174">
        <f t="shared" si="4"/>
        <v>2688.0354805500006</v>
      </c>
      <c r="N27" s="175">
        <f t="shared" si="4"/>
        <v>2476.4225902919998</v>
      </c>
      <c r="O27" s="176">
        <f t="shared" si="4"/>
        <v>2373.9342472124999</v>
      </c>
      <c r="P27" s="175">
        <f t="shared" si="4"/>
        <v>2244.5282672819999</v>
      </c>
      <c r="Q27" s="176">
        <f t="shared" si="4"/>
        <v>2116.7626973534998</v>
      </c>
      <c r="R27" s="201"/>
      <c r="S27" s="162"/>
      <c r="T27" s="162"/>
      <c r="U27" s="162"/>
      <c r="V27" s="162"/>
      <c r="W27" s="158"/>
    </row>
    <row r="28" spans="1:23" s="6" customFormat="1" ht="9.75" hidden="1" customHeight="1">
      <c r="A28" s="162"/>
      <c r="B28" s="162"/>
      <c r="C28" s="187" t="s">
        <v>14</v>
      </c>
      <c r="D28" s="174">
        <v>0.3</v>
      </c>
      <c r="E28" s="175">
        <f>E26*$A$14</f>
        <v>2738.7316060208991</v>
      </c>
      <c r="F28" s="174">
        <f t="shared" ref="F28:Q28" si="5">F26*$A$14</f>
        <v>1990.6375374269999</v>
      </c>
      <c r="G28" s="174">
        <f t="shared" si="5"/>
        <v>2174.9823396062993</v>
      </c>
      <c r="H28" s="175">
        <f t="shared" si="5"/>
        <v>1861.0526036781002</v>
      </c>
      <c r="I28" s="174">
        <f t="shared" si="5"/>
        <v>1723.1239481462999</v>
      </c>
      <c r="J28" s="176">
        <f t="shared" si="5"/>
        <v>1693.7084142468</v>
      </c>
      <c r="K28" s="176">
        <f t="shared" si="5"/>
        <v>1662.9954651639</v>
      </c>
      <c r="L28" s="176">
        <f t="shared" si="5"/>
        <v>1633.7588850828001</v>
      </c>
      <c r="M28" s="174">
        <f t="shared" si="5"/>
        <v>1612.8212883300002</v>
      </c>
      <c r="N28" s="175">
        <f t="shared" si="5"/>
        <v>1485.8535541751999</v>
      </c>
      <c r="O28" s="174">
        <f t="shared" si="5"/>
        <v>1424.3605483274998</v>
      </c>
      <c r="P28" s="175">
        <f t="shared" si="5"/>
        <v>1346.7169603691998</v>
      </c>
      <c r="Q28" s="174">
        <f t="shared" si="5"/>
        <v>1270.0576184120998</v>
      </c>
      <c r="R28" s="201"/>
      <c r="S28" s="162"/>
      <c r="T28" s="162"/>
      <c r="U28" s="162"/>
      <c r="V28" s="162"/>
      <c r="W28" s="158"/>
    </row>
    <row r="29" spans="1:23" s="6" customFormat="1" ht="9.75" hidden="1" customHeight="1">
      <c r="A29" s="162"/>
      <c r="B29" s="162"/>
      <c r="C29" s="187" t="s">
        <v>15</v>
      </c>
      <c r="D29" s="174">
        <v>0.2</v>
      </c>
      <c r="E29" s="175">
        <f>E26*$A$15</f>
        <v>1825.8210706805996</v>
      </c>
      <c r="F29" s="174">
        <f t="shared" ref="F29:Q29" si="6">F26*$A$15</f>
        <v>1327.0916916180001</v>
      </c>
      <c r="G29" s="174">
        <f t="shared" si="6"/>
        <v>1449.9882264041998</v>
      </c>
      <c r="H29" s="175">
        <f t="shared" si="6"/>
        <v>1240.7017357854002</v>
      </c>
      <c r="I29" s="174">
        <f t="shared" si="6"/>
        <v>1148.7492987641999</v>
      </c>
      <c r="J29" s="176">
        <f t="shared" si="6"/>
        <v>1129.1389428312002</v>
      </c>
      <c r="K29" s="176">
        <f t="shared" si="6"/>
        <v>1108.6636434426</v>
      </c>
      <c r="L29" s="176">
        <f t="shared" si="6"/>
        <v>1089.1725900552001</v>
      </c>
      <c r="M29" s="174">
        <f t="shared" si="6"/>
        <v>1075.2141922200003</v>
      </c>
      <c r="N29" s="175">
        <f t="shared" si="6"/>
        <v>990.56903611679991</v>
      </c>
      <c r="O29" s="174">
        <f t="shared" si="6"/>
        <v>949.573698885</v>
      </c>
      <c r="P29" s="175">
        <f t="shared" si="6"/>
        <v>897.81130691279998</v>
      </c>
      <c r="Q29" s="174">
        <f t="shared" si="6"/>
        <v>846.70507894139996</v>
      </c>
      <c r="R29" s="201"/>
      <c r="S29" s="162"/>
      <c r="T29" s="162"/>
      <c r="U29" s="162"/>
      <c r="V29" s="162"/>
      <c r="W29" s="158"/>
    </row>
    <row r="30" spans="1:23" s="6" customFormat="1" ht="13.9" customHeight="1">
      <c r="A30" s="162"/>
      <c r="B30" s="187"/>
      <c r="C30" s="187"/>
      <c r="D30" s="189"/>
      <c r="E30" s="295">
        <f>E23+E24+E25+E26</f>
        <v>63398.577028206499</v>
      </c>
      <c r="F30" s="295">
        <f t="shared" ref="F30:Q30" si="7">F23+F24+F25+F26</f>
        <v>55838.343620308544</v>
      </c>
      <c r="G30" s="295">
        <f t="shared" si="7"/>
        <v>54905.761223469912</v>
      </c>
      <c r="H30" s="295">
        <f t="shared" si="7"/>
        <v>52048.636363311663</v>
      </c>
      <c r="I30" s="295">
        <f t="shared" si="7"/>
        <v>50277.108951436385</v>
      </c>
      <c r="J30" s="295">
        <f t="shared" si="7"/>
        <v>49231.722250742117</v>
      </c>
      <c r="K30" s="295">
        <f t="shared" si="7"/>
        <v>48104.782115433452</v>
      </c>
      <c r="L30" s="295">
        <f t="shared" si="7"/>
        <v>47011.090655986016</v>
      </c>
      <c r="M30" s="295">
        <f t="shared" si="7"/>
        <v>46297.660316032074</v>
      </c>
      <c r="N30" s="295">
        <f t="shared" si="7"/>
        <v>44099.326920992637</v>
      </c>
      <c r="O30" s="295">
        <f t="shared" si="7"/>
        <v>42726.061127612469</v>
      </c>
      <c r="P30" s="295">
        <f t="shared" si="7"/>
        <v>41245.765669860586</v>
      </c>
      <c r="Q30" s="295">
        <f t="shared" si="7"/>
        <v>39355.212827475611</v>
      </c>
      <c r="R30" s="180"/>
      <c r="S30" s="162"/>
      <c r="T30" s="162"/>
      <c r="U30" s="162"/>
      <c r="V30" s="162"/>
      <c r="W30" s="158"/>
    </row>
    <row r="31" spans="1:23" s="6" customFormat="1" ht="4.1500000000000004" customHeight="1">
      <c r="A31" s="162"/>
      <c r="B31" s="162"/>
      <c r="C31" s="162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2"/>
      <c r="S31" s="162"/>
      <c r="T31" s="162"/>
      <c r="U31" s="162"/>
      <c r="V31" s="162"/>
      <c r="W31" s="158"/>
    </row>
    <row r="32" spans="1:23" ht="4.1500000000000004" customHeight="1">
      <c r="A32" s="160"/>
      <c r="B32" s="161"/>
      <c r="C32" s="162"/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1"/>
      <c r="S32" s="161"/>
      <c r="T32" s="161"/>
      <c r="U32" s="161"/>
      <c r="V32" s="161"/>
      <c r="W32" s="153"/>
    </row>
    <row r="33" spans="1:24" ht="12.6" customHeight="1">
      <c r="A33" s="160" t="s">
        <v>16</v>
      </c>
      <c r="B33" s="161"/>
      <c r="C33" s="162"/>
      <c r="D33" s="161"/>
      <c r="E33" s="161"/>
      <c r="F33" s="161"/>
      <c r="G33" s="161"/>
      <c r="H33" s="161"/>
      <c r="I33" s="161"/>
      <c r="J33" s="191">
        <v>22</v>
      </c>
      <c r="K33" s="191">
        <v>21</v>
      </c>
      <c r="L33" s="191">
        <v>20</v>
      </c>
      <c r="M33" s="191">
        <v>19</v>
      </c>
      <c r="N33" s="191">
        <v>18</v>
      </c>
      <c r="O33" s="191">
        <v>17</v>
      </c>
      <c r="P33" s="191">
        <v>16</v>
      </c>
      <c r="Q33" s="191">
        <v>15</v>
      </c>
      <c r="R33" s="191">
        <v>14</v>
      </c>
      <c r="S33" s="191">
        <v>13</v>
      </c>
      <c r="T33" s="191">
        <v>12</v>
      </c>
      <c r="U33" s="161"/>
      <c r="V33" s="161"/>
      <c r="W33" s="153"/>
    </row>
    <row r="34" spans="1:24" ht="3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61"/>
      <c r="V34" s="161"/>
      <c r="W34" s="153"/>
    </row>
    <row r="35" spans="1:24" s="6" customFormat="1" ht="13.5" customHeight="1">
      <c r="A35" s="162"/>
      <c r="B35" s="162"/>
      <c r="C35" s="162"/>
      <c r="D35" s="162"/>
      <c r="E35" s="162"/>
      <c r="F35" s="162"/>
      <c r="G35" s="162"/>
      <c r="H35" s="162"/>
      <c r="I35" s="330" t="s">
        <v>5</v>
      </c>
      <c r="J35" s="301"/>
      <c r="K35" s="301">
        <f>('2021'!K35*3.5%)+'2021'!K35</f>
        <v>11202.736500000001</v>
      </c>
      <c r="L35" s="301">
        <f>('2021'!L35*3.5%)+'2021'!L35</f>
        <v>11202.736500000001</v>
      </c>
      <c r="M35" s="301">
        <f>('2021'!M35*3.5%)+'2021'!M35</f>
        <v>11202.736500000001</v>
      </c>
      <c r="N35" s="301">
        <f>('2021'!N35*3.5%)+'2021'!N35</f>
        <v>11202.736500000001</v>
      </c>
      <c r="O35" s="301">
        <f>('2021'!O35*3.5%)+'2021'!O35</f>
        <v>11202.736500000001</v>
      </c>
      <c r="P35" s="301">
        <f>('2021'!P35*3.5%)+'2021'!P35</f>
        <v>11202.736500000001</v>
      </c>
      <c r="Q35" s="301">
        <f>('2021'!Q35*3.5%)+'2021'!Q35</f>
        <v>11202.736500000001</v>
      </c>
      <c r="R35" s="301">
        <f>('2021'!R35*3.5%)+'2021'!R35</f>
        <v>11202.736500000001</v>
      </c>
      <c r="S35" s="301">
        <f>('2021'!S35*3.5%)+'2021'!S35</f>
        <v>11202.736500000001</v>
      </c>
      <c r="T35" s="301">
        <f>('2021'!T35*3.5%)+'2021'!T35</f>
        <v>11202.736500000001</v>
      </c>
      <c r="U35" s="172"/>
      <c r="V35" s="172"/>
      <c r="W35" s="193"/>
      <c r="X35" s="48"/>
    </row>
    <row r="36" spans="1:24" s="6" customFormat="1" ht="13.5" customHeight="1">
      <c r="A36" s="162"/>
      <c r="B36" s="162"/>
      <c r="C36" s="162"/>
      <c r="D36" s="162"/>
      <c r="E36" s="162"/>
      <c r="F36" s="162"/>
      <c r="G36" s="162"/>
      <c r="H36" s="162"/>
      <c r="I36" s="330" t="s">
        <v>6</v>
      </c>
      <c r="J36" s="301"/>
      <c r="K36" s="301">
        <f>('2021'!K36*3.5%)+'2021'!K36</f>
        <v>7510.6017000000002</v>
      </c>
      <c r="L36" s="301">
        <f>('2021'!L36*3.5%)+'2021'!L36</f>
        <v>6976.6451999999999</v>
      </c>
      <c r="M36" s="301">
        <f>('2021'!M36*3.5%)+'2021'!M36</f>
        <v>6620.6259</v>
      </c>
      <c r="N36" s="301">
        <f>('2021'!N36*3.5%)+'2021'!N36</f>
        <v>6264.3167999999996</v>
      </c>
      <c r="O36" s="301">
        <f>('2021'!O36*3.5%)+'2021'!O36</f>
        <v>5907.8627999999999</v>
      </c>
      <c r="P36" s="301">
        <f>('2021'!P36*3.5%)+'2021'!P36</f>
        <v>5552.4231</v>
      </c>
      <c r="Q36" s="301">
        <f>('2021'!Q36*3.5%)+'2021'!Q36</f>
        <v>5195.5344000000005</v>
      </c>
      <c r="R36" s="301">
        <f>('2021'!R36*3.5%)+'2021'!R36</f>
        <v>4839.9497999999994</v>
      </c>
      <c r="S36" s="301">
        <f>('2021'!S36*3.5%)+'2021'!S36</f>
        <v>4483.2060000000001</v>
      </c>
      <c r="T36" s="301">
        <f>('2021'!T36*3.5%)+'2021'!T36</f>
        <v>4126.7519999999995</v>
      </c>
      <c r="U36" s="172"/>
      <c r="V36" s="172"/>
      <c r="W36" s="194"/>
      <c r="X36" s="48"/>
    </row>
    <row r="37" spans="1:24" s="6" customFormat="1" ht="13.5" customHeight="1">
      <c r="A37" s="162"/>
      <c r="B37" s="162"/>
      <c r="C37" s="162"/>
      <c r="D37" s="162"/>
      <c r="E37" s="162"/>
      <c r="F37" s="162"/>
      <c r="G37" s="162"/>
      <c r="H37" s="162"/>
      <c r="I37" s="330" t="s">
        <v>7</v>
      </c>
      <c r="J37" s="182"/>
      <c r="K37" s="301">
        <f>('2021'!K37*3.5%)+'2021'!K37</f>
        <v>24086.188973409699</v>
      </c>
      <c r="L37" s="301">
        <f>('2021'!L37*3.5%)+'2021'!L37</f>
        <v>23646.751095408021</v>
      </c>
      <c r="M37" s="301">
        <f>('2021'!M37*3.5%)+'2021'!M37</f>
        <v>22344.97846109407</v>
      </c>
      <c r="N37" s="301">
        <f>('2021'!N37*3.5%)+'2021'!N37</f>
        <v>20516.227245329443</v>
      </c>
      <c r="O37" s="301">
        <f>('2021'!O37*3.5%)+'2021'!O37</f>
        <v>18915.351273505825</v>
      </c>
      <c r="P37" s="301">
        <f>('2021'!P37*3.5%)+'2021'!P37</f>
        <v>17175.341988696211</v>
      </c>
      <c r="Q37" s="301">
        <f>('2021'!Q37*3.5%)+'2021'!Q37</f>
        <v>15602.54991067093</v>
      </c>
      <c r="R37" s="301">
        <f>('2021'!R37*3.5%)+'2021'!R37</f>
        <v>14689.390554958958</v>
      </c>
      <c r="S37" s="301">
        <f>('2021'!S37*3.5%)+'2021'!S37</f>
        <v>13848.047454365462</v>
      </c>
      <c r="T37" s="301">
        <f>('2021'!T37*3.5%)+'2021'!T37</f>
        <v>12158.473469836428</v>
      </c>
      <c r="U37" s="172"/>
      <c r="V37" s="172"/>
      <c r="W37" s="193"/>
      <c r="X37" s="48"/>
    </row>
    <row r="38" spans="1:24" s="6" customFormat="1" ht="13.5" customHeight="1">
      <c r="A38" s="162"/>
      <c r="B38" s="162"/>
      <c r="C38" s="162"/>
      <c r="D38" s="162"/>
      <c r="E38" s="162"/>
      <c r="F38" s="162"/>
      <c r="G38" s="162"/>
      <c r="H38" s="162"/>
      <c r="I38" s="330" t="s">
        <v>8</v>
      </c>
      <c r="J38" s="301"/>
      <c r="K38" s="301">
        <f>('2021'!K38*3.5%)+'2021'!K38</f>
        <v>7904.0919023640008</v>
      </c>
      <c r="L38" s="301">
        <f>('2021'!L38*3.5%)+'2021'!L38</f>
        <v>7725.3617762369995</v>
      </c>
      <c r="M38" s="301">
        <f>('2021'!M38*3.5%)+'2021'!M38</f>
        <v>7105.137667299</v>
      </c>
      <c r="N38" s="301">
        <f>('2021'!N38*3.5%)+'2021'!N38</f>
        <v>5794.3755116099983</v>
      </c>
      <c r="O38" s="301">
        <f>('2021'!O38*3.5%)+'2021'!O38</f>
        <v>5550.7746263130011</v>
      </c>
      <c r="P38" s="301">
        <f>('2021'!P38*3.5%)+'2021'!P38</f>
        <v>4773.6676699109994</v>
      </c>
      <c r="Q38" s="301">
        <f>('2021'!Q38*3.5%)+'2021'!Q38</f>
        <v>4558.6993955580019</v>
      </c>
      <c r="R38" s="301">
        <f>('2021'!R38*3.5%)+'2021'!R38</f>
        <v>4442.0065931429999</v>
      </c>
      <c r="S38" s="301">
        <f>('2021'!S38*3.5%)+'2021'!S38</f>
        <v>4172.2337119050007</v>
      </c>
      <c r="T38" s="301">
        <f>('2021'!T38*3.5%)+'2021'!T38</f>
        <v>3548.2813984170002</v>
      </c>
      <c r="U38" s="172"/>
      <c r="V38" s="172"/>
      <c r="W38" s="193"/>
      <c r="X38" s="48"/>
    </row>
    <row r="39" spans="1:24" s="30" customFormat="1" ht="9.75" hidden="1" customHeight="1">
      <c r="A39" s="173"/>
      <c r="B39" s="173"/>
      <c r="C39" s="173"/>
      <c r="D39" s="173"/>
      <c r="E39" s="173"/>
      <c r="F39" s="173"/>
      <c r="G39" s="162"/>
      <c r="H39" s="187" t="s">
        <v>13</v>
      </c>
      <c r="I39" s="197">
        <v>0.5</v>
      </c>
      <c r="J39" s="174"/>
      <c r="K39" s="301">
        <f>('2021'!K39*3.5%)+'2021'!K39</f>
        <v>3952.0459511820004</v>
      </c>
      <c r="L39" s="174">
        <f t="shared" ref="L39:T39" si="8">L38*$A$13</f>
        <v>3862.6808881184998</v>
      </c>
      <c r="M39" s="174">
        <f t="shared" si="8"/>
        <v>3552.5688336495</v>
      </c>
      <c r="N39" s="175">
        <f t="shared" si="8"/>
        <v>2897.1877558049991</v>
      </c>
      <c r="O39" s="176">
        <f t="shared" si="8"/>
        <v>2775.3873131565006</v>
      </c>
      <c r="P39" s="175">
        <f t="shared" si="8"/>
        <v>2386.8338349554997</v>
      </c>
      <c r="Q39" s="175">
        <f t="shared" si="8"/>
        <v>2279.349697779001</v>
      </c>
      <c r="R39" s="174">
        <f t="shared" si="8"/>
        <v>2221.0032965715</v>
      </c>
      <c r="S39" s="176">
        <f t="shared" si="8"/>
        <v>2086.1168559525004</v>
      </c>
      <c r="T39" s="174">
        <f t="shared" si="8"/>
        <v>1774.1406992085001</v>
      </c>
      <c r="U39" s="188"/>
      <c r="V39" s="188"/>
      <c r="W39" s="198"/>
    </row>
    <row r="40" spans="1:24" s="30" customFormat="1" ht="9.75" hidden="1" customHeight="1">
      <c r="A40" s="173"/>
      <c r="B40" s="173"/>
      <c r="C40" s="173"/>
      <c r="D40" s="173"/>
      <c r="E40" s="173"/>
      <c r="F40" s="173"/>
      <c r="G40" s="162"/>
      <c r="H40" s="187" t="s">
        <v>14</v>
      </c>
      <c r="I40" s="197">
        <v>0.3</v>
      </c>
      <c r="J40" s="174"/>
      <c r="K40" s="301">
        <f>('2021'!K40*3.5%)+'2021'!K40</f>
        <v>2371.2275707091999</v>
      </c>
      <c r="L40" s="174">
        <f t="shared" ref="L40:T40" si="9">L38*$A$14</f>
        <v>2317.6085328710997</v>
      </c>
      <c r="M40" s="174">
        <f t="shared" si="9"/>
        <v>2131.5413001897</v>
      </c>
      <c r="N40" s="175">
        <f t="shared" si="9"/>
        <v>1738.3126534829994</v>
      </c>
      <c r="O40" s="176">
        <f t="shared" si="9"/>
        <v>1665.2323878939003</v>
      </c>
      <c r="P40" s="175">
        <f t="shared" si="9"/>
        <v>1432.1003009732997</v>
      </c>
      <c r="Q40" s="175">
        <f t="shared" si="9"/>
        <v>1367.6098186674005</v>
      </c>
      <c r="R40" s="174">
        <f t="shared" si="9"/>
        <v>1332.6019779429</v>
      </c>
      <c r="S40" s="176">
        <f t="shared" si="9"/>
        <v>1251.6701135715002</v>
      </c>
      <c r="T40" s="174">
        <f t="shared" si="9"/>
        <v>1064.4844195251001</v>
      </c>
      <c r="U40" s="188"/>
      <c r="V40" s="188"/>
      <c r="W40" s="198"/>
    </row>
    <row r="41" spans="1:24" s="30" customFormat="1" ht="9.75" hidden="1" customHeight="1">
      <c r="A41" s="173"/>
      <c r="B41" s="173"/>
      <c r="C41" s="173"/>
      <c r="D41" s="173"/>
      <c r="E41" s="173"/>
      <c r="F41" s="173"/>
      <c r="G41" s="162"/>
      <c r="H41" s="187" t="s">
        <v>15</v>
      </c>
      <c r="I41" s="197">
        <v>0.2</v>
      </c>
      <c r="J41" s="174"/>
      <c r="K41" s="301">
        <f>('2021'!K41*3.5%)+'2021'!K41</f>
        <v>1580.8183804728003</v>
      </c>
      <c r="L41" s="174">
        <f t="shared" ref="L41:T41" si="10">L38*$A$15</f>
        <v>1545.0723552474001</v>
      </c>
      <c r="M41" s="174">
        <f t="shared" si="10"/>
        <v>1421.0275334598</v>
      </c>
      <c r="N41" s="175">
        <f t="shared" si="10"/>
        <v>1158.8751023219997</v>
      </c>
      <c r="O41" s="176">
        <f t="shared" si="10"/>
        <v>1110.1549252626003</v>
      </c>
      <c r="P41" s="175">
        <f t="shared" si="10"/>
        <v>954.7335339821999</v>
      </c>
      <c r="Q41" s="175">
        <f t="shared" si="10"/>
        <v>911.73987911160043</v>
      </c>
      <c r="R41" s="174">
        <f t="shared" si="10"/>
        <v>888.40131862860005</v>
      </c>
      <c r="S41" s="176">
        <f t="shared" si="10"/>
        <v>834.44674238100015</v>
      </c>
      <c r="T41" s="174">
        <f t="shared" si="10"/>
        <v>709.65627968340004</v>
      </c>
      <c r="U41" s="188"/>
      <c r="V41" s="188"/>
      <c r="W41" s="198"/>
    </row>
    <row r="42" spans="1:24" s="6" customFormat="1" ht="13.15" customHeight="1">
      <c r="A42" s="162"/>
      <c r="B42" s="162"/>
      <c r="C42" s="162"/>
      <c r="D42" s="162"/>
      <c r="E42" s="162"/>
      <c r="F42" s="162"/>
      <c r="G42" s="162"/>
      <c r="H42" s="187"/>
      <c r="I42" s="199"/>
      <c r="J42" s="334"/>
      <c r="K42" s="295">
        <f>K35+K36+K37+K38</f>
        <v>50703.619075773706</v>
      </c>
      <c r="L42" s="295">
        <f t="shared" ref="L42:T42" si="11">L35+L36+L37+L38</f>
        <v>49551.494571645017</v>
      </c>
      <c r="M42" s="295">
        <f t="shared" si="11"/>
        <v>47273.478528393069</v>
      </c>
      <c r="N42" s="295">
        <f t="shared" si="11"/>
        <v>43777.656056939442</v>
      </c>
      <c r="O42" s="295">
        <f t="shared" si="11"/>
        <v>41576.725199818829</v>
      </c>
      <c r="P42" s="295">
        <f t="shared" si="11"/>
        <v>38704.169258607202</v>
      </c>
      <c r="Q42" s="295">
        <f t="shared" si="11"/>
        <v>36559.520206228939</v>
      </c>
      <c r="R42" s="295">
        <f t="shared" si="11"/>
        <v>35174.083448101956</v>
      </c>
      <c r="S42" s="295">
        <f t="shared" si="11"/>
        <v>33706.22366627046</v>
      </c>
      <c r="T42" s="295">
        <f t="shared" si="11"/>
        <v>31036.243368253425</v>
      </c>
      <c r="U42" s="172"/>
      <c r="V42" s="172"/>
      <c r="W42" s="193"/>
    </row>
    <row r="43" spans="1:24" s="6" customFormat="1" ht="3.6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62"/>
      <c r="V43" s="162"/>
      <c r="W43" s="158"/>
    </row>
    <row r="44" spans="1:24" ht="3.6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53"/>
    </row>
    <row r="45" spans="1:24" ht="13.15" customHeight="1">
      <c r="A45" s="160" t="s">
        <v>17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91">
        <v>18</v>
      </c>
      <c r="O45" s="191">
        <v>17</v>
      </c>
      <c r="P45" s="191">
        <v>16</v>
      </c>
      <c r="Q45" s="191">
        <v>15</v>
      </c>
      <c r="R45" s="191">
        <v>14</v>
      </c>
      <c r="S45" s="191">
        <v>13</v>
      </c>
      <c r="T45" s="191">
        <v>12</v>
      </c>
      <c r="U45" s="191">
        <v>11</v>
      </c>
      <c r="V45" s="191">
        <v>10</v>
      </c>
      <c r="W45" s="156">
        <v>9</v>
      </c>
    </row>
    <row r="46" spans="1:24" ht="4.1500000000000004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85"/>
      <c r="N46" s="186"/>
      <c r="O46" s="186"/>
      <c r="P46" s="186"/>
      <c r="Q46" s="186"/>
      <c r="R46" s="186"/>
      <c r="S46" s="186"/>
      <c r="T46" s="186"/>
      <c r="U46" s="186"/>
      <c r="V46" s="186"/>
      <c r="W46" s="299"/>
    </row>
    <row r="47" spans="1:24" s="6" customFormat="1" ht="4.1500000000000004" customHeight="1">
      <c r="A47" s="162"/>
      <c r="B47" s="162"/>
      <c r="C47" s="162"/>
      <c r="D47" s="162"/>
      <c r="E47" s="162"/>
      <c r="F47" s="161"/>
      <c r="G47" s="162"/>
      <c r="H47" s="162"/>
      <c r="I47" s="162"/>
      <c r="J47" s="162"/>
      <c r="K47" s="162"/>
      <c r="L47" s="162"/>
      <c r="M47" s="171"/>
      <c r="N47" s="335"/>
      <c r="O47" s="335"/>
      <c r="P47" s="335"/>
      <c r="Q47" s="335"/>
      <c r="R47" s="335"/>
      <c r="S47" s="335"/>
      <c r="T47" s="335"/>
      <c r="U47" s="335"/>
      <c r="V47" s="335"/>
      <c r="W47" s="336"/>
    </row>
    <row r="48" spans="1:24" s="6" customFormat="1" ht="3.6" customHeight="1">
      <c r="A48" s="162"/>
      <c r="B48" s="162"/>
      <c r="C48" s="162"/>
      <c r="D48" s="162"/>
      <c r="E48" s="162"/>
      <c r="F48" s="161"/>
      <c r="G48" s="162"/>
      <c r="H48" s="162"/>
      <c r="I48" s="162"/>
      <c r="J48" s="162"/>
      <c r="K48" s="162"/>
      <c r="L48" s="162"/>
      <c r="M48" s="162"/>
      <c r="N48" s="182"/>
      <c r="O48" s="182"/>
      <c r="P48" s="182"/>
      <c r="Q48" s="182"/>
      <c r="R48" s="301"/>
      <c r="S48" s="301"/>
      <c r="T48" s="301"/>
      <c r="U48" s="301"/>
      <c r="V48" s="182"/>
      <c r="W48" s="183"/>
    </row>
    <row r="49" spans="1:27" s="6" customFormat="1" ht="12.75" customHeight="1">
      <c r="A49" s="162"/>
      <c r="B49" s="162"/>
      <c r="C49" s="162"/>
      <c r="D49" s="162"/>
      <c r="E49" s="162"/>
      <c r="F49" s="161"/>
      <c r="G49" s="162"/>
      <c r="H49" s="162"/>
      <c r="I49" s="162"/>
      <c r="J49" s="162"/>
      <c r="K49" s="162"/>
      <c r="L49" s="162"/>
      <c r="M49" s="330" t="s">
        <v>5</v>
      </c>
      <c r="N49" s="301">
        <f>('2021'!N49*3.5%)+'2021'!N49</f>
        <v>9495.6695999999993</v>
      </c>
      <c r="O49" s="301">
        <f>('2021'!O49*3.5%)+'2021'!O49</f>
        <v>9495.6695999999993</v>
      </c>
      <c r="P49" s="301">
        <f>('2021'!P49*3.5%)+'2021'!P49</f>
        <v>9495.6695999999993</v>
      </c>
      <c r="Q49" s="301">
        <f>('2021'!Q49*3.5%)+'2021'!Q49</f>
        <v>9495.6695999999993</v>
      </c>
      <c r="R49" s="301">
        <f>('2021'!R49*3.5%)+'2021'!R49</f>
        <v>9495.6695999999993</v>
      </c>
      <c r="S49" s="301">
        <f>('2021'!S49*3.5%)+'2021'!S49</f>
        <v>9495.6695999999993</v>
      </c>
      <c r="T49" s="301">
        <f>('2021'!T49*3.5%)+'2021'!T49</f>
        <v>9495.6695999999993</v>
      </c>
      <c r="U49" s="301">
        <f>('2021'!U49*3.5%)+'2021'!U49</f>
        <v>9495.6695999999993</v>
      </c>
      <c r="V49" s="301">
        <f>('2021'!V49*3.5%)+'2021'!V49</f>
        <v>9495.6695999999993</v>
      </c>
      <c r="W49" s="301">
        <f>('2021'!W49*3.5%)+'2021'!W49</f>
        <v>9495.6695999999993</v>
      </c>
      <c r="X49" s="48"/>
      <c r="Y49" s="48"/>
      <c r="Z49" s="48"/>
      <c r="AA49" s="48"/>
    </row>
    <row r="50" spans="1:27" s="6" customFormat="1" ht="12.75" customHeight="1">
      <c r="A50" s="162"/>
      <c r="B50" s="162"/>
      <c r="C50" s="162"/>
      <c r="D50" s="162"/>
      <c r="E50" s="162"/>
      <c r="F50" s="161"/>
      <c r="G50" s="162"/>
      <c r="H50" s="162"/>
      <c r="I50" s="162"/>
      <c r="J50" s="162"/>
      <c r="K50" s="162"/>
      <c r="L50" s="162"/>
      <c r="M50" s="330" t="s">
        <v>6</v>
      </c>
      <c r="N50" s="301">
        <f>('2021'!N50*3.5%)+'2021'!N50</f>
        <v>6264.3167999999996</v>
      </c>
      <c r="O50" s="301">
        <f>('2021'!O50*3.5%)+'2021'!O50</f>
        <v>5907.8627999999999</v>
      </c>
      <c r="P50" s="301">
        <f>('2021'!P50*3.5%)+'2021'!P50</f>
        <v>5552.4231</v>
      </c>
      <c r="Q50" s="301">
        <f>('2021'!Q50*3.5%)+'2021'!Q50</f>
        <v>5195.5344000000005</v>
      </c>
      <c r="R50" s="301">
        <f>('2021'!R50*3.5%)+'2021'!R50</f>
        <v>4839.9497999999994</v>
      </c>
      <c r="S50" s="301">
        <f>('2021'!S50*3.5%)+'2021'!S50</f>
        <v>4483.2060000000001</v>
      </c>
      <c r="T50" s="301">
        <f>('2021'!T50*3.5%)+'2021'!T50</f>
        <v>4126.7519999999995</v>
      </c>
      <c r="U50" s="301">
        <f>('2021'!U50*3.5%)+'2021'!U50</f>
        <v>3770.2980000000002</v>
      </c>
      <c r="V50" s="301">
        <f>('2021'!V50*3.5%)+'2021'!V50</f>
        <v>3414.5684999999999</v>
      </c>
      <c r="W50" s="301">
        <f>('2021'!W50*3.5%)+'2021'!W50</f>
        <v>3236.7761999999998</v>
      </c>
      <c r="X50" s="48"/>
      <c r="Y50" s="48"/>
      <c r="Z50" s="48"/>
      <c r="AA50" s="48"/>
    </row>
    <row r="51" spans="1:27" s="6" customFormat="1" ht="12.7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330" t="s">
        <v>7</v>
      </c>
      <c r="N51" s="301">
        <f>('2021'!N51*3.5%)+'2021'!N51</f>
        <v>18006.340962073464</v>
      </c>
      <c r="O51" s="301">
        <f>('2021'!O51*3.5%)+'2021'!O51</f>
        <v>16837.776927202834</v>
      </c>
      <c r="P51" s="301">
        <f>('2021'!P51*3.5%)+'2021'!P51</f>
        <v>16420.452372540847</v>
      </c>
      <c r="Q51" s="301">
        <f>('2021'!Q51*3.5%)+'2021'!Q51</f>
        <v>15169.659952884507</v>
      </c>
      <c r="R51" s="301">
        <f>('2021'!R51*3.5%)+'2021'!R51</f>
        <v>14288.211288357112</v>
      </c>
      <c r="S51" s="301">
        <f>('2021'!S51*3.5%)+'2021'!S51</f>
        <v>13051.363994127774</v>
      </c>
      <c r="T51" s="301">
        <f>('2021'!T51*3.5%)+'2021'!T51</f>
        <v>12960.07428274738</v>
      </c>
      <c r="U51" s="301">
        <f>('2021'!U51*3.5%)+'2021'!U51</f>
        <v>13099.965688846578</v>
      </c>
      <c r="V51" s="301">
        <f>('2021'!V51*3.5%)+'2021'!V51</f>
        <v>11033.111794727107</v>
      </c>
      <c r="W51" s="301">
        <f>('2021'!W51*3.5%)+'2021'!W51</f>
        <v>9568.4369030109101</v>
      </c>
      <c r="X51" s="48"/>
      <c r="Y51" s="48"/>
      <c r="Z51" s="48"/>
      <c r="AA51" s="48"/>
    </row>
    <row r="52" spans="1:27" s="6" customFormat="1" ht="12.7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330" t="s">
        <v>8</v>
      </c>
      <c r="N52" s="301">
        <f>('2021'!N52*3.5%)+'2021'!N52</f>
        <v>5279.0630787090004</v>
      </c>
      <c r="O52" s="301">
        <f>('2021'!O52*3.5%)+'2021'!O52</f>
        <v>4634.3073838320015</v>
      </c>
      <c r="P52" s="301">
        <f>('2021'!P52*3.5%)+'2021'!P52</f>
        <v>4622.0788729080004</v>
      </c>
      <c r="Q52" s="301">
        <f>('2021'!Q52*3.5%)+'2021'!Q52</f>
        <v>4753.0134167039996</v>
      </c>
      <c r="R52" s="301">
        <f>('2021'!R52*3.5%)+'2021'!R52</f>
        <v>4513.3644282300002</v>
      </c>
      <c r="S52" s="301">
        <f>('2021'!S52*3.5%)+'2021'!S52</f>
        <v>4630.0572306450003</v>
      </c>
      <c r="T52" s="301">
        <f>('2021'!T52*3.5%)+'2021'!T52</f>
        <v>3858.0951965220006</v>
      </c>
      <c r="U52" s="301">
        <f>('2021'!U52*3.5%)+'2021'!U52</f>
        <v>3990.6701503199993</v>
      </c>
      <c r="V52" s="301">
        <f>('2021'!V52*3.5%)+'2021'!V52</f>
        <v>3285.2192853690003</v>
      </c>
      <c r="W52" s="301">
        <f>('2021'!W52*3.5%)+'2021'!W52</f>
        <v>2847.3789430170009</v>
      </c>
      <c r="X52" s="48"/>
      <c r="Y52" s="48"/>
      <c r="Z52" s="48"/>
      <c r="AA52" s="48"/>
    </row>
    <row r="53" spans="1:27" s="30" customFormat="1" ht="7.15" hidden="1" customHeight="1" thickBot="1">
      <c r="A53" s="173"/>
      <c r="B53" s="173"/>
      <c r="C53" s="173"/>
      <c r="D53" s="173"/>
      <c r="E53" s="162"/>
      <c r="F53" s="173"/>
      <c r="G53" s="162"/>
      <c r="H53" s="187"/>
      <c r="I53" s="187"/>
      <c r="J53" s="201"/>
      <c r="K53" s="202" t="s">
        <v>13</v>
      </c>
      <c r="L53" s="202"/>
      <c r="M53" s="174">
        <v>0.5</v>
      </c>
      <c r="N53" s="174">
        <f>N52*$A$13</f>
        <v>2639.5315393545002</v>
      </c>
      <c r="O53" s="175">
        <f t="shared" ref="O53:W53" si="12">O52*$A$13</f>
        <v>2317.1536919160008</v>
      </c>
      <c r="P53" s="175">
        <f t="shared" si="12"/>
        <v>2311.0394364540002</v>
      </c>
      <c r="Q53" s="174">
        <f t="shared" si="12"/>
        <v>2376.5067083519998</v>
      </c>
      <c r="R53" s="175">
        <f t="shared" si="12"/>
        <v>2256.6822141150001</v>
      </c>
      <c r="S53" s="175">
        <f t="shared" si="12"/>
        <v>2315.0286153225002</v>
      </c>
      <c r="T53" s="175">
        <f t="shared" si="12"/>
        <v>1929.0475982610003</v>
      </c>
      <c r="U53" s="175">
        <f t="shared" si="12"/>
        <v>1995.3350751599996</v>
      </c>
      <c r="V53" s="175">
        <f t="shared" si="12"/>
        <v>1642.6096426845002</v>
      </c>
      <c r="W53" s="337">
        <f t="shared" si="12"/>
        <v>1423.6894715085004</v>
      </c>
    </row>
    <row r="54" spans="1:27" s="30" customFormat="1" ht="7.15" hidden="1" customHeight="1">
      <c r="A54" s="173"/>
      <c r="B54" s="173"/>
      <c r="C54" s="173"/>
      <c r="D54" s="173"/>
      <c r="E54" s="162"/>
      <c r="F54" s="173"/>
      <c r="G54" s="162"/>
      <c r="H54" s="187"/>
      <c r="I54" s="187"/>
      <c r="J54" s="201"/>
      <c r="K54" s="203" t="s">
        <v>14</v>
      </c>
      <c r="L54" s="204"/>
      <c r="M54" s="174">
        <v>0.3</v>
      </c>
      <c r="N54" s="174">
        <f t="shared" ref="N54:W54" si="13">N52*$A$14</f>
        <v>1583.7189236127001</v>
      </c>
      <c r="O54" s="175">
        <f t="shared" si="13"/>
        <v>1390.2922151496005</v>
      </c>
      <c r="P54" s="175">
        <f t="shared" si="13"/>
        <v>1386.6236618724001</v>
      </c>
      <c r="Q54" s="174">
        <f t="shared" si="13"/>
        <v>1425.9040250111998</v>
      </c>
      <c r="R54" s="175">
        <f t="shared" si="13"/>
        <v>1354.0093284689999</v>
      </c>
      <c r="S54" s="175">
        <f t="shared" si="13"/>
        <v>1389.0171691935</v>
      </c>
      <c r="T54" s="175">
        <f t="shared" si="13"/>
        <v>1157.4285589566002</v>
      </c>
      <c r="U54" s="175">
        <f t="shared" si="13"/>
        <v>1197.2010450959997</v>
      </c>
      <c r="V54" s="175">
        <f t="shared" si="13"/>
        <v>985.5657856107</v>
      </c>
      <c r="W54" s="337">
        <f t="shared" si="13"/>
        <v>854.2136829051002</v>
      </c>
    </row>
    <row r="55" spans="1:27" s="30" customFormat="1" ht="7.15" hidden="1" customHeight="1">
      <c r="A55" s="173"/>
      <c r="B55" s="173"/>
      <c r="C55" s="173"/>
      <c r="D55" s="173"/>
      <c r="E55" s="162"/>
      <c r="F55" s="173"/>
      <c r="G55" s="162"/>
      <c r="H55" s="187"/>
      <c r="I55" s="187"/>
      <c r="J55" s="201"/>
      <c r="K55" s="205" t="s">
        <v>15</v>
      </c>
      <c r="L55" s="206"/>
      <c r="M55" s="174">
        <v>0.2</v>
      </c>
      <c r="N55" s="174">
        <f t="shared" ref="N55:W55" si="14">N52*$A$15</f>
        <v>1055.8126157418001</v>
      </c>
      <c r="O55" s="175">
        <f t="shared" si="14"/>
        <v>926.8614767664003</v>
      </c>
      <c r="P55" s="175">
        <f t="shared" si="14"/>
        <v>924.41577458160009</v>
      </c>
      <c r="Q55" s="174">
        <f t="shared" si="14"/>
        <v>950.60268334080001</v>
      </c>
      <c r="R55" s="175">
        <f t="shared" si="14"/>
        <v>902.67288564600005</v>
      </c>
      <c r="S55" s="175">
        <f t="shared" si="14"/>
        <v>926.01144612900009</v>
      </c>
      <c r="T55" s="175">
        <f t="shared" si="14"/>
        <v>771.61903930440019</v>
      </c>
      <c r="U55" s="175">
        <f t="shared" si="14"/>
        <v>798.13403006399994</v>
      </c>
      <c r="V55" s="175">
        <f t="shared" si="14"/>
        <v>657.04385707380015</v>
      </c>
      <c r="W55" s="337">
        <f t="shared" si="14"/>
        <v>569.47578860340025</v>
      </c>
    </row>
    <row r="56" spans="1:27" s="6" customFormat="1" ht="12" customHeight="1">
      <c r="A56" s="162"/>
      <c r="B56" s="162"/>
      <c r="C56" s="162"/>
      <c r="D56" s="162"/>
      <c r="E56" s="162"/>
      <c r="F56" s="162"/>
      <c r="G56" s="162"/>
      <c r="H56" s="162"/>
      <c r="I56" s="172"/>
      <c r="J56" s="172"/>
      <c r="K56" s="187"/>
      <c r="L56" s="187"/>
      <c r="M56" s="334"/>
      <c r="N56" s="295">
        <f>N49+N50+N51+N52</f>
        <v>39045.390440782459</v>
      </c>
      <c r="O56" s="295">
        <f t="shared" ref="O56:W56" si="15">O49+O50+O51+O52</f>
        <v>36875.616711034832</v>
      </c>
      <c r="P56" s="295">
        <f t="shared" si="15"/>
        <v>36090.623945448846</v>
      </c>
      <c r="Q56" s="295">
        <f t="shared" si="15"/>
        <v>34613.87736958851</v>
      </c>
      <c r="R56" s="295">
        <f t="shared" si="15"/>
        <v>33137.195116587114</v>
      </c>
      <c r="S56" s="295">
        <f t="shared" si="15"/>
        <v>31660.296824772773</v>
      </c>
      <c r="T56" s="295">
        <f t="shared" si="15"/>
        <v>30440.591079269379</v>
      </c>
      <c r="U56" s="295">
        <f t="shared" si="15"/>
        <v>30356.603439166578</v>
      </c>
      <c r="V56" s="295">
        <f t="shared" si="15"/>
        <v>27228.569180096107</v>
      </c>
      <c r="W56" s="295">
        <f t="shared" si="15"/>
        <v>25148.26164602791</v>
      </c>
      <c r="X56" s="48"/>
      <c r="Y56" s="48"/>
      <c r="Z56" s="48"/>
      <c r="AA56" s="48"/>
    </row>
    <row r="57" spans="1:27" s="6" customFormat="1" ht="3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80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48"/>
      <c r="Y57" s="48"/>
      <c r="Z57" s="48"/>
      <c r="AA57" s="48"/>
    </row>
    <row r="58" spans="1:27" s="6" customFormat="1" ht="3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80"/>
      <c r="N58" s="181"/>
      <c r="O58" s="181"/>
      <c r="P58" s="181"/>
      <c r="Q58" s="181"/>
      <c r="R58" s="181"/>
      <c r="S58" s="181"/>
      <c r="T58" s="181"/>
      <c r="U58" s="181"/>
      <c r="V58" s="181"/>
      <c r="W58" s="208"/>
      <c r="X58" s="48"/>
      <c r="Y58" s="48"/>
      <c r="Z58" s="48"/>
      <c r="AA58" s="48"/>
    </row>
    <row r="59" spans="1:27" s="6" customFormat="1" ht="13.9" customHeight="1">
      <c r="A59" s="160" t="s">
        <v>18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80"/>
      <c r="N59" s="181"/>
      <c r="O59" s="181"/>
      <c r="P59" s="181"/>
      <c r="Q59" s="207"/>
      <c r="R59" s="186">
        <v>14</v>
      </c>
      <c r="S59" s="186">
        <v>13</v>
      </c>
      <c r="T59" s="186">
        <v>12</v>
      </c>
      <c r="U59" s="186">
        <v>11</v>
      </c>
      <c r="V59" s="186">
        <v>10</v>
      </c>
      <c r="W59" s="155"/>
      <c r="X59" s="48"/>
      <c r="Y59" s="48"/>
      <c r="Z59" s="48"/>
      <c r="AA59" s="48"/>
    </row>
    <row r="60" spans="1:27" s="6" customFormat="1" ht="1.1499999999999999" customHeight="1">
      <c r="A60" s="16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80"/>
      <c r="N60" s="181"/>
      <c r="O60" s="181"/>
      <c r="P60" s="181"/>
      <c r="Q60" s="181"/>
      <c r="R60" s="191"/>
      <c r="S60" s="191"/>
      <c r="T60" s="191"/>
      <c r="U60" s="191"/>
      <c r="V60" s="191"/>
      <c r="W60" s="155"/>
      <c r="X60" s="48"/>
      <c r="Y60" s="48"/>
      <c r="Z60" s="48"/>
      <c r="AA60" s="48"/>
    </row>
    <row r="61" spans="1:27" s="6" customFormat="1" ht="14.25" customHeight="1">
      <c r="A61" s="160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72"/>
      <c r="N61" s="172"/>
      <c r="O61" s="162"/>
      <c r="P61" s="330" t="s">
        <v>5</v>
      </c>
      <c r="Q61" s="338"/>
      <c r="R61" s="301">
        <f>('2021'!R61*3.5%)+'2021'!R61</f>
        <v>8702.4042000000009</v>
      </c>
      <c r="S61" s="301">
        <f>('2021'!S61*3.5%)+'2021'!S61</f>
        <v>8702.4042000000009</v>
      </c>
      <c r="T61" s="301">
        <f>('2021'!T61*3.5%)+'2021'!T61</f>
        <v>8702.4042000000009</v>
      </c>
      <c r="U61" s="301">
        <f>('2021'!U61*3.5%)+'2021'!U61</f>
        <v>8702.4042000000009</v>
      </c>
      <c r="V61" s="301">
        <f>('2021'!V61*3.5%)+'2021'!V61</f>
        <v>8702.4042000000009</v>
      </c>
      <c r="W61" s="210"/>
      <c r="Y61" s="48"/>
      <c r="Z61" s="48"/>
      <c r="AA61" s="48"/>
    </row>
    <row r="62" spans="1:27" s="6" customFormat="1" ht="14.25" customHeight="1">
      <c r="A62" s="160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72"/>
      <c r="N62" s="180"/>
      <c r="O62" s="162"/>
      <c r="P62" s="330" t="s">
        <v>6</v>
      </c>
      <c r="Q62" s="218"/>
      <c r="R62" s="301">
        <f>('2021'!R62*3.5%)+'2021'!R62</f>
        <v>4839.9497999999994</v>
      </c>
      <c r="S62" s="301">
        <f>('2021'!S62*3.5%)+'2021'!S62</f>
        <v>4483.2060000000001</v>
      </c>
      <c r="T62" s="301">
        <f>('2021'!T62*3.5%)+'2021'!T62</f>
        <v>4126.7519999999995</v>
      </c>
      <c r="U62" s="301">
        <f>('2021'!U62*3.5%)+'2021'!U62</f>
        <v>3770.2980000000002</v>
      </c>
      <c r="V62" s="301">
        <f>('2021'!V62*3.5%)+'2021'!V62</f>
        <v>3414.5684999999999</v>
      </c>
      <c r="W62" s="210"/>
      <c r="Y62" s="48"/>
      <c r="Z62" s="48"/>
      <c r="AA62" s="48"/>
    </row>
    <row r="63" spans="1:27" s="6" customFormat="1" ht="14.25" customHeight="1">
      <c r="A63" s="160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72"/>
      <c r="N63" s="172"/>
      <c r="O63" s="162"/>
      <c r="P63" s="330" t="s">
        <v>7</v>
      </c>
      <c r="Q63" s="218"/>
      <c r="R63" s="301">
        <f>('2021'!R63*3.5%)+'2021'!R63</f>
        <v>16518.805071388553</v>
      </c>
      <c r="S63" s="301">
        <f>('2021'!S63*3.5%)+'2021'!S63</f>
        <v>14274.192146841388</v>
      </c>
      <c r="T63" s="301">
        <f>('2021'!T63*3.5%)+'2021'!T63</f>
        <v>13305.499322537689</v>
      </c>
      <c r="U63" s="301">
        <f>('2021'!U63*3.5%)+'2021'!U63</f>
        <v>13446.969558188288</v>
      </c>
      <c r="V63" s="301">
        <f>('2021'!V63*3.5%)+'2021'!V63</f>
        <v>11073.916054279052</v>
      </c>
      <c r="W63" s="210"/>
    </row>
    <row r="64" spans="1:27" s="6" customFormat="1" ht="14.25" customHeight="1">
      <c r="A64" s="160"/>
      <c r="B64" s="162"/>
      <c r="C64" s="162"/>
      <c r="D64" s="162"/>
      <c r="E64" s="158"/>
      <c r="F64" s="158"/>
      <c r="G64" s="158"/>
      <c r="H64" s="162"/>
      <c r="I64" s="162"/>
      <c r="J64" s="162"/>
      <c r="K64" s="162"/>
      <c r="L64" s="162"/>
      <c r="M64" s="172"/>
      <c r="N64" s="172"/>
      <c r="O64" s="162"/>
      <c r="P64" s="330" t="s">
        <v>8</v>
      </c>
      <c r="Q64" s="218"/>
      <c r="R64" s="301">
        <f>('2021'!R64*3.5%)+'2021'!R64</f>
        <v>6743.9582112614398</v>
      </c>
      <c r="S64" s="301">
        <f>('2021'!S64*3.5%)+'2021'!S64</f>
        <v>5852.8853833586145</v>
      </c>
      <c r="T64" s="301">
        <f>('2021'!T64*3.5%)+'2021'!T64</f>
        <v>4203.520236312309</v>
      </c>
      <c r="U64" s="301">
        <f>('2021'!U64*3.5%)+'2021'!U64</f>
        <v>4337.6740196617111</v>
      </c>
      <c r="V64" s="301">
        <f>('2021'!V64*3.5%)+'2021'!V64</f>
        <v>3326.0235449209472</v>
      </c>
      <c r="W64" s="210"/>
    </row>
    <row r="65" spans="1:28" s="6" customFormat="1" ht="11.45" hidden="1" customHeight="1" thickBot="1">
      <c r="A65" s="162"/>
      <c r="B65" s="162"/>
      <c r="C65" s="162"/>
      <c r="D65" s="162"/>
      <c r="E65" s="158"/>
      <c r="F65" s="158"/>
      <c r="G65" s="158"/>
      <c r="H65" s="162"/>
      <c r="I65" s="162"/>
      <c r="J65" s="162"/>
      <c r="K65" s="201"/>
      <c r="L65" s="201"/>
      <c r="M65" s="201"/>
      <c r="N65" s="202" t="s">
        <v>13</v>
      </c>
      <c r="O65" s="162"/>
      <c r="P65" s="212">
        <v>0.5</v>
      </c>
      <c r="Q65" s="212"/>
      <c r="R65" s="301">
        <f>('2021'!R65*3.5%)+'2021'!R65</f>
        <v>3371.9791056307199</v>
      </c>
      <c r="S65" s="176">
        <f t="shared" ref="S65:V65" si="16">S64*$A$13</f>
        <v>2926.4426916793072</v>
      </c>
      <c r="T65" s="176">
        <f t="shared" si="16"/>
        <v>2101.7601181561545</v>
      </c>
      <c r="U65" s="175">
        <f t="shared" si="16"/>
        <v>2168.8370098308555</v>
      </c>
      <c r="V65" s="174">
        <f t="shared" si="16"/>
        <v>1663.0117724604736</v>
      </c>
      <c r="W65" s="198"/>
      <c r="X65" s="48"/>
      <c r="Y65" s="48"/>
      <c r="Z65" s="48"/>
      <c r="AA65" s="48"/>
    </row>
    <row r="66" spans="1:28" s="6" customFormat="1" ht="11.45" hidden="1" customHeight="1">
      <c r="A66" s="162"/>
      <c r="B66" s="162"/>
      <c r="C66" s="162"/>
      <c r="D66" s="162"/>
      <c r="E66" s="158"/>
      <c r="F66" s="158"/>
      <c r="G66" s="158"/>
      <c r="H66" s="162"/>
      <c r="I66" s="162"/>
      <c r="J66" s="162"/>
      <c r="K66" s="201"/>
      <c r="L66" s="201"/>
      <c r="M66" s="201"/>
      <c r="N66" s="203" t="s">
        <v>14</v>
      </c>
      <c r="O66" s="162"/>
      <c r="P66" s="212">
        <v>0.3</v>
      </c>
      <c r="Q66" s="212"/>
      <c r="R66" s="301">
        <f>('2021'!R66*3.5%)+'2021'!R66</f>
        <v>2023.1874633784319</v>
      </c>
      <c r="S66" s="176">
        <f t="shared" ref="S66:V66" si="17">S64*$A$14</f>
        <v>1755.8656150075842</v>
      </c>
      <c r="T66" s="176">
        <f t="shared" si="17"/>
        <v>1261.0560708936925</v>
      </c>
      <c r="U66" s="175">
        <f t="shared" si="17"/>
        <v>1301.3022058985132</v>
      </c>
      <c r="V66" s="174">
        <f t="shared" si="17"/>
        <v>997.80706347628416</v>
      </c>
      <c r="W66" s="198"/>
      <c r="X66" s="48"/>
      <c r="Y66" s="48"/>
      <c r="Z66" s="48"/>
      <c r="AA66" s="48"/>
    </row>
    <row r="67" spans="1:28" ht="11.45" hidden="1" customHeight="1">
      <c r="A67" s="201"/>
      <c r="B67" s="153"/>
      <c r="C67" s="153"/>
      <c r="D67" s="153"/>
      <c r="E67" s="153"/>
      <c r="F67" s="153"/>
      <c r="G67" s="153"/>
      <c r="H67" s="161"/>
      <c r="I67" s="161"/>
      <c r="J67" s="161"/>
      <c r="K67" s="201"/>
      <c r="L67" s="153"/>
      <c r="M67" s="153"/>
      <c r="N67" s="205" t="s">
        <v>15</v>
      </c>
      <c r="O67" s="161"/>
      <c r="P67" s="212">
        <v>0.2</v>
      </c>
      <c r="Q67" s="212"/>
      <c r="R67" s="301">
        <f>('2021'!R67*3.5%)+'2021'!R67</f>
        <v>1348.7916422522881</v>
      </c>
      <c r="S67" s="176">
        <f t="shared" ref="S67:V67" si="18">S64*$A$15</f>
        <v>1170.577076671723</v>
      </c>
      <c r="T67" s="176">
        <f t="shared" si="18"/>
        <v>840.70404726246181</v>
      </c>
      <c r="U67" s="175">
        <f t="shared" si="18"/>
        <v>867.53480393234224</v>
      </c>
      <c r="V67" s="174">
        <f t="shared" si="18"/>
        <v>665.20470898418944</v>
      </c>
      <c r="W67" s="198"/>
      <c r="X67" s="3"/>
      <c r="Y67" s="1"/>
      <c r="Z67" s="1"/>
      <c r="AA67" s="1"/>
    </row>
    <row r="68" spans="1:28" ht="14.25" customHeight="1">
      <c r="A68" s="214"/>
      <c r="B68" s="215"/>
      <c r="C68" s="339"/>
      <c r="D68" s="339"/>
      <c r="E68" s="339"/>
      <c r="F68" s="339"/>
      <c r="G68" s="153"/>
      <c r="H68" s="161"/>
      <c r="I68" s="161"/>
      <c r="J68" s="161"/>
      <c r="K68" s="187"/>
      <c r="L68" s="153"/>
      <c r="M68" s="153"/>
      <c r="N68" s="172"/>
      <c r="O68" s="161"/>
      <c r="P68" s="340"/>
      <c r="Q68" s="338"/>
      <c r="R68" s="295">
        <f t="shared" ref="R68:V68" si="19">R61+R62+R63+R64</f>
        <v>36805.11728264999</v>
      </c>
      <c r="S68" s="295">
        <f t="shared" si="19"/>
        <v>33312.687730200007</v>
      </c>
      <c r="T68" s="295">
        <f t="shared" si="19"/>
        <v>30338.17575885</v>
      </c>
      <c r="U68" s="295">
        <f t="shared" si="19"/>
        <v>30257.345777850001</v>
      </c>
      <c r="V68" s="295">
        <f t="shared" si="19"/>
        <v>26516.912299200001</v>
      </c>
      <c r="W68" s="210"/>
      <c r="X68" s="48"/>
      <c r="Y68" s="48"/>
      <c r="Z68" s="48"/>
      <c r="AA68" s="1"/>
      <c r="AB68" s="1"/>
    </row>
    <row r="69" spans="1:28" ht="12.6" customHeight="1">
      <c r="A69" s="324" t="s">
        <v>41</v>
      </c>
      <c r="B69" s="325"/>
      <c r="C69" s="326"/>
      <c r="D69" s="327" t="s">
        <v>70</v>
      </c>
      <c r="E69" s="328"/>
      <c r="F69" s="326"/>
      <c r="G69" s="153"/>
      <c r="H69" s="341" t="s">
        <v>27</v>
      </c>
      <c r="I69" s="342"/>
      <c r="J69" s="343"/>
      <c r="K69" s="341" t="s">
        <v>28</v>
      </c>
      <c r="L69" s="344"/>
      <c r="M69" s="344"/>
      <c r="N69" s="345"/>
      <c r="O69" s="190"/>
      <c r="P69" s="190"/>
      <c r="Q69" s="190"/>
      <c r="R69" s="190"/>
      <c r="S69" s="346"/>
      <c r="T69" s="346"/>
      <c r="U69" s="210"/>
      <c r="V69" s="210"/>
      <c r="W69" s="156"/>
      <c r="X69" s="4"/>
    </row>
    <row r="70" spans="1:28" s="6" customFormat="1" ht="12" customHeight="1">
      <c r="A70" s="319"/>
      <c r="B70" s="320"/>
      <c r="C70" s="321"/>
      <c r="D70" s="319" t="s">
        <v>19</v>
      </c>
      <c r="E70" s="322"/>
      <c r="F70" s="321"/>
      <c r="G70" s="158"/>
      <c r="H70" s="347"/>
      <c r="I70" s="346"/>
      <c r="J70" s="348"/>
      <c r="K70" s="347"/>
      <c r="L70" s="346"/>
      <c r="M70" s="346"/>
      <c r="N70" s="349"/>
      <c r="O70" s="247"/>
      <c r="P70" s="247"/>
      <c r="Q70" s="247"/>
      <c r="R70" s="247"/>
      <c r="S70" s="247"/>
      <c r="T70" s="247"/>
      <c r="U70" s="182"/>
      <c r="V70" s="182"/>
      <c r="W70" s="183"/>
      <c r="X70" s="33"/>
    </row>
    <row r="71" spans="1:28" s="6" customFormat="1" ht="13.5" customHeight="1">
      <c r="A71" s="323" t="s">
        <v>20</v>
      </c>
      <c r="B71" s="317" t="s">
        <v>21</v>
      </c>
      <c r="C71" s="318"/>
      <c r="D71" s="323" t="s">
        <v>20</v>
      </c>
      <c r="E71" s="317" t="s">
        <v>22</v>
      </c>
      <c r="F71" s="318" t="s">
        <v>21</v>
      </c>
      <c r="G71" s="158"/>
      <c r="H71" s="347"/>
      <c r="I71" s="346"/>
      <c r="J71" s="348"/>
      <c r="K71" s="420" t="s">
        <v>36</v>
      </c>
      <c r="L71" s="351"/>
      <c r="M71" s="351"/>
      <c r="N71" s="419">
        <v>43.5</v>
      </c>
      <c r="O71" s="247"/>
      <c r="P71" s="247"/>
      <c r="Q71" s="247"/>
      <c r="R71" s="247"/>
      <c r="S71" s="247"/>
      <c r="T71" s="247"/>
      <c r="U71" s="182"/>
      <c r="V71" s="182"/>
      <c r="W71" s="183"/>
      <c r="X71" s="33"/>
    </row>
    <row r="72" spans="1:28" s="6" customFormat="1" ht="15" customHeight="1">
      <c r="A72" s="225" t="s">
        <v>23</v>
      </c>
      <c r="B72" s="172">
        <v>48.38</v>
      </c>
      <c r="C72" s="226"/>
      <c r="D72" s="225" t="s">
        <v>23</v>
      </c>
      <c r="E72" s="172">
        <v>775.61</v>
      </c>
      <c r="F72" s="226">
        <v>29.86</v>
      </c>
      <c r="G72" s="158"/>
      <c r="H72" s="350" t="s">
        <v>53</v>
      </c>
      <c r="I72" s="351">
        <f>('mes NOV 3,5%'!J68)*14</f>
        <v>5017.18</v>
      </c>
      <c r="J72" s="352" t="s">
        <v>54</v>
      </c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182"/>
      <c r="V72" s="182"/>
      <c r="W72" s="183"/>
      <c r="X72" s="33"/>
    </row>
    <row r="73" spans="1:28" s="6" customFormat="1" ht="15" customHeight="1">
      <c r="A73" s="229" t="s">
        <v>24</v>
      </c>
      <c r="B73" s="165">
        <v>39.450000000000003</v>
      </c>
      <c r="C73" s="226"/>
      <c r="D73" s="225" t="s">
        <v>24</v>
      </c>
      <c r="E73" s="172">
        <v>792.63</v>
      </c>
      <c r="F73" s="226">
        <v>28.76</v>
      </c>
      <c r="G73" s="158"/>
      <c r="H73" s="353"/>
      <c r="I73" s="354"/>
      <c r="J73" s="247"/>
      <c r="K73" s="247"/>
      <c r="L73" s="249"/>
      <c r="M73" s="247"/>
      <c r="N73" s="247"/>
      <c r="O73" s="247"/>
      <c r="P73" s="247"/>
      <c r="Q73" s="247"/>
      <c r="R73" s="249"/>
      <c r="S73" s="247"/>
      <c r="T73" s="247"/>
      <c r="U73" s="355"/>
      <c r="V73" s="356"/>
      <c r="W73" s="356"/>
      <c r="X73" s="34"/>
    </row>
    <row r="74" spans="1:28" s="6" customFormat="1" ht="15" customHeight="1">
      <c r="A74" s="229" t="s">
        <v>26</v>
      </c>
      <c r="B74" s="165">
        <v>29.86</v>
      </c>
      <c r="C74" s="226"/>
      <c r="D74" s="225" t="s">
        <v>26</v>
      </c>
      <c r="E74" s="172">
        <v>705.28</v>
      </c>
      <c r="F74" s="226">
        <v>25.78</v>
      </c>
      <c r="G74" s="158"/>
      <c r="H74" s="353"/>
      <c r="I74" s="354"/>
      <c r="J74" s="247"/>
      <c r="K74" s="341" t="s">
        <v>29</v>
      </c>
      <c r="L74" s="342"/>
      <c r="M74" s="342"/>
      <c r="N74" s="342"/>
      <c r="O74" s="342" t="s">
        <v>52</v>
      </c>
      <c r="P74" s="342" t="s">
        <v>31</v>
      </c>
      <c r="Q74" s="357"/>
      <c r="R74" s="357"/>
      <c r="S74" s="358"/>
      <c r="T74" s="247"/>
      <c r="U74" s="359"/>
      <c r="V74" s="355"/>
      <c r="W74" s="359"/>
      <c r="X74" s="33"/>
    </row>
    <row r="75" spans="1:28" s="6" customFormat="1" ht="15" customHeight="1">
      <c r="A75" s="229" t="s">
        <v>32</v>
      </c>
      <c r="B75" s="165">
        <v>20.329999999999998</v>
      </c>
      <c r="C75" s="226"/>
      <c r="D75" s="225" t="s">
        <v>32</v>
      </c>
      <c r="E75" s="172">
        <v>672.96</v>
      </c>
      <c r="F75" s="226">
        <v>20.12</v>
      </c>
      <c r="G75" s="158"/>
      <c r="H75" s="353"/>
      <c r="I75" s="360"/>
      <c r="J75" s="247"/>
      <c r="K75" s="347" t="s">
        <v>33</v>
      </c>
      <c r="L75" s="353"/>
      <c r="M75" s="353"/>
      <c r="N75" s="397">
        <v>0.27610000000000001</v>
      </c>
      <c r="O75" s="397">
        <v>0.19</v>
      </c>
      <c r="P75" s="397">
        <f>N75-O75</f>
        <v>8.610000000000001E-2</v>
      </c>
      <c r="Q75" s="353"/>
      <c r="R75" s="353"/>
      <c r="S75" s="349"/>
      <c r="T75" s="247"/>
      <c r="U75" s="355"/>
      <c r="V75" s="355"/>
      <c r="W75" s="355"/>
      <c r="X75" s="34"/>
    </row>
    <row r="76" spans="1:28" s="6" customFormat="1" ht="15" customHeight="1">
      <c r="A76" s="237" t="s">
        <v>34</v>
      </c>
      <c r="B76" s="418">
        <v>15.3</v>
      </c>
      <c r="C76" s="361"/>
      <c r="D76" s="417" t="s">
        <v>34</v>
      </c>
      <c r="E76" s="418">
        <v>621.6</v>
      </c>
      <c r="F76" s="236">
        <v>15.3</v>
      </c>
      <c r="G76" s="158"/>
      <c r="H76" s="353"/>
      <c r="I76" s="362"/>
      <c r="J76" s="247"/>
      <c r="K76" s="347" t="s">
        <v>50</v>
      </c>
      <c r="L76" s="353"/>
      <c r="M76" s="353"/>
      <c r="N76" s="353">
        <v>11.04</v>
      </c>
      <c r="O76" s="353">
        <v>0</v>
      </c>
      <c r="P76" s="397">
        <v>11.04</v>
      </c>
      <c r="Q76" s="353"/>
      <c r="R76" s="353"/>
      <c r="S76" s="349"/>
      <c r="T76" s="247"/>
      <c r="U76" s="182"/>
      <c r="V76" s="182"/>
      <c r="W76" s="183"/>
      <c r="X76" s="33"/>
    </row>
    <row r="77" spans="1:28" s="6" customFormat="1" ht="13.15" customHeight="1">
      <c r="A77" s="172"/>
      <c r="B77" s="158"/>
      <c r="C77" s="158"/>
      <c r="D77" s="158"/>
      <c r="E77" s="158"/>
      <c r="F77" s="158"/>
      <c r="G77" s="158"/>
      <c r="H77" s="253"/>
      <c r="I77" s="309"/>
      <c r="J77" s="253"/>
      <c r="K77" s="363" t="s">
        <v>51</v>
      </c>
      <c r="L77" s="312"/>
      <c r="M77" s="312"/>
      <c r="N77" s="312"/>
      <c r="O77" s="312"/>
      <c r="P77" s="312"/>
      <c r="Q77" s="312"/>
      <c r="R77" s="312"/>
      <c r="S77" s="313"/>
      <c r="T77" s="253"/>
      <c r="U77" s="162"/>
      <c r="V77" s="162"/>
      <c r="W77" s="158"/>
    </row>
    <row r="78" spans="1:28" s="6" customFormat="1" ht="9.75" customHeight="1">
      <c r="A78" s="24"/>
      <c r="H78" s="74"/>
      <c r="I78" s="89"/>
      <c r="J78" s="74"/>
      <c r="K78" s="74"/>
      <c r="S78" s="10"/>
      <c r="T78" s="10"/>
      <c r="U78" s="10"/>
      <c r="V78" s="10"/>
    </row>
    <row r="81" spans="11:15">
      <c r="K81" s="395"/>
      <c r="L81" s="396"/>
    </row>
    <row r="84" spans="11:15">
      <c r="O84" t="s">
        <v>78</v>
      </c>
    </row>
  </sheetData>
  <mergeCells count="2">
    <mergeCell ref="A1:T1"/>
    <mergeCell ref="F2:O2"/>
  </mergeCells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topLeftCell="A7" zoomScaleNormal="100" workbookViewId="0">
      <selection activeCell="H52" sqref="H52"/>
    </sheetView>
  </sheetViews>
  <sheetFormatPr baseColWidth="10" defaultColWidth="11.5703125" defaultRowHeight="16.5"/>
  <cols>
    <col min="1" max="1" width="10.140625" style="153" customWidth="1"/>
    <col min="2" max="3" width="8.85546875" style="153" customWidth="1"/>
    <col min="4" max="5" width="10.140625" style="153" customWidth="1"/>
    <col min="6" max="6" width="9.42578125" style="153" customWidth="1"/>
    <col min="7" max="13" width="8.7109375" style="153" customWidth="1"/>
    <col min="14" max="14" width="8.42578125" style="153" customWidth="1"/>
    <col min="15" max="16" width="8.7109375" style="153" customWidth="1"/>
    <col min="17" max="19" width="8.28515625" style="153" customWidth="1"/>
    <col min="20" max="20" width="8" style="153" customWidth="1"/>
    <col min="21" max="22" width="8.5703125" style="153" customWidth="1"/>
    <col min="23" max="23" width="8.85546875" style="153" customWidth="1"/>
    <col min="24" max="29" width="10.140625" style="153" customWidth="1"/>
    <col min="30" max="16384" width="11.5703125" style="153"/>
  </cols>
  <sheetData>
    <row r="1" spans="1:24" ht="20.25">
      <c r="A1" s="452" t="s">
        <v>56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288"/>
      <c r="V1" s="288"/>
      <c r="W1" s="288"/>
      <c r="X1" s="152"/>
    </row>
    <row r="2" spans="1:24" s="156" customFormat="1" ht="23.25" customHeight="1">
      <c r="A2" s="154"/>
      <c r="B2" s="154"/>
      <c r="C2" s="154"/>
      <c r="D2" s="154"/>
      <c r="E2" s="154"/>
      <c r="F2" s="455" t="s">
        <v>45</v>
      </c>
      <c r="G2" s="455"/>
      <c r="H2" s="455"/>
      <c r="I2" s="455"/>
      <c r="J2" s="455"/>
      <c r="K2" s="455"/>
      <c r="L2" s="455"/>
      <c r="M2" s="455"/>
      <c r="N2" s="455"/>
      <c r="O2" s="455"/>
      <c r="P2" s="154"/>
      <c r="Q2" s="154"/>
      <c r="R2" s="154"/>
      <c r="S2" s="154"/>
      <c r="T2" s="155"/>
      <c r="U2" s="155"/>
      <c r="V2" s="155"/>
      <c r="W2" s="155"/>
      <c r="X2" s="155"/>
    </row>
    <row r="3" spans="1:24">
      <c r="A3" s="157" t="s">
        <v>71</v>
      </c>
      <c r="H3" s="158"/>
      <c r="R3" s="159"/>
      <c r="S3" s="159"/>
      <c r="T3" s="159"/>
      <c r="U3" s="159"/>
      <c r="V3" s="159"/>
      <c r="W3" s="159"/>
      <c r="X3" s="159"/>
    </row>
    <row r="4" spans="1:24" ht="6.6" customHeight="1">
      <c r="A4" s="160"/>
      <c r="B4" s="161"/>
      <c r="C4" s="161"/>
      <c r="D4" s="161"/>
      <c r="E4" s="161"/>
      <c r="F4" s="161"/>
      <c r="G4" s="162"/>
      <c r="H4" s="161"/>
      <c r="I4" s="161"/>
      <c r="J4" s="161"/>
      <c r="K4" s="161"/>
      <c r="L4" s="161"/>
      <c r="M4" s="161"/>
      <c r="N4" s="161"/>
      <c r="O4" s="161"/>
      <c r="P4" s="161"/>
      <c r="Q4" s="163"/>
      <c r="R4" s="163"/>
      <c r="S4" s="163"/>
      <c r="T4" s="163"/>
      <c r="U4" s="163"/>
      <c r="V4" s="163"/>
      <c r="W4" s="164"/>
      <c r="X4" s="159"/>
    </row>
    <row r="5" spans="1:24" ht="13.9" customHeight="1">
      <c r="A5" s="160" t="s">
        <v>1</v>
      </c>
      <c r="B5" s="161"/>
      <c r="C5" s="161"/>
      <c r="D5" s="161"/>
      <c r="E5" s="161"/>
      <c r="F5" s="191"/>
      <c r="G5" s="191"/>
      <c r="H5" s="191"/>
      <c r="I5" s="191"/>
      <c r="J5" s="191"/>
      <c r="K5" s="191"/>
      <c r="L5" s="191"/>
      <c r="M5" s="191"/>
      <c r="N5" s="161"/>
      <c r="O5" s="161"/>
      <c r="P5" s="161"/>
      <c r="Q5" s="163"/>
      <c r="R5" s="163"/>
      <c r="S5" s="163"/>
      <c r="T5" s="163"/>
      <c r="U5" s="163"/>
      <c r="V5" s="165"/>
      <c r="W5" s="152"/>
      <c r="X5" s="152"/>
    </row>
    <row r="6" spans="1:24" ht="12" customHeight="1">
      <c r="A6" s="161"/>
      <c r="B6" s="161">
        <v>30</v>
      </c>
      <c r="C6" s="161">
        <v>29</v>
      </c>
      <c r="D6" s="161">
        <v>28</v>
      </c>
      <c r="E6" s="161">
        <v>27</v>
      </c>
      <c r="F6" s="191">
        <v>26</v>
      </c>
      <c r="G6" s="191">
        <v>25</v>
      </c>
      <c r="H6" s="191">
        <v>24</v>
      </c>
      <c r="I6" s="191">
        <v>23</v>
      </c>
      <c r="J6" s="191">
        <v>22</v>
      </c>
      <c r="K6" s="191">
        <v>21</v>
      </c>
      <c r="L6" s="191">
        <v>20</v>
      </c>
      <c r="M6" s="184" t="s">
        <v>2</v>
      </c>
      <c r="N6" s="166" t="s">
        <v>3</v>
      </c>
      <c r="O6" s="167" t="s">
        <v>4</v>
      </c>
      <c r="P6" s="161"/>
      <c r="Q6" s="165"/>
      <c r="R6" s="165"/>
      <c r="S6" s="165"/>
      <c r="T6" s="165"/>
      <c r="U6" s="165"/>
      <c r="V6" s="165"/>
      <c r="W6" s="152"/>
      <c r="X6" s="152"/>
    </row>
    <row r="7" spans="1:24" s="158" customFormat="1" ht="4.1500000000000004" customHeight="1">
      <c r="A7" s="162"/>
      <c r="B7" s="168"/>
      <c r="C7" s="168"/>
      <c r="D7" s="168"/>
      <c r="E7" s="168"/>
      <c r="F7" s="301"/>
      <c r="G7" s="301"/>
      <c r="H7" s="301"/>
      <c r="I7" s="301"/>
      <c r="J7" s="301"/>
      <c r="K7" s="301"/>
      <c r="L7" s="301"/>
      <c r="M7" s="301"/>
      <c r="N7" s="168"/>
      <c r="O7" s="170"/>
      <c r="P7" s="162"/>
      <c r="Q7" s="162"/>
      <c r="R7" s="162"/>
      <c r="S7" s="162"/>
      <c r="T7" s="162"/>
      <c r="U7" s="162"/>
      <c r="V7" s="162"/>
    </row>
    <row r="8" spans="1:24" s="409" customFormat="1" ht="13.5" customHeight="1">
      <c r="A8" s="405" t="s">
        <v>5</v>
      </c>
      <c r="B8" s="406">
        <f>'[2]mes 21'!B9*3.5%+'[2]mes 21'!B9</f>
        <v>1256.8936500000002</v>
      </c>
      <c r="C8" s="406">
        <f>'[2]mes 21'!C9*3.5%+'[2]mes 21'!C9</f>
        <v>1256.8936500000002</v>
      </c>
      <c r="D8" s="406">
        <f>'[2]mes 21'!D9*3.5%+'[2]mes 21'!D9</f>
        <v>1256.8936500000002</v>
      </c>
      <c r="E8" s="406">
        <f>'[2]mes 21'!E9*3.5%+'[2]mes 21'!E9</f>
        <v>1256.8936500000002</v>
      </c>
      <c r="F8" s="407">
        <f>'[2]mes 21'!F9*3.5%+'[2]mes 21'!F9</f>
        <v>1256.8936500000002</v>
      </c>
      <c r="G8" s="407">
        <f>'[2]mes 21'!G9*3.5%+'[2]mes 21'!G9</f>
        <v>1256.8936500000002</v>
      </c>
      <c r="H8" s="407">
        <f>'[2]mes 21'!H9*3.5%+'[2]mes 21'!H9</f>
        <v>1256.8936500000002</v>
      </c>
      <c r="I8" s="407">
        <f>'[2]mes 21'!I9*3.5%+'[2]mes 21'!I9</f>
        <v>1256.8936500000002</v>
      </c>
      <c r="J8" s="407">
        <f>'[2]mes 21'!J9*3.5%+'[2]mes 21'!J9</f>
        <v>1256.8936500000002</v>
      </c>
      <c r="K8" s="407">
        <f>'[2]mes 21'!K9*3.5%+'[2]mes 21'!K9</f>
        <v>1256.8936500000002</v>
      </c>
      <c r="L8" s="407">
        <f>'[2]mes 21'!L9*3.5%+'[2]mes 21'!L9</f>
        <v>1256.8936500000002</v>
      </c>
      <c r="M8" s="407">
        <f>'[2]mes 21'!M9*3.5%+'[2]mes 21'!M9</f>
        <v>1256.8936500000002</v>
      </c>
      <c r="N8" s="406">
        <f>'[2]mes 21'!N9*3.5%+'[2]mes 21'!N9</f>
        <v>1256.8936500000002</v>
      </c>
      <c r="O8" s="406">
        <f>'[2]mes 21'!O9*3.5%+'[2]mes 21'!O9</f>
        <v>1256.8936500000002</v>
      </c>
      <c r="P8" s="408"/>
      <c r="Q8" s="408"/>
      <c r="R8" s="408"/>
      <c r="S8" s="408"/>
      <c r="T8" s="408"/>
      <c r="U8" s="408"/>
      <c r="V8" s="408"/>
    </row>
    <row r="9" spans="1:24" s="158" customFormat="1" ht="13.5" customHeight="1">
      <c r="A9" s="171" t="s">
        <v>6</v>
      </c>
      <c r="B9" s="238">
        <f>'[2]mes 21'!B10*3.5%+'[2]mes 21'!B10</f>
        <v>1097.8969500000001</v>
      </c>
      <c r="C9" s="238">
        <f>'[2]mes 21'!C10*3.5%+'[2]mes 21'!C10</f>
        <v>984.76110000000006</v>
      </c>
      <c r="D9" s="238">
        <f>'[2]mes 21'!D10*3.5%+'[2]mes 21'!D10</f>
        <v>943.38180000000011</v>
      </c>
      <c r="E9" s="238">
        <f>'[2]mes 21'!E10*3.5%+'[2]mes 21'!E10</f>
        <v>901.93004999999994</v>
      </c>
      <c r="F9" s="239">
        <f>'[2]mes 21'!F10*3.5%+'[2]mes 21'!F10</f>
        <v>791.2989</v>
      </c>
      <c r="G9" s="239">
        <f>'[2]mes 21'!G10*3.5%+'[2]mes 21'!G10</f>
        <v>702.05085000000008</v>
      </c>
      <c r="H9" s="239">
        <f>'[2]mes 21'!H10*3.5%+'[2]mes 21'!H10</f>
        <v>660.63014999999996</v>
      </c>
      <c r="I9" s="239">
        <f>'[2]mes 21'!I10*3.5%+'[2]mes 21'!I10</f>
        <v>619.27155000000005</v>
      </c>
      <c r="J9" s="239">
        <f>'[2]mes 21'!J10*3.5%+'[2]mes 21'!J10</f>
        <v>577.81979999999999</v>
      </c>
      <c r="K9" s="239">
        <f>'[2]mes 21'!K10*3.5%+'[2]mes 21'!K10</f>
        <v>536.47155000000009</v>
      </c>
      <c r="L9" s="239">
        <f>'[2]mes 21'!L10*3.5%+'[2]mes 21'!L10</f>
        <v>498.33180000000004</v>
      </c>
      <c r="M9" s="239">
        <f>'[2]mes 21'!M10*3.5%+'[2]mes 21'!M10</f>
        <v>498.33180000000004</v>
      </c>
      <c r="N9" s="238">
        <f>'[2]mes 21'!N10*3.5%+'[2]mes 21'!N10</f>
        <v>498.33180000000004</v>
      </c>
      <c r="O9" s="238">
        <f>'[2]mes 21'!O10*3.5%+'[2]mes 21'!O10</f>
        <v>498.33180000000004</v>
      </c>
      <c r="P9" s="162"/>
      <c r="Q9" s="162"/>
      <c r="R9" s="162"/>
      <c r="S9" s="162"/>
      <c r="T9" s="162"/>
      <c r="U9" s="162"/>
      <c r="V9" s="162"/>
    </row>
    <row r="10" spans="1:24" s="158" customFormat="1" ht="13.5" customHeight="1">
      <c r="A10" s="171" t="s">
        <v>7</v>
      </c>
      <c r="B10" s="168">
        <f>'[2]mes 21'!B11*3.5%+'[2]mes 21'!B11</f>
        <v>3043.2413940327451</v>
      </c>
      <c r="C10" s="168">
        <f>'[2]mes 21'!C11*3.5%+'[2]mes 21'!C11</f>
        <v>2884.9078009842165</v>
      </c>
      <c r="D10" s="168">
        <f>'[2]mes 21'!D11*3.5%+'[2]mes 21'!D11</f>
        <v>2625.1038670865855</v>
      </c>
      <c r="E10" s="168">
        <f>'[2]mes 21'!E11*3.5%+'[2]mes 21'!E11</f>
        <v>2155.7266744021745</v>
      </c>
      <c r="F10" s="301">
        <f>'[2]mes 21'!F11*3.5%+'[2]mes 21'!F11</f>
        <v>1898.6261361878385</v>
      </c>
      <c r="G10" s="301">
        <f>'[2]mes 21'!G11*3.5%+'[2]mes 21'!G11</f>
        <v>1890.6384206574178</v>
      </c>
      <c r="H10" s="301">
        <f>'[2]mes 21'!H11*3.5%+'[2]mes 21'!H11</f>
        <v>1844.6093042502603</v>
      </c>
      <c r="I10" s="301">
        <f>'[2]mes 21'!I11*3.5%+'[2]mes 21'!I11</f>
        <v>1811.5565925778515</v>
      </c>
      <c r="J10" s="301">
        <f>'[2]mes 21'!J11*3.5%+'[2]mes 21'!J11</f>
        <v>1780.1930877789962</v>
      </c>
      <c r="K10" s="301">
        <f>'[2]mes 21'!K11*3.5%+'[2]mes 21'!K11</f>
        <v>1650.6422671017281</v>
      </c>
      <c r="L10" s="301">
        <f>'[2]mes 21'!L11*3.5%+'[2]mes 21'!L11</f>
        <v>1521.5044942065556</v>
      </c>
      <c r="M10" s="301">
        <f>'[2]mes 21'!M11*3.5%+'[2]mes 21'!M11</f>
        <v>1325.2293096430994</v>
      </c>
      <c r="N10" s="168">
        <f>'[2]mes 21'!N11*3.5%+'[2]mes 21'!N11</f>
        <v>1082.8960724791709</v>
      </c>
      <c r="O10" s="168">
        <f>'[2]mes 21'!O11*3.5%+'[2]mes 21'!O11</f>
        <v>816.29422627318638</v>
      </c>
      <c r="P10" s="162"/>
      <c r="Q10" s="162"/>
      <c r="R10" s="162"/>
      <c r="S10" s="162"/>
      <c r="T10" s="162"/>
      <c r="U10" s="162"/>
      <c r="V10" s="162"/>
    </row>
    <row r="11" spans="1:24" s="158" customFormat="1" ht="13.5" customHeight="1">
      <c r="A11" s="171" t="s">
        <v>8</v>
      </c>
      <c r="B11" s="168">
        <f>'[2]mes 21'!B12*3.5%+'[2]mes 21'!B12</f>
        <v>1004.8878270585</v>
      </c>
      <c r="C11" s="168">
        <f>'[2]mes 21'!C12*3.5%+'[2]mes 21'!C12</f>
        <v>960.50976556500018</v>
      </c>
      <c r="D11" s="168">
        <f>'[2]mes 21'!D12*3.5%+'[2]mes 21'!D12</f>
        <v>838.24329734774994</v>
      </c>
      <c r="E11" s="168">
        <f>'[2]mes 21'!E12*3.5%+'[2]mes 21'!E12</f>
        <v>678.83769813824995</v>
      </c>
      <c r="F11" s="301">
        <f>'[2]mes 21'!F12*3.5%+'[2]mes 21'!F12</f>
        <v>593.61094212525006</v>
      </c>
      <c r="G11" s="301">
        <f>'[2]mes 21'!G12*3.5%+'[2]mes 21'!G12</f>
        <v>597.40749709199997</v>
      </c>
      <c r="H11" s="301">
        <f>'[2]mes 21'!H12*3.5%+'[2]mes 21'!H12</f>
        <v>583.61935393124998</v>
      </c>
      <c r="I11" s="301">
        <f>'[2]mes 21'!I12*3.5%+'[2]mes 21'!I12</f>
        <v>573.57805634325007</v>
      </c>
      <c r="J11" s="301">
        <f>'[2]mes 21'!J12*3.5%+'[2]mes 21'!J12</f>
        <v>565.5064934925</v>
      </c>
      <c r="K11" s="301">
        <f>'[2]mes 21'!K12*3.5%+'[2]mes 21'!K12</f>
        <v>520.91716707449984</v>
      </c>
      <c r="L11" s="301">
        <f>'[2]mes 21'!L12*3.5%+'[2]mes 21'!L12</f>
        <v>478.56476338649992</v>
      </c>
      <c r="M11" s="301">
        <f>'[2]mes 21'!M12*3.5%+'[2]mes 21'!M12</f>
        <v>435.03797526524994</v>
      </c>
      <c r="N11" s="168">
        <f>'[2]mes 21'!N12*3.5%+'[2]mes 21'!N12</f>
        <v>349.14014243324999</v>
      </c>
      <c r="O11" s="168">
        <f>'[2]mes 21'!O12*3.5%+'[2]mes 21'!O12</f>
        <v>254.64258443924999</v>
      </c>
      <c r="P11" s="162"/>
      <c r="Q11" s="162"/>
      <c r="R11" s="162"/>
      <c r="S11" s="172"/>
      <c r="T11" s="172"/>
      <c r="U11" s="172"/>
      <c r="V11" s="162"/>
    </row>
    <row r="12" spans="1:24" s="177" customFormat="1" ht="9.75" hidden="1" customHeight="1">
      <c r="A12" s="173">
        <v>0.5</v>
      </c>
      <c r="B12" s="168">
        <f>'[2]mes 21'!B13*2%+'[2]mes 21'!B13</f>
        <v>495.16211768099998</v>
      </c>
      <c r="C12" s="174">
        <v>5679.5360050800009</v>
      </c>
      <c r="D12" s="174">
        <v>4956.5690625779989</v>
      </c>
      <c r="E12" s="174">
        <v>4013.9968237739999</v>
      </c>
      <c r="F12" s="175">
        <v>3510.0473099579999</v>
      </c>
      <c r="G12" s="174">
        <v>3532.4965045440003</v>
      </c>
      <c r="H12" s="174">
        <v>3450.96661455</v>
      </c>
      <c r="I12" s="174">
        <v>3391.5919853340006</v>
      </c>
      <c r="J12" s="175">
        <v>3343.8644832600003</v>
      </c>
      <c r="K12" s="175">
        <v>3080.2058574839984</v>
      </c>
      <c r="L12" s="175">
        <v>2829.7742530679998</v>
      </c>
      <c r="M12" s="176">
        <v>2572.3984624379996</v>
      </c>
      <c r="N12" s="176">
        <v>2064.4808422139999</v>
      </c>
      <c r="O12" s="176">
        <v>1505.7126732060001</v>
      </c>
      <c r="P12" s="173"/>
      <c r="Q12" s="173"/>
      <c r="R12" s="173"/>
      <c r="S12" s="173"/>
      <c r="T12" s="173"/>
      <c r="U12" s="173"/>
      <c r="V12" s="173"/>
    </row>
    <row r="13" spans="1:24" s="177" customFormat="1" ht="9.75" hidden="1" customHeight="1">
      <c r="A13" s="173">
        <v>0.3</v>
      </c>
      <c r="B13" s="168">
        <f>'[2]mes 21'!B14*2%+'[2]mes 21'!B14</f>
        <v>297.09727060860001</v>
      </c>
      <c r="C13" s="174">
        <v>3407.7216030480004</v>
      </c>
      <c r="D13" s="174">
        <v>2973.9414375467995</v>
      </c>
      <c r="E13" s="174">
        <v>2408.3980942643998</v>
      </c>
      <c r="F13" s="175">
        <v>2106.0283859747997</v>
      </c>
      <c r="G13" s="174">
        <v>2119.4979027263998</v>
      </c>
      <c r="H13" s="174">
        <v>2070.57996873</v>
      </c>
      <c r="I13" s="174">
        <v>2034.9551912004001</v>
      </c>
      <c r="J13" s="175">
        <v>2006.3186899560001</v>
      </c>
      <c r="K13" s="175">
        <v>1848.123514490399</v>
      </c>
      <c r="L13" s="175">
        <v>1697.8645518407998</v>
      </c>
      <c r="M13" s="176">
        <v>1543.4390774627998</v>
      </c>
      <c r="N13" s="176">
        <v>1238.6885053284</v>
      </c>
      <c r="O13" s="176">
        <v>903.42760392359992</v>
      </c>
      <c r="P13" s="173"/>
      <c r="Q13" s="173"/>
      <c r="R13" s="173"/>
      <c r="S13" s="173"/>
      <c r="T13" s="173"/>
      <c r="U13" s="173"/>
      <c r="V13" s="173"/>
    </row>
    <row r="14" spans="1:24" s="177" customFormat="1" ht="9.75" hidden="1" customHeight="1">
      <c r="A14" s="173">
        <v>0.2</v>
      </c>
      <c r="B14" s="168">
        <f>'[2]mes 21'!B15*2%+'[2]mes 21'!B15</f>
        <v>198.0648470724</v>
      </c>
      <c r="C14" s="174">
        <v>2271.8144020320005</v>
      </c>
      <c r="D14" s="174">
        <v>1982.6276250311998</v>
      </c>
      <c r="E14" s="174">
        <v>1605.5987295096002</v>
      </c>
      <c r="F14" s="175">
        <v>1404.0189239832002</v>
      </c>
      <c r="G14" s="174">
        <v>1412.9986018176</v>
      </c>
      <c r="H14" s="174">
        <v>1380.38664582</v>
      </c>
      <c r="I14" s="174">
        <v>1356.6367941336002</v>
      </c>
      <c r="J14" s="175">
        <v>1337.5457933040002</v>
      </c>
      <c r="K14" s="175">
        <v>1232.0823429935997</v>
      </c>
      <c r="L14" s="175">
        <v>1131.9097012272</v>
      </c>
      <c r="M14" s="176">
        <v>1028.9593849751998</v>
      </c>
      <c r="N14" s="176">
        <v>825.79233688559998</v>
      </c>
      <c r="O14" s="176">
        <v>602.28506928240006</v>
      </c>
      <c r="P14" s="173"/>
      <c r="Q14" s="173"/>
      <c r="R14" s="173"/>
      <c r="S14" s="173"/>
      <c r="T14" s="173"/>
      <c r="U14" s="173"/>
      <c r="V14" s="173"/>
    </row>
    <row r="15" spans="1:24" s="178" customFormat="1" ht="9.75" hidden="1" customHeight="1">
      <c r="A15" s="173"/>
      <c r="B15" s="168">
        <f>'[2]mes 21'!B16*2%+'[2]mes 21'!B16</f>
        <v>6310.1238816551395</v>
      </c>
      <c r="C15" s="168">
        <v>0</v>
      </c>
      <c r="D15" s="168">
        <v>0</v>
      </c>
      <c r="E15" s="168">
        <v>0</v>
      </c>
      <c r="F15" s="169">
        <v>0</v>
      </c>
      <c r="G15" s="168">
        <v>0</v>
      </c>
      <c r="H15" s="168">
        <v>0</v>
      </c>
      <c r="I15" s="168">
        <v>0</v>
      </c>
      <c r="J15" s="169">
        <v>0</v>
      </c>
      <c r="K15" s="169">
        <v>0</v>
      </c>
      <c r="L15" s="169">
        <v>0</v>
      </c>
      <c r="M15" s="168">
        <v>0</v>
      </c>
      <c r="N15" s="168">
        <v>0</v>
      </c>
      <c r="O15" s="168">
        <v>0</v>
      </c>
      <c r="P15" s="173"/>
      <c r="Q15" s="173"/>
      <c r="R15" s="173"/>
      <c r="S15" s="173"/>
      <c r="T15" s="173"/>
      <c r="U15" s="173"/>
      <c r="V15" s="173"/>
    </row>
    <row r="16" spans="1:24" s="158" customFormat="1" ht="13.9" customHeight="1">
      <c r="A16" s="171"/>
      <c r="B16" s="295">
        <f>B8+B9+B10+B11</f>
        <v>6402.9198210912455</v>
      </c>
      <c r="C16" s="295">
        <f t="shared" ref="C16:O16" si="0">C8+C9+C10+C11</f>
        <v>6087.0723165492163</v>
      </c>
      <c r="D16" s="295">
        <f t="shared" si="0"/>
        <v>5663.6226144343354</v>
      </c>
      <c r="E16" s="295">
        <f t="shared" si="0"/>
        <v>4993.3880725404242</v>
      </c>
      <c r="F16" s="295">
        <f t="shared" si="0"/>
        <v>4540.4296283130889</v>
      </c>
      <c r="G16" s="295">
        <f t="shared" si="0"/>
        <v>4446.9904177494182</v>
      </c>
      <c r="H16" s="295">
        <f t="shared" si="0"/>
        <v>4345.7524581815105</v>
      </c>
      <c r="I16" s="295">
        <f t="shared" si="0"/>
        <v>4261.2998489211022</v>
      </c>
      <c r="J16" s="295">
        <f t="shared" si="0"/>
        <v>4180.4130312714969</v>
      </c>
      <c r="K16" s="295">
        <f t="shared" si="0"/>
        <v>3964.9246341762282</v>
      </c>
      <c r="L16" s="295">
        <f t="shared" si="0"/>
        <v>3755.294707593056</v>
      </c>
      <c r="M16" s="295">
        <f t="shared" si="0"/>
        <v>3515.4927349083496</v>
      </c>
      <c r="N16" s="295">
        <f t="shared" si="0"/>
        <v>3187.2616649124211</v>
      </c>
      <c r="O16" s="295">
        <f t="shared" si="0"/>
        <v>2826.1622607124368</v>
      </c>
      <c r="P16" s="162"/>
      <c r="Q16" s="162"/>
      <c r="R16" s="162"/>
      <c r="S16" s="162"/>
      <c r="T16" s="162"/>
      <c r="U16" s="162"/>
      <c r="V16" s="162"/>
    </row>
    <row r="17" spans="1:22" s="183" customFormat="1" ht="3" customHeight="1">
      <c r="A17" s="180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2"/>
      <c r="Q17" s="182"/>
      <c r="R17" s="182"/>
      <c r="S17" s="182"/>
      <c r="T17" s="182"/>
      <c r="U17" s="182"/>
      <c r="V17" s="182"/>
    </row>
    <row r="18" spans="1:22" s="183" customFormat="1" ht="3" customHeight="1">
      <c r="A18" s="180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2"/>
      <c r="Q18" s="182"/>
      <c r="R18" s="182"/>
      <c r="S18" s="182"/>
      <c r="T18" s="182"/>
      <c r="U18" s="182"/>
      <c r="V18" s="182"/>
    </row>
    <row r="19" spans="1:22" ht="3" customHeight="1">
      <c r="A19" s="160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1"/>
      <c r="Q19" s="161"/>
      <c r="R19" s="161"/>
      <c r="S19" s="161"/>
      <c r="T19" s="161"/>
      <c r="U19" s="161"/>
      <c r="V19" s="161"/>
    </row>
    <row r="20" spans="1:22" ht="12" customHeight="1">
      <c r="A20" s="160" t="s">
        <v>9</v>
      </c>
      <c r="B20" s="161"/>
      <c r="C20" s="161"/>
      <c r="D20" s="161"/>
      <c r="E20" s="184" t="s">
        <v>10</v>
      </c>
      <c r="F20" s="184" t="s">
        <v>11</v>
      </c>
      <c r="G20" s="184">
        <v>25</v>
      </c>
      <c r="H20" s="184">
        <v>24</v>
      </c>
      <c r="I20" s="184">
        <v>23</v>
      </c>
      <c r="J20" s="184">
        <v>22</v>
      </c>
      <c r="K20" s="184">
        <v>21</v>
      </c>
      <c r="L20" s="184">
        <v>20</v>
      </c>
      <c r="M20" s="184">
        <v>19</v>
      </c>
      <c r="N20" s="184">
        <v>18</v>
      </c>
      <c r="O20" s="184">
        <v>17</v>
      </c>
      <c r="P20" s="184">
        <v>16</v>
      </c>
      <c r="Q20" s="184" t="s">
        <v>12</v>
      </c>
      <c r="R20" s="161"/>
      <c r="S20" s="161"/>
      <c r="T20" s="161"/>
      <c r="U20" s="161"/>
      <c r="V20" s="161"/>
    </row>
    <row r="21" spans="1:22" ht="9.75" customHeight="1">
      <c r="A21" s="161"/>
      <c r="B21" s="161"/>
      <c r="C21" s="161"/>
      <c r="D21" s="161"/>
      <c r="E21" s="300"/>
      <c r="F21" s="186"/>
      <c r="G21" s="186"/>
      <c r="H21" s="300"/>
      <c r="I21" s="186"/>
      <c r="J21" s="186"/>
      <c r="K21" s="186"/>
      <c r="L21" s="186"/>
      <c r="M21" s="186"/>
      <c r="N21" s="300"/>
      <c r="O21" s="186"/>
      <c r="P21" s="300"/>
      <c r="Q21" s="186"/>
      <c r="R21" s="161"/>
      <c r="S21" s="161"/>
      <c r="T21" s="161"/>
      <c r="U21" s="161"/>
      <c r="V21" s="161"/>
    </row>
    <row r="22" spans="1:22" s="409" customFormat="1" ht="13.15" customHeight="1">
      <c r="A22" s="408"/>
      <c r="B22" s="408"/>
      <c r="C22" s="408"/>
      <c r="D22" s="405" t="s">
        <v>5</v>
      </c>
      <c r="E22" s="407">
        <f>'[2]mes 21'!E22*3.5%+'[2]mes 21'!E22</f>
        <v>1086.8120999999999</v>
      </c>
      <c r="F22" s="407">
        <f>'[2]mes 21'!F22*3.5%+'[2]mes 21'!F22</f>
        <v>1086.8120999999999</v>
      </c>
      <c r="G22" s="407">
        <f>'[2]mes 21'!G22*3.5%+'[2]mes 21'!G22</f>
        <v>1086.8120999999999</v>
      </c>
      <c r="H22" s="407">
        <f>'[2]mes 21'!H22*3.5%+'[2]mes 21'!H22</f>
        <v>1086.8120999999999</v>
      </c>
      <c r="I22" s="407">
        <f>'[2]mes 21'!I22*3.5%+'[2]mes 21'!I22</f>
        <v>1086.8120999999999</v>
      </c>
      <c r="J22" s="407">
        <f>'[2]mes 21'!J22*3.5%+'[2]mes 21'!J22</f>
        <v>1086.8120999999999</v>
      </c>
      <c r="K22" s="407">
        <f>'[2]mes 21'!K22*3.5%+'[2]mes 21'!K22</f>
        <v>1086.8120999999999</v>
      </c>
      <c r="L22" s="407">
        <f>'[2]mes 21'!L22*3.5%+'[2]mes 21'!L22</f>
        <v>1086.8120999999999</v>
      </c>
      <c r="M22" s="407">
        <f>'[2]mes 21'!M22*3.5%+'[2]mes 21'!M22</f>
        <v>1086.8120999999999</v>
      </c>
      <c r="N22" s="407">
        <f>'[2]mes 21'!N22*3.5%+'[2]mes 21'!N22</f>
        <v>1086.8120999999999</v>
      </c>
      <c r="O22" s="407">
        <f>'[2]mes 21'!O22*3.5%+'[2]mes 21'!O22</f>
        <v>1086.8120999999999</v>
      </c>
      <c r="P22" s="407">
        <f>'[2]mes 21'!P22*3.5%+'[2]mes 21'!P22</f>
        <v>1086.8120999999999</v>
      </c>
      <c r="Q22" s="407">
        <f>'[2]mes 21'!Q22*3.5%+'[2]mes 21'!Q22</f>
        <v>1086.8120999999999</v>
      </c>
      <c r="R22" s="410"/>
      <c r="S22" s="408"/>
      <c r="T22" s="408"/>
      <c r="U22" s="408"/>
      <c r="V22" s="408"/>
    </row>
    <row r="23" spans="1:22" s="409" customFormat="1" ht="11.45" customHeight="1">
      <c r="A23" s="408"/>
      <c r="B23" s="408"/>
      <c r="C23" s="408"/>
      <c r="D23" s="405" t="s">
        <v>6</v>
      </c>
      <c r="E23" s="407">
        <f>'[2]mes 21'!E23*3.5%+'[2]mes 21'!E23</f>
        <v>791.2989</v>
      </c>
      <c r="F23" s="407">
        <f>'[2]mes 21'!F23*3.5%+'[2]mes 21'!F23</f>
        <v>791.2989</v>
      </c>
      <c r="G23" s="407">
        <f>'[2]mes 21'!G23*3.5%+'[2]mes 21'!G23</f>
        <v>702.05085000000008</v>
      </c>
      <c r="H23" s="407">
        <f>'[2]mes 21'!H23*3.5%+'[2]mes 21'!H23</f>
        <v>660.63014999999996</v>
      </c>
      <c r="I23" s="407">
        <f>'[2]mes 21'!I23*3.5%+'[2]mes 21'!I23</f>
        <v>619.27155000000005</v>
      </c>
      <c r="J23" s="407">
        <f>'[2]mes 21'!J23*3.5%+'[2]mes 21'!J23</f>
        <v>577.81979999999999</v>
      </c>
      <c r="K23" s="407">
        <f>'[2]mes 21'!K23*3.5%+'[2]mes 21'!K23</f>
        <v>536.47155000000009</v>
      </c>
      <c r="L23" s="407">
        <f>'[2]mes 21'!L23*3.5%+'[2]mes 21'!L23</f>
        <v>498.33180000000004</v>
      </c>
      <c r="M23" s="407">
        <f>'[2]mes 21'!M23*3.5%+'[2]mes 21'!M23</f>
        <v>472.90184999999997</v>
      </c>
      <c r="N23" s="407">
        <f>'[2]mes 21'!N23*3.5%+'[2]mes 21'!N23</f>
        <v>447.45119999999997</v>
      </c>
      <c r="O23" s="407">
        <f>'[2]mes 21'!O23*3.5%+'[2]mes 21'!O23</f>
        <v>421.99019999999996</v>
      </c>
      <c r="P23" s="407">
        <f>'[2]mes 21'!P23*3.5%+'[2]mes 21'!P23</f>
        <v>396.60165000000001</v>
      </c>
      <c r="Q23" s="407">
        <f>'[2]mes 21'!Q23*3.5%+'[2]mes 21'!Q23</f>
        <v>396.60165000000001</v>
      </c>
      <c r="R23" s="410"/>
      <c r="S23" s="408"/>
      <c r="T23" s="408"/>
      <c r="U23" s="408"/>
      <c r="V23" s="408"/>
    </row>
    <row r="24" spans="1:22" s="409" customFormat="1" ht="12.6" customHeight="1">
      <c r="A24" s="408"/>
      <c r="B24" s="408"/>
      <c r="C24" s="408"/>
      <c r="D24" s="405" t="s">
        <v>7</v>
      </c>
      <c r="E24" s="407">
        <f>'[2]mes 21'!E24*3.5%+'[2]mes 21'!E24</f>
        <v>2040.3052696288214</v>
      </c>
      <c r="F24" s="407">
        <f>'[2]mes 21'!F24*3.5%+'[2]mes 21'!F24</f>
        <v>1678.4062330156107</v>
      </c>
      <c r="G24" s="407">
        <f>'[2]mes 21'!G24*3.5%+'[2]mes 21'!G24</f>
        <v>1657.1496351034934</v>
      </c>
      <c r="H24" s="407">
        <f>'[2]mes 21'!H24*3.5%+'[2]mes 21'!H24</f>
        <v>1569.2351631703336</v>
      </c>
      <c r="I24" s="407">
        <f>'[2]mes 21'!I24*3.5%+'[2]mes 21'!I24</f>
        <v>1516.8962469725277</v>
      </c>
      <c r="J24" s="407">
        <f>'[2]mes 21'!J24*3.5%+'[2]mes 21'!J24</f>
        <v>1490.6812168990082</v>
      </c>
      <c r="K24" s="407">
        <f>'[2]mes 21'!K24*3.5%+'[2]mes 21'!K24</f>
        <v>1458.8463498728893</v>
      </c>
      <c r="L24" s="407">
        <f>'[2]mes 21'!L24*3.5%+'[2]mes 21'!L24</f>
        <v>1425.8263718364301</v>
      </c>
      <c r="M24" s="407">
        <f>'[2]mes 21'!M24*3.5%+'[2]mes 21'!M24</f>
        <v>1405.28215392372</v>
      </c>
      <c r="N24" s="407">
        <f>'[2]mes 21'!N24*3.5%+'[2]mes 21'!N24</f>
        <v>1303.939402886331</v>
      </c>
      <c r="O24" s="407">
        <f>'[2]mes 21'!O24*3.5%+'[2]mes 21'!O24</f>
        <v>1245.9511809419625</v>
      </c>
      <c r="P24" s="407">
        <f>'[2]mes 21'!P24*3.5%+'[2]mes 21'!P24</f>
        <v>1184.0909096640421</v>
      </c>
      <c r="Q24" s="407">
        <f>'[2]mes 21'!Q24*3.5%+'[2]mes 21'!Q24</f>
        <v>1067.303645197758</v>
      </c>
      <c r="R24" s="410"/>
      <c r="S24" s="408"/>
      <c r="T24" s="408"/>
      <c r="U24" s="408"/>
      <c r="V24" s="408"/>
    </row>
    <row r="25" spans="1:22" s="409" customFormat="1" ht="11.45" customHeight="1">
      <c r="A25" s="408"/>
      <c r="B25" s="408"/>
      <c r="C25" s="408"/>
      <c r="D25" s="405" t="s">
        <v>8</v>
      </c>
      <c r="E25" s="407">
        <f>'[2]mes 21'!E25*3.5%+'[2]mes 21'!E25</f>
        <v>760.7587794502499</v>
      </c>
      <c r="F25" s="407">
        <f>'[2]mes 21'!F25*3.5%+'[2]mes 21'!F25</f>
        <v>552.9548715075</v>
      </c>
      <c r="G25" s="407">
        <f>'[2]mes 21'!G25*3.5%+'[2]mes 21'!G25</f>
        <v>604.16176100174982</v>
      </c>
      <c r="H25" s="407">
        <f>'[2]mes 21'!H25*3.5%+'[2]mes 21'!H25</f>
        <v>516.95905657725007</v>
      </c>
      <c r="I25" s="407">
        <f>'[2]mes 21'!I25*3.5%+'[2]mes 21'!I25</f>
        <v>478.64554115174997</v>
      </c>
      <c r="J25" s="407">
        <f>'[2]mes 21'!J25*3.5%+'[2]mes 21'!J25</f>
        <v>470.47455951300003</v>
      </c>
      <c r="K25" s="407">
        <f>'[2]mes 21'!K25*3.5%+'[2]mes 21'!K25</f>
        <v>461.94318476774998</v>
      </c>
      <c r="L25" s="407">
        <f>'[2]mes 21'!L25*3.5%+'[2]mes 21'!L25</f>
        <v>453.82191252300004</v>
      </c>
      <c r="M25" s="407">
        <f>'[2]mes 21'!M25*3.5%+'[2]mes 21'!M25</f>
        <v>448.00591342500007</v>
      </c>
      <c r="N25" s="407">
        <f>'[2]mes 21'!N25*3.5%+'[2]mes 21'!N25</f>
        <v>412.737098382</v>
      </c>
      <c r="O25" s="407">
        <f>'[2]mes 21'!O25*3.5%+'[2]mes 21'!O25</f>
        <v>395.65570786874997</v>
      </c>
      <c r="P25" s="407">
        <f>'[2]mes 21'!P25*3.5%+'[2]mes 21'!P25</f>
        <v>374.08804454699998</v>
      </c>
      <c r="Q25" s="407">
        <f>'[2]mes 21'!Q25*3.5%+'[2]mes 21'!Q25</f>
        <v>352.79378289224996</v>
      </c>
      <c r="R25" s="410"/>
      <c r="S25" s="408"/>
      <c r="T25" s="408"/>
      <c r="U25" s="408"/>
      <c r="V25" s="408"/>
    </row>
    <row r="26" spans="1:22" s="158" customFormat="1" ht="9.75" hidden="1" customHeight="1">
      <c r="A26" s="162"/>
      <c r="B26" s="162"/>
      <c r="C26" s="187" t="s">
        <v>13</v>
      </c>
      <c r="D26" s="174">
        <v>0.5</v>
      </c>
      <c r="E26" s="179">
        <f>'[2]mes 21'!E26*2%+'[2]mes 21'!E26</f>
        <v>374.86664494649995</v>
      </c>
      <c r="F26" s="168">
        <f>'[2]mes 21'!F26*2%+'[2]mes 21'!F26</f>
        <v>272.470516395</v>
      </c>
      <c r="G26" s="168">
        <f>'[2]mes 21'!G26*2%+'[2]mes 21'!G26</f>
        <v>297.7028967254999</v>
      </c>
      <c r="H26" s="179">
        <f>'[2]mes 21'!H26*2%+'[2]mes 21'!H26</f>
        <v>254.73344816850005</v>
      </c>
      <c r="I26" s="168">
        <f>'[2]mes 21'!I26*2%+'[2]mes 21'!I26</f>
        <v>235.85432462549997</v>
      </c>
      <c r="J26" s="168">
        <f>'[2]mes 21'!J26*2%+'[2]mes 21'!J26</f>
        <v>231.82804381800003</v>
      </c>
      <c r="K26" s="168">
        <f>'[2]mes 21'!K26*2%+'[2]mes 21'!K26</f>
        <v>227.62417800149998</v>
      </c>
      <c r="L26" s="168">
        <f>'[2]mes 21'!L26*2%+'[2]mes 21'!L26</f>
        <v>223.62239167800001</v>
      </c>
      <c r="M26" s="168">
        <f>'[2]mes 21'!M26*2%+'[2]mes 21'!M26</f>
        <v>220.75653705000002</v>
      </c>
      <c r="N26" s="179">
        <f>'[2]mes 21'!N26*2%+'[2]mes 21'!N26</f>
        <v>203.37770065199999</v>
      </c>
      <c r="O26" s="168">
        <f>'[2]mes 21'!O26*2%+'[2]mes 21'!O26</f>
        <v>194.96078358749998</v>
      </c>
      <c r="P26" s="179">
        <f>'[2]mes 21'!P26*2%+'[2]mes 21'!P26</f>
        <v>184.33323934199998</v>
      </c>
      <c r="Q26" s="168">
        <f>'[2]mes 21'!Q26*2%+'[2]mes 21'!Q26</f>
        <v>173.84041475849997</v>
      </c>
      <c r="R26" s="188"/>
      <c r="S26" s="162"/>
      <c r="T26" s="162"/>
      <c r="U26" s="162"/>
      <c r="V26" s="162"/>
    </row>
    <row r="27" spans="1:22" s="158" customFormat="1" ht="9.75" hidden="1" customHeight="1">
      <c r="A27" s="162"/>
      <c r="B27" s="162"/>
      <c r="C27" s="187" t="s">
        <v>14</v>
      </c>
      <c r="D27" s="174">
        <v>0.3</v>
      </c>
      <c r="E27" s="179">
        <f>'[2]mes 21'!E27*2%+'[2]mes 21'!E27</f>
        <v>224.91998696789997</v>
      </c>
      <c r="F27" s="168">
        <f>'[2]mes 21'!F27*2%+'[2]mes 21'!F27</f>
        <v>163.482309837</v>
      </c>
      <c r="G27" s="168">
        <f>'[2]mes 21'!G27*2%+'[2]mes 21'!G27</f>
        <v>178.62173803529998</v>
      </c>
      <c r="H27" s="179">
        <f>'[2]mes 21'!H27*2%+'[2]mes 21'!H27</f>
        <v>152.84006890110004</v>
      </c>
      <c r="I27" s="168">
        <f>'[2]mes 21'!I27*2%+'[2]mes 21'!I27</f>
        <v>141.51259477529999</v>
      </c>
      <c r="J27" s="168">
        <f>'[2]mes 21'!J27*2%+'[2]mes 21'!J27</f>
        <v>139.09682629080001</v>
      </c>
      <c r="K27" s="168">
        <f>'[2]mes 21'!K27*2%+'[2]mes 21'!K27</f>
        <v>136.5745068009</v>
      </c>
      <c r="L27" s="168">
        <f>'[2]mes 21'!L27*2%+'[2]mes 21'!L27</f>
        <v>134.17343500679999</v>
      </c>
      <c r="M27" s="168">
        <f>'[2]mes 21'!M27*2%+'[2]mes 21'!M27</f>
        <v>132.45392223000002</v>
      </c>
      <c r="N27" s="179">
        <f>'[2]mes 21'!N27*2%+'[2]mes 21'!N27</f>
        <v>122.02662039119998</v>
      </c>
      <c r="O27" s="168">
        <f>'[2]mes 21'!O27*2%+'[2]mes 21'!O27</f>
        <v>116.97647015249999</v>
      </c>
      <c r="P27" s="179">
        <f>'[2]mes 21'!P27*2%+'[2]mes 21'!P27</f>
        <v>110.5999436052</v>
      </c>
      <c r="Q27" s="168">
        <f>'[2]mes 21'!Q27*2%+'[2]mes 21'!Q27</f>
        <v>104.30424885509997</v>
      </c>
      <c r="R27" s="188"/>
      <c r="S27" s="162"/>
      <c r="T27" s="162"/>
      <c r="U27" s="162"/>
      <c r="V27" s="162"/>
    </row>
    <row r="28" spans="1:22" s="158" customFormat="1" ht="2.25" customHeight="1">
      <c r="A28" s="162"/>
      <c r="B28" s="162"/>
      <c r="C28" s="187" t="s">
        <v>15</v>
      </c>
      <c r="D28" s="174">
        <v>0.2</v>
      </c>
      <c r="E28" s="207">
        <f>'[2]mes 21'!E28*2%+'[2]mes 21'!E28</f>
        <v>149.94665797859997</v>
      </c>
      <c r="F28" s="168">
        <f>'[2]mes 21'!F28*2%+'[2]mes 21'!F28</f>
        <v>108.98820655800002</v>
      </c>
      <c r="G28" s="168">
        <f>'[2]mes 21'!G28*2%+'[2]mes 21'!G28</f>
        <v>119.08115869019998</v>
      </c>
      <c r="H28" s="207">
        <f>'[2]mes 21'!H28*2%+'[2]mes 21'!H28</f>
        <v>101.89337926740001</v>
      </c>
      <c r="I28" s="168">
        <f>'[2]mes 21'!I28*2%+'[2]mes 21'!I28</f>
        <v>94.341729850199997</v>
      </c>
      <c r="J28" s="168">
        <f>'[2]mes 21'!J28*2%+'[2]mes 21'!J28</f>
        <v>92.731217527200002</v>
      </c>
      <c r="K28" s="168">
        <f>'[2]mes 21'!K28*2%+'[2]mes 21'!K28</f>
        <v>91.049671200600017</v>
      </c>
      <c r="L28" s="168">
        <f>'[2]mes 21'!L28*2%+'[2]mes 21'!L28</f>
        <v>89.448956671200008</v>
      </c>
      <c r="M28" s="168">
        <f>'[2]mes 21'!M28*2%+'[2]mes 21'!M28</f>
        <v>88.302614820000016</v>
      </c>
      <c r="N28" s="207">
        <f>'[2]mes 21'!N28*2%+'[2]mes 21'!N28</f>
        <v>81.351080260800003</v>
      </c>
      <c r="O28" s="168">
        <f>'[2]mes 21'!O28*2%+'[2]mes 21'!O28</f>
        <v>77.98431343499999</v>
      </c>
      <c r="P28" s="207">
        <f>'[2]mes 21'!P28*2%+'[2]mes 21'!P28</f>
        <v>73.733295736799988</v>
      </c>
      <c r="Q28" s="168">
        <f>'[2]mes 21'!Q28*2%+'[2]mes 21'!Q28</f>
        <v>69.536165903400004</v>
      </c>
      <c r="R28" s="188"/>
      <c r="S28" s="162"/>
      <c r="T28" s="162"/>
      <c r="U28" s="162"/>
      <c r="V28" s="162"/>
    </row>
    <row r="29" spans="1:22" s="158" customFormat="1" ht="12" customHeight="1">
      <c r="A29" s="162"/>
      <c r="B29" s="187"/>
      <c r="C29" s="187"/>
      <c r="D29" s="189"/>
      <c r="E29" s="295">
        <f>E22+E23+E24+E25</f>
        <v>4679.175049079071</v>
      </c>
      <c r="F29" s="295">
        <f t="shared" ref="F29:Q29" si="1">F22+F23+F24+F25</f>
        <v>4109.4721045231108</v>
      </c>
      <c r="G29" s="295">
        <f t="shared" si="1"/>
        <v>4050.1743461052433</v>
      </c>
      <c r="H29" s="295">
        <f t="shared" si="1"/>
        <v>3833.6364697475833</v>
      </c>
      <c r="I29" s="295">
        <f t="shared" si="1"/>
        <v>3701.6254381242779</v>
      </c>
      <c r="J29" s="295">
        <f t="shared" si="1"/>
        <v>3625.7876764120083</v>
      </c>
      <c r="K29" s="295">
        <f t="shared" si="1"/>
        <v>3544.0731846406393</v>
      </c>
      <c r="L29" s="295">
        <f t="shared" si="1"/>
        <v>3464.7921843594304</v>
      </c>
      <c r="M29" s="295">
        <f t="shared" si="1"/>
        <v>3413.0020173487196</v>
      </c>
      <c r="N29" s="295">
        <f t="shared" si="1"/>
        <v>3250.9398012683309</v>
      </c>
      <c r="O29" s="295">
        <f t="shared" si="1"/>
        <v>3150.4091888107123</v>
      </c>
      <c r="P29" s="295">
        <f t="shared" si="1"/>
        <v>3041.5927042110425</v>
      </c>
      <c r="Q29" s="295">
        <f t="shared" si="1"/>
        <v>2903.5111780900079</v>
      </c>
      <c r="R29" s="180"/>
      <c r="S29" s="162"/>
      <c r="T29" s="162"/>
      <c r="U29" s="162"/>
      <c r="V29" s="162"/>
    </row>
    <row r="30" spans="1:22" s="158" customFormat="1" ht="4.1500000000000004" customHeight="1">
      <c r="A30" s="162"/>
      <c r="B30" s="162"/>
      <c r="C30" s="162"/>
      <c r="D30" s="181"/>
      <c r="E30" s="172"/>
      <c r="F30" s="172"/>
      <c r="G30" s="172"/>
      <c r="H30" s="172"/>
      <c r="I30" s="172"/>
      <c r="J30" s="172"/>
      <c r="K30" s="172"/>
      <c r="L30" s="172"/>
      <c r="M30" s="172"/>
      <c r="N30" s="181"/>
      <c r="O30" s="172"/>
      <c r="P30" s="172"/>
      <c r="Q30" s="172"/>
      <c r="R30" s="181"/>
      <c r="S30" s="162"/>
      <c r="T30" s="162"/>
      <c r="U30" s="162"/>
      <c r="V30" s="162"/>
    </row>
    <row r="31" spans="1:22" ht="4.1500000000000004" customHeight="1">
      <c r="A31" s="160"/>
      <c r="B31" s="161"/>
      <c r="C31" s="162"/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1"/>
      <c r="S31" s="161"/>
      <c r="T31" s="161"/>
      <c r="U31" s="161"/>
      <c r="V31" s="161"/>
    </row>
    <row r="32" spans="1:22" ht="13.15" customHeight="1">
      <c r="A32" s="160" t="s">
        <v>16</v>
      </c>
      <c r="B32" s="161"/>
      <c r="C32" s="162"/>
      <c r="D32" s="161"/>
      <c r="E32" s="161"/>
      <c r="F32" s="161"/>
      <c r="G32" s="161"/>
      <c r="H32" s="161"/>
      <c r="I32" s="161"/>
      <c r="J32" s="161"/>
      <c r="K32" s="191">
        <v>21</v>
      </c>
      <c r="L32" s="191">
        <v>20</v>
      </c>
      <c r="M32" s="191">
        <v>19</v>
      </c>
      <c r="N32" s="190">
        <v>18</v>
      </c>
      <c r="O32" s="190">
        <v>17</v>
      </c>
      <c r="P32" s="190">
        <v>16</v>
      </c>
      <c r="Q32" s="190">
        <v>15</v>
      </c>
      <c r="R32" s="190">
        <v>14</v>
      </c>
      <c r="S32" s="191">
        <v>13</v>
      </c>
      <c r="T32" s="191">
        <v>12</v>
      </c>
      <c r="U32" s="161"/>
      <c r="V32" s="161"/>
    </row>
    <row r="33" spans="1:27" ht="9.7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85"/>
      <c r="K33" s="186"/>
      <c r="L33" s="186"/>
      <c r="M33" s="186"/>
      <c r="N33" s="192"/>
      <c r="O33" s="192"/>
      <c r="P33" s="192"/>
      <c r="Q33" s="192"/>
      <c r="R33" s="192"/>
      <c r="S33" s="186"/>
      <c r="T33" s="186"/>
      <c r="U33" s="161"/>
      <c r="V33" s="161"/>
    </row>
    <row r="34" spans="1:27" s="158" customFormat="1" ht="13.9" customHeight="1">
      <c r="A34" s="162"/>
      <c r="B34" s="162"/>
      <c r="C34" s="162"/>
      <c r="D34" s="162"/>
      <c r="E34" s="162"/>
      <c r="F34" s="162"/>
      <c r="G34" s="162"/>
      <c r="H34" s="162"/>
      <c r="J34" s="168" t="s">
        <v>5</v>
      </c>
      <c r="K34" s="239">
        <f>'[2]mes 21'!K34*3.5%+'[2]mes 21'!K34</f>
        <v>816.01470000000006</v>
      </c>
      <c r="L34" s="239">
        <f>'[2]mes 21'!L34*3.5%+'[2]mes 21'!L34</f>
        <v>816.01470000000006</v>
      </c>
      <c r="M34" s="239">
        <f>'[2]mes 21'!M34*3.5%+'[2]mes 21'!M34</f>
        <v>816.01470000000006</v>
      </c>
      <c r="N34" s="239">
        <f>'[2]mes 21'!N34*3.5%+'[2]mes 21'!N34</f>
        <v>816.01470000000006</v>
      </c>
      <c r="O34" s="239">
        <f>'[2]mes 21'!O34*3.5%+'[2]mes 21'!O34</f>
        <v>816.01470000000006</v>
      </c>
      <c r="P34" s="239">
        <f>'[2]mes 21'!P34*3.5%+'[2]mes 21'!P34</f>
        <v>816.01470000000006</v>
      </c>
      <c r="Q34" s="239">
        <f>'[2]mes 21'!Q34*3.5%+'[2]mes 21'!Q34</f>
        <v>816.01470000000006</v>
      </c>
      <c r="R34" s="239">
        <f>'[2]mes 21'!R34*3.5%+'[2]mes 21'!R34</f>
        <v>816.01470000000006</v>
      </c>
      <c r="S34" s="239">
        <f>'[2]mes 21'!S34*3.5%+'[2]mes 21'!S34</f>
        <v>816.01470000000006</v>
      </c>
      <c r="T34" s="239">
        <f>'[2]mes 21'!T34*3.5%+'[2]mes 21'!T34</f>
        <v>816.01470000000006</v>
      </c>
      <c r="U34" s="172"/>
      <c r="V34" s="172"/>
      <c r="W34" s="193"/>
      <c r="X34" s="193"/>
    </row>
    <row r="35" spans="1:27" s="158" customFormat="1" ht="13.9" customHeight="1">
      <c r="A35" s="162"/>
      <c r="B35" s="162"/>
      <c r="C35" s="162"/>
      <c r="D35" s="162"/>
      <c r="E35" s="162"/>
      <c r="F35" s="162"/>
      <c r="G35" s="162"/>
      <c r="H35" s="162"/>
      <c r="J35" s="168" t="s">
        <v>6</v>
      </c>
      <c r="K35" s="239">
        <f>'[2]mes 21'!K35*3.5%+'[2]mes 21'!K35</f>
        <v>536.47155000000009</v>
      </c>
      <c r="L35" s="239">
        <f>'[2]mes 21'!L35*3.5%+'[2]mes 21'!L35</f>
        <v>498.33180000000004</v>
      </c>
      <c r="M35" s="239">
        <f>'[2]mes 21'!M35*3.5%+'[2]mes 21'!M35</f>
        <v>472.90184999999997</v>
      </c>
      <c r="N35" s="239">
        <f>'[2]mes 21'!N35*3.5%+'[2]mes 21'!N35</f>
        <v>447.45119999999997</v>
      </c>
      <c r="O35" s="239">
        <f>'[2]mes 21'!O35*3.5%+'[2]mes 21'!O35</f>
        <v>421.99019999999996</v>
      </c>
      <c r="P35" s="239">
        <f>'[2]mes 21'!P35*3.5%+'[2]mes 21'!P35</f>
        <v>396.60165000000001</v>
      </c>
      <c r="Q35" s="239">
        <f>'[2]mes 21'!Q35*3.5%+'[2]mes 21'!Q35</f>
        <v>371.1096</v>
      </c>
      <c r="R35" s="239">
        <f>'[2]mes 21'!R35*3.5%+'[2]mes 21'!R35</f>
        <v>345.71069999999997</v>
      </c>
      <c r="S35" s="239">
        <f>'[2]mes 21'!S35*3.5%+'[2]mes 21'!S35</f>
        <v>320.22900000000004</v>
      </c>
      <c r="T35" s="239">
        <f>'[2]mes 21'!T35*3.5%+'[2]mes 21'!T35</f>
        <v>294.76800000000003</v>
      </c>
      <c r="U35" s="172"/>
      <c r="V35" s="172"/>
      <c r="W35" s="194"/>
      <c r="X35" s="193"/>
    </row>
    <row r="36" spans="1:27" s="158" customFormat="1" ht="14.45" customHeight="1">
      <c r="A36" s="162"/>
      <c r="B36" s="162"/>
      <c r="C36" s="162"/>
      <c r="D36" s="162"/>
      <c r="E36" s="162"/>
      <c r="F36" s="162"/>
      <c r="G36" s="162"/>
      <c r="H36" s="162"/>
      <c r="J36" s="168" t="s">
        <v>7</v>
      </c>
      <c r="K36" s="239">
        <f>'[2]mes 21'!K36*3.5%+'[2]mes 21'!K36</f>
        <v>1720.442069529264</v>
      </c>
      <c r="L36" s="239">
        <f>'[2]mes 21'!L36*3.5%+'[2]mes 21'!L36</f>
        <v>1689.0536496720015</v>
      </c>
      <c r="M36" s="239">
        <f>'[2]mes 21'!M36*3.5%+'[2]mes 21'!M36</f>
        <v>1596.0698900781479</v>
      </c>
      <c r="N36" s="239">
        <f>'[2]mes 21'!N36*3.5%+'[2]mes 21'!N36</f>
        <v>1465.4448032378175</v>
      </c>
      <c r="O36" s="239">
        <f>'[2]mes 21'!O36*3.5%+'[2]mes 21'!O36</f>
        <v>1351.0965195361302</v>
      </c>
      <c r="P36" s="239">
        <f>'[2]mes 21'!P36*3.5%+'[2]mes 21'!P36</f>
        <v>1226.8101420497294</v>
      </c>
      <c r="Q36" s="239">
        <f>'[2]mes 21'!Q36*3.5%+'[2]mes 21'!Q36</f>
        <v>1114.4678507622093</v>
      </c>
      <c r="R36" s="239">
        <f>'[2]mes 21'!R36*3.5%+'[2]mes 21'!R36</f>
        <v>1049.2421824970684</v>
      </c>
      <c r="S36" s="239">
        <f>'[2]mes 21'!S36*3.5%+'[2]mes 21'!S36</f>
        <v>989.1462467403901</v>
      </c>
      <c r="T36" s="239">
        <f>'[2]mes 21'!T36*3.5%+'[2]mes 21'!T36</f>
        <v>868.46239070260208</v>
      </c>
      <c r="U36" s="172"/>
      <c r="V36" s="172"/>
      <c r="W36" s="193"/>
      <c r="X36" s="193"/>
    </row>
    <row r="37" spans="1:27" s="158" customFormat="1" ht="12.6" customHeight="1">
      <c r="A37" s="162"/>
      <c r="B37" s="162"/>
      <c r="C37" s="162"/>
      <c r="D37" s="162"/>
      <c r="E37" s="162"/>
      <c r="F37" s="162"/>
      <c r="G37" s="162"/>
      <c r="H37" s="162"/>
      <c r="J37" s="171" t="s">
        <v>8</v>
      </c>
      <c r="K37" s="239">
        <f>'[2]mes 21'!K37*3.5%+'[2]mes 21'!K37</f>
        <v>658.67432519700003</v>
      </c>
      <c r="L37" s="239">
        <f>'[2]mes 21'!L37*3.5%+'[2]mes 21'!L37</f>
        <v>643.78014801975007</v>
      </c>
      <c r="M37" s="239">
        <f>'[2]mes 21'!M37*3.5%+'[2]mes 21'!M37</f>
        <v>592.09480560825011</v>
      </c>
      <c r="N37" s="239">
        <f>'[2]mes 21'!N37*3.5%+'[2]mes 21'!N37</f>
        <v>482.86462596749988</v>
      </c>
      <c r="O37" s="239">
        <f>'[2]mes 21'!O37*3.5%+'[2]mes 21'!O37</f>
        <v>462.56455219275017</v>
      </c>
      <c r="P37" s="239">
        <f>'[2]mes 21'!P37*3.5%+'[2]mes 21'!P37</f>
        <v>397.80563915924995</v>
      </c>
      <c r="Q37" s="239">
        <f>'[2]mes 21'!Q37*3.5%+'[2]mes 21'!Q37</f>
        <v>379.8916162965001</v>
      </c>
      <c r="R37" s="239">
        <f>'[2]mes 21'!R37*3.5%+'[2]mes 21'!R37</f>
        <v>370.16721609524996</v>
      </c>
      <c r="S37" s="239">
        <f>'[2]mes 21'!S37*3.5%+'[2]mes 21'!S37</f>
        <v>347.68614265875004</v>
      </c>
      <c r="T37" s="239">
        <f>'[2]mes 21'!T37*3.5%+'[2]mes 21'!T37</f>
        <v>295.69011653475002</v>
      </c>
      <c r="U37" s="172"/>
      <c r="V37" s="172"/>
      <c r="W37" s="193"/>
      <c r="X37" s="193"/>
    </row>
    <row r="38" spans="1:27" s="178" customFormat="1" ht="9.75" hidden="1" customHeight="1">
      <c r="A38" s="173"/>
      <c r="B38" s="173"/>
      <c r="C38" s="173"/>
      <c r="D38" s="173"/>
      <c r="E38" s="173"/>
      <c r="F38" s="173"/>
      <c r="G38" s="162"/>
      <c r="H38" s="187" t="s">
        <v>13</v>
      </c>
      <c r="I38" s="197">
        <v>0.5</v>
      </c>
      <c r="K38" s="195">
        <f>'[2]mes 21'!K38*2%+'[2]mes 21'!K38</f>
        <v>324.56416024200001</v>
      </c>
      <c r="L38" s="195">
        <f>'[2]mes 21'!L38*2%+'[2]mes 21'!L38</f>
        <v>317.22500047350002</v>
      </c>
      <c r="M38" s="195">
        <f>'[2]mes 21'!M38*2%+'[2]mes 21'!M38</f>
        <v>291.75686073450004</v>
      </c>
      <c r="N38" s="196">
        <f>'[2]mes 21'!N38*2%+'[2]mes 21'!N38</f>
        <v>237.93329395499993</v>
      </c>
      <c r="O38" s="196">
        <f>'[2]mes 21'!O38*2%+'[2]mes 21'!O38</f>
        <v>227.93035905150006</v>
      </c>
      <c r="P38" s="196">
        <f>'[2]mes 21'!P38*2%+'[2]mes 21'!P38</f>
        <v>196.02017002049996</v>
      </c>
      <c r="Q38" s="196">
        <f>'[2]mes 21'!Q38*2%+'[2]mes 21'!Q38</f>
        <v>187.19297034900006</v>
      </c>
      <c r="R38" s="195">
        <f>'[2]mes 21'!R38*2%+'[2]mes 21'!R38</f>
        <v>182.40123691649998</v>
      </c>
      <c r="S38" s="196">
        <f>'[2]mes 21'!S38*2%+'[2]mes 21'!S38</f>
        <v>171.32360652750003</v>
      </c>
      <c r="T38" s="195">
        <f>'[2]mes 21'!T38*2%+'[2]mes 21'!T38</f>
        <v>145.70237626350001</v>
      </c>
      <c r="U38" s="188"/>
      <c r="V38" s="188"/>
      <c r="W38" s="198"/>
    </row>
    <row r="39" spans="1:27" s="178" customFormat="1" ht="9.75" hidden="1" customHeight="1">
      <c r="A39" s="173"/>
      <c r="B39" s="173"/>
      <c r="C39" s="173"/>
      <c r="D39" s="173"/>
      <c r="E39" s="173"/>
      <c r="F39" s="173"/>
      <c r="G39" s="162"/>
      <c r="H39" s="187" t="s">
        <v>14</v>
      </c>
      <c r="I39" s="197">
        <v>0.3</v>
      </c>
      <c r="K39" s="195">
        <f>'[2]mes 21'!K39*2%+'[2]mes 21'!K39</f>
        <v>194.7384961452</v>
      </c>
      <c r="L39" s="195">
        <f>'[2]mes 21'!L39*2%+'[2]mes 21'!L39</f>
        <v>190.33500028409998</v>
      </c>
      <c r="M39" s="195">
        <f>'[2]mes 21'!M39*2%+'[2]mes 21'!M39</f>
        <v>175.0541164407</v>
      </c>
      <c r="N39" s="196">
        <f>'[2]mes 21'!N39*2%+'[2]mes 21'!N39</f>
        <v>142.75997637299997</v>
      </c>
      <c r="O39" s="196">
        <f>'[2]mes 21'!O39*2%+'[2]mes 21'!O39</f>
        <v>136.75821543090004</v>
      </c>
      <c r="P39" s="196">
        <f>'[2]mes 21'!P39*2%+'[2]mes 21'!P39</f>
        <v>117.61210201229997</v>
      </c>
      <c r="Q39" s="196">
        <f>'[2]mes 21'!Q39*2%+'[2]mes 21'!Q39</f>
        <v>112.31578220940003</v>
      </c>
      <c r="R39" s="195">
        <f>'[2]mes 21'!R39*2%+'[2]mes 21'!R39</f>
        <v>109.44074214989998</v>
      </c>
      <c r="S39" s="196">
        <f>'[2]mes 21'!S39*2%+'[2]mes 21'!S39</f>
        <v>102.79416391650001</v>
      </c>
      <c r="T39" s="195">
        <f>'[2]mes 21'!T39*2%+'[2]mes 21'!T39</f>
        <v>87.421425758099986</v>
      </c>
      <c r="U39" s="188"/>
      <c r="V39" s="188"/>
      <c r="W39" s="198"/>
    </row>
    <row r="40" spans="1:27" s="178" customFormat="1" ht="9.75" hidden="1" customHeight="1">
      <c r="A40" s="173"/>
      <c r="B40" s="173"/>
      <c r="C40" s="173"/>
      <c r="D40" s="173"/>
      <c r="E40" s="173"/>
      <c r="F40" s="173"/>
      <c r="G40" s="162"/>
      <c r="H40" s="187" t="s">
        <v>15</v>
      </c>
      <c r="I40" s="197">
        <v>0.2</v>
      </c>
      <c r="K40" s="195">
        <f>'[2]mes 21'!K40*2%+'[2]mes 21'!K40</f>
        <v>129.82566409680004</v>
      </c>
      <c r="L40" s="195">
        <f>'[2]mes 21'!L40*2%+'[2]mes 21'!L40</f>
        <v>126.8900001894</v>
      </c>
      <c r="M40" s="195">
        <f>'[2]mes 21'!M40*2%+'[2]mes 21'!M40</f>
        <v>116.70274429380001</v>
      </c>
      <c r="N40" s="196">
        <f>'[2]mes 21'!N40*2%+'[2]mes 21'!N40</f>
        <v>95.173317581999981</v>
      </c>
      <c r="O40" s="196">
        <f>'[2]mes 21'!O40*2%+'[2]mes 21'!O40</f>
        <v>91.172143620600025</v>
      </c>
      <c r="P40" s="196">
        <f>'[2]mes 21'!P40*2%+'[2]mes 21'!P40</f>
        <v>78.40806800819999</v>
      </c>
      <c r="Q40" s="196">
        <f>'[2]mes 21'!Q40*2%+'[2]mes 21'!Q40</f>
        <v>74.877188139600023</v>
      </c>
      <c r="R40" s="195">
        <f>'[2]mes 21'!R40*2%+'[2]mes 21'!R40</f>
        <v>72.960494766599993</v>
      </c>
      <c r="S40" s="196">
        <f>'[2]mes 21'!S40*2%+'[2]mes 21'!S40</f>
        <v>68.529442611000007</v>
      </c>
      <c r="T40" s="195">
        <f>'[2]mes 21'!T40*2%+'[2]mes 21'!T40</f>
        <v>58.280950505400007</v>
      </c>
      <c r="U40" s="188"/>
      <c r="V40" s="188"/>
      <c r="W40" s="198"/>
    </row>
    <row r="41" spans="1:27" s="158" customFormat="1" ht="13.9" customHeight="1">
      <c r="A41" s="162"/>
      <c r="B41" s="162"/>
      <c r="C41" s="162"/>
      <c r="D41" s="162"/>
      <c r="E41" s="162"/>
      <c r="F41" s="162"/>
      <c r="G41" s="162"/>
      <c r="H41" s="187"/>
      <c r="I41" s="199"/>
      <c r="J41" s="200"/>
      <c r="K41" s="296">
        <f>K34+K35+K36+K37</f>
        <v>3731.6026447262643</v>
      </c>
      <c r="L41" s="296">
        <f t="shared" ref="L41:T41" si="2">L34+L35+L36+L37</f>
        <v>3647.1802976917515</v>
      </c>
      <c r="M41" s="296">
        <f t="shared" si="2"/>
        <v>3477.0812456863982</v>
      </c>
      <c r="N41" s="296">
        <f t="shared" si="2"/>
        <v>3211.7753292053176</v>
      </c>
      <c r="O41" s="296">
        <f t="shared" si="2"/>
        <v>3051.6659717288803</v>
      </c>
      <c r="P41" s="296">
        <f t="shared" si="2"/>
        <v>2837.2321312089794</v>
      </c>
      <c r="Q41" s="296">
        <f t="shared" si="2"/>
        <v>2681.4837670587094</v>
      </c>
      <c r="R41" s="296">
        <f t="shared" si="2"/>
        <v>2581.134798592318</v>
      </c>
      <c r="S41" s="296">
        <f t="shared" si="2"/>
        <v>2473.0760893991401</v>
      </c>
      <c r="T41" s="296">
        <f t="shared" si="2"/>
        <v>2274.9352072373522</v>
      </c>
      <c r="U41" s="172"/>
      <c r="V41" s="172"/>
      <c r="W41" s="193"/>
    </row>
    <row r="42" spans="1:27" s="158" customFormat="1" ht="6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62"/>
      <c r="V42" s="162"/>
    </row>
    <row r="43" spans="1:27" ht="2.4500000000000002" customHeigh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</row>
    <row r="44" spans="1:27" s="415" customFormat="1" ht="12.75" customHeight="1">
      <c r="A44" s="411" t="s">
        <v>17</v>
      </c>
      <c r="B44" s="412"/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3">
        <v>18</v>
      </c>
      <c r="O44" s="413">
        <v>17</v>
      </c>
      <c r="P44" s="413">
        <v>16</v>
      </c>
      <c r="Q44" s="413">
        <v>15</v>
      </c>
      <c r="R44" s="413">
        <v>14</v>
      </c>
      <c r="S44" s="413">
        <v>13</v>
      </c>
      <c r="T44" s="413">
        <v>12</v>
      </c>
      <c r="U44" s="413">
        <v>11</v>
      </c>
      <c r="V44" s="413">
        <v>10</v>
      </c>
      <c r="W44" s="414">
        <v>9</v>
      </c>
    </row>
    <row r="45" spans="1:27" ht="9.75" customHeight="1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85"/>
      <c r="N45" s="186"/>
      <c r="O45" s="186"/>
      <c r="P45" s="186"/>
      <c r="Q45" s="186"/>
      <c r="R45" s="186"/>
      <c r="S45" s="186"/>
      <c r="T45" s="186"/>
      <c r="U45" s="186"/>
      <c r="V45" s="186"/>
      <c r="W45" s="299"/>
    </row>
    <row r="46" spans="1:27" s="158" customFormat="1" ht="13.9" customHeight="1">
      <c r="A46" s="162"/>
      <c r="B46" s="162"/>
      <c r="C46" s="162"/>
      <c r="D46" s="162"/>
      <c r="E46" s="162"/>
      <c r="F46" s="161"/>
      <c r="G46" s="162"/>
      <c r="H46" s="162"/>
      <c r="I46" s="162"/>
      <c r="J46" s="162"/>
      <c r="K46" s="162"/>
      <c r="L46" s="162"/>
      <c r="M46" s="238" t="s">
        <v>5</v>
      </c>
      <c r="N46" s="239">
        <f>'[2]mes 21'!N48*3.5%+'[2]mes 21'!N48</f>
        <v>679.1463</v>
      </c>
      <c r="O46" s="239">
        <f>'[2]mes 21'!O48*3.5%+'[2]mes 21'!O48</f>
        <v>679.1463</v>
      </c>
      <c r="P46" s="239">
        <f>'[2]mes 21'!P48*3.5%+'[2]mes 21'!P48</f>
        <v>679.1463</v>
      </c>
      <c r="Q46" s="239">
        <f>'[2]mes 21'!Q48*3.5%+'[2]mes 21'!Q48</f>
        <v>679.1463</v>
      </c>
      <c r="R46" s="239">
        <f>'[2]mes 21'!R48*3.5%+'[2]mes 21'!R48</f>
        <v>679.1463</v>
      </c>
      <c r="S46" s="239">
        <f>'[2]mes 21'!S48*3.5%+'[2]mes 21'!S48</f>
        <v>679.1463</v>
      </c>
      <c r="T46" s="239">
        <f>'[2]mes 21'!T48*3.5%+'[2]mes 21'!T48</f>
        <v>679.1463</v>
      </c>
      <c r="U46" s="239">
        <f>'[2]mes 21'!U48*3.5%+'[2]mes 21'!U48</f>
        <v>679.1463</v>
      </c>
      <c r="V46" s="239">
        <f>'[2]mes 21'!V48*3.5%+'[2]mes 21'!V48</f>
        <v>679.1463</v>
      </c>
      <c r="W46" s="239">
        <f>'[2]mes 21'!W48*3.5%+'[2]mes 21'!W48</f>
        <v>679.1463</v>
      </c>
      <c r="X46" s="193"/>
      <c r="Y46" s="193"/>
      <c r="Z46" s="193"/>
      <c r="AA46" s="193"/>
    </row>
    <row r="47" spans="1:27" s="158" customFormat="1" ht="13.15" customHeight="1">
      <c r="A47" s="162"/>
      <c r="B47" s="162"/>
      <c r="C47" s="162"/>
      <c r="D47" s="162"/>
      <c r="E47" s="162"/>
      <c r="F47" s="161"/>
      <c r="G47" s="162"/>
      <c r="H47" s="162"/>
      <c r="I47" s="162"/>
      <c r="J47" s="162"/>
      <c r="K47" s="162"/>
      <c r="L47" s="162"/>
      <c r="M47" s="238" t="s">
        <v>6</v>
      </c>
      <c r="N47" s="239">
        <f>'[2]mes 21'!N49*3.5%+'[2]mes 21'!N49</f>
        <v>447.45119999999997</v>
      </c>
      <c r="O47" s="239">
        <f>'[2]mes 21'!O49*3.5%+'[2]mes 21'!O49</f>
        <v>421.99019999999996</v>
      </c>
      <c r="P47" s="239">
        <f>'[2]mes 21'!P49*3.5%+'[2]mes 21'!P49</f>
        <v>396.60165000000001</v>
      </c>
      <c r="Q47" s="239">
        <f>'[2]mes 21'!Q49*3.5%+'[2]mes 21'!Q49</f>
        <v>371.1096</v>
      </c>
      <c r="R47" s="239">
        <f>'[2]mes 21'!R49*3.5%+'[2]mes 21'!R49</f>
        <v>345.71069999999997</v>
      </c>
      <c r="S47" s="239">
        <f>'[2]mes 21'!S49*3.5%+'[2]mes 21'!S49</f>
        <v>320.22900000000004</v>
      </c>
      <c r="T47" s="239">
        <f>'[2]mes 21'!T49*3.5%+'[2]mes 21'!T49</f>
        <v>294.76800000000003</v>
      </c>
      <c r="U47" s="239">
        <f>'[2]mes 21'!U49*3.5%+'[2]mes 21'!U49</f>
        <v>269.30700000000002</v>
      </c>
      <c r="V47" s="239">
        <f>'[2]mes 21'!V49*3.5%+'[2]mes 21'!V49</f>
        <v>243.89775</v>
      </c>
      <c r="W47" s="239">
        <f>'[2]mes 21'!W49*3.5%+'[2]mes 21'!W49</f>
        <v>231.19829999999996</v>
      </c>
      <c r="X47" s="193"/>
      <c r="Y47" s="193"/>
      <c r="Z47" s="193"/>
      <c r="AA47" s="193"/>
    </row>
    <row r="48" spans="1:27" s="158" customFormat="1" ht="12.6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238" t="s">
        <v>7</v>
      </c>
      <c r="N48" s="239">
        <f>'[2]mes 21'!N50*3.5%+'[2]mes 21'!N50</f>
        <v>1286.167211576676</v>
      </c>
      <c r="O48" s="239">
        <f>'[2]mes 21'!O50*3.5%+'[2]mes 21'!O50</f>
        <v>1202.6983519430596</v>
      </c>
      <c r="P48" s="239">
        <f>'[2]mes 21'!P50*3.5%+'[2]mes 21'!P50</f>
        <v>1172.8894551814892</v>
      </c>
      <c r="Q48" s="239">
        <f>'[2]mes 21'!Q50*3.5%+'[2]mes 21'!Q50</f>
        <v>1083.5471394917506</v>
      </c>
      <c r="R48" s="239">
        <f>'[2]mes 21'!R50*3.5%+'[2]mes 21'!R50</f>
        <v>1020.5865205969366</v>
      </c>
      <c r="S48" s="239">
        <f>'[2]mes 21'!S50*3.5%+'[2]mes 21'!S50</f>
        <v>932.24028529484099</v>
      </c>
      <c r="T48" s="239">
        <f>'[2]mes 21'!T50*3.5%+'[2]mes 21'!T50</f>
        <v>925.71959162481301</v>
      </c>
      <c r="U48" s="239">
        <f>'[2]mes 21'!U50*3.5%+'[2]mes 21'!U50</f>
        <v>935.71183491761269</v>
      </c>
      <c r="V48" s="239">
        <f>'[2]mes 21'!V50*3.5%+'[2]mes 21'!V50</f>
        <v>788.07941390907911</v>
      </c>
      <c r="W48" s="239">
        <f>'[2]mes 21'!W50*3.5%+'[2]mes 21'!W50</f>
        <v>683.45977878649353</v>
      </c>
      <c r="X48" s="193"/>
      <c r="Y48" s="193"/>
      <c r="Z48" s="193"/>
      <c r="AA48" s="193"/>
    </row>
    <row r="49" spans="1:28" s="158" customFormat="1" ht="12.6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240" t="s">
        <v>8</v>
      </c>
      <c r="N49" s="239">
        <f>'[2]mes 21'!N51*3.5%+'[2]mes 21'!N51</f>
        <v>439.92192322574999</v>
      </c>
      <c r="O49" s="239">
        <f>'[2]mes 21'!O51*3.5%+'[2]mes 21'!O51</f>
        <v>386.19228198600013</v>
      </c>
      <c r="P49" s="239">
        <f>'[2]mes 21'!P51*3.5%+'[2]mes 21'!P51</f>
        <v>385.17323940900002</v>
      </c>
      <c r="Q49" s="239">
        <f>'[2]mes 21'!Q51*3.5%+'[2]mes 21'!Q51</f>
        <v>396.08445139200001</v>
      </c>
      <c r="R49" s="239">
        <f>'[2]mes 21'!R51*3.5%+'[2]mes 21'!R51</f>
        <v>376.11370235250007</v>
      </c>
      <c r="S49" s="239">
        <f>'[2]mes 21'!S51*3.5%+'[2]mes 21'!S51</f>
        <v>385.83810255375005</v>
      </c>
      <c r="T49" s="239">
        <f>'[2]mes 21'!T51*3.5%+'[2]mes 21'!T51</f>
        <v>321.50793304350003</v>
      </c>
      <c r="U49" s="239">
        <f>'[2]mes 21'!U51*3.5%+'[2]mes 21'!U51</f>
        <v>332.55584585999998</v>
      </c>
      <c r="V49" s="239">
        <f>'[2]mes 21'!V51*3.5%+'[2]mes 21'!V51</f>
        <v>273.76827378075006</v>
      </c>
      <c r="W49" s="239">
        <f>'[2]mes 21'!W51*3.5%+'[2]mes 21'!W51</f>
        <v>237.28157858475009</v>
      </c>
      <c r="X49" s="193"/>
      <c r="Y49" s="193"/>
      <c r="Z49" s="193"/>
      <c r="AA49" s="193"/>
    </row>
    <row r="50" spans="1:28" s="178" customFormat="1" ht="9.75" hidden="1" customHeight="1">
      <c r="A50" s="173"/>
      <c r="B50" s="173"/>
      <c r="C50" s="173"/>
      <c r="D50" s="173"/>
      <c r="E50" s="162"/>
      <c r="F50" s="173"/>
      <c r="G50" s="162"/>
      <c r="H50" s="187"/>
      <c r="I50" s="187"/>
      <c r="J50" s="201"/>
      <c r="K50" s="202" t="s">
        <v>13</v>
      </c>
      <c r="L50" s="202"/>
      <c r="M50" s="241">
        <v>0.5</v>
      </c>
      <c r="N50" s="241"/>
      <c r="O50" s="242"/>
      <c r="P50" s="242"/>
      <c r="Q50" s="241"/>
      <c r="R50" s="242"/>
      <c r="S50" s="242"/>
      <c r="T50" s="242"/>
      <c r="U50" s="243"/>
      <c r="V50" s="243"/>
      <c r="W50" s="244"/>
    </row>
    <row r="51" spans="1:28" s="178" customFormat="1" ht="9.75" hidden="1" customHeight="1">
      <c r="A51" s="173"/>
      <c r="B51" s="173"/>
      <c r="C51" s="173"/>
      <c r="D51" s="173"/>
      <c r="E51" s="162"/>
      <c r="F51" s="173"/>
      <c r="G51" s="162"/>
      <c r="H51" s="187"/>
      <c r="I51" s="187"/>
      <c r="J51" s="201"/>
      <c r="K51" s="203" t="s">
        <v>14</v>
      </c>
      <c r="L51" s="204"/>
      <c r="M51" s="241">
        <v>0.3</v>
      </c>
      <c r="N51" s="241"/>
      <c r="O51" s="242"/>
      <c r="P51" s="242"/>
      <c r="Q51" s="241"/>
      <c r="R51" s="242"/>
      <c r="S51" s="242"/>
      <c r="T51" s="242"/>
      <c r="U51" s="243"/>
      <c r="V51" s="243"/>
      <c r="W51" s="244"/>
    </row>
    <row r="52" spans="1:28" s="178" customFormat="1" ht="9.75" hidden="1" customHeight="1">
      <c r="A52" s="173"/>
      <c r="B52" s="173"/>
      <c r="C52" s="173"/>
      <c r="D52" s="173"/>
      <c r="E52" s="162"/>
      <c r="F52" s="173"/>
      <c r="G52" s="162"/>
      <c r="H52" s="187"/>
      <c r="I52" s="187"/>
      <c r="J52" s="201"/>
      <c r="K52" s="205" t="s">
        <v>15</v>
      </c>
      <c r="L52" s="206"/>
      <c r="M52" s="241">
        <v>0.2</v>
      </c>
      <c r="N52" s="241"/>
      <c r="O52" s="242"/>
      <c r="P52" s="242"/>
      <c r="Q52" s="241"/>
      <c r="R52" s="242"/>
      <c r="S52" s="242"/>
      <c r="T52" s="242"/>
      <c r="U52" s="243"/>
      <c r="V52" s="243"/>
      <c r="W52" s="244"/>
    </row>
    <row r="53" spans="1:28" s="158" customFormat="1" ht="14.45" customHeight="1">
      <c r="A53" s="162"/>
      <c r="B53" s="162"/>
      <c r="C53" s="162"/>
      <c r="D53" s="162"/>
      <c r="E53" s="162"/>
      <c r="F53" s="162"/>
      <c r="G53" s="162"/>
      <c r="H53" s="162"/>
      <c r="I53" s="172"/>
      <c r="J53" s="172"/>
      <c r="K53" s="187"/>
      <c r="L53" s="187"/>
      <c r="M53" s="245"/>
      <c r="N53" s="297">
        <f>N46+N47+N48+N49</f>
        <v>2852.6866348024259</v>
      </c>
      <c r="O53" s="297">
        <f t="shared" ref="O53:W53" si="3">O46+O47+O48+O49</f>
        <v>2690.0271339290598</v>
      </c>
      <c r="P53" s="297">
        <f t="shared" si="3"/>
        <v>2633.8106445904891</v>
      </c>
      <c r="Q53" s="297">
        <f t="shared" si="3"/>
        <v>2529.8874908837506</v>
      </c>
      <c r="R53" s="297">
        <f t="shared" si="3"/>
        <v>2421.5572229494369</v>
      </c>
      <c r="S53" s="297">
        <f t="shared" si="3"/>
        <v>2317.453687848591</v>
      </c>
      <c r="T53" s="297">
        <f t="shared" si="3"/>
        <v>2221.1418246683129</v>
      </c>
      <c r="U53" s="297">
        <f t="shared" si="3"/>
        <v>2216.7209807776126</v>
      </c>
      <c r="V53" s="297">
        <f t="shared" si="3"/>
        <v>1984.8917376898289</v>
      </c>
      <c r="W53" s="297">
        <f t="shared" si="3"/>
        <v>1831.0859573712437</v>
      </c>
      <c r="X53" s="193"/>
      <c r="Y53" s="193"/>
      <c r="Z53" s="193"/>
      <c r="AA53" s="193"/>
    </row>
    <row r="54" spans="1:28" s="158" customFormat="1" ht="4.9000000000000004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80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93"/>
      <c r="Y54" s="193"/>
      <c r="Z54" s="193"/>
      <c r="AA54" s="193"/>
    </row>
    <row r="55" spans="1:28" s="158" customFormat="1" ht="7.1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80"/>
      <c r="N55" s="181"/>
      <c r="O55" s="181"/>
      <c r="P55" s="181"/>
      <c r="Q55" s="181"/>
      <c r="R55" s="181"/>
      <c r="S55" s="181"/>
      <c r="T55" s="181"/>
      <c r="U55" s="181"/>
      <c r="V55" s="181"/>
      <c r="W55" s="208"/>
      <c r="X55" s="193"/>
      <c r="Y55" s="193"/>
      <c r="Z55" s="193"/>
      <c r="AA55" s="193"/>
    </row>
    <row r="56" spans="1:28" s="158" customFormat="1" ht="12.6" customHeight="1">
      <c r="A56" s="160" t="s">
        <v>18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80"/>
      <c r="N56" s="181"/>
      <c r="O56" s="181"/>
      <c r="P56" s="181"/>
      <c r="Q56" s="207"/>
      <c r="R56" s="246">
        <v>14</v>
      </c>
      <c r="S56" s="192">
        <v>13</v>
      </c>
      <c r="T56" s="192">
        <v>12</v>
      </c>
      <c r="U56" s="192">
        <v>11</v>
      </c>
      <c r="V56" s="192">
        <v>10</v>
      </c>
      <c r="W56" s="155"/>
      <c r="X56" s="193"/>
      <c r="Y56" s="193"/>
      <c r="Z56" s="193"/>
      <c r="AA56" s="193"/>
    </row>
    <row r="57" spans="1:28" s="158" customFormat="1" ht="14.45" customHeight="1">
      <c r="A57" s="160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80"/>
      <c r="N57" s="181"/>
      <c r="O57" s="181"/>
      <c r="P57" s="181"/>
      <c r="Q57" s="168" t="s">
        <v>5</v>
      </c>
      <c r="R57" s="239">
        <f>'[2]mes 21'!R60*3.5%+'[2]mes 21'!R60</f>
        <v>621.60030000000006</v>
      </c>
      <c r="S57" s="239">
        <f>'[2]mes 21'!S60*3.5%+'[2]mes 21'!S60</f>
        <v>621.60030000000006</v>
      </c>
      <c r="T57" s="239">
        <f>'[2]mes 21'!T60*3.5%+'[2]mes 21'!T60</f>
        <v>621.60030000000006</v>
      </c>
      <c r="U57" s="239">
        <f>'[2]mes 21'!U60*3.5%+'[2]mes 21'!U60</f>
        <v>621.60030000000006</v>
      </c>
      <c r="V57" s="239">
        <f>'[2]mes 21'!V60*3.5%+'[2]mes 21'!V60</f>
        <v>621.60030000000006</v>
      </c>
      <c r="W57" s="155"/>
      <c r="X57" s="193"/>
      <c r="Y57" s="193"/>
      <c r="Z57" s="193"/>
      <c r="AA57" s="193"/>
    </row>
    <row r="58" spans="1:28" s="158" customFormat="1" ht="13.9" customHeight="1">
      <c r="A58" s="160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72"/>
      <c r="N58" s="172"/>
      <c r="O58" s="162"/>
      <c r="P58" s="209"/>
      <c r="Q58" s="168" t="s">
        <v>6</v>
      </c>
      <c r="R58" s="239">
        <f>'[2]mes 21'!R61*3.5%+'[2]mes 21'!R61</f>
        <v>345.71069999999997</v>
      </c>
      <c r="S58" s="239">
        <f>'[2]mes 21'!S61*3.5%+'[2]mes 21'!S61</f>
        <v>320.22900000000004</v>
      </c>
      <c r="T58" s="239">
        <f>'[2]mes 21'!T61*3.5%+'[2]mes 21'!T61</f>
        <v>294.76800000000003</v>
      </c>
      <c r="U58" s="239">
        <f>'[2]mes 21'!U61*3.5%+'[2]mes 21'!U61</f>
        <v>269.30700000000002</v>
      </c>
      <c r="V58" s="239">
        <f>'[2]mes 21'!V61*3.5%+'[2]mes 21'!V61</f>
        <v>243.89775</v>
      </c>
      <c r="W58" s="210"/>
      <c r="Y58" s="193"/>
      <c r="Z58" s="193"/>
      <c r="AA58" s="193"/>
    </row>
    <row r="59" spans="1:28" s="158" customFormat="1" ht="12.6" customHeight="1">
      <c r="A59" s="160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72"/>
      <c r="N59" s="180"/>
      <c r="O59" s="162"/>
      <c r="P59" s="209"/>
      <c r="Q59" s="168" t="s">
        <v>7</v>
      </c>
      <c r="R59" s="239">
        <f>'[2]mes 21'!R62*3.5%+'[2]mes 21'!R62</f>
        <v>1179.9146479563253</v>
      </c>
      <c r="S59" s="239">
        <f>'[2]mes 21'!S62*3.5%+'[2]mes 21'!S62</f>
        <v>1019.5851533458135</v>
      </c>
      <c r="T59" s="239">
        <f>'[2]mes 21'!T62*3.5%+'[2]mes 21'!T62</f>
        <v>950.39280875269208</v>
      </c>
      <c r="U59" s="239">
        <f>'[2]mes 21'!U62*3.5%+'[2]mes 21'!U62</f>
        <v>960.49782558487777</v>
      </c>
      <c r="V59" s="239">
        <f>'[2]mes 21'!V62*3.5%+'[2]mes 21'!V62</f>
        <v>790.99400387707522</v>
      </c>
      <c r="W59" s="210"/>
      <c r="Y59" s="193"/>
      <c r="Z59" s="193"/>
      <c r="AA59" s="193"/>
    </row>
    <row r="60" spans="1:28" s="158" customFormat="1" ht="15" customHeight="1">
      <c r="A60" s="16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72"/>
      <c r="N60" s="172"/>
      <c r="O60" s="162"/>
      <c r="P60" s="209"/>
      <c r="Q60" s="171" t="s">
        <v>8</v>
      </c>
      <c r="R60" s="239">
        <f>'[2]mes 21'!R63*3.5%+'[2]mes 21'!R63</f>
        <v>561.99651760511995</v>
      </c>
      <c r="S60" s="239">
        <f>'[2]mes 21'!S63*3.5%+'[2]mes 21'!S63</f>
        <v>487.74044861321789</v>
      </c>
      <c r="T60" s="239">
        <f>'[2]mes 21'!T63*3.5%+'[2]mes 21'!T63</f>
        <v>350.29335302602578</v>
      </c>
      <c r="U60" s="239">
        <f>'[2]mes 21'!U63*3.5%+'[2]mes 21'!U63</f>
        <v>361.47283497180922</v>
      </c>
      <c r="V60" s="239">
        <f>'[2]mes 21'!V63*3.5%+'[2]mes 21'!V63</f>
        <v>277.16862874341223</v>
      </c>
      <c r="W60" s="210"/>
    </row>
    <row r="61" spans="1:28" s="158" customFormat="1" ht="9.75" hidden="1" customHeight="1">
      <c r="A61" s="162"/>
      <c r="B61" s="162"/>
      <c r="C61" s="162"/>
      <c r="D61" s="162"/>
      <c r="H61" s="162"/>
      <c r="I61" s="162"/>
      <c r="J61" s="162"/>
      <c r="K61" s="201"/>
      <c r="L61" s="201"/>
      <c r="M61" s="201"/>
      <c r="N61" s="202" t="s">
        <v>13</v>
      </c>
      <c r="O61" s="162"/>
      <c r="P61" s="211"/>
      <c r="Q61" s="212"/>
      <c r="R61" s="213"/>
      <c r="S61" s="176"/>
      <c r="T61" s="175"/>
      <c r="U61" s="176"/>
      <c r="V61" s="174"/>
      <c r="W61" s="198"/>
      <c r="X61" s="193"/>
      <c r="Y61" s="193"/>
      <c r="Z61" s="193"/>
      <c r="AA61" s="193"/>
    </row>
    <row r="62" spans="1:28" s="158" customFormat="1" ht="9.75" hidden="1" customHeight="1">
      <c r="A62" s="162"/>
      <c r="B62" s="162"/>
      <c r="C62" s="162"/>
      <c r="D62" s="162"/>
      <c r="H62" s="162"/>
      <c r="I62" s="162"/>
      <c r="J62" s="162"/>
      <c r="K62" s="201"/>
      <c r="L62" s="201"/>
      <c r="M62" s="201"/>
      <c r="N62" s="203" t="s">
        <v>14</v>
      </c>
      <c r="O62" s="162"/>
      <c r="P62" s="211"/>
      <c r="Q62" s="212"/>
      <c r="R62" s="213"/>
      <c r="S62" s="176"/>
      <c r="T62" s="175"/>
      <c r="U62" s="176"/>
      <c r="V62" s="174"/>
      <c r="W62" s="198"/>
      <c r="X62" s="193"/>
      <c r="Y62" s="193"/>
      <c r="Z62" s="193"/>
      <c r="AA62" s="193"/>
    </row>
    <row r="63" spans="1:28" ht="3" hidden="1" customHeight="1">
      <c r="A63" s="201"/>
      <c r="H63" s="161"/>
      <c r="I63" s="161"/>
      <c r="J63" s="161"/>
      <c r="K63" s="201"/>
      <c r="N63" s="205" t="s">
        <v>15</v>
      </c>
      <c r="O63" s="161"/>
      <c r="P63" s="211"/>
      <c r="Q63" s="212"/>
      <c r="R63" s="213"/>
      <c r="S63" s="176"/>
      <c r="T63" s="175"/>
      <c r="U63" s="176"/>
      <c r="V63" s="174"/>
      <c r="W63" s="198"/>
      <c r="X63" s="155"/>
      <c r="Y63" s="152"/>
      <c r="Z63" s="152"/>
      <c r="AA63" s="152"/>
    </row>
    <row r="64" spans="1:28" ht="12" customHeight="1">
      <c r="A64" s="214" t="s">
        <v>41</v>
      </c>
      <c r="B64" s="215"/>
      <c r="C64" s="216"/>
      <c r="D64" s="214" t="s">
        <v>43</v>
      </c>
      <c r="E64" s="215"/>
      <c r="F64" s="216"/>
      <c r="H64" s="161"/>
      <c r="I64" s="161"/>
      <c r="J64" s="161"/>
      <c r="K64" s="187"/>
      <c r="N64" s="172"/>
      <c r="O64" s="161"/>
      <c r="P64" s="217"/>
      <c r="Q64" s="218"/>
      <c r="R64" s="298">
        <f>R57+R58+R59+R60</f>
        <v>2709.2221655614453</v>
      </c>
      <c r="S64" s="298">
        <f t="shared" ref="S64:V64" si="4">S57+S58+S59+S60</f>
        <v>2449.1549019590316</v>
      </c>
      <c r="T64" s="298">
        <f t="shared" si="4"/>
        <v>2217.0544617787177</v>
      </c>
      <c r="U64" s="298">
        <f t="shared" si="4"/>
        <v>2212.877960556687</v>
      </c>
      <c r="V64" s="298">
        <f t="shared" si="4"/>
        <v>1933.6606826204875</v>
      </c>
      <c r="W64" s="210"/>
      <c r="X64" s="193"/>
      <c r="Y64" s="193"/>
      <c r="Z64" s="193"/>
      <c r="AA64" s="152"/>
      <c r="AB64" s="152"/>
    </row>
    <row r="65" spans="1:24" ht="15" customHeight="1">
      <c r="A65" s="219"/>
      <c r="B65" s="219"/>
      <c r="C65" s="219"/>
      <c r="D65" s="220" t="s">
        <v>19</v>
      </c>
      <c r="E65" s="221"/>
      <c r="F65" s="219"/>
      <c r="H65" s="161"/>
      <c r="I65" s="254" t="s">
        <v>27</v>
      </c>
      <c r="J65" s="253"/>
      <c r="K65" s="253"/>
      <c r="L65" s="252" t="s">
        <v>28</v>
      </c>
      <c r="M65" s="253"/>
      <c r="N65" s="253"/>
      <c r="O65" s="253"/>
      <c r="P65" s="217"/>
      <c r="Q65" s="217"/>
      <c r="R65" s="161"/>
      <c r="S65" s="161"/>
      <c r="T65" s="161"/>
      <c r="U65" s="161"/>
      <c r="V65" s="161"/>
    </row>
    <row r="66" spans="1:24" s="158" customFormat="1" ht="14.45" customHeight="1">
      <c r="A66" s="214" t="s">
        <v>20</v>
      </c>
      <c r="B66" s="223" t="s">
        <v>21</v>
      </c>
      <c r="D66" s="214" t="s">
        <v>20</v>
      </c>
      <c r="E66" s="224" t="s">
        <v>22</v>
      </c>
      <c r="F66" s="223" t="s">
        <v>21</v>
      </c>
      <c r="H66" s="222"/>
      <c r="I66" s="254"/>
      <c r="J66" s="253"/>
      <c r="K66" s="253"/>
      <c r="L66" s="253"/>
      <c r="M66" s="253"/>
      <c r="N66" s="253"/>
      <c r="O66" s="253"/>
      <c r="P66" s="161"/>
      <c r="Q66" s="161"/>
      <c r="R66" s="162"/>
      <c r="S66" s="182"/>
      <c r="T66" s="162"/>
      <c r="U66" s="162"/>
      <c r="V66" s="162"/>
    </row>
    <row r="67" spans="1:24" s="158" customFormat="1" ht="15.75" customHeight="1">
      <c r="A67" s="225" t="s">
        <v>23</v>
      </c>
      <c r="B67" s="226">
        <v>48.38</v>
      </c>
      <c r="D67" s="225" t="s">
        <v>23</v>
      </c>
      <c r="E67" s="227">
        <v>775.61</v>
      </c>
      <c r="F67" s="228">
        <v>29.86</v>
      </c>
      <c r="H67" s="222"/>
      <c r="I67" s="255" t="s">
        <v>79</v>
      </c>
      <c r="J67" s="253"/>
      <c r="K67" s="253"/>
      <c r="L67" s="253" t="s">
        <v>36</v>
      </c>
      <c r="M67" s="253"/>
      <c r="N67" s="253"/>
      <c r="O67" s="253">
        <v>43.5</v>
      </c>
      <c r="P67" s="222"/>
      <c r="Q67" s="222"/>
      <c r="R67" s="162"/>
      <c r="S67" s="162"/>
      <c r="T67" s="162"/>
      <c r="U67" s="162"/>
      <c r="V67" s="162"/>
    </row>
    <row r="68" spans="1:24" s="158" customFormat="1" ht="12.75" customHeight="1">
      <c r="A68" s="225" t="s">
        <v>24</v>
      </c>
      <c r="B68" s="226">
        <v>39.450000000000003</v>
      </c>
      <c r="D68" s="225" t="s">
        <v>24</v>
      </c>
      <c r="E68" s="304">
        <v>792.63</v>
      </c>
      <c r="F68" s="399">
        <v>28.76</v>
      </c>
      <c r="H68" s="222"/>
      <c r="I68" s="256" t="s">
        <v>53</v>
      </c>
      <c r="J68" s="398">
        <v>358.37</v>
      </c>
      <c r="K68" s="398" t="s">
        <v>54</v>
      </c>
      <c r="L68" s="222"/>
      <c r="M68" s="222"/>
      <c r="N68" s="222"/>
      <c r="O68" s="222"/>
      <c r="P68" s="222"/>
      <c r="Q68" s="222"/>
      <c r="R68" s="180"/>
      <c r="S68" s="180"/>
      <c r="T68" s="180"/>
      <c r="U68" s="180"/>
      <c r="V68" s="180"/>
      <c r="W68" s="210"/>
      <c r="X68" s="210"/>
    </row>
    <row r="69" spans="1:24" s="158" customFormat="1" ht="12.6" customHeight="1">
      <c r="A69" s="229" t="s">
        <v>26</v>
      </c>
      <c r="B69" s="226">
        <v>29.86</v>
      </c>
      <c r="D69" s="225" t="s">
        <v>26</v>
      </c>
      <c r="E69" s="304">
        <v>705.28</v>
      </c>
      <c r="F69" s="399">
        <v>25.78</v>
      </c>
      <c r="H69" s="222"/>
      <c r="I69" s="230"/>
      <c r="J69" s="222"/>
      <c r="K69" s="222"/>
      <c r="L69" s="247"/>
      <c r="M69" s="247"/>
      <c r="N69" s="247"/>
      <c r="O69" s="247"/>
      <c r="P69" s="247"/>
      <c r="Q69" s="248"/>
      <c r="R69" s="231"/>
      <c r="S69" s="232"/>
      <c r="T69" s="232"/>
      <c r="U69" s="232"/>
      <c r="V69" s="233"/>
      <c r="W69" s="233"/>
      <c r="X69" s="180"/>
    </row>
    <row r="70" spans="1:24" s="158" customFormat="1" ht="11.25" customHeight="1">
      <c r="A70" s="229" t="s">
        <v>32</v>
      </c>
      <c r="B70" s="226">
        <v>20.329999999999998</v>
      </c>
      <c r="D70" s="225" t="s">
        <v>32</v>
      </c>
      <c r="E70" s="304">
        <v>672.96</v>
      </c>
      <c r="F70" s="399">
        <v>20.12</v>
      </c>
      <c r="H70" s="222"/>
      <c r="I70" s="230"/>
      <c r="J70" s="222"/>
      <c r="K70" s="222"/>
      <c r="L70" s="249" t="s">
        <v>29</v>
      </c>
      <c r="M70" s="247"/>
      <c r="N70" s="247"/>
      <c r="O70" s="247"/>
      <c r="P70" s="250" t="s">
        <v>52</v>
      </c>
      <c r="Q70" s="250" t="s">
        <v>31</v>
      </c>
      <c r="R70" s="232"/>
      <c r="S70" s="232"/>
      <c r="T70" s="232"/>
      <c r="U70" s="234"/>
      <c r="V70" s="232"/>
      <c r="W70" s="234"/>
      <c r="X70" s="210"/>
    </row>
    <row r="71" spans="1:24" s="158" customFormat="1" ht="16.5" customHeight="1">
      <c r="A71" s="235" t="s">
        <v>34</v>
      </c>
      <c r="B71" s="236">
        <v>15.3</v>
      </c>
      <c r="D71" s="237" t="s">
        <v>34</v>
      </c>
      <c r="E71" s="400">
        <v>621.6</v>
      </c>
      <c r="F71" s="401">
        <v>15.3</v>
      </c>
      <c r="H71" s="222"/>
      <c r="I71" s="153"/>
      <c r="J71" s="153"/>
      <c r="K71" s="153"/>
      <c r="L71" s="402" t="s">
        <v>33</v>
      </c>
      <c r="M71" s="346"/>
      <c r="N71" s="346"/>
      <c r="O71" s="403">
        <v>0.27610000000000001</v>
      </c>
      <c r="P71" s="403">
        <v>0.19</v>
      </c>
      <c r="Q71" s="403">
        <f>O71-P71</f>
        <v>8.610000000000001E-2</v>
      </c>
      <c r="R71" s="404"/>
      <c r="S71" s="404"/>
      <c r="T71" s="404"/>
      <c r="U71" s="232"/>
      <c r="V71" s="232"/>
      <c r="W71" s="232"/>
      <c r="X71" s="180"/>
    </row>
    <row r="72" spans="1:24" s="158" customFormat="1" ht="16.5" customHeight="1">
      <c r="A72" s="215"/>
      <c r="H72" s="222"/>
      <c r="I72" s="153"/>
      <c r="J72" s="153"/>
      <c r="K72" s="153"/>
      <c r="L72" s="248" t="s">
        <v>50</v>
      </c>
      <c r="M72" s="248"/>
      <c r="N72" s="248"/>
      <c r="O72" s="248">
        <v>11.04</v>
      </c>
      <c r="P72" s="248">
        <v>0</v>
      </c>
      <c r="Q72" s="248">
        <v>11.04</v>
      </c>
      <c r="U72" s="162"/>
      <c r="V72" s="162"/>
    </row>
    <row r="73" spans="1:24" s="158" customFormat="1" ht="16.5" customHeight="1">
      <c r="A73" s="172"/>
      <c r="H73" s="222"/>
      <c r="L73" s="158" t="s">
        <v>51</v>
      </c>
      <c r="U73" s="162"/>
      <c r="V73" s="162"/>
    </row>
    <row r="74" spans="1:24" s="158" customFormat="1" ht="9.75" customHeight="1">
      <c r="A74" s="172"/>
      <c r="H74" s="222"/>
      <c r="S74" s="162"/>
      <c r="T74" s="162"/>
      <c r="U74" s="162"/>
      <c r="V74" s="162"/>
    </row>
  </sheetData>
  <mergeCells count="2">
    <mergeCell ref="A1:T1"/>
    <mergeCell ref="F2:O2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7"/>
  <sheetViews>
    <sheetView workbookViewId="0">
      <selection activeCell="H52" sqref="H52"/>
    </sheetView>
  </sheetViews>
  <sheetFormatPr baseColWidth="10" defaultColWidth="11.5703125" defaultRowHeight="15"/>
  <cols>
    <col min="1" max="29" width="10.140625" style="3" customWidth="1"/>
    <col min="30" max="16384" width="11.5703125" style="3"/>
  </cols>
  <sheetData>
    <row r="1" spans="1:24" ht="21">
      <c r="A1" s="456" t="s">
        <v>55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</row>
    <row r="2" spans="1:24" ht="23.25" customHeight="1">
      <c r="A2" s="266"/>
      <c r="B2" s="266"/>
      <c r="C2" s="266"/>
      <c r="D2" s="266"/>
      <c r="E2" s="266"/>
      <c r="F2" s="274" t="s">
        <v>68</v>
      </c>
      <c r="G2" s="274"/>
      <c r="H2" s="274"/>
      <c r="I2" s="274"/>
      <c r="J2" s="274"/>
      <c r="K2" s="274"/>
      <c r="L2" s="274"/>
      <c r="M2" s="274"/>
      <c r="N2" s="274"/>
      <c r="O2" s="274"/>
      <c r="P2" s="266"/>
      <c r="Q2" s="266"/>
      <c r="R2" s="266"/>
      <c r="S2" s="266"/>
    </row>
    <row r="3" spans="1:24">
      <c r="A3" s="268" t="s">
        <v>71</v>
      </c>
      <c r="H3" s="64"/>
      <c r="R3" s="269"/>
      <c r="S3" s="269"/>
      <c r="T3" s="269"/>
      <c r="U3" s="269"/>
      <c r="V3" s="269"/>
      <c r="W3" s="269"/>
      <c r="X3" s="269"/>
    </row>
    <row r="4" spans="1:24" ht="9.75" customHeight="1">
      <c r="A4" s="270"/>
      <c r="B4" s="150"/>
      <c r="C4" s="150"/>
      <c r="D4" s="150"/>
      <c r="E4" s="150"/>
      <c r="F4" s="150"/>
      <c r="G4" s="32"/>
      <c r="H4" s="150"/>
      <c r="I4" s="150"/>
      <c r="J4" s="150"/>
      <c r="K4" s="150"/>
      <c r="L4" s="150"/>
      <c r="M4" s="150"/>
      <c r="N4" s="150"/>
      <c r="O4" s="150"/>
      <c r="P4" s="150"/>
      <c r="Q4" s="271"/>
      <c r="R4" s="271"/>
      <c r="S4" s="271"/>
      <c r="T4" s="271"/>
      <c r="U4" s="271"/>
      <c r="V4" s="271"/>
      <c r="W4" s="272"/>
      <c r="X4" s="269"/>
    </row>
    <row r="5" spans="1:24" ht="9.75" customHeight="1">
      <c r="A5" s="270" t="s">
        <v>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271"/>
      <c r="R5" s="271"/>
      <c r="S5" s="271"/>
      <c r="T5" s="271"/>
      <c r="U5" s="271"/>
      <c r="V5" s="150"/>
    </row>
    <row r="6" spans="1:24" ht="9.75" customHeight="1">
      <c r="A6" s="150"/>
      <c r="B6" s="150">
        <v>30</v>
      </c>
      <c r="C6" s="150">
        <v>29</v>
      </c>
      <c r="D6" s="150">
        <v>28</v>
      </c>
      <c r="E6" s="150">
        <v>27</v>
      </c>
      <c r="F6" s="150">
        <v>26</v>
      </c>
      <c r="G6" s="150">
        <v>25</v>
      </c>
      <c r="H6" s="150">
        <v>24</v>
      </c>
      <c r="I6" s="150">
        <v>23</v>
      </c>
      <c r="J6" s="150">
        <v>22</v>
      </c>
      <c r="K6" s="150">
        <v>21</v>
      </c>
      <c r="L6" s="150">
        <v>20</v>
      </c>
      <c r="M6" s="267" t="s">
        <v>2</v>
      </c>
      <c r="N6" s="267" t="s">
        <v>3</v>
      </c>
      <c r="O6" s="267" t="s">
        <v>4</v>
      </c>
      <c r="P6" s="150"/>
      <c r="Q6" s="150"/>
      <c r="R6" s="150"/>
      <c r="S6" s="150"/>
      <c r="T6" s="150"/>
      <c r="U6" s="150"/>
      <c r="V6" s="150"/>
    </row>
    <row r="7" spans="1:24" s="64" customFormat="1" ht="3.6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spans="1:24" s="64" customFormat="1" ht="12" customHeight="1">
      <c r="A8" s="23" t="s">
        <v>5</v>
      </c>
      <c r="B8" s="23">
        <f>'mes NOV 3,5%'!B8-' mes GENER 2%'!B9</f>
        <v>18.215850000000046</v>
      </c>
      <c r="C8" s="23">
        <f>'mes NOV 3,5%'!C8-' mes GENER 2%'!C9</f>
        <v>18.215850000000046</v>
      </c>
      <c r="D8" s="23">
        <f>'mes NOV 3,5%'!D8-' mes GENER 2%'!D9</f>
        <v>18.215850000000046</v>
      </c>
      <c r="E8" s="23">
        <f>'mes NOV 3,5%'!E8-' mes GENER 2%'!E9</f>
        <v>18.215850000000046</v>
      </c>
      <c r="F8" s="23">
        <f>'mes NOV 3,5%'!F8-' mes GENER 2%'!F9</f>
        <v>18.215850000000046</v>
      </c>
      <c r="G8" s="23">
        <f>'mes NOV 3,5%'!G8-' mes GENER 2%'!G9</f>
        <v>18.215850000000046</v>
      </c>
      <c r="H8" s="23">
        <f>'mes NOV 3,5%'!H8-' mes GENER 2%'!H9</f>
        <v>18.215850000000046</v>
      </c>
      <c r="I8" s="23">
        <f>'mes NOV 3,5%'!I8-' mes GENER 2%'!I9</f>
        <v>18.215850000000046</v>
      </c>
      <c r="J8" s="23">
        <f>'mes NOV 3,5%'!J8-' mes GENER 2%'!J9</f>
        <v>18.215850000000046</v>
      </c>
      <c r="K8" s="23">
        <f>'mes NOV 3,5%'!K8-' mes GENER 2%'!K9</f>
        <v>18.215850000000046</v>
      </c>
      <c r="L8" s="23">
        <f>'mes NOV 3,5%'!L8-' mes GENER 2%'!L9</f>
        <v>18.215850000000046</v>
      </c>
      <c r="M8" s="23">
        <f>'mes NOV 3,5%'!M8-' mes GENER 2%'!M9</f>
        <v>18.215850000000046</v>
      </c>
      <c r="N8" s="23">
        <f>'mes NOV 3,5%'!N8-' mes GENER 2%'!N9</f>
        <v>18.215850000000046</v>
      </c>
      <c r="O8" s="23">
        <f>'mes NOV 3,5%'!O8-' mes GENER 2%'!O9</f>
        <v>18.215850000000046</v>
      </c>
      <c r="P8" s="32"/>
      <c r="Q8" s="32"/>
      <c r="R8" s="32"/>
      <c r="S8" s="32"/>
      <c r="T8" s="32"/>
      <c r="U8" s="32"/>
      <c r="V8" s="32"/>
    </row>
    <row r="9" spans="1:24" s="64" customFormat="1" ht="13.15" customHeight="1">
      <c r="A9" s="23" t="s">
        <v>6</v>
      </c>
      <c r="B9" s="23">
        <f>'mes NOV 3,5%'!B9-' mes GENER 2%'!B10</f>
        <v>15.911550000000034</v>
      </c>
      <c r="C9" s="23">
        <f>'mes NOV 3,5%'!C9-' mes GENER 2%'!C10</f>
        <v>14.271900000000073</v>
      </c>
      <c r="D9" s="23">
        <f>'mes NOV 3,5%'!D9-' mes GENER 2%'!D10</f>
        <v>13.672199999999975</v>
      </c>
      <c r="E9" s="23">
        <f>'mes NOV 3,5%'!E9-' mes GENER 2%'!E10</f>
        <v>13.071450000000027</v>
      </c>
      <c r="F9" s="23">
        <f>'mes NOV 3,5%'!F9-' mes GENER 2%'!F10</f>
        <v>11.468100000000049</v>
      </c>
      <c r="G9" s="23">
        <f>'mes NOV 3,5%'!G9-' mes GENER 2%'!G10</f>
        <v>10.174650000000042</v>
      </c>
      <c r="H9" s="23">
        <f>'mes NOV 3,5%'!H9-' mes GENER 2%'!H10</f>
        <v>9.5743499999999813</v>
      </c>
      <c r="I9" s="23">
        <f>'mes NOV 3,5%'!I9-' mes GENER 2%'!I10</f>
        <v>8.9749500000000353</v>
      </c>
      <c r="J9" s="23">
        <f>'mes NOV 3,5%'!J9-' mes GENER 2%'!J10</f>
        <v>8.3741999999999734</v>
      </c>
      <c r="K9" s="23">
        <f>'mes NOV 3,5%'!K9-' mes GENER 2%'!K10</f>
        <v>7.7749500000001035</v>
      </c>
      <c r="L9" s="23">
        <f>'mes NOV 3,5%'!L9-' mes GENER 2%'!L10</f>
        <v>7.2222000000000435</v>
      </c>
      <c r="M9" s="23">
        <f>'mes NOV 3,5%'!M9-' mes GENER 2%'!M10</f>
        <v>7.2222000000000435</v>
      </c>
      <c r="N9" s="23">
        <f>'mes NOV 3,5%'!N9-' mes GENER 2%'!N10</f>
        <v>7.2222000000000435</v>
      </c>
      <c r="O9" s="23">
        <f>'mes NOV 3,5%'!O9-' mes GENER 2%'!O10</f>
        <v>7.2222000000000435</v>
      </c>
      <c r="P9" s="32"/>
      <c r="Q9" s="32"/>
      <c r="R9" s="32"/>
      <c r="S9" s="32"/>
      <c r="T9" s="32"/>
      <c r="U9" s="32"/>
      <c r="V9" s="32"/>
    </row>
    <row r="10" spans="1:24" s="64" customFormat="1" ht="14.45" customHeight="1">
      <c r="A10" s="23" t="s">
        <v>7</v>
      </c>
      <c r="B10" s="23">
        <f>'mes NOV 3,5%'!B10-' mes GENER 2%'!B11</f>
        <v>44.104947739604995</v>
      </c>
      <c r="C10" s="23">
        <f>'mes NOV 3,5%'!C10-' mes GENER 2%'!C11</f>
        <v>41.810257985278895</v>
      </c>
      <c r="D10" s="23">
        <f>'mes NOV 3,5%'!D10-' mes GENER 2%'!D11</f>
        <v>38.044983580964981</v>
      </c>
      <c r="E10" s="23">
        <f>'mes NOV 3,5%'!E10-' mes GENER 2%'!E11</f>
        <v>31.242415571045967</v>
      </c>
      <c r="F10" s="23">
        <f>'mes NOV 3,5%'!F10-' mes GENER 2%'!F11</f>
        <v>27.516320814316487</v>
      </c>
      <c r="G10" s="23">
        <f>'mes NOV 3,5%'!G10-' mes GENER 2%'!G11</f>
        <v>27.400556821121882</v>
      </c>
      <c r="H10" s="23">
        <f>'mes NOV 3,5%'!H10-' mes GENER 2%'!H11</f>
        <v>26.73346817754009</v>
      </c>
      <c r="I10" s="23">
        <f>'mes NOV 3,5%'!I10-' mes GENER 2%'!I11</f>
        <v>26.254443370693707</v>
      </c>
      <c r="J10" s="23">
        <f>'mes NOV 3,5%'!J10-' mes GENER 2%'!J11</f>
        <v>25.799899822884072</v>
      </c>
      <c r="K10" s="23">
        <f>'mes NOV 3,5%'!K10-' mes GENER 2%'!K11</f>
        <v>23.922351697126487</v>
      </c>
      <c r="L10" s="23">
        <f>'mes NOV 3,5%'!L10-' mes GENER 2%'!L11</f>
        <v>22.050789771109521</v>
      </c>
      <c r="M10" s="23">
        <f>'mes NOV 3,5%'!M10-' mes GENER 2%'!M11</f>
        <v>19.206221878885344</v>
      </c>
      <c r="N10" s="23">
        <f>'mes NOV 3,5%'!N10-' mes GENER 2%'!N11</f>
        <v>15.694145977959124</v>
      </c>
      <c r="O10" s="23">
        <f>'mes NOV 3,5%'!O10-' mes GENER 2%'!O11</f>
        <v>11.830351105408454</v>
      </c>
      <c r="P10" s="32"/>
      <c r="Q10" s="32"/>
      <c r="R10" s="32"/>
      <c r="S10" s="32"/>
      <c r="T10" s="32"/>
      <c r="U10" s="32"/>
      <c r="V10" s="32"/>
    </row>
    <row r="11" spans="1:24" s="64" customFormat="1" ht="12.6" customHeight="1">
      <c r="A11" s="23" t="s">
        <v>8</v>
      </c>
      <c r="B11" s="23">
        <f>'mes NOV 3,5%'!B11-' mes GENER 2%'!B12</f>
        <v>14.563591696499998</v>
      </c>
      <c r="C11" s="23">
        <f>'mes NOV 3,5%'!C11-' mes GENER 2%'!C12</f>
        <v>13.920431385000029</v>
      </c>
      <c r="D11" s="23">
        <f>'mes NOV 3,5%'!D11-' mes GENER 2%'!D12</f>
        <v>12.148453584750087</v>
      </c>
      <c r="E11" s="23">
        <f>'mes NOV 3,5%'!E11-' mes GENER 2%'!E12</f>
        <v>9.8382275092499185</v>
      </c>
      <c r="F11" s="23">
        <f>'mes NOV 3,5%'!F11-' mes GENER 2%'!F12</f>
        <v>8.6030571322500009</v>
      </c>
      <c r="G11" s="23">
        <f>'mes NOV 3,5%'!G11-' mes GENER 2%'!G12</f>
        <v>8.6580796680000276</v>
      </c>
      <c r="H11" s="23">
        <f>'mes NOV 3,5%'!H11-' mes GENER 2%'!H12</f>
        <v>8.4582515062500079</v>
      </c>
      <c r="I11" s="23">
        <f>'mes NOV 3,5%'!I11-' mes GENER 2%'!I12</f>
        <v>8.3127254542499713</v>
      </c>
      <c r="J11" s="23">
        <f>'mes NOV 3,5%'!J11-' mes GENER 2%'!J12</f>
        <v>8.1957462824999538</v>
      </c>
      <c r="K11" s="23">
        <f>'mes NOV 3,5%'!K11-' mes GENER 2%'!K12</f>
        <v>7.5495241605000274</v>
      </c>
      <c r="L11" s="23">
        <f>'mes NOV 3,5%'!L11-' mes GENER 2%'!L12</f>
        <v>6.9357212085000128</v>
      </c>
      <c r="M11" s="23">
        <f>'mes NOV 3,5%'!M11-' mes GENER 2%'!M12</f>
        <v>6.3048981922499934</v>
      </c>
      <c r="N11" s="23">
        <f>'mes NOV 3,5%'!N11-' mes GENER 2%'!N12</f>
        <v>5.0600020642499999</v>
      </c>
      <c r="O11" s="23">
        <f>'mes NOV 3,5%'!O11-' mes GENER 2%'!O12</f>
        <v>3.6904722382499813</v>
      </c>
      <c r="P11" s="32"/>
      <c r="Q11" s="32"/>
      <c r="R11" s="32"/>
      <c r="S11" s="32"/>
      <c r="T11" s="32"/>
      <c r="U11" s="32"/>
      <c r="V11" s="32"/>
    </row>
    <row r="12" spans="1:24" s="64" customFormat="1" ht="9.75" hidden="1" customHeight="1">
      <c r="A12" s="32">
        <v>0.5</v>
      </c>
      <c r="B12" s="32">
        <f>'mes NOV 3,5%'!B12-'[2]mes 21'!B13</f>
        <v>9.7090611309999986</v>
      </c>
      <c r="C12" s="32">
        <f>'mes NOV 3,5%'!C12-'[2]mes 21'!C13</f>
        <v>5215.5216255800005</v>
      </c>
      <c r="D12" s="32">
        <f>'mes NOV 3,5%'!D12-'[2]mes 21'!D13</f>
        <v>4551.6206097529994</v>
      </c>
      <c r="E12" s="32">
        <f>'mes NOV 3,5%'!E12-'[2]mes 21'!E13</f>
        <v>3686.0559067989998</v>
      </c>
      <c r="F12" s="32">
        <f>'mes NOV 3,5%'!F12-'[2]mes 21'!F13</f>
        <v>3223.2787388829997</v>
      </c>
      <c r="G12" s="32">
        <f>'mes NOV 3,5%'!G12-'[2]mes 21'!G13</f>
        <v>3243.8938489440002</v>
      </c>
      <c r="H12" s="32">
        <f>'mes NOV 3,5%'!H12-'[2]mes 21'!H13</f>
        <v>3169.0248976749999</v>
      </c>
      <c r="I12" s="32">
        <f>'mes NOV 3,5%'!I12-'[2]mes 21'!I13</f>
        <v>3114.5011368590003</v>
      </c>
      <c r="J12" s="32">
        <f>'mes NOV 3,5%'!J12-'[2]mes 21'!J13</f>
        <v>3070.6729405100004</v>
      </c>
      <c r="K12" s="32">
        <f>'mes NOV 3,5%'!K12-'[2]mes 21'!K13</f>
        <v>2828.5550521339987</v>
      </c>
      <c r="L12" s="32">
        <f>'mes NOV 3,5%'!L12-'[2]mes 21'!L13</f>
        <v>2598.583546118</v>
      </c>
      <c r="M12" s="32">
        <f>'mes NOV 3,5%'!M12-'[2]mes 21'!M13</f>
        <v>2362.2351893629998</v>
      </c>
      <c r="N12" s="32">
        <f>'mes NOV 3,5%'!N12-'[2]mes 21'!N13</f>
        <v>1895.814106739</v>
      </c>
      <c r="O12" s="32">
        <f>'mes NOV 3,5%'!O12-'[2]mes 21'!O13</f>
        <v>1382.6969319310001</v>
      </c>
      <c r="P12" s="32"/>
      <c r="Q12" s="32"/>
      <c r="R12" s="32"/>
      <c r="S12" s="32"/>
      <c r="T12" s="32"/>
      <c r="U12" s="32"/>
      <c r="V12" s="32"/>
    </row>
    <row r="13" spans="1:24" s="52" customFormat="1" ht="9.75" hidden="1" customHeight="1">
      <c r="A13" s="51">
        <v>0.3</v>
      </c>
      <c r="B13" s="51">
        <f>'mes NOV 3,5%'!B13-'[2]mes 21'!B14</f>
        <v>5.8254366785999991</v>
      </c>
      <c r="C13" s="51">
        <f>'mes NOV 3,5%'!C13-'[2]mes 21'!C14</f>
        <v>3129.3129753480002</v>
      </c>
      <c r="D13" s="51">
        <f>'mes NOV 3,5%'!D13-'[2]mes 21'!D14</f>
        <v>2730.9723658517996</v>
      </c>
      <c r="E13" s="51">
        <f>'mes NOV 3,5%'!E13-'[2]mes 21'!E14</f>
        <v>2211.6335440793996</v>
      </c>
      <c r="F13" s="51">
        <f>'mes NOV 3,5%'!F13-'[2]mes 21'!F14</f>
        <v>1933.9672433297997</v>
      </c>
      <c r="G13" s="51">
        <f>'mes NOV 3,5%'!G13-'[2]mes 21'!G14</f>
        <v>1946.3363093663997</v>
      </c>
      <c r="H13" s="51">
        <f>'mes NOV 3,5%'!H13-'[2]mes 21'!H14</f>
        <v>1901.4149386050001</v>
      </c>
      <c r="I13" s="51">
        <f>'mes NOV 3,5%'!I13-'[2]mes 21'!I14</f>
        <v>1868.7006821154</v>
      </c>
      <c r="J13" s="51">
        <f>'mes NOV 3,5%'!J13-'[2]mes 21'!J14</f>
        <v>1842.4037643060001</v>
      </c>
      <c r="K13" s="51">
        <f>'mes NOV 3,5%'!K13-'[2]mes 21'!K14</f>
        <v>1697.1330312803991</v>
      </c>
      <c r="L13" s="51">
        <f>'mes NOV 3,5%'!L13-'[2]mes 21'!L14</f>
        <v>1559.1501276707997</v>
      </c>
      <c r="M13" s="51">
        <f>'mes NOV 3,5%'!M13-'[2]mes 21'!M14</f>
        <v>1417.3411136177997</v>
      </c>
      <c r="N13" s="51">
        <f>'mes NOV 3,5%'!N13-'[2]mes 21'!N14</f>
        <v>1137.4884640434</v>
      </c>
      <c r="O13" s="51">
        <f>'mes NOV 3,5%'!O13-'[2]mes 21'!O14</f>
        <v>829.61815915859995</v>
      </c>
      <c r="P13" s="51"/>
      <c r="Q13" s="51"/>
      <c r="R13" s="51"/>
      <c r="S13" s="51"/>
      <c r="T13" s="51"/>
      <c r="U13" s="51"/>
      <c r="V13" s="51"/>
    </row>
    <row r="14" spans="1:24" s="52" customFormat="1" ht="9.75" hidden="1" customHeight="1">
      <c r="A14" s="51">
        <v>0.2</v>
      </c>
      <c r="B14" s="51">
        <f>'mes NOV 3,5%'!B14-'[2]mes 21'!B15</f>
        <v>3.8836244523999994</v>
      </c>
      <c r="C14" s="51">
        <f>'mes NOV 3,5%'!C14-'[2]mes 21'!C15</f>
        <v>2086.2086502320003</v>
      </c>
      <c r="D14" s="51">
        <f>'mes NOV 3,5%'!D14-'[2]mes 21'!D15</f>
        <v>1820.6482439011997</v>
      </c>
      <c r="E14" s="51">
        <f>'mes NOV 3,5%'!E14-'[2]mes 21'!E15</f>
        <v>1474.4223627196002</v>
      </c>
      <c r="F14" s="51">
        <f>'mes NOV 3,5%'!F14-'[2]mes 21'!F15</f>
        <v>1289.3114955532003</v>
      </c>
      <c r="G14" s="51">
        <f>'mes NOV 3,5%'!G14-'[2]mes 21'!G15</f>
        <v>1297.5575395776</v>
      </c>
      <c r="H14" s="51">
        <f>'mes NOV 3,5%'!H14-'[2]mes 21'!H15</f>
        <v>1267.6099590700001</v>
      </c>
      <c r="I14" s="51">
        <f>'mes NOV 3,5%'!I14-'[2]mes 21'!I15</f>
        <v>1245.8004547436003</v>
      </c>
      <c r="J14" s="51">
        <f>'mes NOV 3,5%'!J14-'[2]mes 21'!J15</f>
        <v>1228.2691762040001</v>
      </c>
      <c r="K14" s="51">
        <f>'mes NOV 3,5%'!K14-'[2]mes 21'!K15</f>
        <v>1131.4220208535996</v>
      </c>
      <c r="L14" s="51">
        <f>'mes NOV 3,5%'!L14-'[2]mes 21'!L15</f>
        <v>1039.4334184472</v>
      </c>
      <c r="M14" s="51">
        <f>'mes NOV 3,5%'!M14-'[2]mes 21'!M15</f>
        <v>944.89407574519976</v>
      </c>
      <c r="N14" s="51">
        <f>'mes NOV 3,5%'!N14-'[2]mes 21'!N15</f>
        <v>758.32564269559998</v>
      </c>
      <c r="O14" s="51">
        <f>'mes NOV 3,5%'!O14-'[2]mes 21'!O15</f>
        <v>553.07877277240004</v>
      </c>
      <c r="P14" s="51"/>
      <c r="Q14" s="51"/>
      <c r="R14" s="51"/>
      <c r="S14" s="51"/>
      <c r="T14" s="51"/>
      <c r="U14" s="51"/>
      <c r="V14" s="51"/>
    </row>
    <row r="15" spans="1:24" s="52" customFormat="1" ht="9.75" hidden="1" customHeight="1">
      <c r="A15" s="51"/>
      <c r="B15" s="51">
        <f>'mes NOV 3,5%'!B15-'[2]mes 21'!B16</f>
        <v>123.7279192481401</v>
      </c>
      <c r="C15" s="51">
        <f>'mes NOV 3,5%'!C15-'[2]mes 21'!C16</f>
        <v>-5881.2292913519004</v>
      </c>
      <c r="D15" s="51">
        <f>'mes NOV 3,5%'!D15-'[2]mes 21'!D16</f>
        <v>-5472.0991443810008</v>
      </c>
      <c r="E15" s="51">
        <f>'mes NOV 3,5%'!E15-'[2]mes 21'!E16</f>
        <v>-4824.5295386864009</v>
      </c>
      <c r="F15" s="51">
        <f>'mes NOV 3,5%'!F15-'[2]mes 21'!F16</f>
        <v>-4386.8885297711004</v>
      </c>
      <c r="G15" s="51">
        <f>'mes NOV 3,5%'!G15-'[2]mes 21'!G16</f>
        <v>-4296.6090992748004</v>
      </c>
      <c r="H15" s="51">
        <f>'mes NOV 3,5%'!H15-'[2]mes 21'!H16</f>
        <v>-4198.7946455860001</v>
      </c>
      <c r="I15" s="51">
        <f>'mes NOV 3,5%'!I15-'[2]mes 21'!I16</f>
        <v>-4117.1979216629006</v>
      </c>
      <c r="J15" s="51">
        <f>'mes NOV 3,5%'!J15-'[2]mes 21'!J16</f>
        <v>-4039.0464070256003</v>
      </c>
      <c r="K15" s="51">
        <f>'mes NOV 3,5%'!K15-'[2]mes 21'!K16</f>
        <v>-3830.8450571750996</v>
      </c>
      <c r="L15" s="51">
        <f>'mes NOV 3,5%'!L15-'[2]mes 21'!L16</f>
        <v>-3628.3040653073003</v>
      </c>
      <c r="M15" s="51">
        <f>'mes NOV 3,5%'!M15-'[2]mes 21'!M16</f>
        <v>-3396.6113380757001</v>
      </c>
      <c r="N15" s="51">
        <f>'mes NOV 3,5%'!N15-'[2]mes 21'!N16</f>
        <v>-3079.4798694806</v>
      </c>
      <c r="O15" s="51">
        <f>'mes NOV 3,5%'!O15-'[2]mes 21'!O16</f>
        <v>-2730.5915562439</v>
      </c>
      <c r="P15" s="51"/>
      <c r="Q15" s="51"/>
      <c r="R15" s="51"/>
      <c r="S15" s="51"/>
      <c r="T15" s="51"/>
      <c r="U15" s="51"/>
      <c r="V15" s="51"/>
    </row>
    <row r="16" spans="1:24" s="273" customFormat="1" ht="9.75" hidden="1" customHeight="1">
      <c r="A16" s="51"/>
      <c r="B16" s="32">
        <f>B8+B9+B10+B11</f>
        <v>92.795939436105073</v>
      </c>
      <c r="C16" s="32">
        <f t="shared" ref="C16:O16" si="0">C8+C9+C10+C11</f>
        <v>88.218439370279043</v>
      </c>
      <c r="D16" s="32">
        <f t="shared" si="0"/>
        <v>82.081487165715089</v>
      </c>
      <c r="E16" s="32">
        <f t="shared" si="0"/>
        <v>72.367943080295959</v>
      </c>
      <c r="F16" s="32">
        <f t="shared" si="0"/>
        <v>65.803327946566583</v>
      </c>
      <c r="G16" s="32">
        <f t="shared" si="0"/>
        <v>64.449136489121997</v>
      </c>
      <c r="H16" s="32">
        <f t="shared" si="0"/>
        <v>62.981919683790125</v>
      </c>
      <c r="I16" s="32">
        <f t="shared" si="0"/>
        <v>61.75796882494376</v>
      </c>
      <c r="J16" s="32">
        <f t="shared" si="0"/>
        <v>60.585696105384045</v>
      </c>
      <c r="K16" s="32">
        <f t="shared" si="0"/>
        <v>57.462675857626664</v>
      </c>
      <c r="L16" s="32">
        <f t="shared" si="0"/>
        <v>54.424560979609623</v>
      </c>
      <c r="M16" s="32">
        <f t="shared" si="0"/>
        <v>50.949170071135427</v>
      </c>
      <c r="N16" s="32">
        <f t="shared" si="0"/>
        <v>46.192198042209213</v>
      </c>
      <c r="O16" s="32">
        <f t="shared" si="0"/>
        <v>40.958873343658524</v>
      </c>
      <c r="P16" s="51"/>
      <c r="Q16" s="51"/>
      <c r="R16" s="51"/>
      <c r="S16" s="51"/>
      <c r="T16" s="51"/>
      <c r="U16" s="51"/>
      <c r="V16" s="51"/>
    </row>
    <row r="17" spans="1:22" s="64" customFormat="1" ht="11.45" customHeight="1">
      <c r="A17" s="23"/>
      <c r="B17" s="289">
        <f>B8+B9+B10+B11</f>
        <v>92.795939436105073</v>
      </c>
      <c r="C17" s="289">
        <f t="shared" ref="C17:O17" si="1">C8+C9+C10+C11</f>
        <v>88.218439370279043</v>
      </c>
      <c r="D17" s="289">
        <f t="shared" si="1"/>
        <v>82.081487165715089</v>
      </c>
      <c r="E17" s="289">
        <f t="shared" si="1"/>
        <v>72.367943080295959</v>
      </c>
      <c r="F17" s="289">
        <f t="shared" si="1"/>
        <v>65.803327946566583</v>
      </c>
      <c r="G17" s="289">
        <f t="shared" si="1"/>
        <v>64.449136489121997</v>
      </c>
      <c r="H17" s="289">
        <f t="shared" si="1"/>
        <v>62.981919683790125</v>
      </c>
      <c r="I17" s="289">
        <f t="shared" si="1"/>
        <v>61.75796882494376</v>
      </c>
      <c r="J17" s="289">
        <f t="shared" si="1"/>
        <v>60.585696105384045</v>
      </c>
      <c r="K17" s="289">
        <f t="shared" si="1"/>
        <v>57.462675857626664</v>
      </c>
      <c r="L17" s="289">
        <f t="shared" si="1"/>
        <v>54.424560979609623</v>
      </c>
      <c r="M17" s="289">
        <f t="shared" si="1"/>
        <v>50.949170071135427</v>
      </c>
      <c r="N17" s="289">
        <f t="shared" si="1"/>
        <v>46.192198042209213</v>
      </c>
      <c r="O17" s="289">
        <f t="shared" si="1"/>
        <v>40.958873343658524</v>
      </c>
      <c r="P17" s="32"/>
      <c r="Q17" s="32"/>
      <c r="R17" s="32"/>
      <c r="S17" s="32"/>
      <c r="T17" s="32"/>
      <c r="U17" s="32"/>
      <c r="V17" s="32"/>
    </row>
    <row r="18" spans="1:22" s="64" customFormat="1" ht="7.15" customHeight="1">
      <c r="A18" s="32"/>
      <c r="P18" s="32"/>
      <c r="Q18" s="32"/>
      <c r="R18" s="32"/>
      <c r="S18" s="32"/>
      <c r="T18" s="32"/>
      <c r="U18" s="32"/>
      <c r="V18" s="32"/>
    </row>
    <row r="19" spans="1:22" s="153" customFormat="1" ht="4.1500000000000004" customHeight="1"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1"/>
      <c r="Q19" s="161"/>
      <c r="R19" s="161"/>
      <c r="S19" s="161"/>
      <c r="T19" s="161"/>
      <c r="U19" s="161"/>
      <c r="V19" s="161"/>
    </row>
    <row r="20" spans="1:22" s="153" customFormat="1" ht="12" customHeight="1">
      <c r="A20" s="160" t="s">
        <v>9</v>
      </c>
      <c r="B20" s="161"/>
      <c r="C20" s="161"/>
      <c r="D20" s="161"/>
      <c r="E20" s="184" t="s">
        <v>10</v>
      </c>
      <c r="F20" s="184" t="s">
        <v>11</v>
      </c>
      <c r="G20" s="184">
        <v>25</v>
      </c>
      <c r="H20" s="184">
        <v>24</v>
      </c>
      <c r="I20" s="184">
        <v>23</v>
      </c>
      <c r="J20" s="184">
        <v>22</v>
      </c>
      <c r="K20" s="184">
        <v>21</v>
      </c>
      <c r="L20" s="184">
        <v>20</v>
      </c>
      <c r="M20" s="184">
        <v>19</v>
      </c>
      <c r="N20" s="184">
        <v>18</v>
      </c>
      <c r="O20" s="184">
        <v>17</v>
      </c>
      <c r="P20" s="184">
        <v>16</v>
      </c>
      <c r="Q20" s="184" t="s">
        <v>12</v>
      </c>
      <c r="R20" s="161"/>
      <c r="S20" s="161"/>
      <c r="T20" s="161"/>
      <c r="U20" s="161"/>
      <c r="V20" s="161"/>
    </row>
    <row r="21" spans="1:22" s="153" customFormat="1" ht="3.6" customHeight="1">
      <c r="A21" s="161"/>
      <c r="B21" s="161"/>
      <c r="C21" s="161"/>
      <c r="D21" s="161"/>
      <c r="E21" s="300"/>
      <c r="F21" s="186"/>
      <c r="G21" s="186"/>
      <c r="H21" s="300"/>
      <c r="I21" s="186"/>
      <c r="J21" s="186"/>
      <c r="K21" s="186"/>
      <c r="L21" s="186"/>
      <c r="M21" s="186"/>
      <c r="N21" s="300"/>
      <c r="O21" s="186"/>
      <c r="P21" s="300"/>
      <c r="Q21" s="186"/>
      <c r="R21" s="161"/>
      <c r="S21" s="161"/>
      <c r="T21" s="161"/>
      <c r="U21" s="161"/>
      <c r="V21" s="161"/>
    </row>
    <row r="22" spans="1:22" s="158" customFormat="1" ht="13.15" customHeight="1">
      <c r="A22" s="162"/>
      <c r="B22" s="162"/>
      <c r="C22" s="162"/>
      <c r="D22" s="171" t="s">
        <v>5</v>
      </c>
      <c r="E22" s="239">
        <f>'mes NOV 3,5%'!E22-' mes GENER 2%'!E23</f>
        <v>15.750900000000001</v>
      </c>
      <c r="F22" s="239">
        <f>'mes NOV 3,5%'!F22-' mes GENER 2%'!F23</f>
        <v>15.750900000000001</v>
      </c>
      <c r="G22" s="239">
        <f>'mes NOV 3,5%'!G22-' mes GENER 2%'!G23</f>
        <v>15.750900000000001</v>
      </c>
      <c r="H22" s="239">
        <f>'mes NOV 3,5%'!H22-' mes GENER 2%'!H23</f>
        <v>15.750900000000001</v>
      </c>
      <c r="I22" s="239">
        <f>'mes NOV 3,5%'!I22-' mes GENER 2%'!I23</f>
        <v>15.750900000000001</v>
      </c>
      <c r="J22" s="239">
        <f>'mes NOV 3,5%'!J22-' mes GENER 2%'!J23</f>
        <v>15.750900000000001</v>
      </c>
      <c r="K22" s="239">
        <f>'mes NOV 3,5%'!K22-' mes GENER 2%'!K23</f>
        <v>15.750900000000001</v>
      </c>
      <c r="L22" s="239">
        <f>'mes NOV 3,5%'!L22-' mes GENER 2%'!L23</f>
        <v>15.750900000000001</v>
      </c>
      <c r="M22" s="239">
        <f>'mes NOV 3,5%'!M22-' mes GENER 2%'!M23</f>
        <v>15.750900000000001</v>
      </c>
      <c r="N22" s="239">
        <f>'mes NOV 3,5%'!N22-' mes GENER 2%'!N23</f>
        <v>15.750900000000001</v>
      </c>
      <c r="O22" s="239">
        <f>'mes NOV 3,5%'!O22-' mes GENER 2%'!O23</f>
        <v>15.750900000000001</v>
      </c>
      <c r="P22" s="239">
        <f>'mes NOV 3,5%'!P22-' mes GENER 2%'!P23</f>
        <v>15.750900000000001</v>
      </c>
      <c r="Q22" s="239">
        <f>'mes NOV 3,5%'!Q22-' mes GENER 2%'!Q23</f>
        <v>15.750900000000001</v>
      </c>
      <c r="R22" s="180"/>
      <c r="S22" s="162"/>
      <c r="T22" s="162"/>
      <c r="U22" s="162"/>
      <c r="V22" s="162"/>
    </row>
    <row r="23" spans="1:22" s="158" customFormat="1" ht="11.45" customHeight="1">
      <c r="A23" s="162"/>
      <c r="B23" s="162"/>
      <c r="C23" s="162"/>
      <c r="D23" s="171" t="s">
        <v>6</v>
      </c>
      <c r="E23" s="239">
        <f>'mes NOV 3,5%'!E23-' mes GENER 2%'!E24</f>
        <v>11.468100000000049</v>
      </c>
      <c r="F23" s="239">
        <f>'mes NOV 3,5%'!F23-' mes GENER 2%'!F24</f>
        <v>11.468100000000049</v>
      </c>
      <c r="G23" s="239">
        <f>'mes NOV 3,5%'!G23-' mes GENER 2%'!G24</f>
        <v>10.174650000000042</v>
      </c>
      <c r="H23" s="239">
        <f>'mes NOV 3,5%'!H23-' mes GENER 2%'!H24</f>
        <v>9.5743499999999813</v>
      </c>
      <c r="I23" s="239">
        <f>'mes NOV 3,5%'!I23-' mes GENER 2%'!I24</f>
        <v>8.9749500000000353</v>
      </c>
      <c r="J23" s="239">
        <f>'mes NOV 3,5%'!J23-' mes GENER 2%'!J24</f>
        <v>8.3741999999999734</v>
      </c>
      <c r="K23" s="239">
        <f>'mes NOV 3,5%'!K23-' mes GENER 2%'!K24</f>
        <v>7.7749500000001035</v>
      </c>
      <c r="L23" s="239">
        <f>'mes NOV 3,5%'!L23-' mes GENER 2%'!L24</f>
        <v>7.2222000000000435</v>
      </c>
      <c r="M23" s="239">
        <f>'mes NOV 3,5%'!M23-' mes GENER 2%'!M24</f>
        <v>6.853650000000016</v>
      </c>
      <c r="N23" s="239">
        <f>'mes NOV 3,5%'!N23-' mes GENER 2%'!N24</f>
        <v>6.4847999999999502</v>
      </c>
      <c r="O23" s="239">
        <f>'mes NOV 3,5%'!O23-' mes GENER 2%'!O24</f>
        <v>6.1157999999999788</v>
      </c>
      <c r="P23" s="239">
        <f>'mes NOV 3,5%'!P23-' mes GENER 2%'!P24</f>
        <v>5.7478500000000281</v>
      </c>
      <c r="Q23" s="239">
        <f>'mes NOV 3,5%'!Q23-' mes GENER 2%'!Q24</f>
        <v>5.7478500000000281</v>
      </c>
      <c r="R23" s="180"/>
      <c r="S23" s="162"/>
      <c r="T23" s="162"/>
      <c r="U23" s="162"/>
      <c r="V23" s="162"/>
    </row>
    <row r="24" spans="1:22" s="158" customFormat="1" ht="12.6" customHeight="1">
      <c r="A24" s="162"/>
      <c r="B24" s="162"/>
      <c r="C24" s="162"/>
      <c r="D24" s="171" t="s">
        <v>7</v>
      </c>
      <c r="E24" s="239">
        <f>'mes NOV 3,5%'!E24-' mes GENER 2%'!E25</f>
        <v>29.569641588823515</v>
      </c>
      <c r="F24" s="239">
        <f>'mes NOV 3,5%'!F24-' mes GENER 2%'!F25</f>
        <v>24.324728014718858</v>
      </c>
      <c r="G24" s="239">
        <f>'mes NOV 3,5%'!G24-' mes GENER 2%'!G25</f>
        <v>24.016661378311483</v>
      </c>
      <c r="H24" s="239">
        <f>'mes NOV 3,5%'!H24-' mes GENER 2%'!H25</f>
        <v>22.742538596671466</v>
      </c>
      <c r="I24" s="239">
        <f>'mes NOV 3,5%'!I24-' mes GENER 2%'!I25</f>
        <v>21.984003579312002</v>
      </c>
      <c r="J24" s="239">
        <f>'mes NOV 3,5%'!J24-' mes GENER 2%'!J25</f>
        <v>21.604075607231835</v>
      </c>
      <c r="K24" s="239">
        <f>'mes NOV 3,5%'!K24-' mes GENER 2%'!K25</f>
        <v>21.142700722795553</v>
      </c>
      <c r="L24" s="239">
        <f>'mes NOV 3,5%'!L24-' mes GENER 2%'!L25</f>
        <v>20.664150316470113</v>
      </c>
      <c r="M24" s="239">
        <f>'mes NOV 3,5%'!M24-' mes GENER 2%'!M25</f>
        <v>20.366408027880198</v>
      </c>
      <c r="N24" s="239">
        <f>'mes NOV 3,5%'!N24-' mes GENER 2%'!N25</f>
        <v>18.897672505599076</v>
      </c>
      <c r="O24" s="239">
        <f>'mes NOV 3,5%'!O24-' mes GENER 2%'!O25</f>
        <v>18.057263491912636</v>
      </c>
      <c r="P24" s="239">
        <f>'mes NOV 3,5%'!P24-' mes GENER 2%'!P25</f>
        <v>17.160737821217936</v>
      </c>
      <c r="Q24" s="239">
        <f>'mes NOV 3,5%'!Q24-' mes GENER 2%'!Q25</f>
        <v>15.468168770981947</v>
      </c>
      <c r="R24" s="180"/>
      <c r="S24" s="162"/>
      <c r="T24" s="162"/>
      <c r="U24" s="162"/>
      <c r="V24" s="162"/>
    </row>
    <row r="25" spans="1:22" s="158" customFormat="1" ht="11.45" customHeight="1">
      <c r="A25" s="162"/>
      <c r="B25" s="162"/>
      <c r="C25" s="162"/>
      <c r="D25" s="171" t="s">
        <v>8</v>
      </c>
      <c r="E25" s="239">
        <f>'mes NOV 3,5%'!E25-' mes GENER 2%'!E26</f>
        <v>11.025489557250012</v>
      </c>
      <c r="F25" s="239">
        <f>'mes NOV 3,5%'!F25-' mes GENER 2%'!F26</f>
        <v>8.0138387174999934</v>
      </c>
      <c r="G25" s="239">
        <f>'mes NOV 3,5%'!G25-' mes GENER 2%'!G26</f>
        <v>8.7559675507500287</v>
      </c>
      <c r="H25" s="239">
        <f>'mes NOV 3,5%'!H25-' mes GENER 2%'!H26</f>
        <v>7.492160240249973</v>
      </c>
      <c r="I25" s="239">
        <f>'mes NOV 3,5%'!I25-' mes GENER 2%'!I26</f>
        <v>6.9368919007500267</v>
      </c>
      <c r="J25" s="239">
        <f>'mes NOV 3,5%'!J25-' mes GENER 2%'!J26</f>
        <v>6.818471876999979</v>
      </c>
      <c r="K25" s="239">
        <f>'mes NOV 3,5%'!K25-' mes GENER 2%'!K26</f>
        <v>6.6948287647500138</v>
      </c>
      <c r="L25" s="239">
        <f>'mes NOV 3,5%'!L25-' mes GENER 2%'!L26</f>
        <v>6.5771291670000096</v>
      </c>
      <c r="M25" s="239">
        <f>'mes NOV 3,5%'!M25-' mes GENER 2%'!M26</f>
        <v>6.492839325000034</v>
      </c>
      <c r="N25" s="239">
        <f>'mes NOV 3,5%'!N25-' mes GENER 2%'!N26</f>
        <v>5.9816970780000247</v>
      </c>
      <c r="O25" s="239">
        <f>'mes NOV 3,5%'!O25-' mes GENER 2%'!O26</f>
        <v>5.734140693750021</v>
      </c>
      <c r="P25" s="239">
        <f>'mes NOV 3,5%'!P25-' mes GENER 2%'!P26</f>
        <v>5.4215658630000121</v>
      </c>
      <c r="Q25" s="239">
        <f>'mes NOV 3,5%'!Q25-' mes GENER 2%'!Q26</f>
        <v>5.1129533752500151</v>
      </c>
      <c r="R25" s="180"/>
      <c r="S25" s="162"/>
      <c r="T25" s="162"/>
      <c r="U25" s="162"/>
      <c r="V25" s="162"/>
    </row>
    <row r="26" spans="1:22" s="158" customFormat="1" ht="9.75" hidden="1" customHeight="1">
      <c r="A26" s="162"/>
      <c r="B26" s="162"/>
      <c r="C26" s="187" t="s">
        <v>13</v>
      </c>
      <c r="D26" s="174">
        <v>0.5</v>
      </c>
      <c r="E26" s="179">
        <f>'[2]mes 21'!E26*2%+'[2]mes 21'!E26</f>
        <v>374.86664494649995</v>
      </c>
      <c r="F26" s="168">
        <f>'[2]mes 21'!F26*2%+'[2]mes 21'!F26</f>
        <v>272.470516395</v>
      </c>
      <c r="G26" s="168">
        <f>'[2]mes 21'!G26*2%+'[2]mes 21'!G26</f>
        <v>297.7028967254999</v>
      </c>
      <c r="H26" s="179">
        <f>'[2]mes 21'!H26*2%+'[2]mes 21'!H26</f>
        <v>254.73344816850005</v>
      </c>
      <c r="I26" s="168">
        <f>'[2]mes 21'!I26*2%+'[2]mes 21'!I26</f>
        <v>235.85432462549997</v>
      </c>
      <c r="J26" s="168">
        <f>'[2]mes 21'!J26*2%+'[2]mes 21'!J26</f>
        <v>231.82804381800003</v>
      </c>
      <c r="K26" s="168">
        <f>'[2]mes 21'!K26*2%+'[2]mes 21'!K26</f>
        <v>227.62417800149998</v>
      </c>
      <c r="L26" s="168">
        <f>'[2]mes 21'!L26*2%+'[2]mes 21'!L26</f>
        <v>223.62239167800001</v>
      </c>
      <c r="M26" s="168">
        <f>'[2]mes 21'!M26*2%+'[2]mes 21'!M26</f>
        <v>220.75653705000002</v>
      </c>
      <c r="N26" s="179">
        <f>'[2]mes 21'!N26*2%+'[2]mes 21'!N26</f>
        <v>203.37770065199999</v>
      </c>
      <c r="O26" s="168">
        <f>'[2]mes 21'!O26*2%+'[2]mes 21'!O26</f>
        <v>194.96078358749998</v>
      </c>
      <c r="P26" s="179">
        <f>'[2]mes 21'!P26*2%+'[2]mes 21'!P26</f>
        <v>184.33323934199998</v>
      </c>
      <c r="Q26" s="168">
        <f>'[2]mes 21'!Q26*2%+'[2]mes 21'!Q26</f>
        <v>173.84041475849997</v>
      </c>
      <c r="R26" s="188"/>
      <c r="S26" s="162"/>
      <c r="T26" s="162"/>
      <c r="U26" s="162"/>
      <c r="V26" s="162"/>
    </row>
    <row r="27" spans="1:22" s="158" customFormat="1" ht="9.75" hidden="1" customHeight="1">
      <c r="A27" s="162"/>
      <c r="B27" s="162"/>
      <c r="C27" s="187" t="s">
        <v>14</v>
      </c>
      <c r="D27" s="174">
        <v>0.3</v>
      </c>
      <c r="E27" s="179">
        <f>'[2]mes 21'!E27*2%+'[2]mes 21'!E27</f>
        <v>224.91998696789997</v>
      </c>
      <c r="F27" s="168">
        <f>'[2]mes 21'!F27*2%+'[2]mes 21'!F27</f>
        <v>163.482309837</v>
      </c>
      <c r="G27" s="168">
        <f>'[2]mes 21'!G27*2%+'[2]mes 21'!G27</f>
        <v>178.62173803529998</v>
      </c>
      <c r="H27" s="179">
        <f>'[2]mes 21'!H27*2%+'[2]mes 21'!H27</f>
        <v>152.84006890110004</v>
      </c>
      <c r="I27" s="168">
        <f>'[2]mes 21'!I27*2%+'[2]mes 21'!I27</f>
        <v>141.51259477529999</v>
      </c>
      <c r="J27" s="168">
        <f>'[2]mes 21'!J27*2%+'[2]mes 21'!J27</f>
        <v>139.09682629080001</v>
      </c>
      <c r="K27" s="168">
        <f>'[2]mes 21'!K27*2%+'[2]mes 21'!K27</f>
        <v>136.5745068009</v>
      </c>
      <c r="L27" s="168">
        <f>'[2]mes 21'!L27*2%+'[2]mes 21'!L27</f>
        <v>134.17343500679999</v>
      </c>
      <c r="M27" s="168">
        <f>'[2]mes 21'!M27*2%+'[2]mes 21'!M27</f>
        <v>132.45392223000002</v>
      </c>
      <c r="N27" s="179">
        <f>'[2]mes 21'!N27*2%+'[2]mes 21'!N27</f>
        <v>122.02662039119998</v>
      </c>
      <c r="O27" s="168">
        <f>'[2]mes 21'!O27*2%+'[2]mes 21'!O27</f>
        <v>116.97647015249999</v>
      </c>
      <c r="P27" s="179">
        <f>'[2]mes 21'!P27*2%+'[2]mes 21'!P27</f>
        <v>110.5999436052</v>
      </c>
      <c r="Q27" s="168">
        <f>'[2]mes 21'!Q27*2%+'[2]mes 21'!Q27</f>
        <v>104.30424885509997</v>
      </c>
      <c r="R27" s="188"/>
      <c r="S27" s="162"/>
      <c r="T27" s="162"/>
      <c r="U27" s="162"/>
      <c r="V27" s="162"/>
    </row>
    <row r="28" spans="1:22" s="158" customFormat="1" ht="4.1500000000000004" hidden="1" customHeight="1">
      <c r="A28" s="162"/>
      <c r="B28" s="162"/>
      <c r="C28" s="187" t="s">
        <v>15</v>
      </c>
      <c r="D28" s="174">
        <v>0.2</v>
      </c>
      <c r="E28" s="179">
        <f>'[2]mes 21'!E28*2%+'[2]mes 21'!E28</f>
        <v>149.94665797859997</v>
      </c>
      <c r="F28" s="168">
        <f>'[2]mes 21'!F28*2%+'[2]mes 21'!F28</f>
        <v>108.98820655800002</v>
      </c>
      <c r="G28" s="168">
        <f>'[2]mes 21'!G28*2%+'[2]mes 21'!G28</f>
        <v>119.08115869019998</v>
      </c>
      <c r="H28" s="179">
        <f>'[2]mes 21'!H28*2%+'[2]mes 21'!H28</f>
        <v>101.89337926740001</v>
      </c>
      <c r="I28" s="168">
        <f>'[2]mes 21'!I28*2%+'[2]mes 21'!I28</f>
        <v>94.341729850199997</v>
      </c>
      <c r="J28" s="168">
        <f>'[2]mes 21'!J28*2%+'[2]mes 21'!J28</f>
        <v>92.731217527200002</v>
      </c>
      <c r="K28" s="168">
        <f>'[2]mes 21'!K28*2%+'[2]mes 21'!K28</f>
        <v>91.049671200600017</v>
      </c>
      <c r="L28" s="168">
        <f>'[2]mes 21'!L28*2%+'[2]mes 21'!L28</f>
        <v>89.448956671200008</v>
      </c>
      <c r="M28" s="168">
        <f>'[2]mes 21'!M28*2%+'[2]mes 21'!M28</f>
        <v>88.302614820000016</v>
      </c>
      <c r="N28" s="179">
        <f>'[2]mes 21'!N28*2%+'[2]mes 21'!N28</f>
        <v>81.351080260800003</v>
      </c>
      <c r="O28" s="168">
        <f>'[2]mes 21'!O28*2%+'[2]mes 21'!O28</f>
        <v>77.98431343499999</v>
      </c>
      <c r="P28" s="179">
        <f>'[2]mes 21'!P28*2%+'[2]mes 21'!P28</f>
        <v>73.733295736799988</v>
      </c>
      <c r="Q28" s="168">
        <f>'[2]mes 21'!Q28*2%+'[2]mes 21'!Q28</f>
        <v>69.536165903400004</v>
      </c>
      <c r="R28" s="188"/>
      <c r="S28" s="162"/>
      <c r="T28" s="162"/>
      <c r="U28" s="162"/>
      <c r="V28" s="162"/>
    </row>
    <row r="29" spans="1:22" s="158" customFormat="1" ht="12" customHeight="1">
      <c r="A29" s="162"/>
      <c r="B29" s="187"/>
      <c r="C29" s="187"/>
      <c r="D29" s="189"/>
      <c r="E29" s="295">
        <f>E22+E23+E24+E25</f>
        <v>67.814131146073578</v>
      </c>
      <c r="F29" s="295">
        <f t="shared" ref="F29:Q29" si="2">F22+F23+F24+F25</f>
        <v>59.557566732218902</v>
      </c>
      <c r="G29" s="295">
        <f t="shared" si="2"/>
        <v>58.698178929061555</v>
      </c>
      <c r="H29" s="295">
        <f t="shared" si="2"/>
        <v>55.559948836921421</v>
      </c>
      <c r="I29" s="295">
        <f t="shared" si="2"/>
        <v>53.646745480062066</v>
      </c>
      <c r="J29" s="295">
        <f t="shared" si="2"/>
        <v>52.547647484231788</v>
      </c>
      <c r="K29" s="295">
        <f t="shared" si="2"/>
        <v>51.363379487545672</v>
      </c>
      <c r="L29" s="295">
        <f t="shared" si="2"/>
        <v>50.214379483470168</v>
      </c>
      <c r="M29" s="295">
        <f t="shared" si="2"/>
        <v>49.463797352880249</v>
      </c>
      <c r="N29" s="295">
        <f t="shared" si="2"/>
        <v>47.115069583599052</v>
      </c>
      <c r="O29" s="295">
        <f t="shared" si="2"/>
        <v>45.658104185662637</v>
      </c>
      <c r="P29" s="295">
        <f t="shared" si="2"/>
        <v>44.081053684217977</v>
      </c>
      <c r="Q29" s="295">
        <f t="shared" si="2"/>
        <v>42.079872146231992</v>
      </c>
      <c r="R29" s="180"/>
      <c r="S29" s="162"/>
      <c r="T29" s="162"/>
      <c r="U29" s="162"/>
      <c r="V29" s="162"/>
    </row>
    <row r="30" spans="1:22" s="158" customFormat="1" ht="5.45" customHeight="1">
      <c r="A30" s="162"/>
      <c r="B30" s="162"/>
      <c r="C30" s="162"/>
      <c r="D30" s="181"/>
      <c r="E30" s="172"/>
      <c r="F30" s="172"/>
      <c r="G30" s="172"/>
      <c r="H30" s="172"/>
      <c r="I30" s="172"/>
      <c r="J30" s="172"/>
      <c r="K30" s="172"/>
      <c r="L30" s="172"/>
      <c r="M30" s="172"/>
      <c r="N30" s="181"/>
      <c r="O30" s="172"/>
      <c r="P30" s="172"/>
      <c r="Q30" s="172"/>
      <c r="R30" s="181"/>
      <c r="S30" s="162"/>
      <c r="T30" s="162"/>
      <c r="U30" s="162"/>
      <c r="V30" s="162"/>
    </row>
    <row r="31" spans="1:22" s="153" customFormat="1" ht="3.6" customHeight="1">
      <c r="B31" s="161"/>
      <c r="C31" s="162"/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1"/>
      <c r="S31" s="161"/>
      <c r="T31" s="161"/>
      <c r="U31" s="161"/>
      <c r="V31" s="161"/>
    </row>
    <row r="32" spans="1:22" s="153" customFormat="1" ht="12.6" customHeight="1">
      <c r="A32" s="160" t="s">
        <v>16</v>
      </c>
      <c r="B32" s="161"/>
      <c r="C32" s="162"/>
      <c r="D32" s="161"/>
      <c r="E32" s="161"/>
      <c r="F32" s="161"/>
      <c r="G32" s="161"/>
      <c r="H32" s="161"/>
      <c r="I32" s="161"/>
      <c r="J32" s="161"/>
      <c r="K32" s="191">
        <v>21</v>
      </c>
      <c r="L32" s="191">
        <v>20</v>
      </c>
      <c r="M32" s="191">
        <v>19</v>
      </c>
      <c r="N32" s="190">
        <v>18</v>
      </c>
      <c r="O32" s="190">
        <v>17</v>
      </c>
      <c r="P32" s="190">
        <v>16</v>
      </c>
      <c r="Q32" s="190">
        <v>15</v>
      </c>
      <c r="R32" s="190">
        <v>14</v>
      </c>
      <c r="S32" s="191">
        <v>13</v>
      </c>
      <c r="T32" s="191">
        <v>12</v>
      </c>
      <c r="U32" s="161"/>
      <c r="V32" s="161"/>
    </row>
    <row r="33" spans="1:27" s="153" customFormat="1" ht="3.6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85"/>
      <c r="K33" s="186"/>
      <c r="L33" s="186"/>
      <c r="M33" s="186"/>
      <c r="N33" s="192"/>
      <c r="O33" s="192"/>
      <c r="P33" s="192"/>
      <c r="Q33" s="192"/>
      <c r="R33" s="192"/>
      <c r="S33" s="186"/>
      <c r="T33" s="186"/>
      <c r="U33" s="161"/>
      <c r="V33" s="161"/>
    </row>
    <row r="34" spans="1:27" s="158" customFormat="1" ht="13.9" customHeight="1">
      <c r="A34" s="162"/>
      <c r="B34" s="162"/>
      <c r="C34" s="162"/>
      <c r="D34" s="162"/>
      <c r="E34" s="162"/>
      <c r="F34" s="162"/>
      <c r="G34" s="162"/>
      <c r="H34" s="162"/>
      <c r="J34" s="168" t="s">
        <v>5</v>
      </c>
      <c r="K34" s="239">
        <f>'mes NOV 3,5%'!K34-' mes GENER 2%'!K35</f>
        <v>11.826299999999947</v>
      </c>
      <c r="L34" s="239">
        <f>'mes NOV 3,5%'!L34-' mes GENER 2%'!L35</f>
        <v>11.826299999999947</v>
      </c>
      <c r="M34" s="239">
        <f>'mes NOV 3,5%'!M34-' mes GENER 2%'!M35</f>
        <v>11.826299999999947</v>
      </c>
      <c r="N34" s="239">
        <f>'mes NOV 3,5%'!N34-' mes GENER 2%'!N35</f>
        <v>11.826299999999947</v>
      </c>
      <c r="O34" s="239">
        <f>'mes NOV 3,5%'!O34-' mes GENER 2%'!O35</f>
        <v>11.826299999999947</v>
      </c>
      <c r="P34" s="239">
        <f>'mes NOV 3,5%'!P34-' mes GENER 2%'!P35</f>
        <v>11.826299999999947</v>
      </c>
      <c r="Q34" s="239">
        <f>'mes NOV 3,5%'!Q34-' mes GENER 2%'!Q35</f>
        <v>11.826299999999947</v>
      </c>
      <c r="R34" s="239">
        <f>'mes NOV 3,5%'!R34-' mes GENER 2%'!R35</f>
        <v>11.826299999999947</v>
      </c>
      <c r="S34" s="239">
        <f>'mes NOV 3,5%'!S34-' mes GENER 2%'!S35</f>
        <v>11.826299999999947</v>
      </c>
      <c r="T34" s="239">
        <f>'mes NOV 3,5%'!T34-' mes GENER 2%'!T35</f>
        <v>11.826299999999947</v>
      </c>
      <c r="U34" s="172"/>
      <c r="V34" s="172"/>
      <c r="W34" s="193"/>
      <c r="X34" s="193"/>
    </row>
    <row r="35" spans="1:27" s="158" customFormat="1" ht="13.9" customHeight="1">
      <c r="A35" s="162"/>
      <c r="B35" s="162"/>
      <c r="C35" s="162"/>
      <c r="D35" s="162"/>
      <c r="E35" s="162"/>
      <c r="F35" s="162"/>
      <c r="G35" s="162"/>
      <c r="H35" s="162"/>
      <c r="J35" s="168" t="s">
        <v>6</v>
      </c>
      <c r="K35" s="239">
        <f>'mes NOV 3,5%'!K35-' mes GENER 2%'!K36</f>
        <v>7.7749500000001035</v>
      </c>
      <c r="L35" s="239">
        <f>'mes NOV 3,5%'!L35-' mes GENER 2%'!L36</f>
        <v>7.2222000000000435</v>
      </c>
      <c r="M35" s="239">
        <f>'mes NOV 3,5%'!M35-' mes GENER 2%'!M36</f>
        <v>6.853650000000016</v>
      </c>
      <c r="N35" s="239">
        <f>'mes NOV 3,5%'!N35-' mes GENER 2%'!N36</f>
        <v>6.4847999999999502</v>
      </c>
      <c r="O35" s="239">
        <f>'mes NOV 3,5%'!O35-' mes GENER 2%'!O36</f>
        <v>6.1157999999999788</v>
      </c>
      <c r="P35" s="239">
        <f>'mes NOV 3,5%'!P35-' mes GENER 2%'!P36</f>
        <v>5.7478500000000281</v>
      </c>
      <c r="Q35" s="239">
        <f>'mes NOV 3,5%'!Q35-' mes GENER 2%'!Q36</f>
        <v>5.3783999999999992</v>
      </c>
      <c r="R35" s="239">
        <f>'mes NOV 3,5%'!R35-' mes GENER 2%'!R36</f>
        <v>5.0102999999999724</v>
      </c>
      <c r="S35" s="239">
        <f>'mes NOV 3,5%'!S35-' mes GENER 2%'!S36</f>
        <v>4.6410000000000196</v>
      </c>
      <c r="T35" s="239">
        <f>'mes NOV 3,5%'!T35-' mes GENER 2%'!T36</f>
        <v>4.2719999999999914</v>
      </c>
      <c r="U35" s="172"/>
      <c r="V35" s="172"/>
      <c r="W35" s="194"/>
      <c r="X35" s="193"/>
    </row>
    <row r="36" spans="1:27" s="158" customFormat="1" ht="14.45" customHeight="1">
      <c r="A36" s="162"/>
      <c r="B36" s="162"/>
      <c r="C36" s="162"/>
      <c r="D36" s="162"/>
      <c r="E36" s="162"/>
      <c r="F36" s="162"/>
      <c r="G36" s="162"/>
      <c r="H36" s="162"/>
      <c r="J36" s="168" t="s">
        <v>7</v>
      </c>
      <c r="K36" s="239">
        <f>'mes NOV 3,5%'!K36-' mes GENER 2%'!K37</f>
        <v>24.933943036656046</v>
      </c>
      <c r="L36" s="239">
        <f>'mes NOV 3,5%'!L36-' mes GENER 2%'!L37</f>
        <v>24.479038401043454</v>
      </c>
      <c r="M36" s="239">
        <f>'mes NOV 3,5%'!M36-' mes GENER 2%'!M37</f>
        <v>23.131447682291991</v>
      </c>
      <c r="N36" s="239">
        <f>'mes NOV 3,5%'!N36-' mes GENER 2%'!N37</f>
        <v>21.238330481707635</v>
      </c>
      <c r="O36" s="239">
        <f>'mes NOV 3,5%'!O36-' mes GENER 2%'!O37</f>
        <v>19.581108978784414</v>
      </c>
      <c r="P36" s="239">
        <f>'mes NOV 3,5%'!P36-' mes GENER 2%'!P37</f>
        <v>17.779857131155495</v>
      </c>
      <c r="Q36" s="239">
        <f>'mes NOV 3,5%'!Q36-' mes GENER 2%'!Q37</f>
        <v>16.151707982060998</v>
      </c>
      <c r="R36" s="239">
        <f>'mes NOV 3,5%'!R36-' mes GENER 2%'!R37</f>
        <v>15.206408441986468</v>
      </c>
      <c r="S36" s="239">
        <f>'mes NOV 3,5%'!S36-' mes GENER 2%'!S37</f>
        <v>14.335452851309924</v>
      </c>
      <c r="T36" s="239">
        <f>'mes NOV 3,5%'!T36-' mes GENER 2%'!T37</f>
        <v>12.586411459458077</v>
      </c>
      <c r="U36" s="172"/>
      <c r="V36" s="172"/>
      <c r="W36" s="193"/>
      <c r="X36" s="193"/>
    </row>
    <row r="37" spans="1:27" s="158" customFormat="1" ht="12.6" customHeight="1">
      <c r="A37" s="162"/>
      <c r="B37" s="162"/>
      <c r="C37" s="162"/>
      <c r="D37" s="162"/>
      <c r="E37" s="162"/>
      <c r="F37" s="162"/>
      <c r="G37" s="162"/>
      <c r="H37" s="162"/>
      <c r="J37" s="171" t="s">
        <v>8</v>
      </c>
      <c r="K37" s="239">
        <f>'mes NOV 3,5%'!K37-' mes GENER 2%'!K38</f>
        <v>9.5460047130000021</v>
      </c>
      <c r="L37" s="239">
        <f>'mes NOV 3,5%'!L37-' mes GENER 2%'!L38</f>
        <v>9.3301470727500373</v>
      </c>
      <c r="M37" s="239">
        <f>'mes NOV 3,5%'!M37-' mes GENER 2%'!M38</f>
        <v>8.5810841392500379</v>
      </c>
      <c r="N37" s="239">
        <f>'mes NOV 3,5%'!N37-' mes GENER 2%'!N38</f>
        <v>6.9980380575000254</v>
      </c>
      <c r="O37" s="239">
        <f>'mes NOV 3,5%'!O37-' mes GENER 2%'!O38</f>
        <v>6.7038340897500461</v>
      </c>
      <c r="P37" s="239">
        <f>'mes NOV 3,5%'!P37-' mes GENER 2%'!P38</f>
        <v>5.7652991182500273</v>
      </c>
      <c r="Q37" s="239">
        <f>'mes NOV 3,5%'!Q37-' mes GENER 2%'!Q38</f>
        <v>5.5056755984999768</v>
      </c>
      <c r="R37" s="239">
        <f>'mes NOV 3,5%'!R37-' mes GENER 2%'!R38</f>
        <v>5.3647422622499903</v>
      </c>
      <c r="S37" s="239">
        <f>'mes NOV 3,5%'!S37-' mes GENER 2%'!S38</f>
        <v>5.0389296037499776</v>
      </c>
      <c r="T37" s="239">
        <f>'mes NOV 3,5%'!T37-' mes GENER 2%'!T38</f>
        <v>4.2853640077499904</v>
      </c>
      <c r="U37" s="172"/>
      <c r="V37" s="172"/>
      <c r="W37" s="193"/>
      <c r="X37" s="193"/>
    </row>
    <row r="38" spans="1:27" s="178" customFormat="1" ht="9.75" hidden="1" customHeight="1">
      <c r="A38" s="173"/>
      <c r="B38" s="173"/>
      <c r="C38" s="173"/>
      <c r="D38" s="173"/>
      <c r="E38" s="173"/>
      <c r="F38" s="173"/>
      <c r="G38" s="162"/>
      <c r="H38" s="187" t="s">
        <v>13</v>
      </c>
      <c r="I38" s="197">
        <v>0.5</v>
      </c>
      <c r="K38" s="195">
        <f>'[2]mes 21'!K38*2%+'[2]mes 21'!K38</f>
        <v>324.56416024200001</v>
      </c>
      <c r="L38" s="195">
        <f>'[2]mes 21'!L38*2%+'[2]mes 21'!L38</f>
        <v>317.22500047350002</v>
      </c>
      <c r="M38" s="195">
        <f>'[2]mes 21'!M38*2%+'[2]mes 21'!M38</f>
        <v>291.75686073450004</v>
      </c>
      <c r="N38" s="196">
        <f>'[2]mes 21'!N38*2%+'[2]mes 21'!N38</f>
        <v>237.93329395499993</v>
      </c>
      <c r="O38" s="196">
        <f>'[2]mes 21'!O38*2%+'[2]mes 21'!O38</f>
        <v>227.93035905150006</v>
      </c>
      <c r="P38" s="196">
        <f>'[2]mes 21'!P38*2%+'[2]mes 21'!P38</f>
        <v>196.02017002049996</v>
      </c>
      <c r="Q38" s="196">
        <f>'[2]mes 21'!Q38*2%+'[2]mes 21'!Q38</f>
        <v>187.19297034900006</v>
      </c>
      <c r="R38" s="195">
        <f>'[2]mes 21'!R38*2%+'[2]mes 21'!R38</f>
        <v>182.40123691649998</v>
      </c>
      <c r="S38" s="196">
        <f>'[2]mes 21'!S38*2%+'[2]mes 21'!S38</f>
        <v>171.32360652750003</v>
      </c>
      <c r="T38" s="195">
        <f>'[2]mes 21'!T38*2%+'[2]mes 21'!T38</f>
        <v>145.70237626350001</v>
      </c>
      <c r="U38" s="188"/>
      <c r="V38" s="188"/>
      <c r="W38" s="198"/>
    </row>
    <row r="39" spans="1:27" s="178" customFormat="1" ht="9.75" hidden="1" customHeight="1">
      <c r="A39" s="173"/>
      <c r="B39" s="173"/>
      <c r="C39" s="173"/>
      <c r="D39" s="173"/>
      <c r="E39" s="173"/>
      <c r="F39" s="173"/>
      <c r="G39" s="162"/>
      <c r="H39" s="187" t="s">
        <v>14</v>
      </c>
      <c r="I39" s="197">
        <v>0.3</v>
      </c>
      <c r="K39" s="195">
        <f>'[2]mes 21'!K39*2%+'[2]mes 21'!K39</f>
        <v>194.7384961452</v>
      </c>
      <c r="L39" s="195">
        <f>'[2]mes 21'!L39*2%+'[2]mes 21'!L39</f>
        <v>190.33500028409998</v>
      </c>
      <c r="M39" s="195">
        <f>'[2]mes 21'!M39*2%+'[2]mes 21'!M39</f>
        <v>175.0541164407</v>
      </c>
      <c r="N39" s="196">
        <f>'[2]mes 21'!N39*2%+'[2]mes 21'!N39</f>
        <v>142.75997637299997</v>
      </c>
      <c r="O39" s="196">
        <f>'[2]mes 21'!O39*2%+'[2]mes 21'!O39</f>
        <v>136.75821543090004</v>
      </c>
      <c r="P39" s="196">
        <f>'[2]mes 21'!P39*2%+'[2]mes 21'!P39</f>
        <v>117.61210201229997</v>
      </c>
      <c r="Q39" s="196">
        <f>'[2]mes 21'!Q39*2%+'[2]mes 21'!Q39</f>
        <v>112.31578220940003</v>
      </c>
      <c r="R39" s="195">
        <f>'[2]mes 21'!R39*2%+'[2]mes 21'!R39</f>
        <v>109.44074214989998</v>
      </c>
      <c r="S39" s="196">
        <f>'[2]mes 21'!S39*2%+'[2]mes 21'!S39</f>
        <v>102.79416391650001</v>
      </c>
      <c r="T39" s="195">
        <f>'[2]mes 21'!T39*2%+'[2]mes 21'!T39</f>
        <v>87.421425758099986</v>
      </c>
      <c r="U39" s="188"/>
      <c r="V39" s="188"/>
      <c r="W39" s="198"/>
    </row>
    <row r="40" spans="1:27" s="178" customFormat="1" ht="9.75" hidden="1" customHeight="1">
      <c r="A40" s="173"/>
      <c r="B40" s="173"/>
      <c r="C40" s="173"/>
      <c r="D40" s="173"/>
      <c r="E40" s="173"/>
      <c r="F40" s="173"/>
      <c r="G40" s="162"/>
      <c r="H40" s="187" t="s">
        <v>15</v>
      </c>
      <c r="I40" s="197">
        <v>0.2</v>
      </c>
      <c r="K40" s="195">
        <f>'[2]mes 21'!K40*2%+'[2]mes 21'!K40</f>
        <v>129.82566409680004</v>
      </c>
      <c r="L40" s="195">
        <f>'[2]mes 21'!L40*2%+'[2]mes 21'!L40</f>
        <v>126.8900001894</v>
      </c>
      <c r="M40" s="195">
        <f>'[2]mes 21'!M40*2%+'[2]mes 21'!M40</f>
        <v>116.70274429380001</v>
      </c>
      <c r="N40" s="196">
        <f>'[2]mes 21'!N40*2%+'[2]mes 21'!N40</f>
        <v>95.173317581999981</v>
      </c>
      <c r="O40" s="196">
        <f>'[2]mes 21'!O40*2%+'[2]mes 21'!O40</f>
        <v>91.172143620600025</v>
      </c>
      <c r="P40" s="196">
        <f>'[2]mes 21'!P40*2%+'[2]mes 21'!P40</f>
        <v>78.40806800819999</v>
      </c>
      <c r="Q40" s="196">
        <f>'[2]mes 21'!Q40*2%+'[2]mes 21'!Q40</f>
        <v>74.877188139600023</v>
      </c>
      <c r="R40" s="195">
        <f>'[2]mes 21'!R40*2%+'[2]mes 21'!R40</f>
        <v>72.960494766599993</v>
      </c>
      <c r="S40" s="196">
        <f>'[2]mes 21'!S40*2%+'[2]mes 21'!S40</f>
        <v>68.529442611000007</v>
      </c>
      <c r="T40" s="195">
        <f>'[2]mes 21'!T40*2%+'[2]mes 21'!T40</f>
        <v>58.280950505400007</v>
      </c>
      <c r="U40" s="188"/>
      <c r="V40" s="188"/>
      <c r="W40" s="198"/>
    </row>
    <row r="41" spans="1:27" s="158" customFormat="1" ht="13.9" customHeight="1">
      <c r="A41" s="162"/>
      <c r="B41" s="162"/>
      <c r="C41" s="162"/>
      <c r="D41" s="162"/>
      <c r="E41" s="162"/>
      <c r="F41" s="162"/>
      <c r="G41" s="162"/>
      <c r="H41" s="187"/>
      <c r="I41" s="199"/>
      <c r="J41" s="200"/>
      <c r="K41" s="296">
        <f>K34+K35+K36+K37</f>
        <v>54.081197749656098</v>
      </c>
      <c r="L41" s="296">
        <f t="shared" ref="L41:T41" si="3">L34+L35+L36+L37</f>
        <v>52.857685473793481</v>
      </c>
      <c r="M41" s="296">
        <f t="shared" si="3"/>
        <v>50.392481821541992</v>
      </c>
      <c r="N41" s="296">
        <f t="shared" si="3"/>
        <v>46.547468539207557</v>
      </c>
      <c r="O41" s="296">
        <f t="shared" si="3"/>
        <v>44.227043068534385</v>
      </c>
      <c r="P41" s="296">
        <f t="shared" si="3"/>
        <v>41.119306249405497</v>
      </c>
      <c r="Q41" s="296">
        <f t="shared" si="3"/>
        <v>38.86208358056092</v>
      </c>
      <c r="R41" s="296">
        <f t="shared" si="3"/>
        <v>37.407750704236378</v>
      </c>
      <c r="S41" s="296">
        <f t="shared" si="3"/>
        <v>35.841682455059868</v>
      </c>
      <c r="T41" s="296">
        <f t="shared" si="3"/>
        <v>32.970075467208005</v>
      </c>
      <c r="U41" s="172"/>
      <c r="V41" s="172"/>
      <c r="W41" s="193"/>
    </row>
    <row r="42" spans="1:27" s="158" customFormat="1" ht="5.4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62"/>
      <c r="V42" s="162"/>
    </row>
    <row r="43" spans="1:27" s="153" customFormat="1" ht="3.6" customHeight="1"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</row>
    <row r="44" spans="1:27" s="153" customFormat="1" ht="11.45" customHeight="1">
      <c r="A44" s="160" t="s">
        <v>17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91">
        <v>18</v>
      </c>
      <c r="O44" s="191">
        <v>17</v>
      </c>
      <c r="P44" s="191">
        <v>16</v>
      </c>
      <c r="Q44" s="191">
        <v>15</v>
      </c>
      <c r="R44" s="191">
        <v>14</v>
      </c>
      <c r="S44" s="191">
        <v>13</v>
      </c>
      <c r="T44" s="191">
        <v>12</v>
      </c>
      <c r="U44" s="191">
        <v>11</v>
      </c>
      <c r="V44" s="191">
        <v>10</v>
      </c>
      <c r="W44" s="156">
        <v>9</v>
      </c>
    </row>
    <row r="45" spans="1:27" s="153" customFormat="1" ht="4.1500000000000004" customHeight="1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85"/>
      <c r="N45" s="186"/>
      <c r="O45" s="186"/>
      <c r="P45" s="186"/>
      <c r="Q45" s="186"/>
      <c r="R45" s="186"/>
      <c r="S45" s="186"/>
      <c r="T45" s="186"/>
      <c r="U45" s="186"/>
      <c r="V45" s="186"/>
      <c r="W45" s="299"/>
    </row>
    <row r="46" spans="1:27" s="158" customFormat="1" ht="13.9" customHeight="1">
      <c r="A46" s="162"/>
      <c r="B46" s="162"/>
      <c r="C46" s="162"/>
      <c r="D46" s="162"/>
      <c r="E46" s="162"/>
      <c r="F46" s="161"/>
      <c r="G46" s="162"/>
      <c r="H46" s="162"/>
      <c r="I46" s="162"/>
      <c r="J46" s="162"/>
      <c r="K46" s="162"/>
      <c r="L46" s="162"/>
      <c r="M46" s="238" t="s">
        <v>5</v>
      </c>
      <c r="N46" s="239">
        <f>'mes NOV 3,5%'!N46-' mes GENER 2%'!N48</f>
        <v>9.8427000000000362</v>
      </c>
      <c r="O46" s="239">
        <f>'mes NOV 3,5%'!O46-' mes GENER 2%'!O48</f>
        <v>9.8427000000000362</v>
      </c>
      <c r="P46" s="239">
        <f>'mes NOV 3,5%'!P46-' mes GENER 2%'!P48</f>
        <v>9.8427000000000362</v>
      </c>
      <c r="Q46" s="239">
        <f>'mes NOV 3,5%'!Q46-' mes GENER 2%'!Q48</f>
        <v>9.8427000000000362</v>
      </c>
      <c r="R46" s="239">
        <f>'mes NOV 3,5%'!R46-' mes GENER 2%'!R48</f>
        <v>9.8427000000000362</v>
      </c>
      <c r="S46" s="239">
        <f>'mes NOV 3,5%'!S46-' mes GENER 2%'!S48</f>
        <v>9.8427000000000362</v>
      </c>
      <c r="T46" s="239">
        <f>'mes NOV 3,5%'!T46-' mes GENER 2%'!T48</f>
        <v>9.8427000000000362</v>
      </c>
      <c r="U46" s="239">
        <f>'mes NOV 3,5%'!U46-' mes GENER 2%'!U48</f>
        <v>9.8427000000000362</v>
      </c>
      <c r="V46" s="239">
        <f>'mes NOV 3,5%'!V46-' mes GENER 2%'!V48</f>
        <v>9.8427000000000362</v>
      </c>
      <c r="W46" s="239">
        <f>'mes NOV 3,5%'!W46-' mes GENER 2%'!W48</f>
        <v>9.8427000000000362</v>
      </c>
      <c r="X46" s="193"/>
      <c r="Y46" s="193"/>
      <c r="Z46" s="193"/>
      <c r="AA46" s="193"/>
    </row>
    <row r="47" spans="1:27" s="158" customFormat="1" ht="13.15" customHeight="1">
      <c r="A47" s="162"/>
      <c r="B47" s="162"/>
      <c r="C47" s="162"/>
      <c r="D47" s="162"/>
      <c r="E47" s="162"/>
      <c r="F47" s="161"/>
      <c r="G47" s="162"/>
      <c r="H47" s="162"/>
      <c r="I47" s="162"/>
      <c r="J47" s="162"/>
      <c r="K47" s="162"/>
      <c r="L47" s="162"/>
      <c r="M47" s="238" t="s">
        <v>6</v>
      </c>
      <c r="N47" s="239">
        <f>'mes NOV 3,5%'!N47-' mes GENER 2%'!N49</f>
        <v>6.4847999999999502</v>
      </c>
      <c r="O47" s="239">
        <f>'mes NOV 3,5%'!O47-' mes GENER 2%'!O49</f>
        <v>6.1157999999999788</v>
      </c>
      <c r="P47" s="239">
        <f>'mes NOV 3,5%'!P47-' mes GENER 2%'!P49</f>
        <v>5.7478500000000281</v>
      </c>
      <c r="Q47" s="239">
        <f>'mes NOV 3,5%'!Q47-' mes GENER 2%'!Q49</f>
        <v>5.3783999999999992</v>
      </c>
      <c r="R47" s="239">
        <f>'mes NOV 3,5%'!R47-' mes GENER 2%'!R49</f>
        <v>5.0102999999999724</v>
      </c>
      <c r="S47" s="239">
        <f>'mes NOV 3,5%'!S47-' mes GENER 2%'!S49</f>
        <v>4.6410000000000196</v>
      </c>
      <c r="T47" s="239">
        <f>'mes NOV 3,5%'!T47-' mes GENER 2%'!T49</f>
        <v>4.2719999999999914</v>
      </c>
      <c r="U47" s="239">
        <f>'mes NOV 3,5%'!U47-' mes GENER 2%'!U49</f>
        <v>3.90300000000002</v>
      </c>
      <c r="V47" s="239">
        <f>'mes NOV 3,5%'!V47-' mes GENER 2%'!V49</f>
        <v>3.5347500000000025</v>
      </c>
      <c r="W47" s="239">
        <f>'mes NOV 3,5%'!W47-' mes GENER 2%'!W49</f>
        <v>3.3506999999999891</v>
      </c>
      <c r="X47" s="193"/>
      <c r="Y47" s="193"/>
      <c r="Z47" s="193"/>
      <c r="AA47" s="193"/>
    </row>
    <row r="48" spans="1:27" s="158" customFormat="1" ht="12.6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238" t="s">
        <v>7</v>
      </c>
      <c r="N48" s="239">
        <f>'mes NOV 3,5%'!N48-' mes GENER 2%'!N50</f>
        <v>18.64010451560398</v>
      </c>
      <c r="O48" s="239">
        <f>'mes NOV 3,5%'!O48-' mes GENER 2%'!O50</f>
        <v>17.430410897725551</v>
      </c>
      <c r="P48" s="239">
        <f>'mes NOV 3,5%'!P48-' mes GENER 2%'!P50</f>
        <v>16.998397901181079</v>
      </c>
      <c r="Q48" s="239">
        <f>'mes NOV 3,5%'!Q48-' mes GENER 2%'!Q50</f>
        <v>15.703581731764643</v>
      </c>
      <c r="R48" s="239">
        <f>'mes NOV 3,5%'!R48-' mes GENER 2%'!R50</f>
        <v>14.791108994158435</v>
      </c>
      <c r="S48" s="239">
        <f>'mes NOV 3,5%'!S48-' mes GENER 2%'!S50</f>
        <v>13.510728772388916</v>
      </c>
      <c r="T48" s="239">
        <f>'mes NOV 3,5%'!T48-' mes GENER 2%'!T50</f>
        <v>13.416225965577041</v>
      </c>
      <c r="U48" s="239">
        <f>'mes NOV 3,5%'!U48-' mes GENER 2%'!U50</f>
        <v>13.56104108576244</v>
      </c>
      <c r="V48" s="239">
        <f>'mes NOV 3,5%'!V48-' mes GENER 2%'!V50</f>
        <v>11.421440781291039</v>
      </c>
      <c r="W48" s="239">
        <f>'mes NOV 3,5%'!W48-' mes GENER 2%'!W50</f>
        <v>9.905214185311479</v>
      </c>
      <c r="X48" s="193"/>
      <c r="Y48" s="193"/>
      <c r="Z48" s="193"/>
      <c r="AA48" s="193"/>
    </row>
    <row r="49" spans="1:28" s="158" customFormat="1" ht="12.6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240" t="s">
        <v>8</v>
      </c>
      <c r="N49" s="239">
        <f>'mes NOV 3,5%'!N49-' mes GENER 2%'!N51</f>
        <v>6.3756800467500057</v>
      </c>
      <c r="O49" s="239">
        <f>'mes NOV 3,5%'!O49-' mes GENER 2%'!O51</f>
        <v>5.5969895939999788</v>
      </c>
      <c r="P49" s="239">
        <f>'mes NOV 3,5%'!P49-' mes GENER 2%'!P51</f>
        <v>5.5822208609999961</v>
      </c>
      <c r="Q49" s="239">
        <f>'mes NOV 3,5%'!Q49-' mes GENER 2%'!Q51</f>
        <v>5.7403543679999984</v>
      </c>
      <c r="R49" s="239">
        <f>'mes NOV 3,5%'!R49-' mes GENER 2%'!R51</f>
        <v>5.4509232225000233</v>
      </c>
      <c r="S49" s="239">
        <f>'mes NOV 3,5%'!S49-' mes GENER 2%'!S51</f>
        <v>5.5918565587500098</v>
      </c>
      <c r="T49" s="239">
        <f>'mes NOV 3,5%'!T49-' mes GENER 2%'!T51</f>
        <v>4.6595352614999683</v>
      </c>
      <c r="U49" s="239">
        <f>'mes NOV 3,5%'!U49-' mes GENER 2%'!U51</f>
        <v>4.8196499400000334</v>
      </c>
      <c r="V49" s="239">
        <f>'mes NOV 3,5%'!V49-' mes GENER 2%'!V51</f>
        <v>3.9676561417500125</v>
      </c>
      <c r="W49" s="239">
        <f>'mes NOV 3,5%'!W49-' mes GENER 2%'!W51</f>
        <v>3.438863457750017</v>
      </c>
      <c r="X49" s="193"/>
      <c r="Y49" s="193"/>
      <c r="Z49" s="193"/>
      <c r="AA49" s="193"/>
    </row>
    <row r="50" spans="1:28" s="178" customFormat="1" ht="9.75" hidden="1" customHeight="1">
      <c r="A50" s="173"/>
      <c r="B50" s="173"/>
      <c r="C50" s="173"/>
      <c r="D50" s="173"/>
      <c r="E50" s="162"/>
      <c r="F50" s="173"/>
      <c r="G50" s="162"/>
      <c r="H50" s="187"/>
      <c r="I50" s="187"/>
      <c r="J50" s="201"/>
      <c r="K50" s="202" t="s">
        <v>13</v>
      </c>
      <c r="L50" s="202"/>
      <c r="M50" s="241">
        <v>0.5</v>
      </c>
      <c r="N50" s="241"/>
      <c r="O50" s="242"/>
      <c r="P50" s="242"/>
      <c r="Q50" s="241"/>
      <c r="R50" s="242"/>
      <c r="S50" s="242"/>
      <c r="T50" s="242"/>
      <c r="U50" s="243"/>
      <c r="V50" s="243"/>
      <c r="W50" s="244"/>
    </row>
    <row r="51" spans="1:28" s="178" customFormat="1" ht="9.75" hidden="1" customHeight="1">
      <c r="A51" s="173"/>
      <c r="B51" s="173"/>
      <c r="C51" s="173"/>
      <c r="D51" s="173"/>
      <c r="E51" s="162"/>
      <c r="F51" s="173"/>
      <c r="G51" s="162"/>
      <c r="H51" s="187"/>
      <c r="I51" s="187"/>
      <c r="J51" s="201"/>
      <c r="K51" s="203" t="s">
        <v>14</v>
      </c>
      <c r="L51" s="204"/>
      <c r="M51" s="241">
        <v>0.3</v>
      </c>
      <c r="N51" s="241"/>
      <c r="O51" s="242"/>
      <c r="P51" s="242"/>
      <c r="Q51" s="241"/>
      <c r="R51" s="242"/>
      <c r="S51" s="242"/>
      <c r="T51" s="242"/>
      <c r="U51" s="243"/>
      <c r="V51" s="243"/>
      <c r="W51" s="244"/>
    </row>
    <row r="52" spans="1:28" s="178" customFormat="1" ht="9.75" hidden="1" customHeight="1">
      <c r="A52" s="173"/>
      <c r="B52" s="173"/>
      <c r="C52" s="173"/>
      <c r="D52" s="173"/>
      <c r="E52" s="162"/>
      <c r="F52" s="173"/>
      <c r="G52" s="162"/>
      <c r="H52" s="187"/>
      <c r="I52" s="187"/>
      <c r="J52" s="201"/>
      <c r="K52" s="205" t="s">
        <v>15</v>
      </c>
      <c r="L52" s="206"/>
      <c r="M52" s="241">
        <v>0.2</v>
      </c>
      <c r="N52" s="241"/>
      <c r="O52" s="242"/>
      <c r="P52" s="242"/>
      <c r="Q52" s="241"/>
      <c r="R52" s="242"/>
      <c r="S52" s="242"/>
      <c r="T52" s="242"/>
      <c r="U52" s="243"/>
      <c r="V52" s="243"/>
      <c r="W52" s="244"/>
    </row>
    <row r="53" spans="1:28" s="158" customFormat="1" ht="14.45" customHeight="1">
      <c r="A53" s="162"/>
      <c r="B53" s="162"/>
      <c r="C53" s="162"/>
      <c r="D53" s="162"/>
      <c r="E53" s="162"/>
      <c r="F53" s="162"/>
      <c r="G53" s="162"/>
      <c r="H53" s="162"/>
      <c r="I53" s="172"/>
      <c r="J53" s="172"/>
      <c r="K53" s="187"/>
      <c r="L53" s="187"/>
      <c r="M53" s="245"/>
      <c r="N53" s="297">
        <f>N46+N47+N48+N49</f>
        <v>41.343284562353972</v>
      </c>
      <c r="O53" s="297">
        <f t="shared" ref="O53:W53" si="4">O46+O47+O48+O49</f>
        <v>38.985900491725545</v>
      </c>
      <c r="P53" s="297">
        <f t="shared" si="4"/>
        <v>38.171168762181139</v>
      </c>
      <c r="Q53" s="297">
        <f t="shared" si="4"/>
        <v>36.665036099764677</v>
      </c>
      <c r="R53" s="297">
        <f t="shared" si="4"/>
        <v>35.095032216658467</v>
      </c>
      <c r="S53" s="297">
        <f t="shared" si="4"/>
        <v>33.586285331138981</v>
      </c>
      <c r="T53" s="297">
        <f t="shared" si="4"/>
        <v>32.190461227077037</v>
      </c>
      <c r="U53" s="297">
        <f t="shared" si="4"/>
        <v>32.12639102576253</v>
      </c>
      <c r="V53" s="297">
        <f t="shared" si="4"/>
        <v>28.766546923041091</v>
      </c>
      <c r="W53" s="297">
        <f t="shared" si="4"/>
        <v>26.537477643061521</v>
      </c>
      <c r="X53" s="193"/>
      <c r="Y53" s="193"/>
      <c r="Z53" s="193"/>
      <c r="AA53" s="193"/>
    </row>
    <row r="54" spans="1:28" s="158" customFormat="1" ht="4.1500000000000004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80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93"/>
      <c r="Y54" s="193"/>
      <c r="Z54" s="193"/>
      <c r="AA54" s="193"/>
    </row>
    <row r="55" spans="1:28" s="158" customFormat="1" ht="5.4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80"/>
      <c r="N55" s="181"/>
      <c r="O55" s="181"/>
      <c r="P55" s="181"/>
      <c r="Q55" s="181"/>
      <c r="R55" s="181"/>
      <c r="S55" s="181"/>
      <c r="T55" s="181"/>
      <c r="U55" s="181"/>
      <c r="V55" s="181"/>
      <c r="W55" s="208"/>
      <c r="X55" s="193"/>
      <c r="Y55" s="193"/>
      <c r="Z55" s="193"/>
      <c r="AA55" s="193"/>
    </row>
    <row r="56" spans="1:28" s="158" customFormat="1" ht="12" customHeight="1">
      <c r="A56" s="160" t="s">
        <v>18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80"/>
      <c r="N56" s="181"/>
      <c r="O56" s="181"/>
      <c r="P56" s="181"/>
      <c r="Q56" s="207"/>
      <c r="R56" s="246">
        <v>14</v>
      </c>
      <c r="S56" s="192">
        <v>13</v>
      </c>
      <c r="T56" s="192">
        <v>12</v>
      </c>
      <c r="U56" s="192">
        <v>11</v>
      </c>
      <c r="V56" s="192">
        <v>10</v>
      </c>
      <c r="W56" s="155"/>
      <c r="X56" s="193"/>
      <c r="Y56" s="193"/>
      <c r="Z56" s="193"/>
      <c r="AA56" s="193"/>
    </row>
    <row r="57" spans="1:28" s="158" customFormat="1" ht="13.15" customHeight="1">
      <c r="A57" s="160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80"/>
      <c r="N57" s="181"/>
      <c r="O57" s="181"/>
      <c r="P57" s="181"/>
      <c r="Q57" s="168" t="s">
        <v>5</v>
      </c>
      <c r="R57" s="239">
        <f>'mes NOV 3,5%'!R57-' mes GENER 2%'!R59</f>
        <v>9.0086999999999762</v>
      </c>
      <c r="S57" s="239">
        <f>'mes NOV 3,5%'!S57-' mes GENER 2%'!S59</f>
        <v>9.0086999999999762</v>
      </c>
      <c r="T57" s="239">
        <f>'mes NOV 3,5%'!T57-' mes GENER 2%'!T59</f>
        <v>9.0086999999999762</v>
      </c>
      <c r="U57" s="239">
        <f>'mes NOV 3,5%'!U57-' mes GENER 2%'!U59</f>
        <v>9.0086999999999762</v>
      </c>
      <c r="V57" s="239">
        <f>'mes NOV 3,5%'!V57-' mes GENER 2%'!V59</f>
        <v>9.0086999999999762</v>
      </c>
      <c r="W57" s="155"/>
      <c r="X57" s="193"/>
      <c r="Y57" s="193"/>
      <c r="Z57" s="193"/>
      <c r="AA57" s="193"/>
    </row>
    <row r="58" spans="1:28" s="158" customFormat="1" ht="13.9" customHeight="1">
      <c r="A58" s="160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72"/>
      <c r="N58" s="172"/>
      <c r="O58" s="162"/>
      <c r="P58" s="209"/>
      <c r="Q58" s="168" t="s">
        <v>6</v>
      </c>
      <c r="R58" s="239">
        <f>'mes NOV 3,5%'!R58-' mes GENER 2%'!R60</f>
        <v>5.0102999999999724</v>
      </c>
      <c r="S58" s="239">
        <f>'mes NOV 3,5%'!S58-' mes GENER 2%'!S60</f>
        <v>4.6410000000000196</v>
      </c>
      <c r="T58" s="239">
        <f>'mes NOV 3,5%'!T58-' mes GENER 2%'!T60</f>
        <v>4.2719999999999914</v>
      </c>
      <c r="U58" s="239">
        <f>'mes NOV 3,5%'!U58-' mes GENER 2%'!U60</f>
        <v>3.90300000000002</v>
      </c>
      <c r="V58" s="239">
        <f>'mes NOV 3,5%'!V58-' mes GENER 2%'!V60</f>
        <v>3.5347500000000025</v>
      </c>
      <c r="W58" s="210"/>
      <c r="Y58" s="193"/>
      <c r="Z58" s="193"/>
      <c r="AA58" s="193"/>
    </row>
    <row r="59" spans="1:28" s="158" customFormat="1" ht="12.6" customHeight="1">
      <c r="A59" s="160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72"/>
      <c r="N59" s="180"/>
      <c r="O59" s="162"/>
      <c r="P59" s="209"/>
      <c r="Q59" s="168" t="s">
        <v>7</v>
      </c>
      <c r="R59" s="239">
        <f>'mes NOV 3,5%'!R59-' mes GENER 2%'!R61</f>
        <v>17.1002122892221</v>
      </c>
      <c r="S59" s="239">
        <f>'mes NOV 3,5%'!S59-' mes GENER 2%'!S61</f>
        <v>14.776596425301705</v>
      </c>
      <c r="T59" s="239">
        <f>'mes NOV 3,5%'!T59-' mes GENER 2%'!T61</f>
        <v>13.773808822502815</v>
      </c>
      <c r="U59" s="239">
        <f>'mes NOV 3,5%'!U59-' mes GENER 2%'!U61</f>
        <v>13.920258341809813</v>
      </c>
      <c r="V59" s="239">
        <f>'mes NOV 3,5%'!V59-' mes GENER 2%'!V61</f>
        <v>11.463681215609768</v>
      </c>
      <c r="W59" s="210"/>
      <c r="Y59" s="193"/>
      <c r="Z59" s="193"/>
      <c r="AA59" s="193"/>
    </row>
    <row r="60" spans="1:28" s="158" customFormat="1" ht="15" customHeight="1">
      <c r="A60" s="16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72"/>
      <c r="N60" s="172"/>
      <c r="O60" s="162"/>
      <c r="P60" s="209"/>
      <c r="Q60" s="171" t="s">
        <v>8</v>
      </c>
      <c r="R60" s="239">
        <f>'mes NOV 3,5%'!R60-' mes GENER 2%'!R62</f>
        <v>8.1448770667409462</v>
      </c>
      <c r="S60" s="239">
        <f>'mes NOV 3,5%'!S60-' mes GENER 2%'!S62</f>
        <v>7.0687021538147405</v>
      </c>
      <c r="T60" s="239">
        <f>'mes NOV 3,5%'!T60-' mes GENER 2%'!T62</f>
        <v>5.0767152612467612</v>
      </c>
      <c r="U60" s="239">
        <f>'mes NOV 3,5%'!U60-' mes GENER 2%'!U62</f>
        <v>5.2387367387219115</v>
      </c>
      <c r="V60" s="239">
        <f>'mes NOV 3,5%'!V60-' mes GENER 2%'!V62</f>
        <v>4.0169366484552711</v>
      </c>
      <c r="W60" s="210"/>
    </row>
    <row r="61" spans="1:28" s="158" customFormat="1" ht="9.75" hidden="1" customHeight="1">
      <c r="A61" s="162"/>
      <c r="B61" s="162"/>
      <c r="C61" s="162"/>
      <c r="D61" s="162"/>
      <c r="H61" s="162"/>
      <c r="I61" s="162"/>
      <c r="J61" s="162"/>
      <c r="K61" s="201"/>
      <c r="L61" s="201"/>
      <c r="M61" s="201"/>
      <c r="N61" s="202" t="s">
        <v>13</v>
      </c>
      <c r="O61" s="162"/>
      <c r="P61" s="211"/>
      <c r="Q61" s="212"/>
      <c r="R61" s="213"/>
      <c r="S61" s="176"/>
      <c r="T61" s="175"/>
      <c r="U61" s="176"/>
      <c r="V61" s="174"/>
      <c r="W61" s="198"/>
      <c r="X61" s="193"/>
      <c r="Y61" s="193"/>
      <c r="Z61" s="193"/>
      <c r="AA61" s="193"/>
    </row>
    <row r="62" spans="1:28" s="158" customFormat="1" ht="9.75" hidden="1" customHeight="1">
      <c r="A62" s="162"/>
      <c r="B62" s="162"/>
      <c r="C62" s="162"/>
      <c r="D62" s="162"/>
      <c r="H62" s="162"/>
      <c r="I62" s="162"/>
      <c r="J62" s="162"/>
      <c r="K62" s="201"/>
      <c r="L62" s="201"/>
      <c r="M62" s="201"/>
      <c r="N62" s="203" t="s">
        <v>14</v>
      </c>
      <c r="O62" s="162"/>
      <c r="P62" s="211"/>
      <c r="Q62" s="212"/>
      <c r="R62" s="213"/>
      <c r="S62" s="176"/>
      <c r="T62" s="175"/>
      <c r="U62" s="176"/>
      <c r="V62" s="174"/>
      <c r="W62" s="198"/>
      <c r="X62" s="193"/>
      <c r="Y62" s="193"/>
      <c r="Z62" s="193"/>
      <c r="AA62" s="193"/>
    </row>
    <row r="63" spans="1:28" s="153" customFormat="1" ht="3" hidden="1" customHeight="1">
      <c r="A63" s="201"/>
      <c r="H63" s="161"/>
      <c r="I63" s="161"/>
      <c r="J63" s="161"/>
      <c r="K63" s="201"/>
      <c r="N63" s="205" t="s">
        <v>15</v>
      </c>
      <c r="O63" s="161"/>
      <c r="P63" s="211"/>
      <c r="Q63" s="212"/>
      <c r="R63" s="213"/>
      <c r="S63" s="176"/>
      <c r="T63" s="175"/>
      <c r="U63" s="176"/>
      <c r="V63" s="174"/>
      <c r="W63" s="198"/>
      <c r="X63" s="155"/>
      <c r="Y63" s="152"/>
      <c r="Z63" s="152"/>
      <c r="AA63" s="152"/>
    </row>
    <row r="64" spans="1:28" s="153" customFormat="1" ht="12" customHeight="1">
      <c r="A64" s="302"/>
      <c r="B64" s="302"/>
      <c r="C64" s="302"/>
      <c r="D64" s="302"/>
      <c r="E64" s="302"/>
      <c r="F64" s="302"/>
      <c r="H64" s="161"/>
      <c r="I64" s="161"/>
      <c r="J64" s="161"/>
      <c r="K64" s="187"/>
      <c r="N64" s="172"/>
      <c r="O64" s="161"/>
      <c r="P64" s="217"/>
      <c r="Q64" s="218"/>
      <c r="R64" s="298">
        <f>R57+R58+R59+R60</f>
        <v>39.264089355962994</v>
      </c>
      <c r="S64" s="298">
        <f t="shared" ref="S64:V64" si="5">S57+S58+S59+S60</f>
        <v>35.494998579116441</v>
      </c>
      <c r="T64" s="298">
        <f t="shared" si="5"/>
        <v>32.131224083749544</v>
      </c>
      <c r="U64" s="298">
        <f t="shared" si="5"/>
        <v>32.070695080531721</v>
      </c>
      <c r="V64" s="298">
        <f t="shared" si="5"/>
        <v>28.024067864065017</v>
      </c>
      <c r="W64" s="210"/>
      <c r="X64" s="193"/>
      <c r="Y64" s="193"/>
      <c r="Z64" s="193"/>
      <c r="AA64" s="152"/>
      <c r="AB64" s="152"/>
    </row>
    <row r="65" spans="1:24" s="153" customFormat="1" ht="15" customHeight="1">
      <c r="A65" s="180"/>
      <c r="B65" s="180"/>
      <c r="C65" s="180"/>
      <c r="D65" s="188"/>
      <c r="E65" s="180"/>
      <c r="F65" s="180"/>
      <c r="H65" s="161"/>
      <c r="I65" s="306" t="s">
        <v>27</v>
      </c>
      <c r="J65" s="307"/>
      <c r="K65" s="308"/>
      <c r="L65" s="252"/>
      <c r="M65" s="253"/>
      <c r="N65" s="253"/>
      <c r="O65" s="253"/>
      <c r="P65" s="217"/>
      <c r="Q65" s="217"/>
      <c r="R65" s="161"/>
      <c r="S65" s="161"/>
      <c r="T65" s="161"/>
      <c r="U65" s="161"/>
      <c r="V65" s="161"/>
    </row>
    <row r="66" spans="1:24" s="158" customFormat="1" ht="14.45" customHeight="1">
      <c r="A66" s="302"/>
      <c r="B66" s="303"/>
      <c r="C66" s="210"/>
      <c r="D66" s="302"/>
      <c r="E66" s="303"/>
      <c r="F66" s="303"/>
      <c r="H66" s="222"/>
      <c r="I66" s="254"/>
      <c r="J66" s="309"/>
      <c r="K66" s="310"/>
      <c r="L66" s="253"/>
      <c r="M66" s="253"/>
      <c r="N66" s="253"/>
      <c r="O66" s="253"/>
      <c r="P66" s="161"/>
      <c r="Q66" s="161"/>
      <c r="R66" s="162"/>
      <c r="S66" s="182"/>
      <c r="T66" s="162"/>
      <c r="U66" s="162"/>
      <c r="V66" s="162"/>
    </row>
    <row r="67" spans="1:24" s="158" customFormat="1" ht="14.45" customHeight="1">
      <c r="A67" s="180"/>
      <c r="B67" s="180"/>
      <c r="C67" s="210"/>
      <c r="D67" s="180"/>
      <c r="E67" s="304"/>
      <c r="F67" s="304"/>
      <c r="H67" s="222"/>
      <c r="I67" s="255" t="s">
        <v>35</v>
      </c>
      <c r="J67" s="309"/>
      <c r="K67" s="310"/>
      <c r="L67" s="253"/>
      <c r="M67" s="253"/>
      <c r="N67" s="253"/>
      <c r="O67" s="253"/>
      <c r="P67" s="222"/>
      <c r="Q67" s="222"/>
      <c r="R67" s="162"/>
      <c r="S67" s="162"/>
      <c r="T67" s="162"/>
      <c r="U67" s="162"/>
      <c r="V67" s="162"/>
    </row>
    <row r="68" spans="1:24" s="158" customFormat="1" ht="12.6" customHeight="1">
      <c r="A68" s="180"/>
      <c r="B68" s="180"/>
      <c r="C68" s="210"/>
      <c r="D68" s="180"/>
      <c r="E68" s="304"/>
      <c r="F68" s="304"/>
      <c r="H68" s="222"/>
      <c r="I68" s="311" t="s">
        <v>53</v>
      </c>
      <c r="J68" s="312">
        <f>'mes NOV 3,5%'!J68-353.17</f>
        <v>5.1999999999999886</v>
      </c>
      <c r="K68" s="313" t="s">
        <v>54</v>
      </c>
      <c r="L68" s="222"/>
      <c r="M68" s="222"/>
      <c r="N68" s="222"/>
      <c r="O68" s="222"/>
      <c r="P68" s="222"/>
      <c r="Q68" s="222"/>
      <c r="R68" s="180"/>
      <c r="S68" s="180"/>
      <c r="T68" s="180"/>
      <c r="U68" s="180"/>
      <c r="V68" s="180"/>
      <c r="W68" s="210"/>
      <c r="X68" s="210"/>
    </row>
    <row r="69" spans="1:24" s="158" customFormat="1" ht="10.15" customHeight="1">
      <c r="A69" s="305"/>
      <c r="B69" s="180"/>
      <c r="C69" s="210"/>
      <c r="D69" s="180"/>
      <c r="E69" s="304"/>
      <c r="F69" s="304"/>
      <c r="H69" s="222"/>
      <c r="I69" s="230"/>
      <c r="J69" s="222"/>
      <c r="K69" s="222"/>
      <c r="L69" s="247"/>
      <c r="M69" s="247"/>
      <c r="N69" s="247"/>
      <c r="O69" s="247"/>
      <c r="P69" s="247"/>
      <c r="Q69" s="248"/>
      <c r="R69" s="231"/>
      <c r="S69" s="232"/>
      <c r="T69" s="232"/>
      <c r="U69" s="232"/>
      <c r="V69" s="233"/>
      <c r="W69" s="233"/>
      <c r="X69" s="180"/>
    </row>
    <row r="70" spans="1:24" s="158" customFormat="1" ht="13.15" customHeight="1">
      <c r="A70" s="305"/>
      <c r="B70" s="180"/>
      <c r="C70" s="210"/>
      <c r="D70" s="180"/>
      <c r="E70" s="304"/>
      <c r="F70" s="304"/>
      <c r="H70" s="222"/>
      <c r="I70" s="230"/>
      <c r="J70" s="222"/>
      <c r="K70" s="222"/>
      <c r="L70" s="249"/>
      <c r="M70" s="247"/>
      <c r="N70" s="247"/>
      <c r="O70" s="247"/>
      <c r="P70" s="250"/>
      <c r="Q70" s="250"/>
      <c r="R70" s="232"/>
      <c r="S70" s="232"/>
      <c r="T70" s="232"/>
      <c r="U70" s="234"/>
      <c r="V70" s="232"/>
      <c r="W70" s="234"/>
      <c r="X70" s="210"/>
    </row>
    <row r="71" spans="1:24" s="158" customFormat="1" ht="11.45" customHeight="1">
      <c r="A71" s="305"/>
      <c r="B71" s="180"/>
      <c r="C71" s="210"/>
      <c r="D71" s="180"/>
      <c r="E71" s="304"/>
      <c r="F71" s="304"/>
      <c r="H71" s="222"/>
      <c r="I71" s="153"/>
      <c r="J71" s="153"/>
      <c r="K71" s="153"/>
      <c r="L71" s="247"/>
      <c r="M71" s="247"/>
      <c r="N71" s="247"/>
      <c r="O71" s="251"/>
      <c r="P71" s="247"/>
      <c r="Q71" s="251"/>
      <c r="R71" s="232"/>
      <c r="S71" s="232"/>
      <c r="T71" s="232"/>
      <c r="U71" s="232"/>
      <c r="V71" s="232"/>
      <c r="W71" s="232"/>
      <c r="X71" s="180"/>
    </row>
    <row r="72" spans="1:24" s="158" customFormat="1" ht="13.15" customHeight="1">
      <c r="A72" s="215"/>
      <c r="H72" s="222"/>
      <c r="I72" s="153"/>
      <c r="J72" s="153"/>
      <c r="K72" s="153"/>
      <c r="L72" s="247"/>
      <c r="M72" s="247"/>
      <c r="N72" s="247"/>
      <c r="O72" s="247"/>
      <c r="P72" s="247"/>
      <c r="Q72" s="247"/>
      <c r="R72" s="162"/>
      <c r="S72" s="162"/>
      <c r="T72" s="162"/>
      <c r="U72" s="162"/>
      <c r="V72" s="162"/>
    </row>
    <row r="73" spans="1:24" s="158" customFormat="1" ht="12.6" customHeight="1">
      <c r="A73" s="172"/>
      <c r="H73" s="222"/>
      <c r="R73" s="162"/>
      <c r="S73" s="162"/>
      <c r="T73" s="162"/>
      <c r="U73" s="162"/>
      <c r="V73" s="162"/>
    </row>
    <row r="74" spans="1:24" s="158" customFormat="1" ht="9.75" customHeight="1">
      <c r="A74" s="172"/>
      <c r="H74" s="222"/>
      <c r="S74" s="162"/>
      <c r="T74" s="162"/>
      <c r="U74" s="162"/>
      <c r="V74" s="162"/>
    </row>
    <row r="75" spans="1:24" s="153" customFormat="1" ht="16.5"/>
    <row r="76" spans="1:24" s="64" customFormat="1" ht="9.75" customHeight="1">
      <c r="A76" s="32"/>
      <c r="H76" s="117"/>
      <c r="R76" s="32"/>
      <c r="S76" s="32"/>
      <c r="T76" s="32"/>
      <c r="U76" s="32"/>
      <c r="V76" s="32"/>
    </row>
    <row r="77" spans="1:24" s="64" customFormat="1" ht="9.75" customHeight="1">
      <c r="A77" s="32"/>
      <c r="H77" s="117"/>
      <c r="S77" s="32"/>
      <c r="T77" s="32"/>
      <c r="U77" s="32"/>
      <c r="V77" s="32"/>
    </row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4"/>
  <sheetViews>
    <sheetView topLeftCell="A7" zoomScaleNormal="100" workbookViewId="0">
      <selection activeCell="I9" sqref="I9"/>
    </sheetView>
  </sheetViews>
  <sheetFormatPr baseColWidth="10" defaultRowHeight="15"/>
  <cols>
    <col min="1" max="6" width="10.140625" customWidth="1"/>
    <col min="7" max="9" width="8.28515625" customWidth="1"/>
    <col min="10" max="10" width="10.140625" customWidth="1"/>
    <col min="11" max="12" width="7.7109375" customWidth="1"/>
    <col min="13" max="13" width="10.140625" customWidth="1"/>
    <col min="14" max="14" width="8.140625" customWidth="1"/>
    <col min="15" max="16" width="6.7109375" customWidth="1"/>
    <col min="17" max="17" width="6.28515625" customWidth="1"/>
    <col min="18" max="23" width="6.7109375" customWidth="1"/>
    <col min="24" max="29" width="10.140625" customWidth="1"/>
  </cols>
  <sheetData>
    <row r="1" spans="1:24" ht="21">
      <c r="A1" s="457" t="s">
        <v>55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275"/>
      <c r="V1" s="275"/>
      <c r="W1" s="275"/>
      <c r="X1" s="1"/>
    </row>
    <row r="2" spans="1:24" s="4" customFormat="1" ht="23.25" customHeight="1">
      <c r="A2" s="120"/>
      <c r="B2" s="120"/>
      <c r="C2" s="120"/>
      <c r="D2" s="265"/>
      <c r="E2" s="265"/>
      <c r="F2" s="294" t="s">
        <v>67</v>
      </c>
      <c r="G2" s="294"/>
      <c r="H2" s="294"/>
      <c r="I2" s="294"/>
      <c r="J2" s="294"/>
      <c r="K2" s="294"/>
      <c r="L2" s="294"/>
      <c r="M2" s="294"/>
      <c r="N2" s="294"/>
      <c r="O2" s="294"/>
      <c r="P2" s="265"/>
      <c r="Q2" s="265"/>
      <c r="R2" s="265"/>
      <c r="S2" s="265"/>
      <c r="T2" s="3"/>
      <c r="U2" s="3"/>
      <c r="V2" s="3"/>
      <c r="W2" s="3"/>
      <c r="X2" s="3"/>
    </row>
    <row r="3" spans="1:24">
      <c r="A3" s="5" t="s">
        <v>66</v>
      </c>
      <c r="H3" s="6"/>
      <c r="R3" s="7"/>
      <c r="S3" s="7"/>
      <c r="T3" s="7"/>
      <c r="U3" s="7"/>
      <c r="V3" s="7"/>
      <c r="W3" s="7"/>
      <c r="X3" s="7"/>
    </row>
    <row r="4" spans="1:24" ht="2.4500000000000002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12.6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11.45" customHeight="1">
      <c r="A6" s="9"/>
      <c r="B6" s="9">
        <v>30</v>
      </c>
      <c r="C6" s="9">
        <v>29</v>
      </c>
      <c r="D6" s="47">
        <v>28</v>
      </c>
      <c r="E6" s="47">
        <v>27</v>
      </c>
      <c r="F6" s="47">
        <v>26</v>
      </c>
      <c r="G6" s="47">
        <v>25</v>
      </c>
      <c r="H6" s="47">
        <v>24</v>
      </c>
      <c r="I6" s="47">
        <v>23</v>
      </c>
      <c r="J6" s="47">
        <v>22</v>
      </c>
      <c r="K6" s="47">
        <v>21</v>
      </c>
      <c r="L6" s="47">
        <v>20</v>
      </c>
      <c r="M6" s="37" t="s">
        <v>2</v>
      </c>
      <c r="N6" s="37" t="s">
        <v>3</v>
      </c>
      <c r="O6" s="37" t="s">
        <v>4</v>
      </c>
      <c r="P6" s="47"/>
      <c r="Q6" s="150"/>
      <c r="R6" s="13"/>
      <c r="S6" s="13"/>
      <c r="T6" s="13"/>
      <c r="U6" s="13"/>
      <c r="V6" s="13"/>
      <c r="W6" s="1"/>
      <c r="X6" s="1"/>
    </row>
    <row r="7" spans="1:24" s="6" customFormat="1" ht="4.1500000000000004" customHeight="1">
      <c r="A7" s="10"/>
      <c r="B7" s="17"/>
      <c r="C7" s="1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4"/>
      <c r="Q7" s="34"/>
      <c r="R7" s="10"/>
      <c r="S7" s="10"/>
      <c r="T7" s="10"/>
      <c r="U7" s="10"/>
      <c r="V7" s="10"/>
    </row>
    <row r="8" spans="1:24" s="6" customFormat="1" ht="12" customHeight="1">
      <c r="A8" s="22" t="s">
        <v>5</v>
      </c>
      <c r="B8" s="17">
        <f>'mes NOV 3,5%'!B8-'[2]mes 21'!B9</f>
        <v>42.503650000000107</v>
      </c>
      <c r="C8" s="17">
        <f>'mes NOV 3,5%'!C8-'[2]mes 21'!$B$9</f>
        <v>42.503650000000107</v>
      </c>
      <c r="D8" s="23">
        <f>'mes NOV 3,5%'!D8-'[2]mes 21'!$B$9</f>
        <v>42.503650000000107</v>
      </c>
      <c r="E8" s="23">
        <f>'mes NOV 3,5%'!E8-'[2]mes 21'!$B$9</f>
        <v>42.503650000000107</v>
      </c>
      <c r="F8" s="23">
        <f>'mes NOV 3,5%'!F8-'[2]mes 21'!$B$9</f>
        <v>42.503650000000107</v>
      </c>
      <c r="G8" s="23">
        <f>'mes NOV 3,5%'!G8-'[2]mes 21'!$B$9</f>
        <v>42.503650000000107</v>
      </c>
      <c r="H8" s="23">
        <f>'mes NOV 3,5%'!H8-'[2]mes 21'!$B$9</f>
        <v>42.503650000000107</v>
      </c>
      <c r="I8" s="23">
        <f>'mes NOV 3,5%'!I8-'[2]mes 21'!$B$9</f>
        <v>42.503650000000107</v>
      </c>
      <c r="J8" s="23">
        <f>'mes NOV 3,5%'!J8-'[2]mes 21'!$B$9</f>
        <v>42.503650000000107</v>
      </c>
      <c r="K8" s="23">
        <f>'mes NOV 3,5%'!K8-'[2]mes 21'!$B$9</f>
        <v>42.503650000000107</v>
      </c>
      <c r="L8" s="23">
        <f>'mes NOV 3,5%'!L8-'[2]mes 21'!$B$9</f>
        <v>42.503650000000107</v>
      </c>
      <c r="M8" s="23">
        <f>'mes NOV 3,5%'!M8-'[2]mes 21'!$B$9</f>
        <v>42.503650000000107</v>
      </c>
      <c r="N8" s="23">
        <f>'mes NOV 3,5%'!N8-'[2]mes 21'!$B$9</f>
        <v>42.503650000000107</v>
      </c>
      <c r="O8" s="23">
        <f>'mes NOV 3,5%'!O8-'[2]mes 21'!$B$9</f>
        <v>42.503650000000107</v>
      </c>
      <c r="P8" s="34"/>
      <c r="Q8" s="34"/>
      <c r="R8" s="10"/>
      <c r="S8" s="10"/>
      <c r="T8" s="10"/>
      <c r="U8" s="10"/>
      <c r="V8" s="10"/>
    </row>
    <row r="9" spans="1:24" s="6" customFormat="1" ht="12" customHeight="1">
      <c r="A9" s="22" t="s">
        <v>6</v>
      </c>
      <c r="B9" s="17">
        <f>'mes NOV 3,5%'!B9-'[2]mes 21'!B10</f>
        <v>37.126950000000079</v>
      </c>
      <c r="C9" s="17">
        <f>'mes NOV 3,5%'!C9-'[2]mes 21'!C10</f>
        <v>33.301100000000019</v>
      </c>
      <c r="D9" s="23">
        <f>'mes NOV 3,5%'!D9-'[2]mes 21'!D10</f>
        <v>31.90179999999998</v>
      </c>
      <c r="E9" s="23">
        <f>'mes NOV 3,5%'!E9-'[2]mes 21'!E10</f>
        <v>30.500049999999987</v>
      </c>
      <c r="F9" s="23">
        <f>'mes NOV 3,5%'!F9-'[2]mes 21'!F10</f>
        <v>26.75890000000004</v>
      </c>
      <c r="G9" s="23">
        <f>'mes NOV 3,5%'!G9-'[2]mes 21'!G10</f>
        <v>23.740850000000023</v>
      </c>
      <c r="H9" s="23">
        <f>'mes NOV 3,5%'!H9-'[2]mes 21'!H10</f>
        <v>22.340149999999994</v>
      </c>
      <c r="I9" s="23">
        <f>'mes NOV 3,5%'!I9-'[2]mes 21'!I10</f>
        <v>20.941550000000007</v>
      </c>
      <c r="J9" s="23">
        <f>'mes NOV 3,5%'!J9-'[2]mes 21'!J10</f>
        <v>19.539800000000014</v>
      </c>
      <c r="K9" s="23">
        <f>'mes NOV 3,5%'!K9-'[2]mes 21'!K10</f>
        <v>18.141550000000052</v>
      </c>
      <c r="L9" s="23">
        <f>'mes NOV 3,5%'!L9-'[2]mes 21'!L10</f>
        <v>16.851800000000026</v>
      </c>
      <c r="M9" s="23">
        <f>'mes NOV 3,5%'!M9-'[2]mes 21'!M10</f>
        <v>16.851800000000026</v>
      </c>
      <c r="N9" s="23">
        <f>'mes NOV 3,5%'!N9-'[2]mes 21'!N10</f>
        <v>16.851800000000026</v>
      </c>
      <c r="O9" s="23">
        <f>'mes NOV 3,5%'!O9-'[2]mes 21'!O10</f>
        <v>16.851800000000026</v>
      </c>
      <c r="P9" s="34"/>
      <c r="Q9" s="34"/>
      <c r="R9" s="10"/>
      <c r="S9" s="10"/>
      <c r="T9" s="10"/>
      <c r="U9" s="10"/>
      <c r="V9" s="10"/>
    </row>
    <row r="10" spans="1:24" s="6" customFormat="1" ht="12" customHeight="1">
      <c r="A10" s="22" t="s">
        <v>7</v>
      </c>
      <c r="B10" s="17">
        <f>'mes NOV 3,5%'!B10-'[2]mes 21'!B11</f>
        <v>102.91154472574499</v>
      </c>
      <c r="C10" s="17">
        <f>'mes NOV 3,5%'!C10-'[2]mes 21'!C11</f>
        <v>97.557268632316664</v>
      </c>
      <c r="D10" s="23">
        <f>'mes NOV 3,5%'!D10-'[2]mes 21'!D11</f>
        <v>88.771628355585108</v>
      </c>
      <c r="E10" s="23">
        <f>'mes NOV 3,5%'!E10-'[2]mes 21'!E11</f>
        <v>72.898969665774075</v>
      </c>
      <c r="F10" s="23">
        <f>'mes NOV 3,5%'!F10-'[2]mes 21'!F11</f>
        <v>64.204748566738544</v>
      </c>
      <c r="G10" s="23">
        <f>'mes NOV 3,5%'!G10-'[2]mes 21'!G11</f>
        <v>63.934632582617951</v>
      </c>
      <c r="H10" s="23">
        <f>'mes NOV 3,5%'!H10-'[2]mes 21'!H11</f>
        <v>62.378092414259982</v>
      </c>
      <c r="I10" s="23">
        <f>'mes NOV 3,5%'!I10-'[2]mes 21'!I11</f>
        <v>61.260367864951604</v>
      </c>
      <c r="J10" s="23">
        <f>'mes NOV 3,5%'!J10-'[2]mes 21'!J11</f>
        <v>60.199766253396092</v>
      </c>
      <c r="K10" s="23">
        <f>'mes NOV 3,5%'!K10-'[2]mes 21'!K11</f>
        <v>55.818820626628394</v>
      </c>
      <c r="L10" s="23">
        <f>'mes NOV 3,5%'!L10-'[2]mes 21'!L11</f>
        <v>51.451842799255473</v>
      </c>
      <c r="M10" s="23">
        <f>'mes NOV 3,5%'!M10-'[2]mes 21'!M11</f>
        <v>44.81451771739944</v>
      </c>
      <c r="N10" s="23">
        <f>'mes NOV 3,5%'!N10-'[2]mes 21'!N11</f>
        <v>36.619673948571062</v>
      </c>
      <c r="O10" s="23">
        <f>'mes NOV 3,5%'!O10-'[2]mes 21'!O11</f>
        <v>27.604152579286506</v>
      </c>
      <c r="P10" s="34"/>
      <c r="Q10" s="34"/>
      <c r="R10" s="10"/>
      <c r="S10" s="10"/>
      <c r="T10" s="10"/>
      <c r="U10" s="10"/>
      <c r="V10" s="10"/>
    </row>
    <row r="11" spans="1:24" s="6" customFormat="1" ht="12" customHeight="1">
      <c r="A11" s="22" t="s">
        <v>8</v>
      </c>
      <c r="B11" s="17">
        <f>'mes NOV 3,5%'!B11-'[2]mes 21'!B12</f>
        <v>33.981713958499995</v>
      </c>
      <c r="C11" s="17">
        <f>'mes NOV 3,5%'!C11-'[2]mes 21'!C12</f>
        <v>32.48100656500003</v>
      </c>
      <c r="D11" s="23">
        <f>'mes NOV 3,5%'!D11-'[2]mes 21'!D12</f>
        <v>28.34639169775005</v>
      </c>
      <c r="E11" s="23">
        <f>'mes NOV 3,5%'!E11-'[2]mes 21'!E12</f>
        <v>22.955864188249961</v>
      </c>
      <c r="F11" s="23">
        <f>'mes NOV 3,5%'!F11-'[2]mes 21'!F12</f>
        <v>20.07379997525004</v>
      </c>
      <c r="G11" s="23">
        <f>'mes NOV 3,5%'!G11-'[2]mes 21'!G12</f>
        <v>20.202185891999989</v>
      </c>
      <c r="H11" s="23">
        <f>'mes NOV 3,5%'!H11-'[2]mes 21'!H12</f>
        <v>19.73592018124998</v>
      </c>
      <c r="I11" s="23">
        <f>'mes NOV 3,5%'!I11-'[2]mes 21'!I12</f>
        <v>19.396359393250009</v>
      </c>
      <c r="J11" s="23">
        <f>'mes NOV 3,5%'!J11-'[2]mes 21'!J12</f>
        <v>19.123407992500006</v>
      </c>
      <c r="K11" s="23">
        <f>'mes NOV 3,5%'!K11-'[2]mes 21'!K12</f>
        <v>17.615556374500045</v>
      </c>
      <c r="L11" s="23">
        <f>'mes NOV 3,5%'!L11-'[2]mes 21'!L12</f>
        <v>16.183349486499992</v>
      </c>
      <c r="M11" s="23">
        <f>'mes NOV 3,5%'!M11-'[2]mes 21'!M12</f>
        <v>14.711429115249985</v>
      </c>
      <c r="N11" s="23">
        <f>'mes NOV 3,5%'!N11-'[2]mes 21'!N12</f>
        <v>11.80667148325</v>
      </c>
      <c r="O11" s="23">
        <f>'mes NOV 3,5%'!O11-'[2]mes 21'!O12</f>
        <v>8.6111018892499942</v>
      </c>
      <c r="P11" s="34"/>
      <c r="Q11" s="34"/>
      <c r="R11" s="10"/>
      <c r="S11" s="24"/>
      <c r="T11" s="24"/>
      <c r="U11" s="24"/>
      <c r="V11" s="10"/>
    </row>
    <row r="12" spans="1:24" s="29" customFormat="1" ht="9.75" hidden="1" customHeight="1">
      <c r="A12" s="25">
        <v>0.5</v>
      </c>
      <c r="B12" s="17">
        <f>'mes NOV 3,5%'!B12-'[2]mes 21'!B13</f>
        <v>9.7090611309999986</v>
      </c>
      <c r="C12" s="17">
        <f>'mes NOV 3,5%'!C12-'[2]mes 21'!C13</f>
        <v>5215.5216255800005</v>
      </c>
      <c r="D12" s="17">
        <f>'mes NOV 3,5%'!D12-'[2]mes 21'!D13</f>
        <v>4551.6206097529994</v>
      </c>
      <c r="E12" s="17">
        <f>'mes NOV 3,5%'!E12-'[2]mes 21'!E13</f>
        <v>3686.0559067989998</v>
      </c>
      <c r="F12" s="18">
        <f>'mes NOV 3,5%'!F12-'[2]mes 21'!F13</f>
        <v>3223.2787388829997</v>
      </c>
      <c r="G12" s="17">
        <f>'mes NOV 3,5%'!G12-'[2]mes 21'!G13</f>
        <v>3243.8938489440002</v>
      </c>
      <c r="H12" s="17">
        <f>'mes NOV 3,5%'!H12-'[2]mes 21'!H13</f>
        <v>3169.0248976749999</v>
      </c>
      <c r="I12" s="17">
        <f>'mes NOV 3,5%'!I12-'[2]mes 21'!I13</f>
        <v>3114.5011368590003</v>
      </c>
      <c r="J12" s="18">
        <f>'mes NOV 3,5%'!J12-'[2]mes 21'!J13</f>
        <v>3070.6729405100004</v>
      </c>
      <c r="K12" s="18">
        <f>'mes NOV 3,5%'!K12-'[2]mes 21'!K13</f>
        <v>2828.5550521339987</v>
      </c>
      <c r="L12" s="18">
        <f>'mes NOV 3,5%'!L12-'[2]mes 21'!L13</f>
        <v>2598.583546118</v>
      </c>
      <c r="M12" s="17">
        <f>'mes NOV 3,5%'!M12-'[2]mes 21'!M13</f>
        <v>2362.2351893629998</v>
      </c>
      <c r="N12" s="17">
        <f>'mes NOV 3,5%'!N12-'[2]mes 21'!N13</f>
        <v>1895.814106739</v>
      </c>
      <c r="O12" s="17">
        <f>'mes NOV 3,5%'!O12-'[2]mes 21'!O13</f>
        <v>1382.6969319310001</v>
      </c>
      <c r="P12" s="25"/>
      <c r="Q12" s="25"/>
      <c r="R12" s="25"/>
      <c r="S12" s="25"/>
      <c r="T12" s="25"/>
      <c r="U12" s="25"/>
      <c r="V12" s="25"/>
    </row>
    <row r="13" spans="1:24" s="29" customFormat="1" ht="9.75" hidden="1" customHeight="1">
      <c r="A13" s="25">
        <v>0.3</v>
      </c>
      <c r="B13" s="17">
        <f>'mes NOV 3,5%'!B13-'[2]mes 21'!B14</f>
        <v>5.8254366785999991</v>
      </c>
      <c r="C13" s="17">
        <f>'mes NOV 3,5%'!C13-'[2]mes 21'!C14</f>
        <v>3129.3129753480002</v>
      </c>
      <c r="D13" s="17">
        <f>'mes NOV 3,5%'!D13-'[2]mes 21'!D14</f>
        <v>2730.9723658517996</v>
      </c>
      <c r="E13" s="17">
        <f>'mes NOV 3,5%'!E13-'[2]mes 21'!E14</f>
        <v>2211.6335440793996</v>
      </c>
      <c r="F13" s="18">
        <f>'mes NOV 3,5%'!F13-'[2]mes 21'!F14</f>
        <v>1933.9672433297997</v>
      </c>
      <c r="G13" s="17">
        <f>'mes NOV 3,5%'!G13-'[2]mes 21'!G14</f>
        <v>1946.3363093663997</v>
      </c>
      <c r="H13" s="17">
        <f>'mes NOV 3,5%'!H13-'[2]mes 21'!H14</f>
        <v>1901.4149386050001</v>
      </c>
      <c r="I13" s="17">
        <f>'mes NOV 3,5%'!I13-'[2]mes 21'!I14</f>
        <v>1868.7006821154</v>
      </c>
      <c r="J13" s="18">
        <f>'mes NOV 3,5%'!J13-'[2]mes 21'!J14</f>
        <v>1842.4037643060001</v>
      </c>
      <c r="K13" s="18">
        <f>'mes NOV 3,5%'!K13-'[2]mes 21'!K14</f>
        <v>1697.1330312803991</v>
      </c>
      <c r="L13" s="18">
        <f>'mes NOV 3,5%'!L13-'[2]mes 21'!L14</f>
        <v>1559.1501276707997</v>
      </c>
      <c r="M13" s="17">
        <f>'mes NOV 3,5%'!M13-'[2]mes 21'!M14</f>
        <v>1417.3411136177997</v>
      </c>
      <c r="N13" s="17">
        <f>'mes NOV 3,5%'!N13-'[2]mes 21'!N14</f>
        <v>1137.4884640434</v>
      </c>
      <c r="O13" s="17">
        <f>'mes NOV 3,5%'!O13-'[2]mes 21'!O14</f>
        <v>829.61815915859995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0.2</v>
      </c>
      <c r="B14" s="17">
        <f>'mes NOV 3,5%'!B14-'[2]mes 21'!B15</f>
        <v>3.8836244523999994</v>
      </c>
      <c r="C14" s="17">
        <f>'mes NOV 3,5%'!C14-'[2]mes 21'!C15</f>
        <v>2086.2086502320003</v>
      </c>
      <c r="D14" s="17">
        <f>'mes NOV 3,5%'!D14-'[2]mes 21'!D15</f>
        <v>1820.6482439011997</v>
      </c>
      <c r="E14" s="17">
        <f>'mes NOV 3,5%'!E14-'[2]mes 21'!E15</f>
        <v>1474.4223627196002</v>
      </c>
      <c r="F14" s="18">
        <f>'mes NOV 3,5%'!F14-'[2]mes 21'!F15</f>
        <v>1289.3114955532003</v>
      </c>
      <c r="G14" s="17">
        <f>'mes NOV 3,5%'!G14-'[2]mes 21'!G15</f>
        <v>1297.5575395776</v>
      </c>
      <c r="H14" s="17">
        <f>'mes NOV 3,5%'!H14-'[2]mes 21'!H15</f>
        <v>1267.6099590700001</v>
      </c>
      <c r="I14" s="17">
        <f>'mes NOV 3,5%'!I14-'[2]mes 21'!I15</f>
        <v>1245.8004547436003</v>
      </c>
      <c r="J14" s="18">
        <f>'mes NOV 3,5%'!J14-'[2]mes 21'!J15</f>
        <v>1228.2691762040001</v>
      </c>
      <c r="K14" s="18">
        <f>'mes NOV 3,5%'!K14-'[2]mes 21'!K15</f>
        <v>1131.4220208535996</v>
      </c>
      <c r="L14" s="18">
        <f>'mes NOV 3,5%'!L14-'[2]mes 21'!L15</f>
        <v>1039.4334184472</v>
      </c>
      <c r="M14" s="17">
        <f>'mes NOV 3,5%'!M14-'[2]mes 21'!M15</f>
        <v>944.89407574519976</v>
      </c>
      <c r="N14" s="17">
        <f>'mes NOV 3,5%'!N14-'[2]mes 21'!N15</f>
        <v>758.32564269559998</v>
      </c>
      <c r="O14" s="17">
        <f>'mes NOV 3,5%'!O14-'[2]mes 21'!O15</f>
        <v>553.07877277240004</v>
      </c>
      <c r="P14" s="25"/>
      <c r="Q14" s="25"/>
      <c r="R14" s="25"/>
      <c r="S14" s="25"/>
      <c r="T14" s="25"/>
      <c r="U14" s="25"/>
      <c r="V14" s="25"/>
    </row>
    <row r="15" spans="1:24" s="30" customFormat="1" ht="9.75" hidden="1" customHeight="1">
      <c r="A15" s="25"/>
      <c r="B15" s="17">
        <f>'mes NOV 3,5%'!B15-'[2]mes 21'!B16</f>
        <v>123.7279192481401</v>
      </c>
      <c r="C15" s="17">
        <f>'mes NOV 3,5%'!C15-'[2]mes 21'!C16</f>
        <v>-5881.2292913519004</v>
      </c>
      <c r="D15" s="17">
        <f>'mes NOV 3,5%'!D15-'[2]mes 21'!D16</f>
        <v>-5472.0991443810008</v>
      </c>
      <c r="E15" s="17">
        <f>'mes NOV 3,5%'!E15-'[2]mes 21'!E16</f>
        <v>-4824.5295386864009</v>
      </c>
      <c r="F15" s="18">
        <f>'mes NOV 3,5%'!F15-'[2]mes 21'!F16</f>
        <v>-4386.8885297711004</v>
      </c>
      <c r="G15" s="17">
        <f>'mes NOV 3,5%'!G15-'[2]mes 21'!G16</f>
        <v>-4296.6090992748004</v>
      </c>
      <c r="H15" s="17">
        <f>'mes NOV 3,5%'!H15-'[2]mes 21'!H16</f>
        <v>-4198.7946455860001</v>
      </c>
      <c r="I15" s="17">
        <f>'mes NOV 3,5%'!I15-'[2]mes 21'!I16</f>
        <v>-4117.1979216629006</v>
      </c>
      <c r="J15" s="18">
        <f>'mes NOV 3,5%'!J15-'[2]mes 21'!J16</f>
        <v>-4039.0464070256003</v>
      </c>
      <c r="K15" s="18">
        <f>'mes NOV 3,5%'!K15-'[2]mes 21'!K16</f>
        <v>-3830.8450571750996</v>
      </c>
      <c r="L15" s="18">
        <f>'mes NOV 3,5%'!L15-'[2]mes 21'!L16</f>
        <v>-3628.3040653073003</v>
      </c>
      <c r="M15" s="17">
        <f>'mes NOV 3,5%'!M15-'[2]mes 21'!M16</f>
        <v>-3396.6113380757001</v>
      </c>
      <c r="N15" s="17">
        <f>'mes NOV 3,5%'!N15-'[2]mes 21'!N16</f>
        <v>-3079.4798694806</v>
      </c>
      <c r="O15" s="17">
        <f>'mes NOV 3,5%'!O15-'[2]mes 21'!O16</f>
        <v>-2730.5915562439</v>
      </c>
      <c r="P15" s="25"/>
      <c r="Q15" s="25"/>
      <c r="R15" s="25"/>
      <c r="S15" s="25"/>
      <c r="T15" s="25"/>
      <c r="U15" s="25"/>
      <c r="V15" s="25"/>
    </row>
    <row r="16" spans="1:24" s="6" customFormat="1" ht="12" customHeight="1">
      <c r="A16" s="22"/>
      <c r="B16" s="289">
        <f>B8+B9+B10+B11</f>
        <v>216.52385868424517</v>
      </c>
      <c r="C16" s="289">
        <f t="shared" ref="C16:O16" si="0">C8+C9+C10+C11</f>
        <v>205.84302519731682</v>
      </c>
      <c r="D16" s="289">
        <f t="shared" si="0"/>
        <v>191.52347005333525</v>
      </c>
      <c r="E16" s="289">
        <f t="shared" si="0"/>
        <v>168.85853385402413</v>
      </c>
      <c r="F16" s="289">
        <f t="shared" si="0"/>
        <v>153.54109854198873</v>
      </c>
      <c r="G16" s="289">
        <f t="shared" si="0"/>
        <v>150.38131847461807</v>
      </c>
      <c r="H16" s="289">
        <f t="shared" si="0"/>
        <v>146.95781259551006</v>
      </c>
      <c r="I16" s="289">
        <f t="shared" si="0"/>
        <v>144.10192725820173</v>
      </c>
      <c r="J16" s="289">
        <f t="shared" si="0"/>
        <v>141.36662424589622</v>
      </c>
      <c r="K16" s="289">
        <f t="shared" si="0"/>
        <v>134.0795770011286</v>
      </c>
      <c r="L16" s="289">
        <f t="shared" si="0"/>
        <v>126.9906422857556</v>
      </c>
      <c r="M16" s="289">
        <f t="shared" si="0"/>
        <v>118.88139683264956</v>
      </c>
      <c r="N16" s="289">
        <f t="shared" si="0"/>
        <v>107.78179543182119</v>
      </c>
      <c r="O16" s="289">
        <f t="shared" si="0"/>
        <v>95.570704468536633</v>
      </c>
      <c r="P16" s="10"/>
      <c r="Q16" s="10"/>
      <c r="R16" s="10"/>
      <c r="S16" s="10"/>
      <c r="T16" s="10"/>
      <c r="U16" s="10"/>
      <c r="V16" s="10"/>
    </row>
    <row r="17" spans="1:22" s="33" customFormat="1" ht="4.1500000000000004" customHeight="1">
      <c r="A17" s="3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4"/>
      <c r="Q17" s="34"/>
      <c r="R17" s="34"/>
      <c r="S17" s="34"/>
      <c r="T17" s="34"/>
      <c r="U17" s="34"/>
      <c r="V17" s="34"/>
    </row>
    <row r="18" spans="1:22" s="33" customFormat="1" ht="4.1500000000000004" customHeight="1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ht="9.75" customHeight="1">
      <c r="A19" s="8" t="s">
        <v>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"/>
      <c r="Q19" s="9"/>
      <c r="R19" s="9"/>
      <c r="S19" s="9"/>
      <c r="T19" s="9"/>
      <c r="U19" s="9"/>
      <c r="V19" s="9"/>
    </row>
    <row r="20" spans="1:22" s="122" customFormat="1" ht="12" customHeight="1">
      <c r="A20" s="9"/>
      <c r="B20" s="9"/>
      <c r="C20" s="9"/>
      <c r="D20" s="47"/>
      <c r="E20" s="37" t="s">
        <v>10</v>
      </c>
      <c r="F20" s="37" t="s">
        <v>11</v>
      </c>
      <c r="G20" s="37">
        <v>25</v>
      </c>
      <c r="H20" s="37">
        <v>24</v>
      </c>
      <c r="I20" s="37">
        <v>23</v>
      </c>
      <c r="J20" s="37">
        <v>22</v>
      </c>
      <c r="K20" s="37">
        <v>21</v>
      </c>
      <c r="L20" s="37">
        <v>20</v>
      </c>
      <c r="M20" s="37">
        <v>19</v>
      </c>
      <c r="N20" s="37">
        <v>18</v>
      </c>
      <c r="O20" s="37">
        <v>17</v>
      </c>
      <c r="P20" s="37">
        <v>16</v>
      </c>
      <c r="Q20" s="37" t="s">
        <v>12</v>
      </c>
      <c r="R20" s="47"/>
      <c r="S20" s="9"/>
      <c r="T20" s="9"/>
      <c r="U20" s="9"/>
      <c r="V20" s="9"/>
    </row>
    <row r="21" spans="1:22" ht="2.4500000000000002" customHeight="1">
      <c r="A21" s="9"/>
      <c r="B21" s="9"/>
      <c r="C21" s="9"/>
      <c r="D21" s="47"/>
      <c r="E21" s="290"/>
      <c r="F21" s="42"/>
      <c r="G21" s="42"/>
      <c r="H21" s="290"/>
      <c r="I21" s="42"/>
      <c r="J21" s="42"/>
      <c r="K21" s="42"/>
      <c r="L21" s="42"/>
      <c r="M21" s="42"/>
      <c r="N21" s="290"/>
      <c r="O21" s="42"/>
      <c r="P21" s="290"/>
      <c r="Q21" s="42"/>
      <c r="R21" s="47"/>
      <c r="S21" s="9"/>
      <c r="T21" s="9"/>
      <c r="U21" s="9"/>
      <c r="V21" s="9"/>
    </row>
    <row r="22" spans="1:22" s="6" customFormat="1" ht="12" customHeight="1">
      <c r="A22" s="10"/>
      <c r="B22" s="10"/>
      <c r="C22" s="10"/>
      <c r="D22" s="291" t="s">
        <v>5</v>
      </c>
      <c r="E22" s="23">
        <f>'mes NOV 3,5%'!E22-'[2]mes 21'!E22</f>
        <v>36.752099999999928</v>
      </c>
      <c r="F22" s="23">
        <f>'mes NOV 3,5%'!F22-'[2]mes 21'!F22</f>
        <v>36.752099999999928</v>
      </c>
      <c r="G22" s="23">
        <f>'mes NOV 3,5%'!G22-'[2]mes 21'!G22</f>
        <v>36.752099999999928</v>
      </c>
      <c r="H22" s="23">
        <f>'mes NOV 3,5%'!H22-'[2]mes 21'!H22</f>
        <v>36.752099999999928</v>
      </c>
      <c r="I22" s="23">
        <f>'mes NOV 3,5%'!I22-'[2]mes 21'!I22</f>
        <v>36.752099999999928</v>
      </c>
      <c r="J22" s="23">
        <f>'mes NOV 3,5%'!J22-'[2]mes 21'!J22</f>
        <v>36.752099999999928</v>
      </c>
      <c r="K22" s="23">
        <f>'mes NOV 3,5%'!K22-'[2]mes 21'!K22</f>
        <v>36.752099999999928</v>
      </c>
      <c r="L22" s="23">
        <f>'mes NOV 3,5%'!L22-'[2]mes 21'!L22</f>
        <v>36.752099999999928</v>
      </c>
      <c r="M22" s="23">
        <f>'mes NOV 3,5%'!M22-'[2]mes 21'!M22</f>
        <v>36.752099999999928</v>
      </c>
      <c r="N22" s="23">
        <f>'mes NOV 3,5%'!N22-'[2]mes 21'!N22</f>
        <v>36.752099999999928</v>
      </c>
      <c r="O22" s="23">
        <f>'mes NOV 3,5%'!O22-'[2]mes 21'!O22</f>
        <v>36.752099999999928</v>
      </c>
      <c r="P22" s="23">
        <f>'mes NOV 3,5%'!P22-'[2]mes 21'!P22</f>
        <v>36.752099999999928</v>
      </c>
      <c r="Q22" s="23">
        <f>'mes NOV 3,5%'!Q22-'[2]mes 21'!Q22</f>
        <v>36.752099999999928</v>
      </c>
      <c r="R22" s="32"/>
      <c r="S22" s="10"/>
      <c r="T22" s="10"/>
      <c r="U22" s="10"/>
      <c r="V22" s="10"/>
    </row>
    <row r="23" spans="1:22" s="6" customFormat="1" ht="12" customHeight="1">
      <c r="A23" s="10"/>
      <c r="B23" s="10"/>
      <c r="C23" s="10"/>
      <c r="D23" s="291" t="s">
        <v>6</v>
      </c>
      <c r="E23" s="23">
        <f>'mes NOV 3,5%'!E23-'[2]mes 21'!E23</f>
        <v>26.75890000000004</v>
      </c>
      <c r="F23" s="23">
        <f>'mes NOV 3,5%'!F23-'[2]mes 21'!F23</f>
        <v>26.75890000000004</v>
      </c>
      <c r="G23" s="23">
        <f>'mes NOV 3,5%'!G23-'[2]mes 21'!G23</f>
        <v>23.740850000000023</v>
      </c>
      <c r="H23" s="23">
        <f>'mes NOV 3,5%'!H23-'[2]mes 21'!H23</f>
        <v>22.340149999999994</v>
      </c>
      <c r="I23" s="23">
        <f>'mes NOV 3,5%'!I23-'[2]mes 21'!I23</f>
        <v>20.941550000000007</v>
      </c>
      <c r="J23" s="23">
        <f>'mes NOV 3,5%'!J23-'[2]mes 21'!J23</f>
        <v>19.539800000000014</v>
      </c>
      <c r="K23" s="23">
        <f>'mes NOV 3,5%'!K23-'[2]mes 21'!K23</f>
        <v>18.141550000000052</v>
      </c>
      <c r="L23" s="23">
        <f>'mes NOV 3,5%'!L23-'[2]mes 21'!L23</f>
        <v>16.851800000000026</v>
      </c>
      <c r="M23" s="23">
        <f>'mes NOV 3,5%'!M23-'[2]mes 21'!M23</f>
        <v>15.991849999999999</v>
      </c>
      <c r="N23" s="23">
        <f>'mes NOV 3,5%'!N23-'[2]mes 21'!N23</f>
        <v>15.131199999999978</v>
      </c>
      <c r="O23" s="23">
        <f>'mes NOV 3,5%'!O23-'[2]mes 21'!O23</f>
        <v>14.270199999999988</v>
      </c>
      <c r="P23" s="23">
        <f>'mes NOV 3,5%'!P23-'[2]mes 21'!P23</f>
        <v>13.411650000000009</v>
      </c>
      <c r="Q23" s="23">
        <f>'mes NOV 3,5%'!Q23-'[2]mes 21'!Q23</f>
        <v>13.411650000000009</v>
      </c>
      <c r="R23" s="32"/>
      <c r="S23" s="10"/>
      <c r="T23" s="10"/>
      <c r="U23" s="10"/>
      <c r="V23" s="10"/>
    </row>
    <row r="24" spans="1:22" s="6" customFormat="1" ht="12" customHeight="1">
      <c r="A24" s="10"/>
      <c r="B24" s="10"/>
      <c r="C24" s="10"/>
      <c r="D24" s="291" t="s">
        <v>7</v>
      </c>
      <c r="E24" s="23">
        <f>'mes NOV 3,5%'!E24-'[2]mes 21'!E24</f>
        <v>68.995830373921535</v>
      </c>
      <c r="F24" s="23">
        <f>'mes NOV 3,5%'!F24-'[2]mes 21'!F24</f>
        <v>56.757698701010895</v>
      </c>
      <c r="G24" s="23">
        <f>'mes NOV 3,5%'!G24-'[2]mes 21'!G24</f>
        <v>56.038876549393535</v>
      </c>
      <c r="H24" s="23">
        <f>'mes NOV 3,5%'!H24-'[2]mes 21'!H24</f>
        <v>53.065923392233572</v>
      </c>
      <c r="I24" s="23">
        <f>'mes NOV 3,5%'!I24-'[2]mes 21'!I24</f>
        <v>51.296008351728005</v>
      </c>
      <c r="J24" s="23">
        <f>'mes NOV 3,5%'!J24-'[2]mes 21'!J24</f>
        <v>50.409509750207917</v>
      </c>
      <c r="K24" s="23">
        <f>'mes NOV 3,5%'!K24-'[2]mes 21'!K24</f>
        <v>49.332968353189472</v>
      </c>
      <c r="L24" s="23">
        <f>'mes NOV 3,5%'!L24-'[2]mes 21'!L24</f>
        <v>48.216350738430037</v>
      </c>
      <c r="M24" s="23">
        <f>'mes NOV 3,5%'!M24-'[2]mes 21'!M24</f>
        <v>47.521618731720082</v>
      </c>
      <c r="N24" s="23">
        <f>'mes NOV 3,5%'!N24-'[2]mes 21'!N24</f>
        <v>44.094569179731025</v>
      </c>
      <c r="O24" s="23">
        <f>'mes NOV 3,5%'!O24-'[2]mes 21'!O24</f>
        <v>42.133614814462589</v>
      </c>
      <c r="P24" s="23">
        <f>'mes NOV 3,5%'!P24-'[2]mes 21'!P24</f>
        <v>40.041721582842001</v>
      </c>
      <c r="Q24" s="23">
        <f>'mes NOV 3,5%'!Q24-'[2]mes 21'!Q24</f>
        <v>36.092393798958028</v>
      </c>
      <c r="R24" s="32"/>
      <c r="S24" s="10"/>
      <c r="T24" s="10"/>
      <c r="U24" s="10"/>
      <c r="V24" s="10"/>
    </row>
    <row r="25" spans="1:22" s="6" customFormat="1" ht="12.6" customHeight="1">
      <c r="A25" s="10"/>
      <c r="B25" s="10"/>
      <c r="C25" s="10"/>
      <c r="D25" s="291" t="s">
        <v>8</v>
      </c>
      <c r="E25" s="23">
        <f>'mes NOV 3,5%'!E25-'[2]mes 21'!E25</f>
        <v>25.72614230024999</v>
      </c>
      <c r="F25" s="23">
        <f>'mes NOV 3,5%'!F25-'[2]mes 21'!F25</f>
        <v>18.698957007499985</v>
      </c>
      <c r="G25" s="23">
        <f>'mes NOV 3,5%'!G25-'[2]mes 21'!G25</f>
        <v>20.430590951749991</v>
      </c>
      <c r="H25" s="23">
        <f>'mes NOV 3,5%'!H25-'[2]mes 21'!H25</f>
        <v>17.481707227249956</v>
      </c>
      <c r="I25" s="23">
        <f>'mes NOV 3,5%'!I25-'[2]mes 21'!I25</f>
        <v>16.186081101750005</v>
      </c>
      <c r="J25" s="23">
        <f>'mes NOV 3,5%'!J25-'[2]mes 21'!J25</f>
        <v>15.909767713000008</v>
      </c>
      <c r="K25" s="23">
        <f>'mes NOV 3,5%'!K25-'[2]mes 21'!K25</f>
        <v>15.621267117749994</v>
      </c>
      <c r="L25" s="23">
        <f>'mes NOV 3,5%'!L25-'[2]mes 21'!L25</f>
        <v>15.346634723000022</v>
      </c>
      <c r="M25" s="23">
        <f>'mes NOV 3,5%'!M25-'[2]mes 21'!M25</f>
        <v>15.149958425000023</v>
      </c>
      <c r="N25" s="23">
        <f>'mes NOV 3,5%'!N25-'[2]mes 21'!N25</f>
        <v>13.957293182000001</v>
      </c>
      <c r="O25" s="23">
        <f>'mes NOV 3,5%'!O25-'[2]mes 21'!O25</f>
        <v>13.379661618749992</v>
      </c>
      <c r="P25" s="23">
        <f>'mes NOV 3,5%'!P25-'[2]mes 21'!P25</f>
        <v>12.65032034699999</v>
      </c>
      <c r="Q25" s="23">
        <f>'mes NOV 3,5%'!Q25-'[2]mes 21'!Q25</f>
        <v>11.930224542250016</v>
      </c>
      <c r="R25" s="32"/>
      <c r="S25" s="10"/>
      <c r="T25" s="10"/>
      <c r="U25" s="10"/>
      <c r="V25" s="10"/>
    </row>
    <row r="26" spans="1:22" s="6" customFormat="1" ht="13.9" hidden="1" customHeight="1">
      <c r="A26" s="10"/>
      <c r="B26" s="10"/>
      <c r="C26" s="44" t="s">
        <v>13</v>
      </c>
      <c r="D26" s="26">
        <v>0.5</v>
      </c>
      <c r="E26" s="31">
        <f>'[2]mes 21'!E26*2%+'[2]mes 21'!E26</f>
        <v>374.86664494649995</v>
      </c>
      <c r="F26" s="17">
        <f>'[2]mes 21'!F26*2%+'[2]mes 21'!F26</f>
        <v>272.470516395</v>
      </c>
      <c r="G26" s="17">
        <f>'[2]mes 21'!G26*2%+'[2]mes 21'!G26</f>
        <v>297.7028967254999</v>
      </c>
      <c r="H26" s="31">
        <f>'[2]mes 21'!H26*2%+'[2]mes 21'!H26</f>
        <v>254.73344816850005</v>
      </c>
      <c r="I26" s="17">
        <f>'[2]mes 21'!I26*2%+'[2]mes 21'!I26</f>
        <v>235.85432462549997</v>
      </c>
      <c r="J26" s="17">
        <f>'[2]mes 21'!J26*2%+'[2]mes 21'!J26</f>
        <v>231.82804381800003</v>
      </c>
      <c r="K26" s="17">
        <f>'[2]mes 21'!K26*2%+'[2]mes 21'!K26</f>
        <v>227.62417800149998</v>
      </c>
      <c r="L26" s="17">
        <f>'[2]mes 21'!L26*2%+'[2]mes 21'!L26</f>
        <v>223.62239167800001</v>
      </c>
      <c r="M26" s="17">
        <f>'[2]mes 21'!M26*2%+'[2]mes 21'!M26</f>
        <v>220.75653705000002</v>
      </c>
      <c r="N26" s="31">
        <f>'[2]mes 21'!N26*2%+'[2]mes 21'!N26</f>
        <v>203.37770065199999</v>
      </c>
      <c r="O26" s="17">
        <f>'[2]mes 21'!O26*2%+'[2]mes 21'!O26</f>
        <v>194.96078358749998</v>
      </c>
      <c r="P26" s="31">
        <f>'[2]mes 21'!P26*2%+'[2]mes 21'!P26</f>
        <v>184.33323934199998</v>
      </c>
      <c r="Q26" s="22">
        <f>'[2]mes 21'!Q26*2%+'[2]mes 21'!Q26</f>
        <v>173.84041475849997</v>
      </c>
      <c r="R26" s="51"/>
      <c r="S26" s="10"/>
      <c r="T26" s="10"/>
      <c r="U26" s="10"/>
      <c r="V26" s="10"/>
    </row>
    <row r="27" spans="1:22" s="6" customFormat="1" ht="13.9" hidden="1" customHeight="1">
      <c r="A27" s="10"/>
      <c r="B27" s="10"/>
      <c r="C27" s="44" t="s">
        <v>14</v>
      </c>
      <c r="D27" s="26">
        <v>0.3</v>
      </c>
      <c r="E27" s="31">
        <f>'[2]mes 21'!E27*2%+'[2]mes 21'!E27</f>
        <v>224.91998696789997</v>
      </c>
      <c r="F27" s="17">
        <f>'[2]mes 21'!F27*2%+'[2]mes 21'!F27</f>
        <v>163.482309837</v>
      </c>
      <c r="G27" s="17">
        <f>'[2]mes 21'!G27*2%+'[2]mes 21'!G27</f>
        <v>178.62173803529998</v>
      </c>
      <c r="H27" s="31">
        <f>'[2]mes 21'!H27*2%+'[2]mes 21'!H27</f>
        <v>152.84006890110004</v>
      </c>
      <c r="I27" s="17">
        <f>'[2]mes 21'!I27*2%+'[2]mes 21'!I27</f>
        <v>141.51259477529999</v>
      </c>
      <c r="J27" s="17">
        <f>'[2]mes 21'!J27*2%+'[2]mes 21'!J27</f>
        <v>139.09682629080001</v>
      </c>
      <c r="K27" s="17">
        <f>'[2]mes 21'!K27*2%+'[2]mes 21'!K27</f>
        <v>136.5745068009</v>
      </c>
      <c r="L27" s="17">
        <f>'[2]mes 21'!L27*2%+'[2]mes 21'!L27</f>
        <v>134.17343500679999</v>
      </c>
      <c r="M27" s="17">
        <f>'[2]mes 21'!M27*2%+'[2]mes 21'!M27</f>
        <v>132.45392223000002</v>
      </c>
      <c r="N27" s="31">
        <f>'[2]mes 21'!N27*2%+'[2]mes 21'!N27</f>
        <v>122.02662039119998</v>
      </c>
      <c r="O27" s="17">
        <f>'[2]mes 21'!O27*2%+'[2]mes 21'!O27</f>
        <v>116.97647015249999</v>
      </c>
      <c r="P27" s="31">
        <f>'[2]mes 21'!P27*2%+'[2]mes 21'!P27</f>
        <v>110.5999436052</v>
      </c>
      <c r="Q27" s="22">
        <f>'[2]mes 21'!Q27*2%+'[2]mes 21'!Q27</f>
        <v>104.30424885509997</v>
      </c>
      <c r="R27" s="51"/>
      <c r="S27" s="10"/>
      <c r="T27" s="10"/>
      <c r="U27" s="10"/>
      <c r="V27" s="10"/>
    </row>
    <row r="28" spans="1:22" s="6" customFormat="1" ht="13.9" hidden="1" customHeight="1">
      <c r="A28" s="10"/>
      <c r="B28" s="10"/>
      <c r="C28" s="44" t="s">
        <v>15</v>
      </c>
      <c r="D28" s="26">
        <v>0.2</v>
      </c>
      <c r="E28" s="31">
        <f>'[2]mes 21'!E28*2%+'[2]mes 21'!E28</f>
        <v>149.94665797859997</v>
      </c>
      <c r="F28" s="17">
        <f>'[2]mes 21'!F28*2%+'[2]mes 21'!F28</f>
        <v>108.98820655800002</v>
      </c>
      <c r="G28" s="17">
        <f>'[2]mes 21'!G28*2%+'[2]mes 21'!G28</f>
        <v>119.08115869019998</v>
      </c>
      <c r="H28" s="31">
        <f>'[2]mes 21'!H28*2%+'[2]mes 21'!H28</f>
        <v>101.89337926740001</v>
      </c>
      <c r="I28" s="17">
        <f>'[2]mes 21'!I28*2%+'[2]mes 21'!I28</f>
        <v>94.341729850199997</v>
      </c>
      <c r="J28" s="17">
        <f>'[2]mes 21'!J28*2%+'[2]mes 21'!J28</f>
        <v>92.731217527200002</v>
      </c>
      <c r="K28" s="17">
        <f>'[2]mes 21'!K28*2%+'[2]mes 21'!K28</f>
        <v>91.049671200600017</v>
      </c>
      <c r="L28" s="17">
        <f>'[2]mes 21'!L28*2%+'[2]mes 21'!L28</f>
        <v>89.448956671200008</v>
      </c>
      <c r="M28" s="17">
        <f>'[2]mes 21'!M28*2%+'[2]mes 21'!M28</f>
        <v>88.302614820000016</v>
      </c>
      <c r="N28" s="31">
        <f>'[2]mes 21'!N28*2%+'[2]mes 21'!N28</f>
        <v>81.351080260800003</v>
      </c>
      <c r="O28" s="17">
        <f>'[2]mes 21'!O28*2%+'[2]mes 21'!O28</f>
        <v>77.98431343499999</v>
      </c>
      <c r="P28" s="31">
        <f>'[2]mes 21'!P28*2%+'[2]mes 21'!P28</f>
        <v>73.733295736799988</v>
      </c>
      <c r="Q28" s="22">
        <f>'[2]mes 21'!Q28*2%+'[2]mes 21'!Q28</f>
        <v>69.536165903400004</v>
      </c>
      <c r="R28" s="51"/>
      <c r="S28" s="10"/>
      <c r="T28" s="10"/>
      <c r="U28" s="10"/>
      <c r="V28" s="10"/>
    </row>
    <row r="29" spans="1:22" s="6" customFormat="1" ht="13.9" customHeight="1">
      <c r="A29" s="10"/>
      <c r="B29" s="44"/>
      <c r="C29" s="44"/>
      <c r="D29" s="46"/>
      <c r="E29" s="289">
        <f t="shared" ref="E29:M29" si="1">E22+E23+E24+E25</f>
        <v>158.23297267417149</v>
      </c>
      <c r="F29" s="289">
        <f t="shared" si="1"/>
        <v>138.96765570851085</v>
      </c>
      <c r="G29" s="289">
        <f t="shared" si="1"/>
        <v>136.96241750114348</v>
      </c>
      <c r="H29" s="289">
        <f t="shared" si="1"/>
        <v>129.63988061948345</v>
      </c>
      <c r="I29" s="289">
        <f t="shared" si="1"/>
        <v>125.17573945347795</v>
      </c>
      <c r="J29" s="289">
        <f t="shared" si="1"/>
        <v>122.61117746320787</v>
      </c>
      <c r="K29" s="289">
        <f t="shared" si="1"/>
        <v>119.84788547093945</v>
      </c>
      <c r="L29" s="289">
        <f t="shared" si="1"/>
        <v>117.16688546143001</v>
      </c>
      <c r="M29" s="289">
        <f t="shared" si="1"/>
        <v>115.41552715672003</v>
      </c>
      <c r="N29" s="289">
        <f>N22+N23+N24+N25</f>
        <v>109.93516236173093</v>
      </c>
      <c r="O29" s="289">
        <f t="shared" ref="O29:Q29" si="2">O22+O23+O24+O25</f>
        <v>106.5355764332125</v>
      </c>
      <c r="P29" s="289">
        <f t="shared" si="2"/>
        <v>102.85579192984193</v>
      </c>
      <c r="Q29" s="289">
        <f t="shared" si="2"/>
        <v>98.186368341207981</v>
      </c>
      <c r="R29" s="32"/>
      <c r="S29" s="10"/>
      <c r="T29" s="10"/>
      <c r="U29" s="10"/>
      <c r="V29" s="10"/>
    </row>
    <row r="30" spans="1:22" s="6" customFormat="1" ht="4.1500000000000004" customHeight="1">
      <c r="A30" s="10"/>
      <c r="B30" s="10"/>
      <c r="C30" s="10"/>
      <c r="D30" s="35"/>
      <c r="E30" s="24"/>
      <c r="F30" s="24"/>
      <c r="G30" s="24"/>
      <c r="H30" s="32"/>
      <c r="I30" s="24"/>
      <c r="J30" s="24"/>
      <c r="K30" s="24"/>
      <c r="L30" s="24"/>
      <c r="M30" s="24"/>
      <c r="N30" s="35"/>
      <c r="O30" s="24"/>
      <c r="P30" s="24"/>
      <c r="Q30" s="24"/>
      <c r="R30" s="35"/>
      <c r="S30" s="10"/>
      <c r="T30" s="10"/>
      <c r="U30" s="10"/>
      <c r="V30" s="10"/>
    </row>
    <row r="31" spans="1:22" ht="12.6" customHeight="1">
      <c r="A31" s="8" t="s">
        <v>16</v>
      </c>
      <c r="B31" s="9"/>
      <c r="C31" s="10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9"/>
      <c r="S31" s="9"/>
      <c r="T31" s="9"/>
      <c r="U31" s="9"/>
      <c r="V31" s="9"/>
    </row>
    <row r="32" spans="1:22" ht="13.9" customHeight="1">
      <c r="A32" s="9"/>
      <c r="B32" s="9"/>
      <c r="C32" s="10"/>
      <c r="D32" s="9"/>
      <c r="E32" s="9"/>
      <c r="F32" s="9"/>
      <c r="G32" s="9"/>
      <c r="H32" s="9"/>
      <c r="I32" s="9"/>
      <c r="J32" s="47"/>
      <c r="K32" s="47">
        <v>21</v>
      </c>
      <c r="L32" s="47">
        <v>20</v>
      </c>
      <c r="M32" s="47">
        <v>19</v>
      </c>
      <c r="N32" s="126">
        <v>18</v>
      </c>
      <c r="O32" s="126">
        <v>17</v>
      </c>
      <c r="P32" s="126">
        <v>16</v>
      </c>
      <c r="Q32" s="126">
        <v>15</v>
      </c>
      <c r="R32" s="126">
        <v>14</v>
      </c>
      <c r="S32" s="47">
        <v>13</v>
      </c>
      <c r="T32" s="47">
        <v>12</v>
      </c>
      <c r="U32" s="47"/>
      <c r="V32" s="9"/>
    </row>
    <row r="33" spans="1:27" ht="6.6" customHeight="1">
      <c r="A33" s="9"/>
      <c r="B33" s="9"/>
      <c r="C33" s="9"/>
      <c r="D33" s="9"/>
      <c r="E33" s="9"/>
      <c r="F33" s="9"/>
      <c r="G33" s="9"/>
      <c r="H33" s="9"/>
      <c r="I33" s="9"/>
      <c r="J33" s="42"/>
      <c r="K33" s="42"/>
      <c r="L33" s="42"/>
      <c r="M33" s="42"/>
      <c r="N33" s="127"/>
      <c r="O33" s="127"/>
      <c r="P33" s="127"/>
      <c r="Q33" s="127"/>
      <c r="R33" s="127"/>
      <c r="S33" s="42"/>
      <c r="T33" s="42"/>
      <c r="U33" s="47"/>
      <c r="V33" s="9"/>
    </row>
    <row r="34" spans="1:27" s="6" customFormat="1" ht="11.45" customHeight="1">
      <c r="A34" s="10"/>
      <c r="B34" s="10"/>
      <c r="C34" s="10"/>
      <c r="D34" s="10"/>
      <c r="E34" s="10"/>
      <c r="F34" s="10"/>
      <c r="G34" s="10"/>
      <c r="H34" s="10"/>
      <c r="J34" s="23" t="s">
        <v>5</v>
      </c>
      <c r="K34" s="23">
        <f>'mes NOV 3,5%'!K34-'[2]mes 21'!K34</f>
        <v>27.594699999999989</v>
      </c>
      <c r="L34" s="23">
        <f>'mes NOV 3,5%'!L34-'[2]mes 21'!L34</f>
        <v>27.594699999999989</v>
      </c>
      <c r="M34" s="23">
        <f>'mes NOV 3,5%'!M34-'[2]mes 21'!M34</f>
        <v>27.594699999999989</v>
      </c>
      <c r="N34" s="23">
        <f>'mes NOV 3,5%'!N34-'[2]mes 21'!N34</f>
        <v>27.594699999999989</v>
      </c>
      <c r="O34" s="23">
        <f>'mes NOV 3,5%'!O34-'[2]mes 21'!O34</f>
        <v>27.594699999999989</v>
      </c>
      <c r="P34" s="23">
        <f>'mes NOV 3,5%'!P34-'[2]mes 21'!P34</f>
        <v>27.594699999999989</v>
      </c>
      <c r="Q34" s="23">
        <f>'mes NOV 3,5%'!Q34-'[2]mes 21'!Q34</f>
        <v>27.594699999999989</v>
      </c>
      <c r="R34" s="23">
        <f>'mes NOV 3,5%'!R34-'[2]mes 21'!R34</f>
        <v>27.594699999999989</v>
      </c>
      <c r="S34" s="23">
        <f>'mes NOV 3,5%'!S34-'[2]mes 21'!S34</f>
        <v>27.594699999999989</v>
      </c>
      <c r="T34" s="23">
        <f>'mes NOV 3,5%'!T34-'[2]mes 21'!T34</f>
        <v>27.594699999999989</v>
      </c>
      <c r="U34" s="32"/>
      <c r="V34" s="24"/>
      <c r="W34" s="48"/>
      <c r="X34" s="48"/>
    </row>
    <row r="35" spans="1:27" s="6" customFormat="1" ht="12.6" customHeight="1">
      <c r="A35" s="10"/>
      <c r="B35" s="10"/>
      <c r="C35" s="10"/>
      <c r="D35" s="10"/>
      <c r="E35" s="10"/>
      <c r="F35" s="10"/>
      <c r="G35" s="10"/>
      <c r="H35" s="10"/>
      <c r="J35" s="23" t="s">
        <v>6</v>
      </c>
      <c r="K35" s="23">
        <f>'mes NOV 3,5%'!K35-'[2]mes 21'!K35</f>
        <v>18.141550000000052</v>
      </c>
      <c r="L35" s="23">
        <f>'mes NOV 3,5%'!L35-'[2]mes 21'!L35</f>
        <v>16.851800000000026</v>
      </c>
      <c r="M35" s="23">
        <f>'mes NOV 3,5%'!M35-'[2]mes 21'!M35</f>
        <v>15.991849999999999</v>
      </c>
      <c r="N35" s="23">
        <f>'mes NOV 3,5%'!N35-'[2]mes 21'!N35</f>
        <v>15.131199999999978</v>
      </c>
      <c r="O35" s="23">
        <f>'mes NOV 3,5%'!O35-'[2]mes 21'!O35</f>
        <v>14.270199999999988</v>
      </c>
      <c r="P35" s="23">
        <f>'mes NOV 3,5%'!P35-'[2]mes 21'!P35</f>
        <v>13.411650000000009</v>
      </c>
      <c r="Q35" s="23">
        <f>'mes NOV 3,5%'!Q35-'[2]mes 21'!Q35</f>
        <v>12.549599999999998</v>
      </c>
      <c r="R35" s="23">
        <f>'mes NOV 3,5%'!R35-'[2]mes 21'!R35</f>
        <v>11.690699999999993</v>
      </c>
      <c r="S35" s="23">
        <f>'mes NOV 3,5%'!S35-'[2]mes 21'!S35</f>
        <v>10.829000000000008</v>
      </c>
      <c r="T35" s="23">
        <f>'mes NOV 3,5%'!T35-'[2]mes 21'!T35</f>
        <v>9.9680000000000177</v>
      </c>
      <c r="U35" s="32"/>
      <c r="V35" s="24"/>
      <c r="W35" s="49"/>
      <c r="X35" s="48"/>
    </row>
    <row r="36" spans="1:27" s="6" customFormat="1" ht="12.6" customHeight="1">
      <c r="A36" s="10"/>
      <c r="B36" s="10"/>
      <c r="C36" s="10"/>
      <c r="D36" s="10"/>
      <c r="E36" s="10"/>
      <c r="F36" s="10"/>
      <c r="G36" s="10"/>
      <c r="H36" s="10"/>
      <c r="J36" s="23" t="s">
        <v>7</v>
      </c>
      <c r="K36" s="23">
        <f>'mes NOV 3,5%'!K36-'[2]mes 21'!K36</f>
        <v>58.179200418863957</v>
      </c>
      <c r="L36" s="23">
        <f>'mes NOV 3,5%'!L36-'[2]mes 21'!L36</f>
        <v>57.117756269101392</v>
      </c>
      <c r="M36" s="23">
        <f>'mes NOV 3,5%'!M36-'[2]mes 21'!M36</f>
        <v>53.973377925347904</v>
      </c>
      <c r="N36" s="23">
        <f>'mes NOV 3,5%'!N36-'[2]mes 21'!N36</f>
        <v>49.556104457317588</v>
      </c>
      <c r="O36" s="23">
        <f>'mes NOV 3,5%'!O36-'[2]mes 21'!O36</f>
        <v>45.689254283830451</v>
      </c>
      <c r="P36" s="23">
        <f>'mes NOV 3,5%'!P36-'[2]mes 21'!P36</f>
        <v>41.486333306029564</v>
      </c>
      <c r="Q36" s="23">
        <f>'mes NOV 3,5%'!Q36-'[2]mes 21'!Q36</f>
        <v>37.687318624808995</v>
      </c>
      <c r="R36" s="23">
        <f>'mes NOV 3,5%'!R36-'[2]mes 21'!R36</f>
        <v>35.481619697968426</v>
      </c>
      <c r="S36" s="23">
        <f>'mes NOV 3,5%'!S36-'[2]mes 21'!S36</f>
        <v>33.449389986389974</v>
      </c>
      <c r="T36" s="23">
        <f>'mes NOV 3,5%'!T36-'[2]mes 21'!T36</f>
        <v>29.368293405402028</v>
      </c>
      <c r="U36" s="32"/>
      <c r="V36" s="24"/>
      <c r="W36" s="48"/>
      <c r="X36" s="48"/>
    </row>
    <row r="37" spans="1:27" s="6" customFormat="1" ht="12" customHeight="1">
      <c r="A37" s="10"/>
      <c r="B37" s="10"/>
      <c r="C37" s="10"/>
      <c r="D37" s="10"/>
      <c r="E37" s="10"/>
      <c r="F37" s="10"/>
      <c r="G37" s="10"/>
      <c r="H37" s="10"/>
      <c r="J37" s="291" t="s">
        <v>8</v>
      </c>
      <c r="K37" s="23">
        <f>'mes NOV 3,5%'!K37-'[2]mes 21'!K37</f>
        <v>22.274010997000005</v>
      </c>
      <c r="L37" s="23">
        <f>'mes NOV 3,5%'!L37-'[2]mes 21'!L37</f>
        <v>21.770343169750049</v>
      </c>
      <c r="M37" s="23">
        <f>'mes NOV 3,5%'!M37-'[2]mes 21'!M37</f>
        <v>20.02252965825005</v>
      </c>
      <c r="N37" s="23">
        <f>'mes NOV 3,5%'!N37-'[2]mes 21'!N37</f>
        <v>16.328755467500002</v>
      </c>
      <c r="O37" s="23">
        <f>'mes NOV 3,5%'!O37-'[2]mes 21'!O37</f>
        <v>15.642279542750032</v>
      </c>
      <c r="P37" s="23">
        <f>'mes NOV 3,5%'!P37-'[2]mes 21'!P37</f>
        <v>13.452364609250026</v>
      </c>
      <c r="Q37" s="23">
        <f>'mes NOV 3,5%'!Q37-'[2]mes 21'!Q37</f>
        <v>12.846576396499984</v>
      </c>
      <c r="R37" s="23">
        <f>'mes NOV 3,5%'!R37-'[2]mes 21'!R37</f>
        <v>12.517731945249977</v>
      </c>
      <c r="S37" s="23">
        <f>'mes NOV 3,5%'!S37-'[2]mes 21'!S37</f>
        <v>11.757502408749986</v>
      </c>
      <c r="T37" s="23">
        <f>'mes NOV 3,5%'!T37-'[2]mes 21'!T37</f>
        <v>9.9991826847499965</v>
      </c>
      <c r="U37" s="32"/>
      <c r="V37" s="24"/>
      <c r="W37" s="48"/>
      <c r="X37" s="48"/>
    </row>
    <row r="38" spans="1:27" s="30" customFormat="1" ht="9.75" hidden="1" customHeight="1">
      <c r="A38" s="25"/>
      <c r="B38" s="25"/>
      <c r="C38" s="25"/>
      <c r="D38" s="25"/>
      <c r="E38" s="25"/>
      <c r="F38" s="25"/>
      <c r="G38" s="10"/>
      <c r="H38" s="44" t="s">
        <v>13</v>
      </c>
      <c r="I38" s="50">
        <v>0.5</v>
      </c>
      <c r="K38" s="93">
        <f>'[2]mes 21'!K38*2%+'[2]mes 21'!K38</f>
        <v>324.56416024200001</v>
      </c>
      <c r="L38" s="93">
        <f>'[2]mes 21'!L38*2%+'[2]mes 21'!L38</f>
        <v>317.22500047350002</v>
      </c>
      <c r="M38" s="93">
        <f>'[2]mes 21'!M38*2%+'[2]mes 21'!M38</f>
        <v>291.75686073450004</v>
      </c>
      <c r="N38" s="94">
        <f>'[2]mes 21'!N38*2%+'[2]mes 21'!N38</f>
        <v>237.93329395499993</v>
      </c>
      <c r="O38" s="94">
        <f>'[2]mes 21'!O38*2%+'[2]mes 21'!O38</f>
        <v>227.93035905150006</v>
      </c>
      <c r="P38" s="94">
        <f>'[2]mes 21'!P38*2%+'[2]mes 21'!P38</f>
        <v>196.02017002049996</v>
      </c>
      <c r="Q38" s="94">
        <f>'[2]mes 21'!Q38*2%+'[2]mes 21'!Q38</f>
        <v>187.19297034900006</v>
      </c>
      <c r="R38" s="93">
        <f>'[2]mes 21'!R38*2%+'[2]mes 21'!R38</f>
        <v>182.40123691649998</v>
      </c>
      <c r="S38" s="94">
        <f>'[2]mes 21'!S38*2%+'[2]mes 21'!S38</f>
        <v>171.32360652750003</v>
      </c>
      <c r="T38" s="93">
        <f>'[2]mes 21'!T38*2%+'[2]mes 21'!T38</f>
        <v>145.70237626350001</v>
      </c>
      <c r="U38" s="51"/>
      <c r="V38" s="51"/>
      <c r="W38" s="52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14</v>
      </c>
      <c r="I39" s="50">
        <v>0.3</v>
      </c>
      <c r="K39" s="93">
        <f>'[2]mes 21'!K39*2%+'[2]mes 21'!K39</f>
        <v>194.7384961452</v>
      </c>
      <c r="L39" s="93">
        <f>'[2]mes 21'!L39*2%+'[2]mes 21'!L39</f>
        <v>190.33500028409998</v>
      </c>
      <c r="M39" s="93">
        <f>'[2]mes 21'!M39*2%+'[2]mes 21'!M39</f>
        <v>175.0541164407</v>
      </c>
      <c r="N39" s="94">
        <f>'[2]mes 21'!N39*2%+'[2]mes 21'!N39</f>
        <v>142.75997637299997</v>
      </c>
      <c r="O39" s="94">
        <f>'[2]mes 21'!O39*2%+'[2]mes 21'!O39</f>
        <v>136.75821543090004</v>
      </c>
      <c r="P39" s="94">
        <f>'[2]mes 21'!P39*2%+'[2]mes 21'!P39</f>
        <v>117.61210201229997</v>
      </c>
      <c r="Q39" s="94">
        <f>'[2]mes 21'!Q39*2%+'[2]mes 21'!Q39</f>
        <v>112.31578220940003</v>
      </c>
      <c r="R39" s="93">
        <f>'[2]mes 21'!R39*2%+'[2]mes 21'!R39</f>
        <v>109.44074214989998</v>
      </c>
      <c r="S39" s="94">
        <f>'[2]mes 21'!S39*2%+'[2]mes 21'!S39</f>
        <v>102.79416391650001</v>
      </c>
      <c r="T39" s="93">
        <f>'[2]mes 21'!T39*2%+'[2]mes 21'!T39</f>
        <v>87.421425758099986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15</v>
      </c>
      <c r="I40" s="50">
        <v>0.2</v>
      </c>
      <c r="K40" s="93">
        <f>'[2]mes 21'!K40*2%+'[2]mes 21'!K40</f>
        <v>129.82566409680004</v>
      </c>
      <c r="L40" s="93">
        <f>'[2]mes 21'!L40*2%+'[2]mes 21'!L40</f>
        <v>126.8900001894</v>
      </c>
      <c r="M40" s="93">
        <f>'[2]mes 21'!M40*2%+'[2]mes 21'!M40</f>
        <v>116.70274429380001</v>
      </c>
      <c r="N40" s="94">
        <f>'[2]mes 21'!N40*2%+'[2]mes 21'!N40</f>
        <v>95.173317581999981</v>
      </c>
      <c r="O40" s="94">
        <f>'[2]mes 21'!O40*2%+'[2]mes 21'!O40</f>
        <v>91.172143620600025</v>
      </c>
      <c r="P40" s="94">
        <f>'[2]mes 21'!P40*2%+'[2]mes 21'!P40</f>
        <v>78.40806800819999</v>
      </c>
      <c r="Q40" s="94">
        <f>'[2]mes 21'!Q40*2%+'[2]mes 21'!Q40</f>
        <v>74.877188139600023</v>
      </c>
      <c r="R40" s="93">
        <f>'[2]mes 21'!R40*2%+'[2]mes 21'!R40</f>
        <v>72.960494766599993</v>
      </c>
      <c r="S40" s="94">
        <f>'[2]mes 21'!S40*2%+'[2]mes 21'!S40</f>
        <v>68.529442611000007</v>
      </c>
      <c r="T40" s="93">
        <f>'[2]mes 21'!T40*2%+'[2]mes 21'!T40</f>
        <v>58.280950505400007</v>
      </c>
      <c r="U40" s="51"/>
      <c r="V40" s="51"/>
      <c r="W40" s="52"/>
    </row>
    <row r="41" spans="1:27" s="6" customFormat="1" ht="13.9" customHeight="1">
      <c r="A41" s="10"/>
      <c r="B41" s="10"/>
      <c r="C41" s="10"/>
      <c r="D41" s="10"/>
      <c r="E41" s="10"/>
      <c r="F41" s="10"/>
      <c r="G41" s="10"/>
      <c r="H41" s="44"/>
      <c r="I41" s="53"/>
      <c r="J41" s="95"/>
      <c r="K41" s="292">
        <f>K34+K35+K36+K37</f>
        <v>126.189461415864</v>
      </c>
      <c r="L41" s="292">
        <f t="shared" ref="L41:T41" si="3">L34+L35+L36+L37</f>
        <v>123.33459943885146</v>
      </c>
      <c r="M41" s="292">
        <f t="shared" si="3"/>
        <v>117.58245758359794</v>
      </c>
      <c r="N41" s="292">
        <f t="shared" si="3"/>
        <v>108.61075992481756</v>
      </c>
      <c r="O41" s="292">
        <f t="shared" si="3"/>
        <v>103.19643382658046</v>
      </c>
      <c r="P41" s="292">
        <f t="shared" si="3"/>
        <v>95.945047915279588</v>
      </c>
      <c r="Q41" s="292">
        <f t="shared" si="3"/>
        <v>90.678195021308966</v>
      </c>
      <c r="R41" s="292">
        <f t="shared" si="3"/>
        <v>87.284751643218385</v>
      </c>
      <c r="S41" s="292">
        <f t="shared" si="3"/>
        <v>83.630592395139956</v>
      </c>
      <c r="T41" s="292">
        <f t="shared" si="3"/>
        <v>76.930176090152031</v>
      </c>
      <c r="U41" s="24"/>
      <c r="V41" s="24"/>
      <c r="W41" s="48"/>
    </row>
    <row r="42" spans="1:27" s="6" customFormat="1" ht="5.4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L42" s="34"/>
      <c r="M42" s="34"/>
      <c r="N42" s="34"/>
      <c r="O42" s="34"/>
      <c r="P42" s="34"/>
      <c r="Q42" s="34"/>
      <c r="R42" s="34"/>
      <c r="S42" s="34"/>
      <c r="T42" s="34"/>
      <c r="U42" s="10"/>
      <c r="V42" s="10"/>
    </row>
    <row r="43" spans="1:27" ht="11.45" customHeight="1">
      <c r="A43" s="8" t="s">
        <v>17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7"/>
      <c r="O43" s="47"/>
      <c r="P43" s="47"/>
      <c r="Q43" s="47"/>
      <c r="R43" s="47"/>
      <c r="S43" s="47"/>
      <c r="T43" s="47"/>
      <c r="U43" s="47"/>
      <c r="V43" s="47"/>
      <c r="W43" s="4"/>
      <c r="X43" s="4"/>
    </row>
    <row r="44" spans="1:27" ht="10.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7">
        <v>18</v>
      </c>
      <c r="O44" s="47">
        <v>17</v>
      </c>
      <c r="P44" s="47">
        <v>16</v>
      </c>
      <c r="Q44" s="47">
        <v>15</v>
      </c>
      <c r="R44" s="47">
        <v>14</v>
      </c>
      <c r="S44" s="47">
        <v>13</v>
      </c>
      <c r="T44" s="47">
        <v>12</v>
      </c>
      <c r="U44" s="47">
        <v>11</v>
      </c>
      <c r="V44" s="47">
        <v>10</v>
      </c>
      <c r="W44" s="4">
        <v>9</v>
      </c>
      <c r="X44" s="4"/>
    </row>
    <row r="45" spans="1:27" ht="3.6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40"/>
      <c r="N45" s="42"/>
      <c r="O45" s="42"/>
      <c r="P45" s="42"/>
      <c r="Q45" s="42"/>
      <c r="R45" s="42"/>
      <c r="S45" s="42"/>
      <c r="T45" s="42"/>
      <c r="U45" s="42"/>
      <c r="V45" s="42"/>
      <c r="W45" s="276"/>
      <c r="X45" s="4"/>
    </row>
    <row r="46" spans="1:27" s="6" customFormat="1" ht="11.45" customHeight="1">
      <c r="A46" s="10"/>
      <c r="B46" s="10"/>
      <c r="C46" s="10"/>
      <c r="D46" s="10"/>
      <c r="E46" s="10"/>
      <c r="F46" s="9"/>
      <c r="G46" s="10"/>
      <c r="H46" s="10"/>
      <c r="I46" s="10"/>
      <c r="J46" s="10"/>
      <c r="K46" s="10"/>
      <c r="L46" s="10"/>
      <c r="M46" s="17" t="s">
        <v>5</v>
      </c>
      <c r="N46" s="93">
        <f>'mes NOV 3,5%'!N46-'[2]mes 21'!N48</f>
        <v>22.966300000000047</v>
      </c>
      <c r="O46" s="93">
        <f>'mes NOV 3,5%'!O46-'[2]mes 21'!O48</f>
        <v>22.966300000000047</v>
      </c>
      <c r="P46" s="93">
        <f>'mes NOV 3,5%'!P46-'[2]mes 21'!P48</f>
        <v>22.966300000000047</v>
      </c>
      <c r="Q46" s="93">
        <f>'mes NOV 3,5%'!Q46-'[2]mes 21'!Q48</f>
        <v>22.966300000000047</v>
      </c>
      <c r="R46" s="93">
        <f>'mes NOV 3,5%'!R46-'[2]mes 21'!R48</f>
        <v>22.966300000000047</v>
      </c>
      <c r="S46" s="93">
        <f>'mes NOV 3,5%'!S46-'[2]mes 21'!S48</f>
        <v>22.966300000000047</v>
      </c>
      <c r="T46" s="93">
        <f>'mes NOV 3,5%'!T46-'[2]mes 21'!T48</f>
        <v>22.966300000000047</v>
      </c>
      <c r="U46" s="93">
        <f>'mes NOV 3,5%'!U46-'[2]mes 21'!U48</f>
        <v>22.966300000000047</v>
      </c>
      <c r="V46" s="93">
        <f>'mes NOV 3,5%'!V46-'[2]mes 21'!V48</f>
        <v>22.966300000000047</v>
      </c>
      <c r="W46" s="93">
        <f>'mes NOV 3,5%'!W46-'[2]mes 21'!W48</f>
        <v>22.966300000000047</v>
      </c>
      <c r="X46" s="64"/>
      <c r="Y46" s="48"/>
      <c r="Z46" s="48"/>
      <c r="AA46" s="48"/>
    </row>
    <row r="47" spans="1:27" s="6" customFormat="1" ht="11.4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17" t="s">
        <v>6</v>
      </c>
      <c r="N47" s="93">
        <f>'mes NOV 3,5%'!N47-'[2]mes 21'!N49</f>
        <v>15.131199999999978</v>
      </c>
      <c r="O47" s="93">
        <f>'mes NOV 3,5%'!O47-'[2]mes 21'!O49</f>
        <v>14.270199999999988</v>
      </c>
      <c r="P47" s="93">
        <f>'mes NOV 3,5%'!P47-'[2]mes 21'!P49</f>
        <v>13.411650000000009</v>
      </c>
      <c r="Q47" s="93">
        <f>'mes NOV 3,5%'!Q47-'[2]mes 21'!Q49</f>
        <v>12.549599999999998</v>
      </c>
      <c r="R47" s="93">
        <f>'mes NOV 3,5%'!R47-'[2]mes 21'!R49</f>
        <v>11.690699999999993</v>
      </c>
      <c r="S47" s="93">
        <f>'mes NOV 3,5%'!S47-'[2]mes 21'!S49</f>
        <v>10.829000000000008</v>
      </c>
      <c r="T47" s="93">
        <f>'mes NOV 3,5%'!T47-'[2]mes 21'!T49</f>
        <v>9.9680000000000177</v>
      </c>
      <c r="U47" s="93">
        <f>'mes NOV 3,5%'!U47-'[2]mes 21'!U49</f>
        <v>9.1070000000000277</v>
      </c>
      <c r="V47" s="93">
        <f>'mes NOV 3,5%'!V47-'[2]mes 21'!V49</f>
        <v>8.2477499999999964</v>
      </c>
      <c r="W47" s="93">
        <f>'mes NOV 3,5%'!W47-'[2]mes 21'!W49</f>
        <v>7.8182999999999936</v>
      </c>
      <c r="X47" s="64"/>
      <c r="Y47" s="48"/>
      <c r="Z47" s="48"/>
      <c r="AA47" s="48"/>
    </row>
    <row r="48" spans="1:27" s="6" customFormat="1" ht="11.4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7" t="s">
        <v>7</v>
      </c>
      <c r="N48" s="93">
        <f>'mes NOV 3,5%'!N48-'[2]mes 21'!N50</f>
        <v>43.493577203076029</v>
      </c>
      <c r="O48" s="93">
        <f>'mes NOV 3,5%'!O48-'[2]mes 21'!O50</f>
        <v>40.670958761359543</v>
      </c>
      <c r="P48" s="93">
        <f>'mes NOV 3,5%'!P48-'[2]mes 21'!P50</f>
        <v>39.662928436089032</v>
      </c>
      <c r="Q48" s="93">
        <f>'mes NOV 3,5%'!Q48-'[2]mes 21'!Q50</f>
        <v>36.641690707450607</v>
      </c>
      <c r="R48" s="93">
        <f>'mes NOV 3,5%'!R48-'[2]mes 21'!R50</f>
        <v>34.512587653036462</v>
      </c>
      <c r="S48" s="93">
        <f>'mes NOV 3,5%'!S48-'[2]mes 21'!S50</f>
        <v>31.525033802240955</v>
      </c>
      <c r="T48" s="93">
        <f>'mes NOV 3,5%'!T48-'[2]mes 21'!T50</f>
        <v>31.304527253013021</v>
      </c>
      <c r="U48" s="93">
        <f>'mes NOV 3,5%'!U48-'[2]mes 21'!U50</f>
        <v>31.642429200112474</v>
      </c>
      <c r="V48" s="93">
        <f>'mes NOV 3,5%'!V48-'[2]mes 21'!V50</f>
        <v>26.650028489679016</v>
      </c>
      <c r="W48" s="93">
        <f>'mes NOV 3,5%'!W48-'[2]mes 21'!W50</f>
        <v>23.112166432393451</v>
      </c>
      <c r="X48" s="64"/>
      <c r="Y48" s="48"/>
      <c r="Z48" s="48"/>
      <c r="AA48" s="48"/>
    </row>
    <row r="49" spans="1:28" s="6" customFormat="1" ht="12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22" t="s">
        <v>8</v>
      </c>
      <c r="N49" s="93">
        <f>'mes NOV 3,5%'!N49-'[2]mes 21'!N51</f>
        <v>14.876586775750013</v>
      </c>
      <c r="O49" s="93">
        <f>'mes NOV 3,5%'!O49-'[2]mes 21'!O51</f>
        <v>13.059642386000007</v>
      </c>
      <c r="P49" s="93">
        <f>'mes NOV 3,5%'!P49-'[2]mes 21'!P51</f>
        <v>13.025182008999991</v>
      </c>
      <c r="Q49" s="93">
        <f>'mes NOV 3,5%'!Q49-'[2]mes 21'!Q51</f>
        <v>13.394160192000015</v>
      </c>
      <c r="R49" s="93">
        <f>'mes NOV 3,5%'!R49-'[2]mes 21'!R51</f>
        <v>12.718820852500016</v>
      </c>
      <c r="S49" s="93">
        <f>'mes NOV 3,5%'!S49-'[2]mes 21'!S51</f>
        <v>13.047665303750023</v>
      </c>
      <c r="T49" s="93">
        <f>'mes NOV 3,5%'!T49-'[2]mes 21'!T51</f>
        <v>10.872248943499983</v>
      </c>
      <c r="U49" s="93">
        <f>'mes NOV 3,5%'!U49-'[2]mes 21'!U51</f>
        <v>11.245849860000021</v>
      </c>
      <c r="V49" s="93">
        <f>'mes NOV 3,5%'!V49-'[2]mes 21'!V51</f>
        <v>9.2578643307500101</v>
      </c>
      <c r="W49" s="93">
        <f>'mes NOV 3,5%'!W49-'[2]mes 21'!W51</f>
        <v>8.0240147347500113</v>
      </c>
      <c r="X49" s="64"/>
      <c r="Y49" s="48"/>
      <c r="Z49" s="48"/>
      <c r="AA49" s="48"/>
    </row>
    <row r="50" spans="1:28" s="30" customFormat="1" ht="9.75" hidden="1" customHeight="1">
      <c r="A50" s="25"/>
      <c r="B50" s="25"/>
      <c r="C50" s="25"/>
      <c r="D50" s="25"/>
      <c r="E50" s="10"/>
      <c r="F50" s="25"/>
      <c r="G50" s="10"/>
      <c r="H50" s="44"/>
      <c r="I50" s="44"/>
      <c r="J50" s="45"/>
      <c r="K50" s="57" t="s">
        <v>13</v>
      </c>
      <c r="L50" s="57"/>
      <c r="M50" s="26">
        <v>0.5</v>
      </c>
      <c r="N50" s="26"/>
      <c r="O50" s="27"/>
      <c r="P50" s="27"/>
      <c r="Q50" s="26"/>
      <c r="R50" s="27"/>
      <c r="S50" s="27"/>
      <c r="T50" s="27"/>
      <c r="U50" s="26"/>
      <c r="V50" s="26"/>
      <c r="W50" s="27"/>
    </row>
    <row r="51" spans="1:28" s="30" customFormat="1" ht="9.75" hidden="1" customHeight="1">
      <c r="A51" s="25"/>
      <c r="B51" s="25"/>
      <c r="C51" s="25"/>
      <c r="D51" s="25"/>
      <c r="E51" s="10"/>
      <c r="F51" s="25"/>
      <c r="G51" s="10"/>
      <c r="H51" s="44"/>
      <c r="I51" s="44"/>
      <c r="J51" s="45"/>
      <c r="K51" s="58" t="s">
        <v>14</v>
      </c>
      <c r="L51" s="59"/>
      <c r="M51" s="26">
        <v>0.3</v>
      </c>
      <c r="N51" s="26"/>
      <c r="O51" s="27"/>
      <c r="P51" s="27"/>
      <c r="Q51" s="26"/>
      <c r="R51" s="27"/>
      <c r="S51" s="27"/>
      <c r="T51" s="27"/>
      <c r="U51" s="26"/>
      <c r="V51" s="26"/>
      <c r="W51" s="27"/>
    </row>
    <row r="52" spans="1:28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60" t="s">
        <v>15</v>
      </c>
      <c r="L52" s="61"/>
      <c r="M52" s="26">
        <v>0.2</v>
      </c>
      <c r="N52" s="26"/>
      <c r="O52" s="27"/>
      <c r="P52" s="27"/>
      <c r="Q52" s="26"/>
      <c r="R52" s="27"/>
      <c r="S52" s="27"/>
      <c r="T52" s="27"/>
      <c r="U52" s="26"/>
      <c r="V52" s="26"/>
      <c r="W52" s="27"/>
    </row>
    <row r="53" spans="1:28" s="6" customFormat="1" ht="12" customHeight="1">
      <c r="A53" s="10"/>
      <c r="B53" s="10"/>
      <c r="C53" s="10"/>
      <c r="D53" s="10"/>
      <c r="E53" s="10"/>
      <c r="F53" s="10"/>
      <c r="G53" s="10"/>
      <c r="H53" s="10"/>
      <c r="I53" s="24"/>
      <c r="J53" s="24"/>
      <c r="K53" s="44"/>
      <c r="L53" s="44"/>
      <c r="M53" s="54"/>
      <c r="N53" s="289">
        <f>N46+N47+N48+N49</f>
        <v>96.467663978826067</v>
      </c>
      <c r="O53" s="289">
        <f t="shared" ref="O53:W53" si="4">O46+O47+O48+O49</f>
        <v>90.967101147359585</v>
      </c>
      <c r="P53" s="289">
        <f t="shared" si="4"/>
        <v>89.066060445089079</v>
      </c>
      <c r="Q53" s="289">
        <f t="shared" si="4"/>
        <v>85.551750899450667</v>
      </c>
      <c r="R53" s="289">
        <f t="shared" si="4"/>
        <v>81.888408505536518</v>
      </c>
      <c r="S53" s="289">
        <f t="shared" si="4"/>
        <v>78.367999105991032</v>
      </c>
      <c r="T53" s="289">
        <f t="shared" si="4"/>
        <v>75.111076196513068</v>
      </c>
      <c r="U53" s="289">
        <f t="shared" si="4"/>
        <v>74.96157906011257</v>
      </c>
      <c r="V53" s="289">
        <f t="shared" si="4"/>
        <v>67.121942820429069</v>
      </c>
      <c r="W53" s="289">
        <f t="shared" si="4"/>
        <v>61.920781167143502</v>
      </c>
      <c r="X53" s="48"/>
      <c r="Y53" s="48"/>
      <c r="Z53" s="48"/>
      <c r="AA53" s="48"/>
    </row>
    <row r="54" spans="1:28" s="6" customFormat="1" ht="4.1500000000000004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32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48"/>
      <c r="Y54" s="48"/>
      <c r="Z54" s="48"/>
      <c r="AA54" s="48"/>
    </row>
    <row r="55" spans="1:28" s="6" customFormat="1" ht="4.1500000000000004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32"/>
      <c r="N55" s="35"/>
      <c r="O55" s="35"/>
      <c r="P55" s="35"/>
      <c r="Q55" s="35"/>
      <c r="R55" s="35"/>
      <c r="S55" s="35"/>
      <c r="T55" s="35"/>
      <c r="U55" s="35"/>
      <c r="V55" s="35"/>
      <c r="W55" s="62"/>
      <c r="X55" s="48"/>
      <c r="Y55" s="48"/>
      <c r="Z55" s="48"/>
      <c r="AA55" s="48"/>
    </row>
    <row r="56" spans="1:28" s="6" customFormat="1" ht="13.15" customHeight="1">
      <c r="A56" s="8" t="s">
        <v>18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5"/>
      <c r="O56" s="35"/>
      <c r="P56" s="35"/>
      <c r="Q56" s="63"/>
      <c r="R56" s="128">
        <v>14</v>
      </c>
      <c r="S56" s="42">
        <v>13</v>
      </c>
      <c r="T56" s="42">
        <v>12</v>
      </c>
      <c r="U56" s="42">
        <v>11</v>
      </c>
      <c r="V56" s="42">
        <v>10</v>
      </c>
      <c r="W56" s="3"/>
      <c r="X56" s="48"/>
      <c r="Y56" s="48"/>
      <c r="Z56" s="48"/>
      <c r="AA56" s="48"/>
    </row>
    <row r="57" spans="1:28" s="6" customFormat="1" ht="13.15" customHeight="1">
      <c r="A57" s="8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17" t="s">
        <v>5</v>
      </c>
      <c r="R57" s="93">
        <f>'mes NOV 3,5%'!R57-'[2]mes 21'!R60</f>
        <v>21.02030000000002</v>
      </c>
      <c r="S57" s="93">
        <f>'mes NOV 3,5%'!S57-'[2]mes 21'!S60</f>
        <v>21.02030000000002</v>
      </c>
      <c r="T57" s="93">
        <f>'mes NOV 3,5%'!T57-'[2]mes 21'!T60</f>
        <v>21.02030000000002</v>
      </c>
      <c r="U57" s="93">
        <f>'mes NOV 3,5%'!U57-'[2]mes 21'!U60</f>
        <v>21.02030000000002</v>
      </c>
      <c r="V57" s="93">
        <f>'mes NOV 3,5%'!V57-'[2]mes 21'!V60</f>
        <v>21.02030000000002</v>
      </c>
      <c r="W57" s="3"/>
      <c r="X57" s="48"/>
      <c r="Y57" s="48"/>
      <c r="Z57" s="48"/>
      <c r="AA57" s="48"/>
    </row>
    <row r="58" spans="1:28" s="6" customFormat="1" ht="13.15" customHeight="1">
      <c r="A58" s="8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24"/>
      <c r="N58" s="24"/>
      <c r="O58" s="10"/>
      <c r="P58" s="104"/>
      <c r="Q58" s="17" t="s">
        <v>6</v>
      </c>
      <c r="R58" s="93">
        <f>'mes NOV 3,5%'!R58-'[2]mes 21'!R61</f>
        <v>11.690699999999993</v>
      </c>
      <c r="S58" s="93">
        <f>'mes NOV 3,5%'!S58-'[2]mes 21'!S61</f>
        <v>10.829000000000008</v>
      </c>
      <c r="T58" s="93">
        <f>'mes NOV 3,5%'!T58-'[2]mes 21'!T61</f>
        <v>9.9680000000000177</v>
      </c>
      <c r="U58" s="93">
        <f>'mes NOV 3,5%'!U58-'[2]mes 21'!U61</f>
        <v>9.1070000000000277</v>
      </c>
      <c r="V58" s="93">
        <f>'mes NOV 3,5%'!V58-'[2]mes 21'!V61</f>
        <v>8.2477499999999964</v>
      </c>
      <c r="W58" s="64"/>
      <c r="Y58" s="48"/>
      <c r="Z58" s="48"/>
      <c r="AA58" s="48"/>
    </row>
    <row r="59" spans="1:28" s="6" customFormat="1" ht="13.1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24"/>
      <c r="N59" s="32"/>
      <c r="O59" s="10"/>
      <c r="P59" s="104"/>
      <c r="Q59" s="17" t="s">
        <v>7</v>
      </c>
      <c r="R59" s="93">
        <f>'mes NOV 3,5%'!R59-'[2]mes 21'!R62</f>
        <v>39.900495341518308</v>
      </c>
      <c r="S59" s="93">
        <f>'mes NOV 3,5%'!S59-'[2]mes 21'!S62</f>
        <v>34.47872499237053</v>
      </c>
      <c r="T59" s="93">
        <f>'mes NOV 3,5%'!T59-'[2]mes 21'!T62</f>
        <v>32.138887252506493</v>
      </c>
      <c r="U59" s="93">
        <f>'mes NOV 3,5%'!U59-'[2]mes 21'!U62</f>
        <v>32.48060279755623</v>
      </c>
      <c r="V59" s="93">
        <f>'mes NOV 3,5%'!V59-'[2]mes 21'!V62</f>
        <v>26.748589503089534</v>
      </c>
      <c r="W59" s="64"/>
      <c r="Y59" s="48"/>
      <c r="Z59" s="48"/>
      <c r="AA59" s="48"/>
    </row>
    <row r="60" spans="1:28" s="6" customFormat="1" ht="10.9" customHeight="1">
      <c r="A60" s="264"/>
      <c r="B60" s="24"/>
      <c r="C60" s="24"/>
      <c r="D60" s="24"/>
      <c r="E60" s="24"/>
      <c r="F60" s="24"/>
      <c r="G60" s="10"/>
      <c r="H60" s="10"/>
      <c r="I60" s="10"/>
      <c r="J60" s="10"/>
      <c r="K60" s="10"/>
      <c r="L60" s="10"/>
      <c r="M60" s="24"/>
      <c r="N60" s="24"/>
      <c r="O60" s="10"/>
      <c r="P60" s="104"/>
      <c r="Q60" s="22" t="s">
        <v>8</v>
      </c>
      <c r="R60" s="93">
        <f>'mes NOV 3,5%'!R60-'[2]mes 21'!R63</f>
        <v>19.004713155728723</v>
      </c>
      <c r="S60" s="93">
        <f>'mes NOV 3,5%'!S60-'[2]mes 21'!S63</f>
        <v>16.49363835890108</v>
      </c>
      <c r="T60" s="93">
        <f>'mes NOV 3,5%'!T60-'[2]mes 21'!T63</f>
        <v>11.845668942909072</v>
      </c>
      <c r="U60" s="93">
        <f>'mes NOV 3,5%'!U60-'[2]mes 21'!U63</f>
        <v>12.223719057017718</v>
      </c>
      <c r="V60" s="93">
        <f>'mes NOV 3,5%'!V60-'[2]mes 21'!V63</f>
        <v>9.3728521797289091</v>
      </c>
      <c r="W60" s="64"/>
    </row>
    <row r="61" spans="1:28" s="6" customFormat="1" ht="9.75" hidden="1" customHeight="1">
      <c r="A61" s="24"/>
      <c r="B61" s="24"/>
      <c r="C61" s="24"/>
      <c r="D61" s="24"/>
      <c r="E61" s="48"/>
      <c r="F61" s="48"/>
      <c r="H61" s="10"/>
      <c r="I61" s="10"/>
      <c r="J61" s="10"/>
      <c r="K61" s="45"/>
      <c r="L61" s="45"/>
      <c r="M61" s="45"/>
      <c r="N61" s="57" t="s">
        <v>13</v>
      </c>
      <c r="O61" s="10"/>
      <c r="P61" s="105"/>
      <c r="Q61" s="66"/>
      <c r="R61" s="130"/>
      <c r="S61" s="28"/>
      <c r="T61" s="27"/>
      <c r="U61" s="28"/>
      <c r="V61" s="26"/>
      <c r="W61" s="52"/>
      <c r="X61" s="48"/>
      <c r="Y61" s="48"/>
      <c r="Z61" s="48"/>
      <c r="AA61" s="48"/>
    </row>
    <row r="62" spans="1:28" s="6" customFormat="1" ht="9.75" hidden="1" customHeight="1">
      <c r="A62" s="24"/>
      <c r="B62" s="24"/>
      <c r="C62" s="24"/>
      <c r="D62" s="24"/>
      <c r="E62" s="48"/>
      <c r="F62" s="48"/>
      <c r="H62" s="10"/>
      <c r="I62" s="10"/>
      <c r="J62" s="10"/>
      <c r="K62" s="45"/>
      <c r="L62" s="45"/>
      <c r="M62" s="45"/>
      <c r="N62" s="58" t="s">
        <v>14</v>
      </c>
      <c r="O62" s="10"/>
      <c r="P62" s="105"/>
      <c r="Q62" s="66"/>
      <c r="R62" s="130"/>
      <c r="S62" s="28"/>
      <c r="T62" s="27"/>
      <c r="U62" s="28"/>
      <c r="V62" s="26"/>
      <c r="W62" s="52"/>
      <c r="X62" s="48"/>
      <c r="Y62" s="48"/>
      <c r="Z62" s="48"/>
      <c r="AA62" s="48"/>
    </row>
    <row r="63" spans="1:28" ht="2.4500000000000002" hidden="1" customHeight="1">
      <c r="A63" s="45"/>
      <c r="B63" s="1"/>
      <c r="C63" s="1"/>
      <c r="D63" s="1"/>
      <c r="E63" s="1"/>
      <c r="F63" s="1"/>
      <c r="H63" s="9"/>
      <c r="I63" s="9"/>
      <c r="J63" s="9"/>
      <c r="K63" s="45"/>
      <c r="N63" s="60" t="s">
        <v>15</v>
      </c>
      <c r="O63" s="9"/>
      <c r="P63" s="105"/>
      <c r="Q63" s="66"/>
      <c r="R63" s="130"/>
      <c r="S63" s="28"/>
      <c r="T63" s="27"/>
      <c r="U63" s="28"/>
      <c r="V63" s="26"/>
      <c r="W63" s="52"/>
      <c r="X63" s="3"/>
      <c r="Y63" s="1"/>
      <c r="Z63" s="1"/>
      <c r="AA63" s="1"/>
    </row>
    <row r="64" spans="1:28" ht="11.45" customHeight="1">
      <c r="A64" s="68"/>
      <c r="B64" s="68"/>
      <c r="C64" s="68"/>
      <c r="D64" s="68"/>
      <c r="E64" s="68"/>
      <c r="F64" s="68"/>
      <c r="H64" s="9"/>
      <c r="I64" s="9"/>
      <c r="J64" s="9"/>
      <c r="K64" s="44"/>
      <c r="N64" s="24"/>
      <c r="O64" s="9"/>
      <c r="P64" s="106"/>
      <c r="Q64" s="107"/>
      <c r="R64" s="293">
        <f>R57+R58+R59+R60</f>
        <v>91.616208497247044</v>
      </c>
      <c r="S64" s="293">
        <f t="shared" ref="S64:V64" si="5">S57+S58+S59+S60</f>
        <v>82.821663351271638</v>
      </c>
      <c r="T64" s="293">
        <f t="shared" si="5"/>
        <v>74.972856195415602</v>
      </c>
      <c r="U64" s="293">
        <f t="shared" si="5"/>
        <v>74.831621854573996</v>
      </c>
      <c r="V64" s="293">
        <f t="shared" si="5"/>
        <v>65.389491682818459</v>
      </c>
      <c r="W64" s="64"/>
      <c r="X64" s="48"/>
      <c r="Y64" s="48"/>
      <c r="Z64" s="48"/>
      <c r="AA64" s="1"/>
      <c r="AB64" s="1"/>
    </row>
    <row r="65" spans="1:24" ht="9.75" customHeight="1">
      <c r="A65" s="24"/>
      <c r="B65" s="24"/>
      <c r="C65" s="24"/>
      <c r="D65" s="45"/>
      <c r="E65" s="24"/>
      <c r="F65" s="24"/>
      <c r="H65" s="9"/>
      <c r="I65" s="261"/>
      <c r="J65" s="74"/>
      <c r="K65" s="74"/>
      <c r="L65" s="79"/>
      <c r="M65" s="74"/>
      <c r="N65" s="74"/>
      <c r="O65" s="74"/>
      <c r="P65" s="106"/>
      <c r="Q65" s="106"/>
      <c r="R65" s="9"/>
      <c r="S65" s="9"/>
      <c r="T65" s="9"/>
      <c r="U65" s="9"/>
      <c r="V65" s="9"/>
    </row>
    <row r="66" spans="1:24" s="6" customFormat="1" ht="9.75" customHeight="1">
      <c r="A66" s="68"/>
      <c r="B66" s="73"/>
      <c r="C66" s="48"/>
      <c r="D66" s="68"/>
      <c r="E66" s="73"/>
      <c r="F66" s="73"/>
      <c r="H66" s="74"/>
      <c r="I66" s="261"/>
      <c r="J66" s="74"/>
      <c r="K66" s="74"/>
      <c r="L66" s="74"/>
      <c r="M66" s="74"/>
      <c r="N66" s="74"/>
      <c r="O66" s="74"/>
      <c r="P66" s="9"/>
      <c r="Q66" s="9"/>
      <c r="R66" s="10"/>
      <c r="S66" s="34"/>
      <c r="T66" s="10"/>
      <c r="U66" s="10"/>
      <c r="V66" s="10"/>
    </row>
    <row r="67" spans="1:24" s="6" customFormat="1" ht="9.75" customHeight="1">
      <c r="A67" s="24"/>
      <c r="B67" s="24"/>
      <c r="C67" s="48"/>
      <c r="D67" s="24"/>
      <c r="E67" s="110"/>
      <c r="F67" s="110"/>
      <c r="H67" s="74"/>
      <c r="I67" s="262"/>
      <c r="J67" s="257"/>
      <c r="K67" s="257"/>
      <c r="L67" s="257"/>
      <c r="M67" s="257"/>
      <c r="N67" s="257"/>
      <c r="O67" s="257"/>
      <c r="P67" s="257"/>
      <c r="Q67" s="257"/>
      <c r="R67" s="10"/>
      <c r="S67" s="10"/>
      <c r="T67" s="10"/>
      <c r="U67" s="10"/>
      <c r="V67" s="10"/>
    </row>
    <row r="68" spans="1:24" s="6" customFormat="1" ht="9.75" customHeight="1">
      <c r="A68" s="24"/>
      <c r="B68" s="24"/>
      <c r="C68" s="48"/>
      <c r="D68" s="24"/>
      <c r="E68" s="112"/>
      <c r="F68" s="112"/>
      <c r="H68" s="74"/>
      <c r="I68" s="263"/>
      <c r="J68" s="257"/>
      <c r="K68" s="257"/>
      <c r="L68" s="257"/>
      <c r="M68" s="257"/>
      <c r="N68" s="257"/>
      <c r="O68" s="257"/>
      <c r="P68" s="257"/>
      <c r="Q68" s="257"/>
      <c r="R68" s="32"/>
      <c r="S68" s="32"/>
      <c r="T68" s="32"/>
      <c r="U68" s="32"/>
      <c r="V68" s="32"/>
      <c r="W68" s="64"/>
      <c r="X68" s="64"/>
    </row>
    <row r="69" spans="1:24" s="6" customFormat="1" ht="9.75" customHeight="1">
      <c r="A69" s="13"/>
      <c r="B69" s="24"/>
      <c r="C69" s="48"/>
      <c r="D69" s="24"/>
      <c r="E69" s="112"/>
      <c r="F69" s="112"/>
      <c r="H69" s="74"/>
      <c r="I69" s="117"/>
      <c r="J69" s="257"/>
      <c r="K69" s="257"/>
      <c r="L69" s="34"/>
      <c r="M69" s="34"/>
      <c r="N69" s="34"/>
      <c r="O69" s="34"/>
      <c r="P69" s="34"/>
      <c r="Q69" s="33"/>
      <c r="R69" s="116"/>
      <c r="S69" s="117"/>
      <c r="T69" s="117"/>
      <c r="U69" s="117"/>
      <c r="V69" s="118"/>
      <c r="W69" s="118"/>
      <c r="X69" s="32"/>
    </row>
    <row r="70" spans="1:24" s="6" customFormat="1" ht="9.75" customHeight="1">
      <c r="A70" s="13"/>
      <c r="B70" s="24"/>
      <c r="C70" s="48"/>
      <c r="D70" s="24"/>
      <c r="E70" s="110"/>
      <c r="F70" s="110"/>
      <c r="H70" s="74"/>
      <c r="I70" s="117"/>
      <c r="J70" s="257"/>
      <c r="K70" s="257"/>
      <c r="L70" s="258"/>
      <c r="M70" s="257"/>
      <c r="N70" s="257"/>
      <c r="O70" s="257"/>
      <c r="P70" s="259"/>
      <c r="Q70" s="259"/>
      <c r="R70" s="117"/>
      <c r="S70" s="117"/>
      <c r="T70" s="117"/>
      <c r="U70" s="119"/>
      <c r="V70" s="117"/>
      <c r="W70" s="119"/>
      <c r="X70" s="64"/>
    </row>
    <row r="71" spans="1:24" s="6" customFormat="1" ht="9.75" customHeight="1">
      <c r="A71" s="13"/>
      <c r="B71" s="24"/>
      <c r="C71" s="48"/>
      <c r="D71" s="24"/>
      <c r="E71" s="112"/>
      <c r="F71" s="112"/>
      <c r="H71" s="74"/>
      <c r="I71" s="4"/>
      <c r="J71" s="4"/>
      <c r="K71" s="4"/>
      <c r="L71" s="257"/>
      <c r="M71" s="257"/>
      <c r="N71" s="257"/>
      <c r="O71" s="260"/>
      <c r="P71" s="257"/>
      <c r="Q71" s="260"/>
      <c r="R71" s="117"/>
      <c r="S71" s="117"/>
      <c r="T71" s="117"/>
      <c r="U71" s="117"/>
      <c r="V71" s="117"/>
      <c r="W71" s="117"/>
      <c r="X71" s="32"/>
    </row>
    <row r="72" spans="1:24" s="6" customFormat="1" ht="9.75" customHeight="1">
      <c r="A72" s="68"/>
      <c r="H72" s="74"/>
      <c r="I72" s="4"/>
      <c r="J72" s="4"/>
      <c r="K72" s="4"/>
      <c r="L72" s="257"/>
      <c r="M72" s="257"/>
      <c r="N72" s="257"/>
      <c r="O72" s="257"/>
      <c r="P72" s="257"/>
      <c r="Q72" s="257"/>
      <c r="R72" s="10"/>
      <c r="S72" s="10"/>
      <c r="T72" s="10"/>
      <c r="U72" s="10"/>
      <c r="V72" s="10"/>
    </row>
    <row r="73" spans="1:24" s="6" customFormat="1" ht="9.75" customHeight="1">
      <c r="A73" s="24"/>
      <c r="H73" s="74"/>
      <c r="R73" s="10"/>
      <c r="S73" s="10"/>
      <c r="T73" s="10"/>
      <c r="U73" s="10"/>
      <c r="V73" s="10"/>
    </row>
    <row r="74" spans="1:24" s="6" customFormat="1" ht="9.75" customHeight="1">
      <c r="A74" s="24"/>
      <c r="H74" s="74"/>
      <c r="S74" s="10"/>
      <c r="T74" s="10"/>
      <c r="U74" s="10"/>
      <c r="V74" s="10"/>
    </row>
  </sheetData>
  <mergeCells count="1">
    <mergeCell ref="A1:T1"/>
  </mergeCells>
  <pageMargins left="0.7" right="0.7" top="0.75" bottom="0.75" header="0.3" footer="0.3"/>
  <pageSetup paperSize="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4" sqref="F4"/>
    </sheetView>
  </sheetViews>
  <sheetFormatPr baseColWidth="10" defaultRowHeight="15"/>
  <cols>
    <col min="1" max="1" width="4.28515625" customWidth="1"/>
    <col min="2" max="2" width="11.140625" customWidth="1"/>
    <col min="3" max="3" width="6.28515625" customWidth="1"/>
    <col min="4" max="4" width="10.28515625" customWidth="1"/>
    <col min="5" max="5" width="9.28515625" customWidth="1"/>
    <col min="6" max="6" width="26.7109375" customWidth="1"/>
    <col min="7" max="7" width="3.7109375" customWidth="1"/>
    <col min="9" max="9" width="5.42578125" customWidth="1"/>
    <col min="11" max="11" width="9.42578125" customWidth="1"/>
    <col min="12" max="12" width="4.28515625" customWidth="1"/>
    <col min="13" max="13" width="9.42578125" customWidth="1"/>
    <col min="14" max="14" width="3.140625" customWidth="1"/>
  </cols>
  <sheetData>
    <row r="1" spans="1:14" ht="67.150000000000006" customHeight="1">
      <c r="A1" s="384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6"/>
    </row>
    <row r="2" spans="1:14" ht="21">
      <c r="A2" s="387"/>
      <c r="B2" s="458" t="s">
        <v>72</v>
      </c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60"/>
      <c r="N2" s="388"/>
    </row>
    <row r="3" spans="1:14" ht="21">
      <c r="A3" s="387"/>
      <c r="B3" s="461" t="s">
        <v>76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3"/>
      <c r="N3" s="388"/>
    </row>
    <row r="4" spans="1:14" ht="52.9" customHeight="1">
      <c r="A4" s="387"/>
      <c r="B4" s="368"/>
      <c r="C4" s="369"/>
      <c r="D4" s="369"/>
      <c r="E4" s="371"/>
      <c r="F4" s="369"/>
      <c r="G4" s="371"/>
      <c r="H4" s="378" t="s">
        <v>75</v>
      </c>
      <c r="I4" s="379"/>
      <c r="J4" s="464" t="s">
        <v>65</v>
      </c>
      <c r="K4" s="465"/>
      <c r="L4" s="379"/>
      <c r="M4" s="378" t="s">
        <v>47</v>
      </c>
      <c r="N4" s="388"/>
    </row>
    <row r="5" spans="1:14">
      <c r="A5" s="387"/>
      <c r="B5" s="132"/>
      <c r="C5" s="133"/>
      <c r="D5" s="134"/>
      <c r="E5" s="372"/>
      <c r="F5" s="370" t="s">
        <v>48</v>
      </c>
      <c r="G5" s="383"/>
      <c r="H5" s="380"/>
      <c r="I5" s="381"/>
      <c r="J5" s="382"/>
      <c r="K5" s="382"/>
      <c r="L5" s="382"/>
      <c r="M5" s="380"/>
      <c r="N5" s="388"/>
    </row>
    <row r="6" spans="1:14" ht="36" customHeight="1">
      <c r="A6" s="387"/>
      <c r="B6" s="394" t="s">
        <v>49</v>
      </c>
      <c r="C6" s="133"/>
      <c r="D6" s="135" t="s">
        <v>64</v>
      </c>
      <c r="E6" s="372"/>
      <c r="F6" s="135" t="s">
        <v>74</v>
      </c>
      <c r="G6" s="374"/>
      <c r="H6" s="375"/>
      <c r="I6" s="1"/>
      <c r="J6" s="1"/>
      <c r="K6" s="1"/>
      <c r="L6" s="1"/>
      <c r="M6" s="375"/>
      <c r="N6" s="388"/>
    </row>
    <row r="7" spans="1:14">
      <c r="A7" s="387"/>
      <c r="B7" s="48"/>
      <c r="C7" s="389"/>
      <c r="D7" s="95">
        <v>5988.7883300000003</v>
      </c>
      <c r="E7" s="373"/>
      <c r="F7" s="95">
        <f>D7*2%</f>
        <v>119.77576660000001</v>
      </c>
      <c r="G7" s="383"/>
      <c r="H7" s="377">
        <f>F7+D7</f>
        <v>6108.5640966000001</v>
      </c>
      <c r="I7" s="136"/>
      <c r="J7" s="466">
        <f>H7</f>
        <v>6108.5640966000001</v>
      </c>
      <c r="K7" s="467"/>
      <c r="L7" s="136"/>
      <c r="M7" s="377">
        <f>H7*14</f>
        <v>85519.897352400003</v>
      </c>
      <c r="N7" s="388"/>
    </row>
    <row r="8" spans="1:14">
      <c r="A8" s="387"/>
      <c r="B8" s="1"/>
      <c r="C8" s="1"/>
      <c r="D8" s="1"/>
      <c r="E8" s="1"/>
      <c r="F8" s="1"/>
      <c r="G8" s="1"/>
      <c r="H8" s="376"/>
      <c r="I8" s="1"/>
      <c r="J8" s="1"/>
      <c r="K8" s="1"/>
      <c r="L8" s="1"/>
      <c r="M8" s="376"/>
      <c r="N8" s="388"/>
    </row>
    <row r="9" spans="1:14" ht="20.45" customHeight="1">
      <c r="A9" s="387"/>
      <c r="B9" s="1"/>
      <c r="C9" s="1"/>
      <c r="D9" s="1"/>
      <c r="E9" s="1"/>
      <c r="F9" s="1"/>
      <c r="G9" s="1"/>
      <c r="H9" s="376"/>
      <c r="I9" s="1"/>
      <c r="J9" s="1"/>
      <c r="K9" s="1"/>
      <c r="L9" s="1"/>
      <c r="M9" s="376"/>
      <c r="N9" s="388"/>
    </row>
    <row r="10" spans="1:14" ht="12" customHeight="1">
      <c r="A10" s="387"/>
      <c r="B10" s="1"/>
      <c r="C10" s="1"/>
      <c r="D10" s="1"/>
      <c r="E10" s="1"/>
      <c r="F10" s="370" t="s">
        <v>63</v>
      </c>
      <c r="G10" s="383"/>
      <c r="H10" s="380"/>
      <c r="I10" s="390"/>
      <c r="J10" s="1"/>
      <c r="K10" s="1"/>
      <c r="L10" s="1"/>
      <c r="M10" s="380"/>
      <c r="N10" s="388"/>
    </row>
    <row r="11" spans="1:14" ht="43.9" customHeight="1">
      <c r="A11" s="387"/>
      <c r="B11" s="1"/>
      <c r="C11" s="1"/>
      <c r="D11" s="1"/>
      <c r="E11" s="1"/>
      <c r="F11" s="135" t="s">
        <v>73</v>
      </c>
      <c r="G11" s="374"/>
      <c r="H11" s="375"/>
      <c r="I11" s="1"/>
      <c r="J11" s="1"/>
      <c r="K11" s="1"/>
      <c r="L11" s="1"/>
      <c r="M11" s="375"/>
      <c r="N11" s="388"/>
    </row>
    <row r="12" spans="1:14">
      <c r="A12" s="387"/>
      <c r="B12" s="1"/>
      <c r="C12" s="1"/>
      <c r="D12" s="1"/>
      <c r="E12" s="1"/>
      <c r="F12" s="95">
        <f>D7*3.5%</f>
        <v>209.60759155000002</v>
      </c>
      <c r="G12" s="383"/>
      <c r="H12" s="377">
        <f>D7+F12</f>
        <v>6198.3959215499999</v>
      </c>
      <c r="I12" s="136"/>
      <c r="J12" s="466">
        <f>H12</f>
        <v>6198.3959215499999</v>
      </c>
      <c r="K12" s="467"/>
      <c r="L12" s="136"/>
      <c r="M12" s="377">
        <f>H12*14</f>
        <v>86777.542901699999</v>
      </c>
      <c r="N12" s="388"/>
    </row>
    <row r="13" spans="1:14">
      <c r="A13" s="391"/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3"/>
    </row>
  </sheetData>
  <mergeCells count="5">
    <mergeCell ref="B2:M2"/>
    <mergeCell ref="B3:M3"/>
    <mergeCell ref="J4:K4"/>
    <mergeCell ref="J12:K12"/>
    <mergeCell ref="J7:K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topLeftCell="D30" workbookViewId="0">
      <selection activeCell="J17" sqref="J17"/>
    </sheetView>
  </sheetViews>
  <sheetFormatPr baseColWidth="10" defaultColWidth="11.42578125" defaultRowHeight="15"/>
  <cols>
    <col min="1" max="29" width="10.140625" customWidth="1"/>
  </cols>
  <sheetData>
    <row r="1" spans="1:24" ht="21">
      <c r="A1" s="450" t="s">
        <v>58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1"/>
      <c r="V1" s="1"/>
      <c r="W1" s="1"/>
      <c r="X1" s="1"/>
    </row>
    <row r="2" spans="1:24" s="4" customFormat="1" ht="23.25" customHeight="1">
      <c r="A2" s="265"/>
      <c r="B2" s="265"/>
      <c r="C2" s="265"/>
      <c r="D2" s="265"/>
      <c r="E2" s="265"/>
      <c r="F2" s="451" t="s">
        <v>0</v>
      </c>
      <c r="G2" s="451"/>
      <c r="H2" s="451"/>
      <c r="I2" s="451"/>
      <c r="J2" s="451"/>
      <c r="K2" s="451"/>
      <c r="L2" s="451"/>
      <c r="M2" s="451"/>
      <c r="N2" s="451"/>
      <c r="O2" s="451"/>
      <c r="P2" s="265"/>
      <c r="Q2" s="265"/>
      <c r="R2" s="265"/>
      <c r="S2" s="265"/>
      <c r="T2" s="3"/>
      <c r="U2" s="3"/>
      <c r="V2" s="3"/>
      <c r="W2" s="3"/>
      <c r="X2" s="3"/>
    </row>
    <row r="3" spans="1:24">
      <c r="A3" s="5" t="s">
        <v>59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9">
        <v>22</v>
      </c>
      <c r="K6" s="9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7"/>
      <c r="K7" s="17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10"/>
      <c r="K8" s="1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[1]LGPE!$B5+([1]LGPE!$B15*2)</f>
        <v>16071.44</v>
      </c>
      <c r="C9" s="17">
        <f>[1]LGPE!$B5+([1]LGPE!$B15*2)</f>
        <v>16071.44</v>
      </c>
      <c r="D9" s="17">
        <f>[1]LGPE!$B5+([1]LGPE!$B15*2)</f>
        <v>16071.44</v>
      </c>
      <c r="E9" s="17">
        <f>[1]LGPE!$B5+([1]LGPE!$B15*2)</f>
        <v>16071.44</v>
      </c>
      <c r="F9" s="18">
        <f>[1]LGPE!$B5+([1]LGPE!$B15*2)</f>
        <v>16071.44</v>
      </c>
      <c r="G9" s="17">
        <f>[1]LGPE!$B5+([1]LGPE!$B15*2)</f>
        <v>16071.44</v>
      </c>
      <c r="H9" s="17">
        <f>[1]LGPE!$B5+([1]LGPE!$B15*2)</f>
        <v>16071.44</v>
      </c>
      <c r="I9" s="17">
        <f>[1]LGPE!$B5+([1]LGPE!$B15*2)</f>
        <v>16071.44</v>
      </c>
      <c r="J9" s="17">
        <f>[1]LGPE!$B5+([1]LGPE!$B15*2)</f>
        <v>16071.44</v>
      </c>
      <c r="K9" s="17">
        <f>[1]LGPE!$B5+([1]LGPE!$B15*2)</f>
        <v>16071.44</v>
      </c>
      <c r="L9" s="18">
        <f>[1]LGPE!$B5+([1]LGPE!$B15*2)</f>
        <v>16071.44</v>
      </c>
      <c r="M9" s="23">
        <f>[1]LGPE!$B5+([1]LGPE!$B15*2)</f>
        <v>16071.44</v>
      </c>
      <c r="N9" s="23">
        <f>[1]LGPE!$B5+([1]LGPE!$B15*2)</f>
        <v>16071.44</v>
      </c>
      <c r="O9" s="23">
        <f>[1]LGPE!$B5+([1]LGPE!$B15*2)</f>
        <v>16071.44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[1]LGPE!E24</f>
        <v>14850.779999999999</v>
      </c>
      <c r="C10" s="17">
        <f>[1]LGPE!E25</f>
        <v>13320.44</v>
      </c>
      <c r="D10" s="17">
        <f>[1]LGPE!E26</f>
        <v>12760.720000000001</v>
      </c>
      <c r="E10" s="17">
        <f>[1]LGPE!E27</f>
        <v>12200.019999999999</v>
      </c>
      <c r="F10" s="18">
        <f>[1]LGPE!E28</f>
        <v>10703.56</v>
      </c>
      <c r="G10" s="17">
        <f>[1]LGPE!E29</f>
        <v>9496.34</v>
      </c>
      <c r="H10" s="17">
        <f>[1]LGPE!E30</f>
        <v>8936.06</v>
      </c>
      <c r="I10" s="17">
        <f>[1]LGPE!E31</f>
        <v>8376.6200000000008</v>
      </c>
      <c r="J10" s="17">
        <f>[1]LGPE!E32</f>
        <v>7815.92</v>
      </c>
      <c r="K10" s="17">
        <f>[1]LGPE!E33</f>
        <v>7256.6200000000008</v>
      </c>
      <c r="L10" s="18">
        <f>[1]LGPE!E34</f>
        <v>6740.72</v>
      </c>
      <c r="M10" s="23">
        <f>[1]LGPE!E34</f>
        <v>6740.72</v>
      </c>
      <c r="N10" s="23">
        <f>[1]LGPE!E34</f>
        <v>6740.72</v>
      </c>
      <c r="O10" s="23">
        <f>[1]LGPE!E34</f>
        <v>6740.72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('[1]SET20 ANUAL'!C11*0.9%)+'[1]SET20 ANUAL'!C11</f>
        <v>41164.617890298003</v>
      </c>
      <c r="C11" s="17">
        <f>('[1]SET20 ANUAL'!D11*0.9%)+'[1]SET20 ANUAL'!D11</f>
        <v>39022.9074529266</v>
      </c>
      <c r="D11" s="17">
        <f>('[1]SET20 ANUAL'!E11*0.9%)+'[1]SET20 ANUAL'!E11</f>
        <v>35508.651342234007</v>
      </c>
      <c r="E11" s="17">
        <f>('[1]SET20 ANUAL'!F11*0.9%)+'[1]SET20 ANUAL'!F11</f>
        <v>29159.587866309605</v>
      </c>
      <c r="F11" s="18">
        <f>('[1]SET20 ANUAL'!G11*0.9%)+'[1]SET20 ANUAL'!G11</f>
        <v>25681.8994266954</v>
      </c>
      <c r="G11" s="17">
        <f>('[1]SET20 ANUAL'!H11*0.9%)+'[1]SET20 ANUAL'!H11</f>
        <v>25573.853033047199</v>
      </c>
      <c r="H11" s="17">
        <f>('[1]SET20 ANUAL'!I11*0.9%)+'[1]SET20 ANUAL'!I11</f>
        <v>24951.236965704004</v>
      </c>
      <c r="I11" s="17">
        <f>('[1]SET20 ANUAL'!J11*0.9%)+'[1]SET20 ANUAL'!J11</f>
        <v>24504.147145980598</v>
      </c>
      <c r="J11" s="17">
        <f>('[1]SET20 ANUAL'!K11*0.9%)+'[1]SET20 ANUAL'!K11</f>
        <v>24079.9065013584</v>
      </c>
      <c r="K11" s="17">
        <f>('[1]SET20 ANUAL'!L11*0.9%)+'[1]SET20 ANUAL'!L11</f>
        <v>22327.528250651394</v>
      </c>
      <c r="L11" s="18">
        <f>('[1]SET20 ANUAL'!M11*0.9%)+'[1]SET20 ANUAL'!M11</f>
        <v>20580.7371197022</v>
      </c>
      <c r="M11" s="23">
        <f>('[1]SET20 ANUAL'!N11*0.9%)+'[1]SET20 ANUAL'!N11</f>
        <v>17925.807086959801</v>
      </c>
      <c r="N11" s="23">
        <f>('[1]SET20 ANUAL'!O11*0.9%)+'[1]SET20 ANUAL'!O11</f>
        <v>14647.869579428399</v>
      </c>
      <c r="O11" s="23">
        <f>('[1]SET20 ANUAL'!P11*0.9%)+'[1]SET20 ANUAL'!P11</f>
        <v>11041.661031714599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('[1]SET20 ANUAL'!C12*0.9%)+'[1]SET20 ANUAL'!C12</f>
        <v>11650.8733572</v>
      </c>
      <c r="C12" s="17">
        <f>('[1]SET20 ANUAL'!D12*0.9%)+'[1]SET20 ANUAL'!D12</f>
        <v>11136.345108000001</v>
      </c>
      <c r="D12" s="17">
        <f>('[1]SET20 ANUAL'!E12*0.9%)+'[1]SET20 ANUAL'!E12</f>
        <v>9718.7628677999983</v>
      </c>
      <c r="E12" s="17">
        <f>('[1]SET20 ANUAL'!F12*0.9%)+'[1]SET20 ANUAL'!F12</f>
        <v>7870.5820074000003</v>
      </c>
      <c r="F12" s="18">
        <f>('[1]SET20 ANUAL'!G12*0.9%)+'[1]SET20 ANUAL'!G12</f>
        <v>6882.4457057999998</v>
      </c>
      <c r="G12" s="17">
        <f>('[1]SET20 ANUAL'!H12*0.9%)+'[1]SET20 ANUAL'!H12</f>
        <v>6926.4637344000002</v>
      </c>
      <c r="H12" s="17">
        <f>('[1]SET20 ANUAL'!I12*0.9%)+'[1]SET20 ANUAL'!I12</f>
        <v>6766.6012049999999</v>
      </c>
      <c r="I12" s="17">
        <f>('[1]SET20 ANUAL'!J12*0.9%)+'[1]SET20 ANUAL'!J12</f>
        <v>6650.1803634000007</v>
      </c>
      <c r="J12" s="17">
        <f>('[1]SET20 ANUAL'!K12*0.9%)+'[1]SET20 ANUAL'!K12</f>
        <v>6556.5970260000004</v>
      </c>
      <c r="K12" s="17">
        <f>('[1]SET20 ANUAL'!L12*0.9%)+'[1]SET20 ANUAL'!L12</f>
        <v>6039.6193283999974</v>
      </c>
      <c r="L12" s="18">
        <f>('[1]SET20 ANUAL'!M12*0.9%)+'[1]SET20 ANUAL'!M12</f>
        <v>5548.5769667999994</v>
      </c>
      <c r="M12" s="23">
        <f>('[1]SET20 ANUAL'!N12*0.9%)+'[1]SET20 ANUAL'!N12</f>
        <v>5043.9185537999992</v>
      </c>
      <c r="N12" s="23">
        <f>('[1]SET20 ANUAL'!O12*0.9%)+'[1]SET20 ANUAL'!O12</f>
        <v>4048.0016513999999</v>
      </c>
      <c r="O12" s="23">
        <f>('[1]SET20 ANUAL'!P12*0.9%)+'[1]SET20 ANUAL'!P12</f>
        <v>2952.3777906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f>B12*$A$13</f>
        <v>5825.4366786000001</v>
      </c>
      <c r="C13" s="26">
        <f>C12*$A$13</f>
        <v>5568.1725540000007</v>
      </c>
      <c r="D13" s="26">
        <f t="shared" ref="D13:O13" si="0">D12*$A$13</f>
        <v>4859.3814338999991</v>
      </c>
      <c r="E13" s="26">
        <f t="shared" si="0"/>
        <v>3935.2910037000001</v>
      </c>
      <c r="F13" s="27">
        <f t="shared" si="0"/>
        <v>3441.2228528999999</v>
      </c>
      <c r="G13" s="26">
        <f t="shared" si="0"/>
        <v>3463.2318672000001</v>
      </c>
      <c r="H13" s="26">
        <f t="shared" si="0"/>
        <v>3383.3006025</v>
      </c>
      <c r="I13" s="26">
        <f t="shared" si="0"/>
        <v>3325.0901817000004</v>
      </c>
      <c r="J13" s="26">
        <f t="shared" si="0"/>
        <v>3278.2985130000002</v>
      </c>
      <c r="K13" s="26">
        <f t="shared" si="0"/>
        <v>3019.8096641999987</v>
      </c>
      <c r="L13" s="27">
        <f t="shared" si="0"/>
        <v>2774.2884833999997</v>
      </c>
      <c r="M13" s="28">
        <f t="shared" si="0"/>
        <v>2521.9592768999996</v>
      </c>
      <c r="N13" s="28">
        <f t="shared" si="0"/>
        <v>2024.0008257</v>
      </c>
      <c r="O13" s="28">
        <f t="shared" si="0"/>
        <v>1476.1888953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f>B12*$A$14</f>
        <v>3495.2620071599999</v>
      </c>
      <c r="C14" s="26">
        <f t="shared" ref="C14:O14" si="1">C12*$A$14</f>
        <v>3340.9035324000001</v>
      </c>
      <c r="D14" s="26">
        <f t="shared" si="1"/>
        <v>2915.6288603399994</v>
      </c>
      <c r="E14" s="26">
        <f t="shared" si="1"/>
        <v>2361.17460222</v>
      </c>
      <c r="F14" s="27">
        <f t="shared" si="1"/>
        <v>2064.7337117399998</v>
      </c>
      <c r="G14" s="26">
        <f t="shared" si="1"/>
        <v>2077.9391203199998</v>
      </c>
      <c r="H14" s="26">
        <f t="shared" si="1"/>
        <v>2029.9803614999998</v>
      </c>
      <c r="I14" s="26">
        <f t="shared" si="1"/>
        <v>1995.0541090200002</v>
      </c>
      <c r="J14" s="26">
        <f t="shared" si="1"/>
        <v>1966.9791078000001</v>
      </c>
      <c r="K14" s="26">
        <f t="shared" si="1"/>
        <v>1811.8857985199991</v>
      </c>
      <c r="L14" s="27">
        <f t="shared" si="1"/>
        <v>1664.5730900399997</v>
      </c>
      <c r="M14" s="28">
        <f t="shared" si="1"/>
        <v>1513.1755661399998</v>
      </c>
      <c r="N14" s="28">
        <f t="shared" si="1"/>
        <v>1214.40049542</v>
      </c>
      <c r="O14" s="28">
        <f t="shared" si="1"/>
        <v>885.71333717999994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f>B12*$A$15</f>
        <v>2330.1746714400001</v>
      </c>
      <c r="C15" s="26">
        <f t="shared" ref="C15:O15" si="2">C12*$A$15</f>
        <v>2227.2690216000005</v>
      </c>
      <c r="D15" s="26">
        <f t="shared" si="2"/>
        <v>1943.7525735599997</v>
      </c>
      <c r="E15" s="26">
        <f t="shared" si="2"/>
        <v>1574.1164014800001</v>
      </c>
      <c r="F15" s="27">
        <f t="shared" si="2"/>
        <v>1376.4891411600001</v>
      </c>
      <c r="G15" s="26">
        <f t="shared" si="2"/>
        <v>1385.2927468800001</v>
      </c>
      <c r="H15" s="26">
        <f t="shared" si="2"/>
        <v>1353.3202410000001</v>
      </c>
      <c r="I15" s="26">
        <f t="shared" si="2"/>
        <v>1330.0360726800002</v>
      </c>
      <c r="J15" s="26">
        <f t="shared" si="2"/>
        <v>1311.3194052000001</v>
      </c>
      <c r="K15" s="26">
        <f t="shared" si="2"/>
        <v>1207.9238656799996</v>
      </c>
      <c r="L15" s="27">
        <f t="shared" si="2"/>
        <v>1109.71539336</v>
      </c>
      <c r="M15" s="28">
        <f t="shared" si="2"/>
        <v>1008.7837107599998</v>
      </c>
      <c r="N15" s="28">
        <f t="shared" si="2"/>
        <v>809.60033027999998</v>
      </c>
      <c r="O15" s="28">
        <f t="shared" si="2"/>
        <v>590.47555812000007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8"/>
      <c r="M16" s="17"/>
      <c r="N16" s="17"/>
      <c r="O16" s="17"/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83737.711247498009</v>
      </c>
      <c r="C17" s="31">
        <f t="shared" ref="C17:O17" si="3">C9+C10+C11+C12</f>
        <v>79551.132560926606</v>
      </c>
      <c r="D17" s="31">
        <f t="shared" si="3"/>
        <v>74059.574210034014</v>
      </c>
      <c r="E17" s="31">
        <f t="shared" si="3"/>
        <v>65301.6298737096</v>
      </c>
      <c r="F17" s="31">
        <f t="shared" si="3"/>
        <v>59339.345132495393</v>
      </c>
      <c r="G17" s="31">
        <f t="shared" si="3"/>
        <v>58068.096767447198</v>
      </c>
      <c r="H17" s="31">
        <f t="shared" si="3"/>
        <v>56725.338170704003</v>
      </c>
      <c r="I17" s="31">
        <f t="shared" si="3"/>
        <v>55602.387509380605</v>
      </c>
      <c r="J17" s="31">
        <f t="shared" si="3"/>
        <v>54523.863527358408</v>
      </c>
      <c r="K17" s="31">
        <f t="shared" si="3"/>
        <v>51695.207579051392</v>
      </c>
      <c r="L17" s="31">
        <f t="shared" si="3"/>
        <v>48941.474086502203</v>
      </c>
      <c r="M17" s="31">
        <f t="shared" si="3"/>
        <v>45781.885640759807</v>
      </c>
      <c r="N17" s="31">
        <f t="shared" si="3"/>
        <v>41508.031230828405</v>
      </c>
      <c r="O17" s="31">
        <f t="shared" si="3"/>
        <v>36806.198822314604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287">
        <f>(J17*3.5)/100</f>
        <v>1908.3352234575443</v>
      </c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38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74">
        <f>J17+B22</f>
        <v>56432.198750815951</v>
      </c>
      <c r="C23" s="10"/>
      <c r="D23" s="22" t="s">
        <v>5</v>
      </c>
      <c r="E23" s="18">
        <f>[1]LGPE!$B6+([1]LGPE!$B16*2)</f>
        <v>14132.38</v>
      </c>
      <c r="F23" s="17">
        <f>[1]LGPE!$B6+([1]LGPE!$B16*2)</f>
        <v>14132.38</v>
      </c>
      <c r="G23" s="17">
        <f>[1]LGPE!$B6+([1]LGPE!$B16*2)</f>
        <v>14132.38</v>
      </c>
      <c r="H23" s="18">
        <f>[1]LGPE!$B6+([1]LGPE!$B16*2)</f>
        <v>14132.38</v>
      </c>
      <c r="I23" s="17">
        <f>[1]LGPE!$B6+([1]LGPE!$B16*2)</f>
        <v>14132.38</v>
      </c>
      <c r="J23" s="17">
        <f>[1]LGPE!$B6+([1]LGPE!$B16*2)</f>
        <v>14132.38</v>
      </c>
      <c r="K23" s="23">
        <f>[1]LGPE!$B6+([1]LGPE!$B16*2)</f>
        <v>14132.38</v>
      </c>
      <c r="L23" s="23">
        <f>[1]LGPE!$B6+([1]LGPE!$B16*2)</f>
        <v>14132.38</v>
      </c>
      <c r="M23" s="17">
        <f>[1]LGPE!$B6+([1]LGPE!$B16*2)</f>
        <v>14132.38</v>
      </c>
      <c r="N23" s="18">
        <f>[1]LGPE!$B6+([1]LGPE!$B16*2)</f>
        <v>14132.38</v>
      </c>
      <c r="O23" s="17">
        <f>[1]LGPE!$B6+([1]LGPE!$B16*2)</f>
        <v>14132.38</v>
      </c>
      <c r="P23" s="18">
        <f>[1]LGPE!$B6+([1]LGPE!$B16*2)</f>
        <v>14132.38</v>
      </c>
      <c r="Q23" s="17">
        <f>[1]LGPE!$B6+([1]LGPE!$B16*2)</f>
        <v>14132.38</v>
      </c>
      <c r="R23" s="32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v>10703.56</v>
      </c>
      <c r="F24" s="23">
        <v>10703.56</v>
      </c>
      <c r="G24" s="23">
        <v>9496.34</v>
      </c>
      <c r="H24" s="18">
        <v>8936.06</v>
      </c>
      <c r="I24" s="17">
        <v>8376.6200000000008</v>
      </c>
      <c r="J24" s="17">
        <v>7815.92</v>
      </c>
      <c r="K24" s="23">
        <v>7256.62</v>
      </c>
      <c r="L24" s="23">
        <v>6740.72</v>
      </c>
      <c r="M24" s="23">
        <v>6396.74</v>
      </c>
      <c r="N24" s="18">
        <v>6052.48</v>
      </c>
      <c r="O24" s="23">
        <v>5708.08</v>
      </c>
      <c r="P24" s="18">
        <v>5364.66</v>
      </c>
      <c r="Q24" s="23">
        <v>5364.66</v>
      </c>
      <c r="R24" s="32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('[1]SET20 ANUAL'!F24*0.9%)+'[1]SET20 ANUAL'!F24</f>
        <v>27598.3321495686</v>
      </c>
      <c r="F25" s="23">
        <f>('[1]SET20 ANUAL'!G24*0.9%)+'[1]SET20 ANUAL'!G24</f>
        <v>22703.079480404398</v>
      </c>
      <c r="G25" s="23">
        <f>('[1]SET20 ANUAL'!H24*0.9%)+'[1]SET20 ANUAL'!H24</f>
        <v>22415.5506197574</v>
      </c>
      <c r="H25" s="18">
        <f>('[1]SET20 ANUAL'!I24*0.9%)+'[1]SET20 ANUAL'!I24</f>
        <v>21226.3693568934</v>
      </c>
      <c r="I25" s="23">
        <f>('[1]SET20 ANUAL'!J24*0.9%)+'[1]SET20 ANUAL'!J24</f>
        <v>20518.403340691195</v>
      </c>
      <c r="J25" s="23">
        <f>('[1]SET20 ANUAL'!K24*0.9%)+'[1]SET20 ANUAL'!K24</f>
        <v>20163.803900083203</v>
      </c>
      <c r="K25" s="23">
        <f>('[1]SET20 ANUAL'!L24*0.9%)+'[1]SET20 ANUAL'!L24</f>
        <v>19733.187341275796</v>
      </c>
      <c r="L25" s="23">
        <f>('[1]SET20 ANUAL'!M24*0.9%)+'[1]SET20 ANUAL'!M24</f>
        <v>19286.540295372</v>
      </c>
      <c r="M25" s="23">
        <f>('[1]SET20 ANUAL'!N24*0.9%)+'[1]SET20 ANUAL'!N24</f>
        <v>19008.647492688</v>
      </c>
      <c r="N25" s="18">
        <f>('[1]SET20 ANUAL'!O24*0.9%)+'[1]SET20 ANUAL'!O24</f>
        <v>17637.827671892399</v>
      </c>
      <c r="O25" s="23">
        <f>('[1]SET20 ANUAL'!P24*0.9%)+'[1]SET20 ANUAL'!P24</f>
        <v>16853.445925784999</v>
      </c>
      <c r="P25" s="18">
        <f>('[1]SET20 ANUAL'!Q24*0.9%)+'[1]SET20 ANUAL'!Q24</f>
        <v>16016.6886331368</v>
      </c>
      <c r="Q25" s="23">
        <f>('[1]SET20 ANUAL'!R24*0.9%)+'[1]SET20 ANUAL'!R24</f>
        <v>14436.9575195832</v>
      </c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('[1]SET20 ANUAL'!F25*0.9%)+'[1]SET20 ANUAL'!F25</f>
        <v>8820.3916457999985</v>
      </c>
      <c r="F26" s="23">
        <f>('[1]SET20 ANUAL'!G25*0.9%)+'[1]SET20 ANUAL'!G25</f>
        <v>6411.0709740000002</v>
      </c>
      <c r="G26" s="23">
        <f>('[1]SET20 ANUAL'!H25*0.9%)+'[1]SET20 ANUAL'!H25</f>
        <v>7004.7740405999984</v>
      </c>
      <c r="H26" s="18">
        <f>('[1]SET20 ANUAL'!I25*0.9%)+'[1]SET20 ANUAL'!I25</f>
        <v>5993.7281922000011</v>
      </c>
      <c r="I26" s="23">
        <f>('[1]SET20 ANUAL'!J25*0.9%)+'[1]SET20 ANUAL'!J25</f>
        <v>5549.5135205999995</v>
      </c>
      <c r="J26" s="23">
        <f>('[1]SET20 ANUAL'!K25*0.9%)+'[1]SET20 ANUAL'!K25</f>
        <v>5454.7775016000005</v>
      </c>
      <c r="K26" s="23">
        <f>('[1]SET20 ANUAL'!L25*0.9%)+'[1]SET20 ANUAL'!L25</f>
        <v>5355.8630118000001</v>
      </c>
      <c r="L26" s="23">
        <f>('[1]SET20 ANUAL'!M25*0.9%)+'[1]SET20 ANUAL'!M25</f>
        <v>5261.7033336000004</v>
      </c>
      <c r="M26" s="23">
        <f>('[1]SET20 ANUAL'!N25*0.9%)+'[1]SET20 ANUAL'!N25</f>
        <v>5194.2714600000008</v>
      </c>
      <c r="N26" s="18">
        <f>('[1]SET20 ANUAL'!O25*0.9%)+'[1]SET20 ANUAL'!O25</f>
        <v>4785.3576623999998</v>
      </c>
      <c r="O26" s="23">
        <f>('[1]SET20 ANUAL'!P25*0.9%)+'[1]SET20 ANUAL'!P25</f>
        <v>4587.3125549999995</v>
      </c>
      <c r="P26" s="18">
        <f>('[1]SET20 ANUAL'!Q25*0.9%)+'[1]SET20 ANUAL'!Q25</f>
        <v>4337.2526903999997</v>
      </c>
      <c r="Q26" s="23">
        <f>('[1]SET20 ANUAL'!R25*0.9%)+'[1]SET20 ANUAL'!R25</f>
        <v>4090.3627001999994</v>
      </c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27">
        <f>E26*$A$13</f>
        <v>4410.1958228999993</v>
      </c>
      <c r="F27" s="26">
        <f>F26*$A$13</f>
        <v>3205.5354870000001</v>
      </c>
      <c r="G27" s="26">
        <f t="shared" ref="G27:Q27" si="4">G26*$A$13</f>
        <v>3502.3870202999992</v>
      </c>
      <c r="H27" s="27">
        <f t="shared" si="4"/>
        <v>2996.8640961000006</v>
      </c>
      <c r="I27" s="26">
        <f t="shared" si="4"/>
        <v>2774.7567602999998</v>
      </c>
      <c r="J27" s="28">
        <f t="shared" si="4"/>
        <v>2727.3887508000003</v>
      </c>
      <c r="K27" s="28">
        <f t="shared" si="4"/>
        <v>2677.9315059</v>
      </c>
      <c r="L27" s="28">
        <f t="shared" si="4"/>
        <v>2630.8516668000002</v>
      </c>
      <c r="M27" s="26">
        <f t="shared" si="4"/>
        <v>2597.1357300000004</v>
      </c>
      <c r="N27" s="27">
        <f t="shared" si="4"/>
        <v>2392.6788311999999</v>
      </c>
      <c r="O27" s="28">
        <f t="shared" si="4"/>
        <v>2293.6562774999998</v>
      </c>
      <c r="P27" s="27">
        <f t="shared" si="4"/>
        <v>2168.6263451999998</v>
      </c>
      <c r="Q27" s="28">
        <f t="shared" si="4"/>
        <v>2045.1813500999997</v>
      </c>
      <c r="R27" s="45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27">
        <f>E26*$A$14</f>
        <v>2646.1174937399996</v>
      </c>
      <c r="F28" s="26">
        <f t="shared" ref="F28:Q28" si="5">F26*$A$14</f>
        <v>1923.3212922</v>
      </c>
      <c r="G28" s="26">
        <f t="shared" si="5"/>
        <v>2101.4322121799996</v>
      </c>
      <c r="H28" s="27">
        <f t="shared" si="5"/>
        <v>1798.1184576600003</v>
      </c>
      <c r="I28" s="26">
        <f t="shared" si="5"/>
        <v>1664.8540561799998</v>
      </c>
      <c r="J28" s="28">
        <f t="shared" si="5"/>
        <v>1636.4332504800002</v>
      </c>
      <c r="K28" s="28">
        <f t="shared" si="5"/>
        <v>1606.7589035399999</v>
      </c>
      <c r="L28" s="28">
        <f t="shared" si="5"/>
        <v>1578.51100008</v>
      </c>
      <c r="M28" s="26">
        <f t="shared" si="5"/>
        <v>1558.2814380000002</v>
      </c>
      <c r="N28" s="27">
        <f t="shared" si="5"/>
        <v>1435.6072987199998</v>
      </c>
      <c r="O28" s="26">
        <f t="shared" si="5"/>
        <v>1376.1937664999998</v>
      </c>
      <c r="P28" s="27">
        <f t="shared" si="5"/>
        <v>1301.1758071199999</v>
      </c>
      <c r="Q28" s="26">
        <f t="shared" si="5"/>
        <v>1227.1088100599998</v>
      </c>
      <c r="R28" s="45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27">
        <f>E26*$A$15</f>
        <v>1764.0783291599998</v>
      </c>
      <c r="F29" s="26">
        <f t="shared" ref="F29:Q29" si="6">F26*$A$15</f>
        <v>1282.2141948000001</v>
      </c>
      <c r="G29" s="26">
        <f t="shared" si="6"/>
        <v>1400.9548081199998</v>
      </c>
      <c r="H29" s="27">
        <f t="shared" si="6"/>
        <v>1198.7456384400002</v>
      </c>
      <c r="I29" s="26">
        <f t="shared" si="6"/>
        <v>1109.90270412</v>
      </c>
      <c r="J29" s="28">
        <f t="shared" si="6"/>
        <v>1090.9555003200001</v>
      </c>
      <c r="K29" s="28">
        <f t="shared" si="6"/>
        <v>1071.1726023600002</v>
      </c>
      <c r="L29" s="28">
        <f t="shared" si="6"/>
        <v>1052.3406667200002</v>
      </c>
      <c r="M29" s="26">
        <f t="shared" si="6"/>
        <v>1038.8542920000002</v>
      </c>
      <c r="N29" s="27">
        <f t="shared" si="6"/>
        <v>957.07153247999997</v>
      </c>
      <c r="O29" s="26">
        <f t="shared" si="6"/>
        <v>917.46251099999995</v>
      </c>
      <c r="P29" s="27">
        <f t="shared" si="6"/>
        <v>867.45053808</v>
      </c>
      <c r="Q29" s="26">
        <f t="shared" si="6"/>
        <v>818.07254003999992</v>
      </c>
      <c r="R29" s="45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18">
        <f>E23+E24+E25+E26</f>
        <v>61254.6637953686</v>
      </c>
      <c r="F30" s="18">
        <f t="shared" ref="F30:Q30" si="7">F23+F24+F25+F26</f>
        <v>53950.090454404402</v>
      </c>
      <c r="G30" s="18">
        <f t="shared" si="7"/>
        <v>53049.044660357402</v>
      </c>
      <c r="H30" s="18">
        <f t="shared" si="7"/>
        <v>50288.537549093402</v>
      </c>
      <c r="I30" s="18">
        <f t="shared" si="7"/>
        <v>48576.916861291189</v>
      </c>
      <c r="J30" s="18">
        <f t="shared" si="7"/>
        <v>47566.881401683204</v>
      </c>
      <c r="K30" s="18">
        <f t="shared" si="7"/>
        <v>46478.0503530758</v>
      </c>
      <c r="L30" s="18">
        <f t="shared" si="7"/>
        <v>45421.343628971998</v>
      </c>
      <c r="M30" s="18">
        <f t="shared" si="7"/>
        <v>44732.038952688003</v>
      </c>
      <c r="N30" s="18">
        <f t="shared" si="7"/>
        <v>42608.045334292401</v>
      </c>
      <c r="O30" s="18">
        <f t="shared" si="7"/>
        <v>41281.218480784999</v>
      </c>
      <c r="P30" s="18">
        <f t="shared" si="7"/>
        <v>39850.981323536798</v>
      </c>
      <c r="Q30" s="18">
        <f t="shared" si="7"/>
        <v>38024.360219783201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4" ht="9.75" customHeight="1">
      <c r="A33" s="9"/>
      <c r="B33" s="9"/>
      <c r="C33" s="10"/>
      <c r="D33" s="9"/>
      <c r="E33" s="9"/>
      <c r="F33" s="9"/>
      <c r="G33" s="9"/>
      <c r="H33" s="9"/>
      <c r="I33" s="9"/>
      <c r="J33" s="9">
        <v>22</v>
      </c>
      <c r="K33" s="9">
        <v>21</v>
      </c>
      <c r="L33" s="9">
        <v>20</v>
      </c>
      <c r="M33" s="9">
        <v>19</v>
      </c>
      <c r="N33" s="14">
        <v>18</v>
      </c>
      <c r="O33" s="47">
        <v>17</v>
      </c>
      <c r="P33" s="14">
        <v>16</v>
      </c>
      <c r="Q33" s="14">
        <v>15</v>
      </c>
      <c r="R33" s="9">
        <v>14</v>
      </c>
      <c r="S33" s="47">
        <v>13</v>
      </c>
      <c r="T33" s="9">
        <v>12</v>
      </c>
      <c r="U33" s="9"/>
      <c r="V33" s="9"/>
    </row>
    <row r="34" spans="1:24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42"/>
      <c r="P34" s="38"/>
      <c r="Q34" s="38"/>
      <c r="R34" s="40"/>
      <c r="S34" s="42"/>
      <c r="T34" s="40"/>
      <c r="U34" s="9"/>
      <c r="V34" s="9"/>
    </row>
    <row r="35" spans="1:24" s="6" customFormat="1" ht="9.75" customHeight="1">
      <c r="A35" s="10"/>
      <c r="B35" s="10"/>
      <c r="C35" s="10"/>
      <c r="D35" s="10"/>
      <c r="E35" s="10"/>
      <c r="F35" s="10"/>
      <c r="G35" s="10"/>
      <c r="H35" s="10"/>
      <c r="I35" s="17" t="s">
        <v>5</v>
      </c>
      <c r="J35" s="17"/>
      <c r="K35" s="17">
        <f>[1]LGPE!$B8+([1]LGPE!$B18*2)</f>
        <v>10823.900000000001</v>
      </c>
      <c r="L35" s="17">
        <f>[1]LGPE!$B8+([1]LGPE!$B18*2)</f>
        <v>10823.900000000001</v>
      </c>
      <c r="M35" s="17">
        <f>[1]LGPE!$B8+([1]LGPE!$B18*2)</f>
        <v>10823.900000000001</v>
      </c>
      <c r="N35" s="18">
        <f>[1]LGPE!$B8+([1]LGPE!$B18*2)</f>
        <v>10823.900000000001</v>
      </c>
      <c r="O35" s="23">
        <f>[1]LGPE!$B8+([1]LGPE!$B18*2)</f>
        <v>10823.900000000001</v>
      </c>
      <c r="P35" s="18">
        <f>[1]LGPE!$B8+([1]LGPE!$B18*2)</f>
        <v>10823.900000000001</v>
      </c>
      <c r="Q35" s="18">
        <f>[1]LGPE!$B8+([1]LGPE!$B18*2)</f>
        <v>10823.900000000001</v>
      </c>
      <c r="R35" s="17">
        <f>[1]LGPE!$B8+([1]LGPE!$B18*2)</f>
        <v>10823.900000000001</v>
      </c>
      <c r="S35" s="23">
        <f>[1]LGPE!$B8+([1]LGPE!$B18*2)</f>
        <v>10823.900000000001</v>
      </c>
      <c r="T35" s="17">
        <f>[1]LGPE!$B8+([1]LGPE!$B18*2)</f>
        <v>10823.900000000001</v>
      </c>
      <c r="U35" s="24"/>
      <c r="V35" s="24"/>
      <c r="W35" s="48"/>
      <c r="X35" s="48"/>
    </row>
    <row r="36" spans="1:24" s="6" customFormat="1" ht="9.75" customHeight="1">
      <c r="A36" s="10"/>
      <c r="B36" s="10"/>
      <c r="C36" s="10"/>
      <c r="D36" s="10"/>
      <c r="E36" s="10"/>
      <c r="F36" s="10"/>
      <c r="G36" s="10"/>
      <c r="H36" s="10"/>
      <c r="I36" s="17" t="s">
        <v>6</v>
      </c>
      <c r="J36" s="23"/>
      <c r="K36" s="23">
        <v>7256.62</v>
      </c>
      <c r="L36" s="23">
        <v>6740.72</v>
      </c>
      <c r="M36" s="23">
        <v>6396.74</v>
      </c>
      <c r="N36" s="18">
        <v>6052.48</v>
      </c>
      <c r="O36" s="23">
        <v>5708.08</v>
      </c>
      <c r="P36" s="18">
        <v>5364.66</v>
      </c>
      <c r="Q36" s="18">
        <v>5019.84</v>
      </c>
      <c r="R36" s="23">
        <v>4676.28</v>
      </c>
      <c r="S36" s="23">
        <v>4331.6000000000004</v>
      </c>
      <c r="T36" s="23">
        <v>3987.2</v>
      </c>
      <c r="U36" s="24"/>
      <c r="V36" s="24"/>
      <c r="W36" s="49"/>
      <c r="X36" s="48"/>
    </row>
    <row r="37" spans="1:24" s="6" customFormat="1" ht="9.75" customHeight="1">
      <c r="A37" s="10"/>
      <c r="B37" s="10"/>
      <c r="C37" s="10"/>
      <c r="D37" s="10"/>
      <c r="E37" s="10"/>
      <c r="F37" s="10"/>
      <c r="G37" s="10"/>
      <c r="H37" s="10"/>
      <c r="I37" s="17" t="s">
        <v>7</v>
      </c>
      <c r="J37" s="10"/>
      <c r="K37" s="17">
        <f>('[1]SET20 ANUAL'!L36*0.9%)+'[1]SET20 ANUAL'!L36</f>
        <v>23271.680167545601</v>
      </c>
      <c r="L37" s="17">
        <f>('[1]SET20 ANUAL'!M36*0.9%)+'[1]SET20 ANUAL'!M36</f>
        <v>22847.1025076406</v>
      </c>
      <c r="M37" s="17">
        <f>('[1]SET20 ANUAL'!N36*0.9%)+'[1]SET20 ANUAL'!N36</f>
        <v>21589.351170139198</v>
      </c>
      <c r="N37" s="18">
        <f>('[1]SET20 ANUAL'!O36*0.9%)+'[1]SET20 ANUAL'!O36</f>
        <v>19822.441782926999</v>
      </c>
      <c r="O37" s="23">
        <f>('[1]SET20 ANUAL'!P36*0.9%)+'[1]SET20 ANUAL'!P36</f>
        <v>18275.701713532198</v>
      </c>
      <c r="P37" s="18">
        <f>('[1]SET20 ANUAL'!Q36*0.9%)+'[1]SET20 ANUAL'!Q36</f>
        <v>16594.533322411797</v>
      </c>
      <c r="Q37" s="18">
        <f>('[1]SET20 ANUAL'!R36*0.9%)+'[1]SET20 ANUAL'!R36</f>
        <v>15074.927449923603</v>
      </c>
      <c r="R37" s="17">
        <f>('[1]SET20 ANUAL'!S36*0.9%)+'[1]SET20 ANUAL'!S36</f>
        <v>14192.6478791874</v>
      </c>
      <c r="S37" s="23">
        <f>('[1]SET20 ANUAL'!T36*0.9%)+'[1]SET20 ANUAL'!T36</f>
        <v>13379.755994556002</v>
      </c>
      <c r="T37" s="17">
        <f>('[1]SET20 ANUAL'!U36*0.9%)+'[1]SET20 ANUAL'!U36</f>
        <v>11747.3173621608</v>
      </c>
      <c r="U37" s="24"/>
      <c r="V37" s="24"/>
      <c r="W37" s="48"/>
      <c r="X37" s="48"/>
    </row>
    <row r="38" spans="1:24" s="6" customFormat="1" ht="9.75" customHeight="1">
      <c r="A38" s="10"/>
      <c r="B38" s="10"/>
      <c r="C38" s="10"/>
      <c r="D38" s="10"/>
      <c r="E38" s="10"/>
      <c r="F38" s="10"/>
      <c r="G38" s="10"/>
      <c r="H38" s="10"/>
      <c r="I38" s="22" t="s">
        <v>8</v>
      </c>
      <c r="J38" s="17"/>
      <c r="K38" s="17">
        <f>('[1]SET20 ANUAL'!L37*0.9%)+'[1]SET20 ANUAL'!L37</f>
        <v>7636.8037704000008</v>
      </c>
      <c r="L38" s="17">
        <f>('[1]SET20 ANUAL'!M37*0.9%)+'[1]SET20 ANUAL'!M37</f>
        <v>7464.1176581999998</v>
      </c>
      <c r="M38" s="17">
        <f>('[1]SET20 ANUAL'!N37*0.9%)+'[1]SET20 ANUAL'!N37</f>
        <v>6864.8673114000003</v>
      </c>
      <c r="N38" s="18">
        <f>('[1]SET20 ANUAL'!O37*0.9%)+'[1]SET20 ANUAL'!O37</f>
        <v>5598.4304459999985</v>
      </c>
      <c r="O38" s="23">
        <f>('[1]SET20 ANUAL'!P37*0.9%)+'[1]SET20 ANUAL'!P37</f>
        <v>5363.0672718000014</v>
      </c>
      <c r="P38" s="18">
        <f>('[1]SET20 ANUAL'!Q37*0.9%)+'[1]SET20 ANUAL'!Q37</f>
        <v>4612.2392945999991</v>
      </c>
      <c r="Q38" s="18">
        <f>('[1]SET20 ANUAL'!R37*0.9%)+'[1]SET20 ANUAL'!R37</f>
        <v>4404.5404788000014</v>
      </c>
      <c r="R38" s="17">
        <f>('[1]SET20 ANUAL'!S37*0.9%)+'[1]SET20 ANUAL'!S37</f>
        <v>4291.7938097999995</v>
      </c>
      <c r="S38" s="23">
        <f>('[1]SET20 ANUAL'!T37*0.9%)+'[1]SET20 ANUAL'!T37</f>
        <v>4031.1436830000007</v>
      </c>
      <c r="T38" s="17">
        <f>('[1]SET20 ANUAL'!U37*0.9%)+'[1]SET20 ANUAL'!U37</f>
        <v>3428.2912062</v>
      </c>
      <c r="U38" s="24"/>
      <c r="V38" s="24"/>
      <c r="W38" s="48"/>
      <c r="X38" s="48"/>
    </row>
    <row r="39" spans="1:24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J39" s="26"/>
      <c r="K39" s="26">
        <f>K38*$A$13</f>
        <v>3818.4018852000004</v>
      </c>
      <c r="L39" s="26">
        <f t="shared" ref="L39:T39" si="8">L38*$A$13</f>
        <v>3732.0588290999999</v>
      </c>
      <c r="M39" s="26">
        <f t="shared" si="8"/>
        <v>3432.4336557000001</v>
      </c>
      <c r="N39" s="27">
        <f t="shared" si="8"/>
        <v>2799.2152229999992</v>
      </c>
      <c r="O39" s="28">
        <f t="shared" si="8"/>
        <v>2681.5336359000007</v>
      </c>
      <c r="P39" s="27">
        <f t="shared" si="8"/>
        <v>2306.1196472999995</v>
      </c>
      <c r="Q39" s="27">
        <f t="shared" si="8"/>
        <v>2202.2702394000007</v>
      </c>
      <c r="R39" s="26">
        <f t="shared" si="8"/>
        <v>2145.8969048999998</v>
      </c>
      <c r="S39" s="28">
        <f t="shared" si="8"/>
        <v>2015.5718415000003</v>
      </c>
      <c r="T39" s="26">
        <f t="shared" si="8"/>
        <v>1714.1456031</v>
      </c>
      <c r="U39" s="51"/>
      <c r="V39" s="51"/>
      <c r="W39" s="52"/>
    </row>
    <row r="40" spans="1:24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J40" s="26"/>
      <c r="K40" s="26">
        <f t="shared" ref="K40:T40" si="9">K38*$A$14</f>
        <v>2291.04113112</v>
      </c>
      <c r="L40" s="26">
        <f t="shared" si="9"/>
        <v>2239.2352974599999</v>
      </c>
      <c r="M40" s="26">
        <f t="shared" si="9"/>
        <v>2059.46019342</v>
      </c>
      <c r="N40" s="27">
        <f t="shared" si="9"/>
        <v>1679.5291337999995</v>
      </c>
      <c r="O40" s="28">
        <f t="shared" si="9"/>
        <v>1608.9201815400004</v>
      </c>
      <c r="P40" s="27">
        <f t="shared" si="9"/>
        <v>1383.6717883799997</v>
      </c>
      <c r="Q40" s="27">
        <f t="shared" si="9"/>
        <v>1321.3621436400003</v>
      </c>
      <c r="R40" s="26">
        <f t="shared" si="9"/>
        <v>1287.5381429399997</v>
      </c>
      <c r="S40" s="28">
        <f t="shared" si="9"/>
        <v>1209.3431049000001</v>
      </c>
      <c r="T40" s="26">
        <f t="shared" si="9"/>
        <v>1028.48736186</v>
      </c>
      <c r="U40" s="51"/>
      <c r="V40" s="51"/>
      <c r="W40" s="52"/>
    </row>
    <row r="41" spans="1:24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J41" s="26"/>
      <c r="K41" s="26">
        <f t="shared" ref="K41:T41" si="10">K38*$A$15</f>
        <v>1527.3607540800003</v>
      </c>
      <c r="L41" s="26">
        <f t="shared" si="10"/>
        <v>1492.8235316400001</v>
      </c>
      <c r="M41" s="26">
        <f t="shared" si="10"/>
        <v>1372.9734622800001</v>
      </c>
      <c r="N41" s="27">
        <f t="shared" si="10"/>
        <v>1119.6860891999997</v>
      </c>
      <c r="O41" s="28">
        <f t="shared" si="10"/>
        <v>1072.6134543600003</v>
      </c>
      <c r="P41" s="27">
        <f t="shared" si="10"/>
        <v>922.44785891999982</v>
      </c>
      <c r="Q41" s="27">
        <f t="shared" si="10"/>
        <v>880.90809576000038</v>
      </c>
      <c r="R41" s="26">
        <f t="shared" si="10"/>
        <v>858.35876195999992</v>
      </c>
      <c r="S41" s="28">
        <f t="shared" si="10"/>
        <v>806.22873660000016</v>
      </c>
      <c r="T41" s="26">
        <f t="shared" si="10"/>
        <v>685.65824124000005</v>
      </c>
      <c r="U41" s="51"/>
      <c r="V41" s="51"/>
      <c r="W41" s="52"/>
    </row>
    <row r="42" spans="1:24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54"/>
      <c r="K42" s="18">
        <f>K35+K36+K37+K38</f>
        <v>48989.003937945599</v>
      </c>
      <c r="L42" s="18">
        <f t="shared" ref="L42:T42" si="11">L35+L36+L37+L38</f>
        <v>47875.8401658406</v>
      </c>
      <c r="M42" s="18">
        <f t="shared" si="11"/>
        <v>45674.858481539195</v>
      </c>
      <c r="N42" s="18">
        <f t="shared" si="11"/>
        <v>42297.252228926998</v>
      </c>
      <c r="O42" s="18">
        <f t="shared" si="11"/>
        <v>40170.748985332204</v>
      </c>
      <c r="P42" s="18">
        <f t="shared" si="11"/>
        <v>37395.332617011794</v>
      </c>
      <c r="Q42" s="18">
        <f t="shared" si="11"/>
        <v>35323.207928723605</v>
      </c>
      <c r="R42" s="18">
        <f t="shared" si="11"/>
        <v>33984.621688987398</v>
      </c>
      <c r="S42" s="18">
        <f t="shared" si="11"/>
        <v>32566.399677556008</v>
      </c>
      <c r="T42" s="18">
        <f t="shared" si="11"/>
        <v>29986.708568360802</v>
      </c>
      <c r="U42" s="24"/>
      <c r="V42" s="24"/>
      <c r="W42" s="48"/>
    </row>
    <row r="43" spans="1:24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4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4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47">
        <v>13</v>
      </c>
      <c r="T45" s="14">
        <v>12</v>
      </c>
      <c r="U45" s="47">
        <v>11</v>
      </c>
      <c r="V45" s="47">
        <v>10</v>
      </c>
      <c r="W45" s="4">
        <v>9</v>
      </c>
    </row>
    <row r="46" spans="1:24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42"/>
      <c r="T46" s="38"/>
      <c r="U46" s="42"/>
      <c r="V46" s="38"/>
      <c r="W46" s="276"/>
    </row>
    <row r="47" spans="1:24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5"/>
      <c r="T47" s="56"/>
      <c r="U47" s="55"/>
      <c r="V47" s="56"/>
      <c r="W47" s="277"/>
    </row>
    <row r="48" spans="1:24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23"/>
      <c r="T48" s="18"/>
      <c r="U48" s="23"/>
      <c r="V48" s="20"/>
      <c r="W48" s="33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>
        <f>[1]LGPE!$B9+([1]LGPE!$B19*2)</f>
        <v>9174.56</v>
      </c>
      <c r="O49" s="18">
        <f>[1]LGPE!$B9+([1]LGPE!$B19*2)</f>
        <v>9174.56</v>
      </c>
      <c r="P49" s="18">
        <f>[1]LGPE!$B9+([1]LGPE!$B19*2)</f>
        <v>9174.56</v>
      </c>
      <c r="Q49" s="17">
        <f>[1]LGPE!$B9+([1]LGPE!$B19*2)</f>
        <v>9174.56</v>
      </c>
      <c r="R49" s="18">
        <f>[1]LGPE!$B9+([1]LGPE!$B19*2)</f>
        <v>9174.56</v>
      </c>
      <c r="S49" s="23">
        <f>[1]LGPE!$B9+([1]LGPE!$B19*2)</f>
        <v>9174.56</v>
      </c>
      <c r="T49" s="18">
        <f>[1]LGPE!$B9+([1]LGPE!$B19*2)</f>
        <v>9174.56</v>
      </c>
      <c r="U49" s="23">
        <f>[1]LGPE!$B9+([1]LGPE!$B19*2)</f>
        <v>9174.56</v>
      </c>
      <c r="V49" s="18">
        <f>[1]LGPE!$B9+([1]LGPE!$B19*2)</f>
        <v>9174.56</v>
      </c>
      <c r="W49" s="278">
        <f>[1]LGPE!$B9+([1]LGPE!$B19*2)</f>
        <v>9174.56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23">
        <v>6052.48</v>
      </c>
      <c r="O50" s="18">
        <v>5708.08</v>
      </c>
      <c r="P50" s="18">
        <v>5364.66</v>
      </c>
      <c r="Q50" s="23">
        <v>5019.84</v>
      </c>
      <c r="R50" s="18">
        <v>4676.28</v>
      </c>
      <c r="S50" s="23">
        <v>4331.6000000000004</v>
      </c>
      <c r="T50" s="18">
        <v>3987.2</v>
      </c>
      <c r="U50" s="23">
        <v>3642.8</v>
      </c>
      <c r="V50" s="18">
        <v>3299.1</v>
      </c>
      <c r="W50" s="278">
        <v>3127.3199999999997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>
        <f>('[1]SET20 ANUAL'!O50*0.9%)+'[1]SET20 ANUAL'!O50</f>
        <v>17397.430881230401</v>
      </c>
      <c r="O51" s="18">
        <f>('[1]SET20 ANUAL'!P50*0.9%)+'[1]SET20 ANUAL'!P50</f>
        <v>16268.383504543801</v>
      </c>
      <c r="P51" s="18">
        <f>('[1]SET20 ANUAL'!Q50*0.9%)+'[1]SET20 ANUAL'!Q50</f>
        <v>15865.171374435602</v>
      </c>
      <c r="Q51" s="17">
        <f>('[1]SET20 ANUAL'!R50*0.9%)+'[1]SET20 ANUAL'!R50</f>
        <v>14656.676282980201</v>
      </c>
      <c r="R51" s="18">
        <f>('[1]SET20 ANUAL'!S50*0.9%)+'[1]SET20 ANUAL'!S50</f>
        <v>13805.035061214601</v>
      </c>
      <c r="S51" s="23">
        <f>('[1]SET20 ANUAL'!T50*0.9%)+'[1]SET20 ANUAL'!T50</f>
        <v>12610.0135208964</v>
      </c>
      <c r="T51" s="18">
        <f>('[1]SET20 ANUAL'!U50*0.9%)+'[1]SET20 ANUAL'!U50</f>
        <v>12521.810901205199</v>
      </c>
      <c r="U51" s="23">
        <f>('[1]SET20 ANUAL'!V50*0.9%)+'[1]SET20 ANUAL'!V50</f>
        <v>12656.971680045002</v>
      </c>
      <c r="V51" s="18">
        <f>('[1]SET20 ANUAL'!W50*0.9%)+'[1]SET20 ANUAL'!W50</f>
        <v>10660.011395871601</v>
      </c>
      <c r="W51" s="278">
        <f>('[1]SET20 ANUAL'!X50*0.9%)+'[1]SET20 ANUAL'!X50</f>
        <v>9244.8665729574004</v>
      </c>
      <c r="X51" s="48"/>
      <c r="Y51" s="48"/>
      <c r="Z51" s="48"/>
      <c r="AA51" s="48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>
        <f>('[1]SET20 ANUAL'!O51*0.9%)+'[1]SET20 ANUAL'!O51</f>
        <v>5100.5440374</v>
      </c>
      <c r="O52" s="18">
        <f>('[1]SET20 ANUAL'!P51*0.9%)+'[1]SET20 ANUAL'!P51</f>
        <v>4477.5916752000012</v>
      </c>
      <c r="P52" s="18">
        <f>('[1]SET20 ANUAL'!Q51*0.9%)+'[1]SET20 ANUAL'!Q51</f>
        <v>4465.7766888000006</v>
      </c>
      <c r="Q52" s="17">
        <f>('[1]SET20 ANUAL'!R51*0.9%)+'[1]SET20 ANUAL'!R51</f>
        <v>4592.2834943999997</v>
      </c>
      <c r="R52" s="18">
        <f>('[1]SET20 ANUAL'!S51*0.9%)+'[1]SET20 ANUAL'!S51</f>
        <v>4360.7385780000004</v>
      </c>
      <c r="S52" s="23">
        <f>('[1]SET20 ANUAL'!T51*0.9%)+'[1]SET20 ANUAL'!T51</f>
        <v>4473.4852470000005</v>
      </c>
      <c r="T52" s="18">
        <f>('[1]SET20 ANUAL'!U51*0.9%)+'[1]SET20 ANUAL'!U51</f>
        <v>3727.6282092000006</v>
      </c>
      <c r="U52" s="23">
        <f>('[1]SET20 ANUAL'!V51*0.9%)+'[1]SET20 ANUAL'!V51</f>
        <v>3855.7199519999995</v>
      </c>
      <c r="V52" s="18">
        <f>('[1]SET20 ANUAL'!W51*0.9%)+'[1]SET20 ANUAL'!W51</f>
        <v>3174.1249134000004</v>
      </c>
      <c r="W52" s="278">
        <f>('[1]SET20 ANUAL'!X51*0.9%)+'[1]SET20 ANUAL'!X51</f>
        <v>2751.0907662000009</v>
      </c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f>N52*$A$13</f>
        <v>2550.2720187</v>
      </c>
      <c r="O53" s="27">
        <f t="shared" ref="O53:W53" si="12">O52*$A$13</f>
        <v>2238.7958376000006</v>
      </c>
      <c r="P53" s="27">
        <f t="shared" si="12"/>
        <v>2232.8883444000003</v>
      </c>
      <c r="Q53" s="26">
        <f t="shared" si="12"/>
        <v>2296.1417471999998</v>
      </c>
      <c r="R53" s="27">
        <f t="shared" si="12"/>
        <v>2180.3692890000002</v>
      </c>
      <c r="S53" s="27">
        <f t="shared" si="12"/>
        <v>2236.7426235000003</v>
      </c>
      <c r="T53" s="27">
        <f t="shared" si="12"/>
        <v>1863.8141046000003</v>
      </c>
      <c r="U53" s="27">
        <f t="shared" si="12"/>
        <v>1927.8599759999997</v>
      </c>
      <c r="V53" s="27">
        <f t="shared" si="12"/>
        <v>1587.0624567000002</v>
      </c>
      <c r="W53" s="279">
        <f t="shared" si="12"/>
        <v>1375.5453831000004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f t="shared" ref="N54:W54" si="13">N52*$A$14</f>
        <v>1530.16321122</v>
      </c>
      <c r="O54" s="27">
        <f t="shared" si="13"/>
        <v>1343.2775025600004</v>
      </c>
      <c r="P54" s="27">
        <f t="shared" si="13"/>
        <v>1339.7330066400002</v>
      </c>
      <c r="Q54" s="26">
        <f t="shared" si="13"/>
        <v>1377.6850483199999</v>
      </c>
      <c r="R54" s="27">
        <f t="shared" si="13"/>
        <v>1308.2215734000001</v>
      </c>
      <c r="S54" s="27">
        <f t="shared" si="13"/>
        <v>1342.0455741000001</v>
      </c>
      <c r="T54" s="27">
        <f t="shared" si="13"/>
        <v>1118.2884627600001</v>
      </c>
      <c r="U54" s="27">
        <f t="shared" si="13"/>
        <v>1156.7159855999998</v>
      </c>
      <c r="V54" s="27">
        <f t="shared" si="13"/>
        <v>952.23747402000004</v>
      </c>
      <c r="W54" s="279">
        <f t="shared" si="13"/>
        <v>825.32722986000022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f t="shared" ref="N55:W55" si="14">N52*$A$15</f>
        <v>1020.10880748</v>
      </c>
      <c r="O55" s="27">
        <f t="shared" si="14"/>
        <v>895.51833504000024</v>
      </c>
      <c r="P55" s="27">
        <f t="shared" si="14"/>
        <v>893.15533776000018</v>
      </c>
      <c r="Q55" s="26">
        <f t="shared" si="14"/>
        <v>918.45669887999998</v>
      </c>
      <c r="R55" s="27">
        <f t="shared" si="14"/>
        <v>872.14771560000008</v>
      </c>
      <c r="S55" s="27">
        <f t="shared" si="14"/>
        <v>894.6970494000002</v>
      </c>
      <c r="T55" s="27">
        <f t="shared" si="14"/>
        <v>745.52564184000016</v>
      </c>
      <c r="U55" s="27">
        <f t="shared" si="14"/>
        <v>771.14399039999989</v>
      </c>
      <c r="V55" s="27">
        <f t="shared" si="14"/>
        <v>634.82498268000018</v>
      </c>
      <c r="W55" s="279">
        <f t="shared" si="14"/>
        <v>550.21815324000022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7">
        <f>N49+N50+N51+N52</f>
        <v>37725.014918630404</v>
      </c>
      <c r="O56" s="18">
        <f t="shared" ref="O56:W56" si="15">O49+O50+O51+O52</f>
        <v>35628.615179743807</v>
      </c>
      <c r="P56" s="18">
        <f t="shared" si="15"/>
        <v>34870.1680632356</v>
      </c>
      <c r="Q56" s="17">
        <f t="shared" si="15"/>
        <v>33443.359777380203</v>
      </c>
      <c r="R56" s="18">
        <f t="shared" si="15"/>
        <v>32016.613639214604</v>
      </c>
      <c r="S56" s="18">
        <f t="shared" si="15"/>
        <v>30589.658767896402</v>
      </c>
      <c r="T56" s="18">
        <f t="shared" si="15"/>
        <v>29411.199110405196</v>
      </c>
      <c r="U56" s="18">
        <f t="shared" si="15"/>
        <v>29330.051632045004</v>
      </c>
      <c r="V56" s="18">
        <f t="shared" si="15"/>
        <v>26307.796309271598</v>
      </c>
      <c r="W56" s="278">
        <f t="shared" si="15"/>
        <v>24297.837339157399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38">
        <v>14</v>
      </c>
      <c r="S59" s="42">
        <v>13</v>
      </c>
      <c r="T59" s="42">
        <v>12</v>
      </c>
      <c r="U59" s="38">
        <v>11</v>
      </c>
      <c r="V59" s="42">
        <v>10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35"/>
      <c r="R60" s="14"/>
      <c r="S60" s="47"/>
      <c r="T60" s="47"/>
      <c r="U60" s="14"/>
      <c r="V60" s="47"/>
      <c r="W60" s="3"/>
      <c r="X60" s="48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280" t="s">
        <v>5</v>
      </c>
      <c r="Q61" s="281"/>
      <c r="R61" s="18">
        <f>[1]LGPE!$B10+([1]LGPE!$B20*2)</f>
        <v>8408.1200000000008</v>
      </c>
      <c r="S61" s="23">
        <f>[1]LGPE!$B10+([1]LGPE!$B20*2)</f>
        <v>8408.1200000000008</v>
      </c>
      <c r="T61" s="23">
        <f>[1]LGPE!$B10+([1]LGPE!$B20*2)</f>
        <v>8408.1200000000008</v>
      </c>
      <c r="U61" s="18">
        <f>[1]LGPE!$B10+([1]LGPE!$B20*2)</f>
        <v>8408.1200000000008</v>
      </c>
      <c r="V61" s="17">
        <f>[1]LGPE!$B10+([1]LGPE!$B20*2)</f>
        <v>8408.1200000000008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65" t="s">
        <v>6</v>
      </c>
      <c r="Q62" s="65"/>
      <c r="R62" s="18">
        <v>4676.28</v>
      </c>
      <c r="S62" s="23">
        <v>4331.6000000000004</v>
      </c>
      <c r="T62" s="23">
        <v>3987.2</v>
      </c>
      <c r="U62" s="18">
        <v>3642.8</v>
      </c>
      <c r="V62" s="23">
        <v>3299.1</v>
      </c>
      <c r="W62" s="64"/>
      <c r="Y62" s="48"/>
      <c r="Z62" s="48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65" t="s">
        <v>7</v>
      </c>
      <c r="Q63" s="65"/>
      <c r="R63" s="18">
        <v>15960.198136607298</v>
      </c>
      <c r="S63" s="23">
        <v>13791.489996948201</v>
      </c>
      <c r="T63" s="23">
        <v>12855.554901002599</v>
      </c>
      <c r="U63" s="18">
        <v>12992.241119022501</v>
      </c>
      <c r="V63" s="17">
        <v>10699.435801235799</v>
      </c>
      <c r="W63" s="64"/>
    </row>
    <row r="64" spans="1:27" s="6" customFormat="1" ht="9.75" customHeight="1">
      <c r="A64" s="8"/>
      <c r="B64" s="10"/>
      <c r="C64" s="10"/>
      <c r="D64" s="10"/>
      <c r="H64" s="10"/>
      <c r="I64" s="10"/>
      <c r="J64" s="10"/>
      <c r="K64" s="10"/>
      <c r="L64" s="10"/>
      <c r="M64" s="24"/>
      <c r="N64" s="24"/>
      <c r="O64" s="10"/>
      <c r="P64" s="65" t="s">
        <v>8</v>
      </c>
      <c r="Q64" s="65"/>
      <c r="R64" s="18">
        <v>6515.9016533926952</v>
      </c>
      <c r="S64" s="23">
        <v>5654.9617230518015</v>
      </c>
      <c r="T64" s="23">
        <v>4061.3722089974003</v>
      </c>
      <c r="U64" s="18">
        <v>4190.9893909774983</v>
      </c>
      <c r="V64" s="17">
        <v>3213.5493187642001</v>
      </c>
      <c r="W64" s="64"/>
    </row>
    <row r="65" spans="1:28" s="6" customFormat="1" ht="9.75" hidden="1" customHeight="1">
      <c r="A65" s="10"/>
      <c r="B65" s="10"/>
      <c r="C65" s="10"/>
      <c r="D65" s="10"/>
      <c r="H65" s="10"/>
      <c r="I65" s="10"/>
      <c r="J65" s="10"/>
      <c r="K65" s="45"/>
      <c r="L65" s="45"/>
      <c r="M65" s="45"/>
      <c r="N65" s="57" t="s">
        <v>13</v>
      </c>
      <c r="O65" s="10"/>
      <c r="P65" s="66">
        <v>0.5</v>
      </c>
      <c r="Q65" s="66"/>
      <c r="R65" s="27">
        <f t="shared" ref="R65:V65" si="16">R64*$A$13</f>
        <v>3257.9508266963476</v>
      </c>
      <c r="S65" s="28">
        <f t="shared" si="16"/>
        <v>2827.4808615259008</v>
      </c>
      <c r="T65" s="28">
        <f t="shared" si="16"/>
        <v>2030.6861044987002</v>
      </c>
      <c r="U65" s="27">
        <f t="shared" si="16"/>
        <v>2095.4946954887491</v>
      </c>
      <c r="V65" s="26">
        <f t="shared" si="16"/>
        <v>1606.7746593821</v>
      </c>
      <c r="W65" s="52"/>
      <c r="X65" s="48"/>
      <c r="Y65" s="48"/>
      <c r="Z65" s="48"/>
      <c r="AA65" s="48"/>
    </row>
    <row r="66" spans="1:28" s="6" customFormat="1" ht="9.75" hidden="1" customHeight="1">
      <c r="A66" s="10"/>
      <c r="B66" s="10"/>
      <c r="C66" s="10"/>
      <c r="D66" s="10"/>
      <c r="H66" s="10"/>
      <c r="I66" s="10"/>
      <c r="J66" s="10"/>
      <c r="K66" s="45"/>
      <c r="L66" s="45"/>
      <c r="M66" s="45"/>
      <c r="N66" s="58" t="s">
        <v>14</v>
      </c>
      <c r="O66" s="10"/>
      <c r="P66" s="66">
        <v>0.3</v>
      </c>
      <c r="Q66" s="66"/>
      <c r="R66" s="27">
        <f t="shared" ref="R66:V66" si="17">R64*$A$14</f>
        <v>1954.7704960178085</v>
      </c>
      <c r="S66" s="28">
        <f t="shared" si="17"/>
        <v>1696.4885169155405</v>
      </c>
      <c r="T66" s="28">
        <f t="shared" si="17"/>
        <v>1218.41166269922</v>
      </c>
      <c r="U66" s="27">
        <f t="shared" si="17"/>
        <v>1257.2968172932494</v>
      </c>
      <c r="V66" s="26">
        <f t="shared" si="17"/>
        <v>964.06479562925995</v>
      </c>
      <c r="W66" s="52"/>
      <c r="X66" s="48"/>
      <c r="Y66" s="48"/>
      <c r="Z66" s="48"/>
      <c r="AA66" s="48"/>
    </row>
    <row r="67" spans="1:28" ht="9.75" hidden="1" customHeight="1">
      <c r="A67" s="45"/>
      <c r="H67" s="9"/>
      <c r="I67" s="9"/>
      <c r="J67" s="9"/>
      <c r="K67" s="45"/>
      <c r="N67" s="60" t="s">
        <v>15</v>
      </c>
      <c r="O67" s="9"/>
      <c r="P67" s="66">
        <v>0.2</v>
      </c>
      <c r="Q67" s="66"/>
      <c r="R67" s="27">
        <f t="shared" ref="R67:V67" si="18">R64*$A$15</f>
        <v>1303.1803306785391</v>
      </c>
      <c r="S67" s="28">
        <f t="shared" si="18"/>
        <v>1130.9923446103603</v>
      </c>
      <c r="T67" s="28">
        <f t="shared" si="18"/>
        <v>812.27444179948009</v>
      </c>
      <c r="U67" s="27">
        <f t="shared" si="18"/>
        <v>838.1978781954997</v>
      </c>
      <c r="V67" s="26">
        <f t="shared" si="18"/>
        <v>642.70986375284008</v>
      </c>
      <c r="W67" s="52"/>
      <c r="X67" s="3"/>
      <c r="Y67" s="1"/>
      <c r="Z67" s="1"/>
      <c r="AA67" s="1"/>
    </row>
    <row r="68" spans="1:28" ht="9.75" customHeight="1">
      <c r="A68" s="67" t="s">
        <v>60</v>
      </c>
      <c r="B68" s="68"/>
      <c r="C68" s="69"/>
      <c r="D68" s="67" t="s">
        <v>61</v>
      </c>
      <c r="E68" s="68"/>
      <c r="F68" s="69"/>
      <c r="H68" s="9"/>
      <c r="I68" s="9"/>
      <c r="J68" s="9"/>
      <c r="K68" s="44"/>
      <c r="N68" s="24"/>
      <c r="O68" s="9"/>
      <c r="P68" s="282"/>
      <c r="Q68" s="283"/>
      <c r="R68" s="18">
        <f t="shared" ref="R68:V68" si="19">R61+R62+R63+R64</f>
        <v>35560.499789999994</v>
      </c>
      <c r="S68" s="23">
        <f t="shared" si="19"/>
        <v>32186.171720000002</v>
      </c>
      <c r="T68" s="23">
        <f t="shared" si="19"/>
        <v>29312.24711</v>
      </c>
      <c r="U68" s="18">
        <f t="shared" si="19"/>
        <v>29234.150509999999</v>
      </c>
      <c r="V68" s="17">
        <f t="shared" si="19"/>
        <v>25620.205119999999</v>
      </c>
      <c r="W68" s="64"/>
      <c r="X68" s="48"/>
      <c r="Y68" s="48"/>
      <c r="Z68" s="48"/>
      <c r="AA68" s="1"/>
      <c r="AB68" s="1"/>
    </row>
    <row r="69" spans="1:28" ht="9.75" customHeight="1">
      <c r="C69" s="70"/>
      <c r="D69" s="284" t="s">
        <v>19</v>
      </c>
      <c r="E69" s="24"/>
      <c r="F69" s="71"/>
      <c r="H69" s="9"/>
      <c r="I69" s="9"/>
      <c r="J69" s="9"/>
      <c r="K69" s="9"/>
      <c r="N69" s="9"/>
      <c r="O69" s="9"/>
      <c r="P69" s="9"/>
      <c r="Q69" s="9"/>
      <c r="R69" s="9"/>
      <c r="S69" s="48"/>
      <c r="T69" s="48"/>
      <c r="U69" s="48"/>
      <c r="V69" s="48"/>
    </row>
    <row r="70" spans="1:28" s="6" customFormat="1" ht="9.75" customHeight="1">
      <c r="A70" s="67" t="s">
        <v>20</v>
      </c>
      <c r="B70" s="68"/>
      <c r="C70" s="72" t="s">
        <v>21</v>
      </c>
      <c r="D70" s="67" t="s">
        <v>20</v>
      </c>
      <c r="E70" s="73" t="s">
        <v>22</v>
      </c>
      <c r="F70" s="72" t="s">
        <v>21</v>
      </c>
      <c r="H70" s="74"/>
      <c r="K70" s="74"/>
      <c r="N70" s="74"/>
      <c r="O70" s="74"/>
      <c r="P70" s="74"/>
      <c r="Q70" s="74"/>
      <c r="R70" s="10"/>
      <c r="S70" s="34"/>
      <c r="T70" s="10"/>
      <c r="U70" s="10"/>
      <c r="V70" s="10"/>
    </row>
    <row r="71" spans="1:28" s="6" customFormat="1" ht="9.75" customHeight="1">
      <c r="A71" s="75" t="s">
        <v>23</v>
      </c>
      <c r="B71" s="24"/>
      <c r="C71" s="71">
        <v>46.74</v>
      </c>
      <c r="D71" s="75" t="s">
        <v>23</v>
      </c>
      <c r="E71" s="24">
        <v>749.38</v>
      </c>
      <c r="F71" s="71">
        <v>28.85</v>
      </c>
      <c r="H71" s="74"/>
      <c r="K71" s="74"/>
      <c r="L71" s="74"/>
      <c r="M71" s="74"/>
      <c r="N71" s="74"/>
      <c r="O71" s="74"/>
      <c r="P71" s="74"/>
      <c r="Q71" s="74"/>
      <c r="R71" s="10"/>
      <c r="S71" s="10"/>
      <c r="T71" s="10"/>
      <c r="U71" s="10"/>
      <c r="V71" s="10"/>
    </row>
    <row r="72" spans="1:28" s="6" customFormat="1" ht="9.75" customHeight="1">
      <c r="A72" s="75" t="s">
        <v>24</v>
      </c>
      <c r="B72" s="24"/>
      <c r="C72" s="71">
        <v>38.119999999999997</v>
      </c>
      <c r="D72" s="75" t="s">
        <v>24</v>
      </c>
      <c r="E72" s="24">
        <v>765.83</v>
      </c>
      <c r="F72" s="71">
        <v>27.79</v>
      </c>
      <c r="H72" s="74"/>
      <c r="K72" s="74"/>
      <c r="L72" s="74"/>
      <c r="M72" s="74"/>
      <c r="N72" s="74"/>
      <c r="O72" s="74"/>
      <c r="P72" s="74"/>
      <c r="Q72" s="74"/>
      <c r="R72" s="76" t="s">
        <v>25</v>
      </c>
      <c r="S72" s="10"/>
      <c r="T72" s="10"/>
      <c r="U72" s="10"/>
      <c r="V72" s="10"/>
    </row>
    <row r="73" spans="1:28" s="6" customFormat="1" ht="9.75" customHeight="1">
      <c r="A73" s="77" t="s">
        <v>26</v>
      </c>
      <c r="B73" s="13"/>
      <c r="C73" s="71">
        <v>28.85</v>
      </c>
      <c r="D73" s="75" t="s">
        <v>26</v>
      </c>
      <c r="E73" s="24">
        <v>681.43</v>
      </c>
      <c r="F73" s="71">
        <v>24.91</v>
      </c>
      <c r="H73" s="74"/>
      <c r="I73" s="78" t="s">
        <v>27</v>
      </c>
      <c r="J73" s="74"/>
      <c r="K73" s="74"/>
      <c r="L73" s="79" t="s">
        <v>28</v>
      </c>
      <c r="M73" s="74"/>
      <c r="N73" s="74"/>
      <c r="O73" s="74"/>
      <c r="P73" s="74"/>
      <c r="Q73" s="74"/>
      <c r="R73" s="80" t="s">
        <v>29</v>
      </c>
      <c r="S73" s="81"/>
      <c r="T73" s="81"/>
      <c r="U73" s="81"/>
      <c r="V73" s="82" t="s">
        <v>30</v>
      </c>
      <c r="W73" s="82" t="s">
        <v>31</v>
      </c>
      <c r="X73" s="10"/>
    </row>
    <row r="74" spans="1:28" s="6" customFormat="1" ht="9.75" customHeight="1">
      <c r="A74" s="77" t="s">
        <v>32</v>
      </c>
      <c r="B74" s="13"/>
      <c r="C74" s="71">
        <v>19.64</v>
      </c>
      <c r="D74" s="75" t="s">
        <v>32</v>
      </c>
      <c r="E74" s="24">
        <v>650.20000000000005</v>
      </c>
      <c r="F74" s="71">
        <v>19.440000000000001</v>
      </c>
      <c r="H74" s="74"/>
      <c r="I74" s="78"/>
      <c r="J74" s="74"/>
      <c r="K74" s="74"/>
      <c r="L74" s="74"/>
      <c r="M74" s="74"/>
      <c r="N74" s="74"/>
      <c r="O74" s="74"/>
      <c r="P74" s="74"/>
      <c r="Q74" s="74"/>
      <c r="R74" s="81" t="s">
        <v>33</v>
      </c>
      <c r="S74" s="81"/>
      <c r="T74" s="81"/>
      <c r="U74" s="83">
        <v>0.25800000000000001</v>
      </c>
      <c r="V74" s="81">
        <v>0.19</v>
      </c>
      <c r="W74" s="83">
        <v>6.7000000000000004E-2</v>
      </c>
    </row>
    <row r="75" spans="1:28" s="6" customFormat="1" ht="9.75" customHeight="1">
      <c r="A75" s="84" t="s">
        <v>34</v>
      </c>
      <c r="B75" s="285"/>
      <c r="C75" s="85">
        <v>14.78</v>
      </c>
      <c r="D75" s="86" t="s">
        <v>34</v>
      </c>
      <c r="E75" s="286">
        <v>600.58000000000004</v>
      </c>
      <c r="F75" s="85">
        <v>14.78</v>
      </c>
      <c r="H75" s="74"/>
      <c r="I75" s="87" t="s">
        <v>35</v>
      </c>
      <c r="J75" s="74"/>
      <c r="K75" s="74"/>
      <c r="L75" s="74" t="s">
        <v>36</v>
      </c>
      <c r="M75" s="74"/>
      <c r="N75" s="74"/>
      <c r="O75" s="74">
        <v>43.5</v>
      </c>
      <c r="P75" s="74"/>
      <c r="Q75" s="74"/>
      <c r="R75" s="81" t="s">
        <v>37</v>
      </c>
      <c r="S75" s="81"/>
      <c r="T75" s="81"/>
      <c r="U75" s="81">
        <v>9.2100000000000009</v>
      </c>
      <c r="V75" s="81">
        <v>0</v>
      </c>
      <c r="W75" s="81">
        <v>9.2100000000000009</v>
      </c>
      <c r="X75" s="10"/>
    </row>
    <row r="76" spans="1:28" s="6" customFormat="1" ht="9.75" customHeight="1">
      <c r="A76" s="68"/>
      <c r="H76" s="74"/>
      <c r="I76" s="88" t="s">
        <v>62</v>
      </c>
      <c r="J76" s="74"/>
      <c r="K76" s="74"/>
      <c r="L76" s="74" t="s">
        <v>38</v>
      </c>
      <c r="M76" s="74"/>
      <c r="N76" s="74"/>
      <c r="O76" s="74">
        <v>136.30000000000001</v>
      </c>
      <c r="P76" s="74"/>
      <c r="Q76" s="74"/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I77" s="89"/>
      <c r="J77" s="74"/>
      <c r="K77" s="74"/>
      <c r="L77" s="74"/>
      <c r="M77" s="74"/>
      <c r="N77" s="74"/>
      <c r="O77" s="74"/>
      <c r="P77" s="74"/>
      <c r="Q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I78" s="89"/>
      <c r="J78" s="74"/>
      <c r="K78" s="74"/>
      <c r="S78" s="10"/>
      <c r="T78" s="10"/>
      <c r="U78" s="10"/>
      <c r="V78" s="10"/>
    </row>
  </sheetData>
  <mergeCells count="2">
    <mergeCell ref="A1:T1"/>
    <mergeCell ref="F2:O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topLeftCell="A12" workbookViewId="0">
      <selection activeCell="E61" sqref="E61"/>
    </sheetView>
  </sheetViews>
  <sheetFormatPr baseColWidth="10" defaultColWidth="11.42578125" defaultRowHeight="15"/>
  <cols>
    <col min="1" max="1" width="10.140625" customWidth="1"/>
    <col min="2" max="5" width="7.7109375" customWidth="1"/>
    <col min="6" max="15" width="8.140625" customWidth="1"/>
    <col min="16" max="16" width="8.5703125" customWidth="1"/>
    <col min="17" max="23" width="8" customWidth="1"/>
    <col min="24" max="29" width="10.140625" customWidth="1"/>
  </cols>
  <sheetData>
    <row r="1" spans="1:24" ht="20.25">
      <c r="A1" s="452" t="s">
        <v>81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288"/>
      <c r="V1" s="288"/>
      <c r="W1" s="288"/>
      <c r="X1" s="1"/>
    </row>
    <row r="2" spans="1:24" s="4" customFormat="1" ht="16.899999999999999" customHeight="1">
      <c r="A2" s="416"/>
      <c r="B2" s="416"/>
      <c r="C2" s="416"/>
      <c r="D2" s="416"/>
      <c r="E2" s="416"/>
      <c r="F2" s="451" t="s">
        <v>0</v>
      </c>
      <c r="G2" s="451"/>
      <c r="H2" s="451"/>
      <c r="I2" s="451"/>
      <c r="J2" s="451"/>
      <c r="K2" s="451"/>
      <c r="L2" s="451"/>
      <c r="M2" s="451"/>
      <c r="N2" s="451"/>
      <c r="O2" s="451"/>
      <c r="P2" s="416"/>
      <c r="Q2" s="416"/>
      <c r="R2" s="416"/>
      <c r="S2" s="416"/>
      <c r="T2" s="3"/>
      <c r="U2" s="3"/>
      <c r="V2" s="3"/>
      <c r="W2" s="3"/>
      <c r="X2" s="3"/>
    </row>
    <row r="3" spans="1:24" ht="16.5">
      <c r="A3" s="157" t="s">
        <v>80</v>
      </c>
      <c r="B3" s="153"/>
      <c r="C3" s="153"/>
      <c r="D3" s="153"/>
      <c r="E3" s="153"/>
      <c r="F3" s="153"/>
      <c r="G3" s="153"/>
      <c r="H3" s="158"/>
      <c r="I3" s="153"/>
      <c r="J3" s="153"/>
      <c r="K3" s="153"/>
      <c r="L3" s="153"/>
      <c r="M3" s="153"/>
      <c r="N3" s="153"/>
      <c r="O3" s="153"/>
      <c r="P3" s="153"/>
      <c r="Q3" s="153"/>
      <c r="R3" s="159"/>
      <c r="S3" s="159"/>
      <c r="T3" s="159"/>
      <c r="U3" s="159"/>
      <c r="V3" s="159"/>
      <c r="W3" s="159"/>
      <c r="X3" s="7"/>
    </row>
    <row r="4" spans="1:24" ht="4.1500000000000004" customHeight="1">
      <c r="A4" s="160"/>
      <c r="B4" s="161"/>
      <c r="C4" s="161"/>
      <c r="D4" s="161"/>
      <c r="E4" s="161"/>
      <c r="F4" s="161"/>
      <c r="G4" s="162"/>
      <c r="H4" s="161"/>
      <c r="I4" s="161"/>
      <c r="J4" s="161"/>
      <c r="K4" s="161"/>
      <c r="L4" s="161"/>
      <c r="M4" s="161"/>
      <c r="N4" s="161"/>
      <c r="O4" s="161"/>
      <c r="P4" s="161"/>
      <c r="Q4" s="163"/>
      <c r="R4" s="163"/>
      <c r="S4" s="163"/>
      <c r="T4" s="163"/>
      <c r="U4" s="163"/>
      <c r="V4" s="163"/>
      <c r="W4" s="164"/>
      <c r="X4" s="7"/>
    </row>
    <row r="5" spans="1:24" ht="12" customHeight="1">
      <c r="A5" s="160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3"/>
      <c r="R5" s="163"/>
      <c r="S5" s="163"/>
      <c r="T5" s="163"/>
      <c r="U5" s="163"/>
      <c r="V5" s="165"/>
      <c r="W5" s="152"/>
      <c r="X5" s="1"/>
    </row>
    <row r="6" spans="1:24" ht="13.15" customHeight="1">
      <c r="A6" s="161"/>
      <c r="B6" s="161">
        <v>30</v>
      </c>
      <c r="C6" s="161">
        <v>29</v>
      </c>
      <c r="D6" s="161">
        <v>28</v>
      </c>
      <c r="E6" s="161">
        <v>27</v>
      </c>
      <c r="F6" s="191">
        <v>26</v>
      </c>
      <c r="G6" s="191">
        <v>25</v>
      </c>
      <c r="H6" s="191">
        <v>24</v>
      </c>
      <c r="I6" s="191">
        <v>23</v>
      </c>
      <c r="J6" s="191">
        <v>22</v>
      </c>
      <c r="K6" s="191">
        <v>21</v>
      </c>
      <c r="L6" s="191">
        <v>20</v>
      </c>
      <c r="M6" s="166" t="s">
        <v>2</v>
      </c>
      <c r="N6" s="166" t="s">
        <v>3</v>
      </c>
      <c r="O6" s="167" t="s">
        <v>4</v>
      </c>
      <c r="P6" s="161"/>
      <c r="Q6" s="165"/>
      <c r="R6" s="165"/>
      <c r="S6" s="165"/>
      <c r="T6" s="165"/>
      <c r="U6" s="165"/>
      <c r="V6" s="165"/>
      <c r="W6" s="152"/>
      <c r="X6" s="1"/>
    </row>
    <row r="7" spans="1:24" s="6" customFormat="1" ht="4.9000000000000004" customHeight="1">
      <c r="A7" s="162"/>
      <c r="B7" s="168"/>
      <c r="C7" s="168"/>
      <c r="D7" s="168"/>
      <c r="E7" s="168"/>
      <c r="F7" s="301"/>
      <c r="G7" s="301"/>
      <c r="H7" s="301"/>
      <c r="I7" s="301"/>
      <c r="J7" s="301"/>
      <c r="K7" s="301"/>
      <c r="L7" s="301"/>
      <c r="M7" s="168"/>
      <c r="N7" s="168"/>
      <c r="O7" s="170"/>
      <c r="P7" s="162"/>
      <c r="Q7" s="162"/>
      <c r="R7" s="162"/>
      <c r="S7" s="162"/>
      <c r="T7" s="162"/>
      <c r="U7" s="162"/>
      <c r="V7" s="162"/>
      <c r="W7" s="158"/>
    </row>
    <row r="8" spans="1:24" s="6" customFormat="1" ht="2.4500000000000002" customHeight="1">
      <c r="A8" s="162"/>
      <c r="B8" s="162"/>
      <c r="C8" s="162"/>
      <c r="D8" s="162"/>
      <c r="E8" s="162"/>
      <c r="F8" s="182"/>
      <c r="G8" s="182"/>
      <c r="H8" s="182"/>
      <c r="I8" s="182"/>
      <c r="J8" s="182"/>
      <c r="K8" s="182"/>
      <c r="L8" s="182"/>
      <c r="M8" s="162"/>
      <c r="N8" s="162"/>
      <c r="O8" s="329"/>
      <c r="P8" s="162"/>
      <c r="Q8" s="162"/>
      <c r="R8" s="162"/>
      <c r="S8" s="162"/>
      <c r="T8" s="162"/>
      <c r="U8" s="162"/>
      <c r="V8" s="162"/>
      <c r="W8" s="158"/>
    </row>
    <row r="9" spans="1:24" s="33" customFormat="1" ht="13.9" customHeight="1">
      <c r="A9" s="430" t="s">
        <v>5</v>
      </c>
      <c r="B9" s="239">
        <f>imports!$E$3</f>
        <v>17049.72</v>
      </c>
      <c r="C9" s="239">
        <f>imports!$E$3</f>
        <v>17049.72</v>
      </c>
      <c r="D9" s="239">
        <f>imports!$E$3</f>
        <v>17049.72</v>
      </c>
      <c r="E9" s="239">
        <f>imports!$E$3</f>
        <v>17049.72</v>
      </c>
      <c r="F9" s="239">
        <f>imports!$E$3</f>
        <v>17049.72</v>
      </c>
      <c r="G9" s="239">
        <f>imports!$E$3</f>
        <v>17049.72</v>
      </c>
      <c r="H9" s="239">
        <f>imports!$E$3</f>
        <v>17049.72</v>
      </c>
      <c r="I9" s="239">
        <f>imports!$E$3</f>
        <v>17049.72</v>
      </c>
      <c r="J9" s="239">
        <f>imports!$E$3</f>
        <v>17049.72</v>
      </c>
      <c r="K9" s="239">
        <f>imports!$E$3</f>
        <v>17049.72</v>
      </c>
      <c r="L9" s="239">
        <f>imports!$E$3</f>
        <v>17049.72</v>
      </c>
      <c r="M9" s="239">
        <f>imports!$E$3</f>
        <v>17049.72</v>
      </c>
      <c r="N9" s="239">
        <f>imports!$E$3</f>
        <v>17049.72</v>
      </c>
      <c r="O9" s="239">
        <f>imports!$E$3</f>
        <v>17049.72</v>
      </c>
      <c r="P9" s="182"/>
      <c r="Q9" s="182"/>
      <c r="R9" s="182"/>
      <c r="S9" s="34"/>
      <c r="T9" s="149"/>
      <c r="U9" s="149"/>
      <c r="V9" s="149"/>
      <c r="W9" s="34"/>
    </row>
    <row r="10" spans="1:24" s="6" customFormat="1" ht="13.9" customHeight="1">
      <c r="A10" s="431" t="s">
        <v>6</v>
      </c>
      <c r="B10" s="238">
        <f>imports!E25</f>
        <v>15754.900000000001</v>
      </c>
      <c r="C10" s="238">
        <f>imports!E26</f>
        <v>14131.32</v>
      </c>
      <c r="D10" s="238">
        <f>imports!E27</f>
        <v>13537.44</v>
      </c>
      <c r="E10" s="238">
        <f>imports!E28</f>
        <v>12942.720000000001</v>
      </c>
      <c r="F10" s="238">
        <f>imports!E29</f>
        <v>11355.119999999999</v>
      </c>
      <c r="G10" s="238">
        <f>imports!E30</f>
        <v>10074.4</v>
      </c>
      <c r="H10" s="238">
        <f>imports!E31</f>
        <v>9480.1</v>
      </c>
      <c r="I10" s="238">
        <f>imports!E32</f>
        <v>8886.5</v>
      </c>
      <c r="J10" s="238">
        <f>imports!E33</f>
        <v>8291.7799999999988</v>
      </c>
      <c r="K10" s="238">
        <f>imports!E34</f>
        <v>7698.32</v>
      </c>
      <c r="L10" s="238">
        <f>imports!E35</f>
        <v>7151.0599999999995</v>
      </c>
      <c r="M10" s="238">
        <f>imports!E36</f>
        <v>6786.08</v>
      </c>
      <c r="N10" s="238">
        <f>imports!E37</f>
        <v>6420.9600000000009</v>
      </c>
      <c r="O10" s="238">
        <f>imports!E38</f>
        <v>6055.5599999999995</v>
      </c>
      <c r="P10" s="162"/>
      <c r="Q10" s="162"/>
      <c r="R10" s="162"/>
      <c r="S10" s="422"/>
      <c r="T10" s="147"/>
      <c r="U10" s="147"/>
      <c r="V10" s="146"/>
      <c r="W10" s="146"/>
    </row>
    <row r="11" spans="1:24" s="6" customFormat="1" ht="13.9" customHeight="1">
      <c r="A11" s="330" t="s">
        <v>7</v>
      </c>
      <c r="B11" s="238">
        <f>('anual NOV 3,5%'!B11*2.5%)+'anual NOV 3,5%'!B11</f>
        <v>43670.514004369892</v>
      </c>
      <c r="C11" s="238">
        <f>('anual NOV 3,5%'!C11*2.5%)+'anual NOV 3,5%'!C11</f>
        <v>41398.426944123508</v>
      </c>
      <c r="D11" s="238">
        <f>('anual NOV 3,5%'!D11*2.5%)+'anual NOV 3,5%'!D11</f>
        <v>37670.240492692501</v>
      </c>
      <c r="E11" s="238">
        <f>('anual NOV 3,5%'!E11*2.5%)+'anual NOV 3,5%'!E11</f>
        <v>30934.677777671204</v>
      </c>
      <c r="F11" s="238">
        <f>('anual NOV 3,5%'!F11*2.5%)+'anual NOV 3,5%'!F11</f>
        <v>27245.28505429548</v>
      </c>
      <c r="G11" s="238">
        <f>('anual NOV 3,5%'!G11*2.5%)+'anual NOV 3,5%'!G11</f>
        <v>27130.661336433946</v>
      </c>
      <c r="H11" s="238">
        <f>('anual NOV 3,5%'!H11*2.5%)+'anual NOV 3,5%'!H11</f>
        <v>26470.143515991236</v>
      </c>
      <c r="I11" s="238">
        <f>('anual NOV 3,5%'!I11*2.5%)+'anual NOV 3,5%'!I11</f>
        <v>25995.837103492169</v>
      </c>
      <c r="J11" s="238">
        <f>('anual NOV 3,5%'!J11*2.5%)+'anual NOV 3,5%'!J11</f>
        <v>25545.770809628593</v>
      </c>
      <c r="K11" s="238">
        <f>('anual NOV 3,5%'!K11*2.5%)+'anual NOV 3,5%'!K11</f>
        <v>23686.716532909799</v>
      </c>
      <c r="L11" s="238">
        <f>('anual NOV 3,5%'!L11*2.5%)+'anual NOV 3,5%'!L11</f>
        <v>21833.589491864073</v>
      </c>
      <c r="M11" s="238">
        <f>('anual NOV 3,5%'!M11*2.5%)+'anual NOV 3,5%'!M11</f>
        <v>19017.040593378479</v>
      </c>
      <c r="N11" s="238">
        <f>('anual NOV 3,5%'!N11*2.5%)+'anual NOV 3,5%'!N11</f>
        <v>15539.558640076104</v>
      </c>
      <c r="O11" s="238">
        <f>('anual NOV 3,5%'!O11*2.5%)+'anual NOV 3,5%'!O11</f>
        <v>11713.822147020226</v>
      </c>
      <c r="P11" s="162"/>
      <c r="Q11" s="162"/>
      <c r="R11" s="162"/>
      <c r="S11" s="34"/>
      <c r="T11" s="34"/>
      <c r="U11" s="34"/>
      <c r="V11" s="149"/>
      <c r="W11" s="453"/>
    </row>
    <row r="12" spans="1:24" s="6" customFormat="1" ht="12.6" customHeight="1">
      <c r="A12" s="330" t="s">
        <v>8</v>
      </c>
      <c r="B12" s="238">
        <f>('anual NOV 3,5%'!B12*2.5%)+'anual NOV 3,5%'!B12</f>
        <v>12360.120272819551</v>
      </c>
      <c r="C12" s="238">
        <f>('anual NOV 3,5%'!C12*2.5%)+'anual NOV 3,5%'!C12</f>
        <v>11814.270116449503</v>
      </c>
      <c r="D12" s="238">
        <f>('anual NOV 3,5%'!D12*2.5%)+'anual NOV 3,5%'!D12</f>
        <v>10310.392557377323</v>
      </c>
      <c r="E12" s="238">
        <f>('anual NOV 3,5%'!E12*2.5%)+'anual NOV 3,5%'!E12</f>
        <v>8349.7036871004766</v>
      </c>
      <c r="F12" s="238">
        <f>('anual NOV 3,5%'!F12*2.5%)+'anual NOV 3,5%'!F12</f>
        <v>7301.4145881405748</v>
      </c>
      <c r="G12" s="238">
        <f>('anual NOV 3,5%'!G12*2.5%)+'anual NOV 3,5%'!G12</f>
        <v>7348.1122142315999</v>
      </c>
      <c r="H12" s="238">
        <f>('anual NOV 3,5%'!H12*2.5%)+'anual NOV 3,5%'!H12</f>
        <v>7178.5180533543753</v>
      </c>
      <c r="I12" s="238">
        <f>('anual NOV 3,5%'!I12*2.5%)+'anual NOV 3,5%'!I12</f>
        <v>7055.0100930219751</v>
      </c>
      <c r="J12" s="238">
        <f>('anual NOV 3,5%'!J12*2.5%)+'anual NOV 3,5%'!J12</f>
        <v>6955.7298699577505</v>
      </c>
      <c r="K12" s="238">
        <f>('anual NOV 3,5%'!K12*2.5%)+'anual NOV 3,5%'!K12</f>
        <v>6407.2811550163478</v>
      </c>
      <c r="L12" s="238">
        <f>('anual NOV 3,5%'!L12*2.5%)+'anual NOV 3,5%'!L12</f>
        <v>5886.3465896539492</v>
      </c>
      <c r="M12" s="238">
        <f>('anual NOV 3,5%'!M12*2.5%)+'anual NOV 3,5%'!M12</f>
        <v>5350.967095762574</v>
      </c>
      <c r="N12" s="238">
        <f>('anual NOV 3,5%'!N12*2.5%)+'anual NOV 3,5%'!N12</f>
        <v>4294.4237519289745</v>
      </c>
      <c r="O12" s="238">
        <f>('anual NOV 3,5%'!O12*2.5%)+'anual NOV 3,5%'!O12</f>
        <v>3132.1037886027748</v>
      </c>
      <c r="P12" s="162"/>
      <c r="Q12" s="162"/>
      <c r="R12" s="162"/>
      <c r="S12" s="34"/>
      <c r="T12" s="34"/>
      <c r="U12" s="34"/>
      <c r="V12" s="149"/>
      <c r="W12" s="453"/>
    </row>
    <row r="13" spans="1:24" s="29" customFormat="1" ht="14.45" hidden="1" customHeight="1">
      <c r="A13" s="173">
        <v>0.5</v>
      </c>
      <c r="B13" s="174">
        <f>B12*$A$13</f>
        <v>6180.0601364097756</v>
      </c>
      <c r="C13" s="174">
        <f>C12*$A$13</f>
        <v>5907.1350582247514</v>
      </c>
      <c r="D13" s="174">
        <f t="shared" ref="D13:O13" si="0">D12*$A$13</f>
        <v>5155.1962786886616</v>
      </c>
      <c r="E13" s="174">
        <f t="shared" si="0"/>
        <v>4174.8518435502383</v>
      </c>
      <c r="F13" s="175">
        <f t="shared" si="0"/>
        <v>3650.7072940702874</v>
      </c>
      <c r="G13" s="174">
        <f t="shared" si="0"/>
        <v>3674.0561071157999</v>
      </c>
      <c r="H13" s="174">
        <f t="shared" si="0"/>
        <v>3589.2590266771876</v>
      </c>
      <c r="I13" s="174">
        <f t="shared" si="0"/>
        <v>3527.5050465109875</v>
      </c>
      <c r="J13" s="174">
        <f t="shared" si="0"/>
        <v>3477.8649349788752</v>
      </c>
      <c r="K13" s="174">
        <f t="shared" si="0"/>
        <v>3203.6405775081739</v>
      </c>
      <c r="L13" s="175">
        <f t="shared" si="0"/>
        <v>2943.1732948269746</v>
      </c>
      <c r="M13" s="176">
        <f t="shared" si="0"/>
        <v>2675.483547881287</v>
      </c>
      <c r="N13" s="176">
        <f t="shared" si="0"/>
        <v>2147.2118759644873</v>
      </c>
      <c r="O13" s="176">
        <f t="shared" si="0"/>
        <v>1566.0518943013874</v>
      </c>
      <c r="P13" s="173"/>
      <c r="Q13" s="173"/>
      <c r="R13" s="173"/>
      <c r="S13" s="34"/>
      <c r="T13" s="34"/>
      <c r="U13" s="32"/>
      <c r="V13" s="437"/>
      <c r="W13" s="453"/>
    </row>
    <row r="14" spans="1:24" s="29" customFormat="1" ht="14.45" hidden="1" customHeight="1">
      <c r="A14" s="173">
        <v>0.3</v>
      </c>
      <c r="B14" s="174">
        <f>B12*$A$14</f>
        <v>3708.0360818458653</v>
      </c>
      <c r="C14" s="174">
        <f t="shared" ref="C14:O14" si="1">C12*$A$14</f>
        <v>3544.2810349348506</v>
      </c>
      <c r="D14" s="174">
        <f t="shared" si="1"/>
        <v>3093.1177672131967</v>
      </c>
      <c r="E14" s="174">
        <f t="shared" si="1"/>
        <v>2504.9111061301428</v>
      </c>
      <c r="F14" s="175">
        <f t="shared" si="1"/>
        <v>2190.4243764421722</v>
      </c>
      <c r="G14" s="174">
        <f t="shared" si="1"/>
        <v>2204.4336642694798</v>
      </c>
      <c r="H14" s="174">
        <f t="shared" si="1"/>
        <v>2153.5554160063125</v>
      </c>
      <c r="I14" s="174">
        <f t="shared" si="1"/>
        <v>2116.5030279065923</v>
      </c>
      <c r="J14" s="174">
        <f t="shared" si="1"/>
        <v>2086.7189609873249</v>
      </c>
      <c r="K14" s="174">
        <f t="shared" si="1"/>
        <v>1922.1843465049042</v>
      </c>
      <c r="L14" s="175">
        <f t="shared" si="1"/>
        <v>1765.9039768961848</v>
      </c>
      <c r="M14" s="176">
        <f t="shared" si="1"/>
        <v>1605.2901287287721</v>
      </c>
      <c r="N14" s="176">
        <f t="shared" si="1"/>
        <v>1288.3271255786924</v>
      </c>
      <c r="O14" s="176">
        <f t="shared" si="1"/>
        <v>939.63113658083239</v>
      </c>
      <c r="P14" s="173"/>
      <c r="Q14" s="173"/>
      <c r="R14" s="173"/>
      <c r="S14" s="438"/>
      <c r="T14" s="438"/>
      <c r="U14" s="438"/>
      <c r="V14" s="439"/>
      <c r="W14" s="438"/>
    </row>
    <row r="15" spans="1:24" s="29" customFormat="1" ht="14.45" hidden="1" customHeight="1">
      <c r="A15" s="173">
        <v>0.2</v>
      </c>
      <c r="B15" s="174">
        <f>B12*$A$15</f>
        <v>2472.0240545639103</v>
      </c>
      <c r="C15" s="174">
        <f t="shared" ref="C15:O15" si="2">C12*$A$15</f>
        <v>2362.8540232899009</v>
      </c>
      <c r="D15" s="174">
        <f t="shared" si="2"/>
        <v>2062.0785114754649</v>
      </c>
      <c r="E15" s="174">
        <f t="shared" si="2"/>
        <v>1669.9407374200955</v>
      </c>
      <c r="F15" s="175">
        <f t="shared" si="2"/>
        <v>1460.282917628115</v>
      </c>
      <c r="G15" s="174">
        <f t="shared" si="2"/>
        <v>1469.6224428463202</v>
      </c>
      <c r="H15" s="174">
        <f t="shared" si="2"/>
        <v>1435.7036106708752</v>
      </c>
      <c r="I15" s="174">
        <f t="shared" si="2"/>
        <v>1411.0020186043951</v>
      </c>
      <c r="J15" s="174">
        <f t="shared" si="2"/>
        <v>1391.1459739915501</v>
      </c>
      <c r="K15" s="174">
        <f t="shared" si="2"/>
        <v>1281.4562310032697</v>
      </c>
      <c r="L15" s="175">
        <f t="shared" si="2"/>
        <v>1177.2693179307898</v>
      </c>
      <c r="M15" s="176">
        <f t="shared" si="2"/>
        <v>1070.1934191525149</v>
      </c>
      <c r="N15" s="176">
        <f t="shared" si="2"/>
        <v>858.88475038579497</v>
      </c>
      <c r="O15" s="176">
        <f t="shared" si="2"/>
        <v>626.420757720555</v>
      </c>
      <c r="P15" s="173"/>
      <c r="Q15" s="173"/>
      <c r="R15" s="173"/>
      <c r="S15" s="438"/>
      <c r="T15" s="438"/>
      <c r="U15" s="438"/>
      <c r="V15" s="439"/>
      <c r="W15" s="438"/>
    </row>
    <row r="16" spans="1:24" s="30" customFormat="1" ht="14.45" hidden="1" customHeight="1">
      <c r="A16" s="173"/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9"/>
      <c r="M16" s="168"/>
      <c r="N16" s="168"/>
      <c r="O16" s="168"/>
      <c r="P16" s="173"/>
      <c r="Q16" s="173"/>
      <c r="R16" s="173"/>
      <c r="S16" s="438"/>
      <c r="T16" s="438"/>
      <c r="U16" s="438"/>
      <c r="V16" s="439"/>
      <c r="W16" s="438"/>
    </row>
    <row r="17" spans="1:23" s="6" customFormat="1" ht="15" customHeight="1">
      <c r="A17" s="171"/>
      <c r="B17" s="295">
        <f>B9+B10+B11+B12</f>
        <v>88835.254277189451</v>
      </c>
      <c r="C17" s="295">
        <f t="shared" ref="C17:O17" si="3">C9+C10+C11+C12</f>
        <v>84393.73706057301</v>
      </c>
      <c r="D17" s="295">
        <f t="shared" si="3"/>
        <v>78567.793050069828</v>
      </c>
      <c r="E17" s="295">
        <f t="shared" si="3"/>
        <v>69276.821464771681</v>
      </c>
      <c r="F17" s="295">
        <f t="shared" si="3"/>
        <v>62951.539642436052</v>
      </c>
      <c r="G17" s="295">
        <f t="shared" si="3"/>
        <v>61602.893550665554</v>
      </c>
      <c r="H17" s="295">
        <f t="shared" si="3"/>
        <v>60178.481569345611</v>
      </c>
      <c r="I17" s="295">
        <f t="shared" si="3"/>
        <v>58987.067196514152</v>
      </c>
      <c r="J17" s="295">
        <f t="shared" si="3"/>
        <v>57843.000679586345</v>
      </c>
      <c r="K17" s="295">
        <f t="shared" si="3"/>
        <v>54842.037687926146</v>
      </c>
      <c r="L17" s="295">
        <f t="shared" si="3"/>
        <v>51920.716081518018</v>
      </c>
      <c r="M17" s="295">
        <f t="shared" si="3"/>
        <v>48203.807689141053</v>
      </c>
      <c r="N17" s="295">
        <f t="shared" si="3"/>
        <v>43304.662392005077</v>
      </c>
      <c r="O17" s="295">
        <f t="shared" si="3"/>
        <v>37951.205935623002</v>
      </c>
      <c r="P17" s="162"/>
      <c r="Q17" s="162"/>
      <c r="R17" s="162"/>
      <c r="S17" s="438"/>
      <c r="T17" s="438"/>
      <c r="U17" s="438"/>
      <c r="V17" s="439"/>
      <c r="W17" s="438"/>
    </row>
    <row r="18" spans="1:23" s="33" customFormat="1" ht="3" customHeight="1">
      <c r="A18" s="180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2"/>
      <c r="Q18" s="182"/>
      <c r="R18" s="182"/>
      <c r="S18" s="440"/>
      <c r="T18" s="440"/>
      <c r="U18" s="440"/>
      <c r="V18" s="441"/>
      <c r="W18" s="440"/>
    </row>
    <row r="19" spans="1:23" s="33" customFormat="1" ht="3" customHeight="1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2"/>
      <c r="Q19" s="182"/>
      <c r="R19" s="182"/>
      <c r="S19" s="182"/>
      <c r="T19" s="182"/>
      <c r="U19" s="182"/>
      <c r="V19" s="182"/>
      <c r="W19" s="183"/>
    </row>
    <row r="20" spans="1:23" ht="3" customHeight="1">
      <c r="A20" s="160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1"/>
      <c r="Q20" s="161"/>
      <c r="R20" s="161"/>
      <c r="S20" s="161"/>
      <c r="T20" s="161"/>
      <c r="U20" s="161"/>
      <c r="V20" s="161"/>
      <c r="W20" s="153"/>
    </row>
    <row r="21" spans="1:23" ht="13.9" customHeight="1">
      <c r="A21" s="160" t="s">
        <v>9</v>
      </c>
      <c r="B21" s="161"/>
      <c r="C21" s="161"/>
      <c r="D21" s="161"/>
      <c r="E21" s="184" t="s">
        <v>10</v>
      </c>
      <c r="F21" s="166" t="s">
        <v>11</v>
      </c>
      <c r="G21" s="166">
        <v>25</v>
      </c>
      <c r="H21" s="184">
        <v>24</v>
      </c>
      <c r="I21" s="184">
        <v>23</v>
      </c>
      <c r="J21" s="184">
        <v>22</v>
      </c>
      <c r="K21" s="184">
        <v>21</v>
      </c>
      <c r="L21" s="184">
        <v>20</v>
      </c>
      <c r="M21" s="184">
        <v>19</v>
      </c>
      <c r="N21" s="184">
        <v>18</v>
      </c>
      <c r="O21" s="184">
        <v>17</v>
      </c>
      <c r="P21" s="184">
        <v>16</v>
      </c>
      <c r="Q21" s="184" t="s">
        <v>12</v>
      </c>
      <c r="R21" s="161"/>
      <c r="S21" s="161"/>
      <c r="T21" s="161"/>
      <c r="U21" s="161"/>
      <c r="V21" s="161"/>
      <c r="W21" s="153"/>
    </row>
    <row r="22" spans="1:23" ht="2.4500000000000002" customHeight="1">
      <c r="A22" s="161"/>
      <c r="B22" s="161"/>
      <c r="C22" s="161"/>
      <c r="D22" s="161"/>
      <c r="E22" s="186"/>
      <c r="F22" s="331"/>
      <c r="G22" s="185"/>
      <c r="H22" s="186"/>
      <c r="I22" s="186"/>
      <c r="J22" s="332"/>
      <c r="K22" s="186"/>
      <c r="L22" s="186"/>
      <c r="M22" s="333"/>
      <c r="N22" s="186"/>
      <c r="O22" s="333"/>
      <c r="P22" s="186"/>
      <c r="Q22" s="186"/>
      <c r="R22" s="161"/>
      <c r="S22" s="161"/>
      <c r="T22" s="161"/>
      <c r="U22" s="161"/>
      <c r="V22" s="161"/>
      <c r="W22" s="153"/>
    </row>
    <row r="23" spans="1:23" s="436" customFormat="1" ht="12.6" customHeight="1">
      <c r="A23" s="222"/>
      <c r="B23" s="222"/>
      <c r="C23" s="222"/>
      <c r="D23" s="431" t="s">
        <v>5</v>
      </c>
      <c r="E23" s="239">
        <f>imports!E4</f>
        <v>14992.66</v>
      </c>
      <c r="F23" s="239">
        <f>imports!$E$4</f>
        <v>14992.66</v>
      </c>
      <c r="G23" s="239">
        <f>imports!$E$4</f>
        <v>14992.66</v>
      </c>
      <c r="H23" s="239">
        <f>imports!$E$4</f>
        <v>14992.66</v>
      </c>
      <c r="I23" s="239">
        <f>imports!$E$4</f>
        <v>14992.66</v>
      </c>
      <c r="J23" s="239">
        <f>imports!$E$4</f>
        <v>14992.66</v>
      </c>
      <c r="K23" s="239">
        <f>imports!$E$4</f>
        <v>14992.66</v>
      </c>
      <c r="L23" s="239">
        <f>imports!$E$4</f>
        <v>14992.66</v>
      </c>
      <c r="M23" s="239">
        <f>imports!$E$4</f>
        <v>14992.66</v>
      </c>
      <c r="N23" s="239">
        <f>imports!$E$4</f>
        <v>14992.66</v>
      </c>
      <c r="O23" s="239">
        <f>imports!$E$4</f>
        <v>14992.66</v>
      </c>
      <c r="P23" s="239">
        <f>imports!$E$4</f>
        <v>14992.66</v>
      </c>
      <c r="Q23" s="239">
        <f>imports!$E$4</f>
        <v>14992.66</v>
      </c>
      <c r="R23" s="232"/>
      <c r="S23" s="222"/>
      <c r="T23" s="222"/>
      <c r="U23" s="222"/>
      <c r="V23" s="222"/>
      <c r="W23" s="435"/>
    </row>
    <row r="24" spans="1:23" s="436" customFormat="1" ht="12.6" customHeight="1">
      <c r="A24" s="222"/>
      <c r="B24" s="222"/>
      <c r="C24" s="222"/>
      <c r="D24" s="431" t="s">
        <v>6</v>
      </c>
      <c r="E24" s="239">
        <f>imports!$E29</f>
        <v>11355.119999999999</v>
      </c>
      <c r="F24" s="239">
        <f>imports!$E29</f>
        <v>11355.119999999999</v>
      </c>
      <c r="G24" s="239">
        <f>imports!$E30</f>
        <v>10074.4</v>
      </c>
      <c r="H24" s="239">
        <f>imports!$E31</f>
        <v>9480.1</v>
      </c>
      <c r="I24" s="239">
        <f>imports!$E32</f>
        <v>8886.5</v>
      </c>
      <c r="J24" s="239">
        <f>imports!$E33</f>
        <v>8291.7799999999988</v>
      </c>
      <c r="K24" s="239">
        <f>imports!$E34</f>
        <v>7698.32</v>
      </c>
      <c r="L24" s="239">
        <f>imports!$E35</f>
        <v>7151.0599999999995</v>
      </c>
      <c r="M24" s="239">
        <f>imports!$E36</f>
        <v>6786.08</v>
      </c>
      <c r="N24" s="239">
        <f>imports!$E37</f>
        <v>6420.9600000000009</v>
      </c>
      <c r="O24" s="239">
        <f>imports!$E38</f>
        <v>6055.5599999999995</v>
      </c>
      <c r="P24" s="239">
        <f>imports!$E39</f>
        <v>5691.28</v>
      </c>
      <c r="Q24" s="239">
        <f>imports!$E39</f>
        <v>5691.28</v>
      </c>
      <c r="R24" s="232"/>
      <c r="S24" s="222"/>
      <c r="T24" s="222"/>
      <c r="U24" s="222"/>
      <c r="V24" s="222"/>
      <c r="W24" s="435"/>
    </row>
    <row r="25" spans="1:23" s="6" customFormat="1" ht="12.6" customHeight="1">
      <c r="A25" s="162"/>
      <c r="B25" s="162"/>
      <c r="C25" s="162"/>
      <c r="D25" s="330" t="s">
        <v>7</v>
      </c>
      <c r="E25" s="239">
        <f>('anual NOV 3,5%'!E25*2.5%)+'anual NOV 3,5%'!E25</f>
        <v>29278.380619173586</v>
      </c>
      <c r="F25" s="239">
        <f>('anual NOV 3,5%'!F25*2.5%)+'anual NOV 3,5%'!F25</f>
        <v>24085.129443774014</v>
      </c>
      <c r="G25" s="239">
        <f>('anual NOV 3,5%'!G25*2.5%)+'anual NOV 3,5%'!G25</f>
        <v>23780.097263735133</v>
      </c>
      <c r="H25" s="239">
        <f>('anual NOV 3,5%'!H25*2.5%)+'anual NOV 3,5%'!H25</f>
        <v>22518.524591494286</v>
      </c>
      <c r="I25" s="239">
        <f>('anual NOV 3,5%'!I25*2.5%)+'anual NOV 3,5%'!I25</f>
        <v>21767.461144055771</v>
      </c>
      <c r="J25" s="239">
        <f>('anual NOV 3,5%'!J25*2.5%)+'anual NOV 3,5%'!J25</f>
        <v>21391.275462500769</v>
      </c>
      <c r="K25" s="239">
        <f>('anual NOV 3,5%'!K25*2.5%)+'anual NOV 3,5%'!K25</f>
        <v>20934.445120675959</v>
      </c>
      <c r="L25" s="239">
        <f>('anual NOV 3,5%'!L25*2.5%)+'anual NOV 3,5%'!L25</f>
        <v>20460.60843585277</v>
      </c>
      <c r="M25" s="239">
        <f>('anual NOV 3,5%'!M25*2.5%)+'anual NOV 3,5%'!M25</f>
        <v>20165.798908805384</v>
      </c>
      <c r="N25" s="239">
        <f>('anual NOV 3,5%'!N25*2.5%)+'anual NOV 3,5%'!N25</f>
        <v>18711.530431418847</v>
      </c>
      <c r="O25" s="239">
        <f>('anual NOV 3,5%'!O25*2.5%)+'anual NOV 3,5%'!O25</f>
        <v>17879.39944651716</v>
      </c>
      <c r="P25" s="239">
        <f>('anual NOV 3,5%'!P25*2.5%)+'anual NOV 3,5%'!P25</f>
        <v>16991.704553679003</v>
      </c>
      <c r="Q25" s="239">
        <f>('anual NOV 3,5%'!Q25*2.5%)+'anual NOV 3,5%'!Q25</f>
        <v>15315.807308587828</v>
      </c>
      <c r="R25" s="172"/>
      <c r="S25" s="162"/>
      <c r="T25" s="162"/>
      <c r="U25" s="162"/>
      <c r="V25" s="162"/>
      <c r="W25" s="158"/>
    </row>
    <row r="26" spans="1:23" s="6" customFormat="1" ht="12.6" customHeight="1">
      <c r="A26" s="162"/>
      <c r="B26" s="162"/>
      <c r="C26" s="162"/>
      <c r="D26" s="330" t="s">
        <v>8</v>
      </c>
      <c r="E26" s="239">
        <f>('anual NOV 3,5%'!E26*2.5%)+'anual NOV 3,5%'!E26</f>
        <v>9357.3329872380727</v>
      </c>
      <c r="F26" s="239">
        <f>('anual NOV 3,5%'!F26*2.5%)+'anual NOV 3,5%'!F26</f>
        <v>6801.34491954225</v>
      </c>
      <c r="G26" s="239">
        <f>('anual NOV 3,5%'!G26*2.5%)+'anual NOV 3,5%'!G26</f>
        <v>7431.1896603215237</v>
      </c>
      <c r="H26" s="239">
        <f>('anual NOV 3,5%'!H26*2.5%)+'anual NOV 3,5%'!H26</f>
        <v>6358.5963959001756</v>
      </c>
      <c r="I26" s="239">
        <f>('anual NOV 3,5%'!I26*2.5%)+'anual NOV 3,5%'!I26</f>
        <v>5887.340156166525</v>
      </c>
      <c r="J26" s="239">
        <f>('anual NOV 3,5%'!J26*2.5%)+'anual NOV 3,5%'!J26</f>
        <v>5786.8370820099008</v>
      </c>
      <c r="K26" s="239">
        <f>('anual NOV 3,5%'!K26*2.5%)+'anual NOV 3,5%'!K26</f>
        <v>5681.9011726433255</v>
      </c>
      <c r="L26" s="239">
        <f>('anual NOV 3,5%'!L26*2.5%)+'anual NOV 3,5%'!L26</f>
        <v>5582.0095240329001</v>
      </c>
      <c r="M26" s="239">
        <f>('anual NOV 3,5%'!M26*2.5%)+'anual NOV 3,5%'!M26</f>
        <v>5510.4727351275014</v>
      </c>
      <c r="N26" s="239">
        <f>('anual NOV 3,5%'!N26*2.5%)+'anual NOV 3,5%'!N26</f>
        <v>5076.6663100985998</v>
      </c>
      <c r="O26" s="239">
        <f>('anual NOV 3,5%'!O26*2.5%)+'anual NOV 3,5%'!O26</f>
        <v>4866.5652067856245</v>
      </c>
      <c r="P26" s="239">
        <f>('anual NOV 3,5%'!P26*2.5%)+'anual NOV 3,5%'!P26</f>
        <v>4601.2829479280999</v>
      </c>
      <c r="Q26" s="239">
        <f>('anual NOV 3,5%'!Q26*2.5%)+'anual NOV 3,5%'!Q26</f>
        <v>4339.3635295746744</v>
      </c>
      <c r="R26" s="172"/>
      <c r="S26" s="162"/>
      <c r="T26" s="162"/>
      <c r="U26" s="162"/>
      <c r="V26" s="162"/>
      <c r="W26" s="158"/>
    </row>
    <row r="27" spans="1:23" s="6" customFormat="1" ht="9.75" hidden="1" customHeight="1">
      <c r="A27" s="162"/>
      <c r="B27" s="162"/>
      <c r="C27" s="187" t="s">
        <v>13</v>
      </c>
      <c r="D27" s="174">
        <v>0.5</v>
      </c>
      <c r="E27" s="175">
        <f>E26*$A$13</f>
        <v>4678.6664936190364</v>
      </c>
      <c r="F27" s="174">
        <f>F26*$A$13</f>
        <v>3400.672459771125</v>
      </c>
      <c r="G27" s="174">
        <f t="shared" ref="G27:Q27" si="4">G26*$A$13</f>
        <v>3715.5948301607618</v>
      </c>
      <c r="H27" s="175">
        <f t="shared" si="4"/>
        <v>3179.2981979500878</v>
      </c>
      <c r="I27" s="174">
        <f t="shared" si="4"/>
        <v>2943.6700780832625</v>
      </c>
      <c r="J27" s="176">
        <f t="shared" si="4"/>
        <v>2893.4185410049504</v>
      </c>
      <c r="K27" s="176">
        <f t="shared" si="4"/>
        <v>2840.9505863216627</v>
      </c>
      <c r="L27" s="176">
        <f t="shared" si="4"/>
        <v>2791.0047620164501</v>
      </c>
      <c r="M27" s="174">
        <f t="shared" si="4"/>
        <v>2755.2363675637507</v>
      </c>
      <c r="N27" s="175">
        <f t="shared" si="4"/>
        <v>2538.3331550492999</v>
      </c>
      <c r="O27" s="176">
        <f t="shared" si="4"/>
        <v>2433.2826033928122</v>
      </c>
      <c r="P27" s="175">
        <f t="shared" si="4"/>
        <v>2300.64147396405</v>
      </c>
      <c r="Q27" s="176">
        <f t="shared" si="4"/>
        <v>2169.6817647873372</v>
      </c>
      <c r="R27" s="201"/>
      <c r="S27" s="162"/>
      <c r="T27" s="162"/>
      <c r="U27" s="162"/>
      <c r="V27" s="162"/>
      <c r="W27" s="158"/>
    </row>
    <row r="28" spans="1:23" s="6" customFormat="1" ht="9.75" hidden="1" customHeight="1">
      <c r="A28" s="162"/>
      <c r="B28" s="162"/>
      <c r="C28" s="187" t="s">
        <v>14</v>
      </c>
      <c r="D28" s="174">
        <v>0.3</v>
      </c>
      <c r="E28" s="175">
        <f>E26*$A$14</f>
        <v>2807.1998961714216</v>
      </c>
      <c r="F28" s="174">
        <f t="shared" ref="F28:Q28" si="5">F26*$A$14</f>
        <v>2040.4034758626749</v>
      </c>
      <c r="G28" s="174">
        <f t="shared" si="5"/>
        <v>2229.3568980964569</v>
      </c>
      <c r="H28" s="175">
        <f t="shared" si="5"/>
        <v>1907.5789187700525</v>
      </c>
      <c r="I28" s="174">
        <f t="shared" si="5"/>
        <v>1766.2020468499575</v>
      </c>
      <c r="J28" s="176">
        <f t="shared" si="5"/>
        <v>1736.0511246029703</v>
      </c>
      <c r="K28" s="176">
        <f t="shared" si="5"/>
        <v>1704.5703517929976</v>
      </c>
      <c r="L28" s="176">
        <f t="shared" si="5"/>
        <v>1674.6028572098701</v>
      </c>
      <c r="M28" s="174">
        <f t="shared" si="5"/>
        <v>1653.1418205382504</v>
      </c>
      <c r="N28" s="175">
        <f t="shared" si="5"/>
        <v>1522.9998930295799</v>
      </c>
      <c r="O28" s="174">
        <f t="shared" si="5"/>
        <v>1459.9695620356872</v>
      </c>
      <c r="P28" s="175">
        <f t="shared" si="5"/>
        <v>1380.3848843784299</v>
      </c>
      <c r="Q28" s="174">
        <f t="shared" si="5"/>
        <v>1301.8090588724024</v>
      </c>
      <c r="R28" s="201"/>
      <c r="S28" s="162"/>
      <c r="T28" s="162"/>
      <c r="U28" s="162"/>
      <c r="V28" s="162"/>
      <c r="W28" s="158"/>
    </row>
    <row r="29" spans="1:23" s="6" customFormat="1" ht="9.75" hidden="1" customHeight="1">
      <c r="A29" s="162"/>
      <c r="B29" s="162"/>
      <c r="C29" s="187" t="s">
        <v>15</v>
      </c>
      <c r="D29" s="174">
        <v>0.2</v>
      </c>
      <c r="E29" s="175">
        <f>E26*$A$15</f>
        <v>1871.4665974476147</v>
      </c>
      <c r="F29" s="174">
        <f t="shared" ref="F29:Q29" si="6">F26*$A$15</f>
        <v>1360.2689839084501</v>
      </c>
      <c r="G29" s="174">
        <f t="shared" si="6"/>
        <v>1486.2379320643049</v>
      </c>
      <c r="H29" s="175">
        <f t="shared" si="6"/>
        <v>1271.7192791800353</v>
      </c>
      <c r="I29" s="174">
        <f t="shared" si="6"/>
        <v>1177.4680312333051</v>
      </c>
      <c r="J29" s="176">
        <f t="shared" si="6"/>
        <v>1157.3674164019801</v>
      </c>
      <c r="K29" s="176">
        <f t="shared" si="6"/>
        <v>1136.3802345286651</v>
      </c>
      <c r="L29" s="176">
        <f t="shared" si="6"/>
        <v>1116.40190480658</v>
      </c>
      <c r="M29" s="174">
        <f t="shared" si="6"/>
        <v>1102.0945470255003</v>
      </c>
      <c r="N29" s="175">
        <f t="shared" si="6"/>
        <v>1015.33326201972</v>
      </c>
      <c r="O29" s="174">
        <f t="shared" si="6"/>
        <v>973.31304135712492</v>
      </c>
      <c r="P29" s="175">
        <f t="shared" si="6"/>
        <v>920.25658958562008</v>
      </c>
      <c r="Q29" s="174">
        <f t="shared" si="6"/>
        <v>867.87270591493495</v>
      </c>
      <c r="R29" s="201"/>
      <c r="S29" s="162"/>
      <c r="T29" s="162"/>
      <c r="U29" s="162"/>
      <c r="V29" s="162"/>
      <c r="W29" s="158"/>
    </row>
    <row r="30" spans="1:23" s="6" customFormat="1" ht="13.9" customHeight="1">
      <c r="A30" s="162"/>
      <c r="B30" s="187"/>
      <c r="C30" s="187"/>
      <c r="D30" s="189"/>
      <c r="E30" s="295">
        <f>E23+E24+E25+E26</f>
        <v>64983.493606411655</v>
      </c>
      <c r="F30" s="295">
        <f t="shared" ref="F30:Q30" si="7">F23+F24+F25+F26</f>
        <v>57234.254363316264</v>
      </c>
      <c r="G30" s="295">
        <f t="shared" si="7"/>
        <v>56278.346924056656</v>
      </c>
      <c r="H30" s="295">
        <f t="shared" si="7"/>
        <v>53349.880987394463</v>
      </c>
      <c r="I30" s="295">
        <f t="shared" si="7"/>
        <v>51533.96130022229</v>
      </c>
      <c r="J30" s="295">
        <f t="shared" si="7"/>
        <v>50462.552544510669</v>
      </c>
      <c r="K30" s="295">
        <f t="shared" si="7"/>
        <v>49307.326293319282</v>
      </c>
      <c r="L30" s="295">
        <f t="shared" si="7"/>
        <v>48186.337959885677</v>
      </c>
      <c r="M30" s="295">
        <f t="shared" si="7"/>
        <v>47455.011643932878</v>
      </c>
      <c r="N30" s="295">
        <f t="shared" si="7"/>
        <v>45201.816741517447</v>
      </c>
      <c r="O30" s="295">
        <f t="shared" si="7"/>
        <v>43794.184653302786</v>
      </c>
      <c r="P30" s="295">
        <f t="shared" si="7"/>
        <v>42276.927501607097</v>
      </c>
      <c r="Q30" s="295">
        <f t="shared" si="7"/>
        <v>40339.110838162502</v>
      </c>
      <c r="R30" s="180"/>
      <c r="S30" s="162"/>
      <c r="T30" s="162"/>
      <c r="U30" s="162"/>
      <c r="V30" s="162"/>
      <c r="W30" s="158"/>
    </row>
    <row r="31" spans="1:23" s="6" customFormat="1" ht="4.1500000000000004" customHeight="1">
      <c r="A31" s="162"/>
      <c r="B31" s="162"/>
      <c r="C31" s="162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2"/>
      <c r="S31" s="162"/>
      <c r="T31" s="162"/>
      <c r="U31" s="162"/>
      <c r="V31" s="162"/>
      <c r="W31" s="158"/>
    </row>
    <row r="32" spans="1:23" ht="4.1500000000000004" customHeight="1">
      <c r="A32" s="160"/>
      <c r="B32" s="161"/>
      <c r="C32" s="162"/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1"/>
      <c r="S32" s="161"/>
      <c r="T32" s="161"/>
      <c r="U32" s="161"/>
      <c r="V32" s="161"/>
      <c r="W32" s="153"/>
    </row>
    <row r="33" spans="1:24" ht="12.6" customHeight="1">
      <c r="A33" s="160" t="s">
        <v>16</v>
      </c>
      <c r="B33" s="161"/>
      <c r="C33" s="162"/>
      <c r="D33" s="161"/>
      <c r="E33" s="161"/>
      <c r="F33" s="161"/>
      <c r="G33" s="161"/>
      <c r="H33" s="161"/>
      <c r="I33" s="161"/>
      <c r="J33" s="191">
        <v>22</v>
      </c>
      <c r="K33" s="191">
        <v>21</v>
      </c>
      <c r="L33" s="191">
        <v>20</v>
      </c>
      <c r="M33" s="191">
        <v>19</v>
      </c>
      <c r="N33" s="191">
        <v>18</v>
      </c>
      <c r="O33" s="191">
        <v>17</v>
      </c>
      <c r="P33" s="191">
        <v>16</v>
      </c>
      <c r="Q33" s="191">
        <v>15</v>
      </c>
      <c r="R33" s="191">
        <v>14</v>
      </c>
      <c r="S33" s="191">
        <v>13</v>
      </c>
      <c r="T33" s="191">
        <v>12</v>
      </c>
      <c r="U33" s="161"/>
      <c r="V33" s="161"/>
      <c r="W33" s="153"/>
    </row>
    <row r="34" spans="1:24" ht="3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61"/>
      <c r="V34" s="161"/>
      <c r="W34" s="153"/>
    </row>
    <row r="35" spans="1:24" s="6" customFormat="1" ht="13.5" customHeight="1">
      <c r="A35" s="162"/>
      <c r="B35" s="162"/>
      <c r="C35" s="162"/>
      <c r="D35" s="162"/>
      <c r="E35" s="162"/>
      <c r="F35" s="162"/>
      <c r="G35" s="162"/>
      <c r="H35" s="222"/>
      <c r="I35" s="431" t="s">
        <v>5</v>
      </c>
      <c r="J35" s="239"/>
      <c r="K35" s="239">
        <f>imports!$E$6</f>
        <v>11482.74</v>
      </c>
      <c r="L35" s="239">
        <f>imports!$E$6</f>
        <v>11482.74</v>
      </c>
      <c r="M35" s="239">
        <f>imports!$E$6</f>
        <v>11482.74</v>
      </c>
      <c r="N35" s="239">
        <f>imports!$E$6</f>
        <v>11482.74</v>
      </c>
      <c r="O35" s="239">
        <f>imports!$E$6</f>
        <v>11482.74</v>
      </c>
      <c r="P35" s="239">
        <f>imports!$E$6</f>
        <v>11482.74</v>
      </c>
      <c r="Q35" s="239">
        <f>imports!$E$6</f>
        <v>11482.74</v>
      </c>
      <c r="R35" s="239">
        <f>imports!$E$6</f>
        <v>11482.74</v>
      </c>
      <c r="S35" s="239">
        <f>imports!$E$6</f>
        <v>11482.74</v>
      </c>
      <c r="T35" s="239">
        <f>imports!$E$6</f>
        <v>11482.74</v>
      </c>
      <c r="U35" s="172"/>
      <c r="V35" s="172"/>
      <c r="W35" s="193"/>
      <c r="X35" s="48"/>
    </row>
    <row r="36" spans="1:24" s="6" customFormat="1" ht="13.5" customHeight="1">
      <c r="A36" s="162"/>
      <c r="B36" s="162"/>
      <c r="C36" s="162"/>
      <c r="D36" s="162"/>
      <c r="E36" s="162"/>
      <c r="F36" s="162"/>
      <c r="G36" s="162"/>
      <c r="H36" s="162"/>
      <c r="I36" s="431" t="s">
        <v>6</v>
      </c>
      <c r="J36" s="239"/>
      <c r="K36" s="239">
        <f>imports!$E34</f>
        <v>7698.32</v>
      </c>
      <c r="L36" s="239">
        <f>imports!$E35</f>
        <v>7151.0599999999995</v>
      </c>
      <c r="M36" s="239">
        <f>imports!$E36</f>
        <v>6786.08</v>
      </c>
      <c r="N36" s="239">
        <f>imports!$E37</f>
        <v>6420.9600000000009</v>
      </c>
      <c r="O36" s="239">
        <f>imports!$E38</f>
        <v>6055.5599999999995</v>
      </c>
      <c r="P36" s="239">
        <f>imports!$E39</f>
        <v>5691.28</v>
      </c>
      <c r="Q36" s="239">
        <f>imports!$E40</f>
        <v>5325.4600000000009</v>
      </c>
      <c r="R36" s="239">
        <f>imports!$E41</f>
        <v>4960.8999999999996</v>
      </c>
      <c r="S36" s="239">
        <f>imports!$E42</f>
        <v>4595.3600000000006</v>
      </c>
      <c r="T36" s="239">
        <f>imports!$E43</f>
        <v>4229.96</v>
      </c>
      <c r="U36" s="172"/>
      <c r="V36" s="172"/>
      <c r="W36" s="194"/>
      <c r="X36" s="48"/>
    </row>
    <row r="37" spans="1:24" s="6" customFormat="1" ht="13.5" customHeight="1">
      <c r="A37" s="162"/>
      <c r="B37" s="162"/>
      <c r="C37" s="162"/>
      <c r="D37" s="162"/>
      <c r="E37" s="162"/>
      <c r="F37" s="162"/>
      <c r="G37" s="162"/>
      <c r="H37" s="162"/>
      <c r="I37" s="330" t="s">
        <v>7</v>
      </c>
      <c r="J37" s="182"/>
      <c r="K37" s="239">
        <f>('anual NOV 3,5%'!K37*2.5%)+'anual NOV 3,5%'!K37</f>
        <v>24688.343697744942</v>
      </c>
      <c r="L37" s="239">
        <f>('anual NOV 3,5%'!L37*2.5%)+'anual NOV 3,5%'!L37</f>
        <v>24237.91987279322</v>
      </c>
      <c r="M37" s="239">
        <f>('anual NOV 3,5%'!M37*2.5%)+'anual NOV 3,5%'!M37</f>
        <v>22903.602922621423</v>
      </c>
      <c r="N37" s="239">
        <f>('anual NOV 3,5%'!N37*2.5%)+'anual NOV 3,5%'!N37</f>
        <v>21029.13292646268</v>
      </c>
      <c r="O37" s="239">
        <f>('anual NOV 3,5%'!O37*2.5%)+'anual NOV 3,5%'!O37</f>
        <v>19388.23505534347</v>
      </c>
      <c r="P37" s="239">
        <f>('anual NOV 3,5%'!P37*2.5%)+'anual NOV 3,5%'!P37</f>
        <v>17604.725538413615</v>
      </c>
      <c r="Q37" s="239">
        <f>('anual NOV 3,5%'!Q37*2.5%)+'anual NOV 3,5%'!Q37</f>
        <v>15992.613658437704</v>
      </c>
      <c r="R37" s="239">
        <f>('anual NOV 3,5%'!R37*2.5%)+'anual NOV 3,5%'!R37</f>
        <v>15056.625318832932</v>
      </c>
      <c r="S37" s="239">
        <f>('anual NOV 3,5%'!S37*2.5%)+'anual NOV 3,5%'!S37</f>
        <v>14194.248640724598</v>
      </c>
      <c r="T37" s="239">
        <f>('anual NOV 3,5%'!T37*2.5%)+'anual NOV 3,5%'!T37</f>
        <v>12462.43530658234</v>
      </c>
      <c r="U37" s="172"/>
      <c r="V37" s="172"/>
      <c r="W37" s="193"/>
      <c r="X37" s="48"/>
    </row>
    <row r="38" spans="1:24" s="6" customFormat="1" ht="13.5" customHeight="1">
      <c r="A38" s="162"/>
      <c r="B38" s="162"/>
      <c r="C38" s="162"/>
      <c r="D38" s="162"/>
      <c r="E38" s="162"/>
      <c r="F38" s="162"/>
      <c r="G38" s="162"/>
      <c r="H38" s="162"/>
      <c r="I38" s="330" t="s">
        <v>8</v>
      </c>
      <c r="J38" s="301"/>
      <c r="K38" s="239">
        <f>('anual NOV 3,5%'!K38*2.5%)+'anual NOV 3,5%'!K38</f>
        <v>8101.6941999231012</v>
      </c>
      <c r="L38" s="239">
        <f>('anual NOV 3,5%'!L38*2.5%)+'anual NOV 3,5%'!L38</f>
        <v>7918.4958206429246</v>
      </c>
      <c r="M38" s="239">
        <f>('anual NOV 3,5%'!M38*2.5%)+'anual NOV 3,5%'!M38</f>
        <v>7282.7661089814746</v>
      </c>
      <c r="N38" s="239">
        <f>('anual NOV 3,5%'!N38*2.5%)+'anual NOV 3,5%'!N38</f>
        <v>5939.2348994002487</v>
      </c>
      <c r="O38" s="239">
        <f>('anual NOV 3,5%'!O38*2.5%)+'anual NOV 3,5%'!O38</f>
        <v>5689.543991970826</v>
      </c>
      <c r="P38" s="239">
        <f>('anual NOV 3,5%'!P38*2.5%)+'anual NOV 3,5%'!P38</f>
        <v>4893.0093616587747</v>
      </c>
      <c r="Q38" s="239">
        <f>('anual NOV 3,5%'!Q38*2.5%)+'anual NOV 3,5%'!Q38</f>
        <v>4672.6668804469518</v>
      </c>
      <c r="R38" s="239">
        <f>('anual NOV 3,5%'!R38*2.5%)+'anual NOV 3,5%'!R38</f>
        <v>4553.0567579715753</v>
      </c>
      <c r="S38" s="239">
        <f>('anual NOV 3,5%'!S38*2.5%)+'anual NOV 3,5%'!S38</f>
        <v>4276.5395547026255</v>
      </c>
      <c r="T38" s="239">
        <f>('anual NOV 3,5%'!T38*2.5%)+'anual NOV 3,5%'!T38</f>
        <v>3636.9884333774253</v>
      </c>
      <c r="U38" s="172"/>
      <c r="V38" s="172"/>
      <c r="W38" s="193"/>
      <c r="X38" s="48"/>
    </row>
    <row r="39" spans="1:24" s="30" customFormat="1" ht="9.75" hidden="1" customHeight="1">
      <c r="A39" s="173"/>
      <c r="B39" s="173"/>
      <c r="C39" s="173"/>
      <c r="D39" s="173"/>
      <c r="E39" s="173"/>
      <c r="F39" s="173"/>
      <c r="G39" s="162"/>
      <c r="H39" s="187" t="s">
        <v>13</v>
      </c>
      <c r="I39" s="197">
        <v>0.5</v>
      </c>
      <c r="J39" s="174"/>
      <c r="K39" s="301">
        <f>('2021'!K39*3.5%)+'2021'!K39</f>
        <v>3952.0459511820004</v>
      </c>
      <c r="L39" s="174">
        <f t="shared" ref="L39:T39" si="8">L38*$A$13</f>
        <v>3959.2479103214623</v>
      </c>
      <c r="M39" s="174">
        <f t="shared" si="8"/>
        <v>3641.3830544907373</v>
      </c>
      <c r="N39" s="175">
        <f t="shared" si="8"/>
        <v>2969.6174497001243</v>
      </c>
      <c r="O39" s="176">
        <f t="shared" si="8"/>
        <v>2844.771995985413</v>
      </c>
      <c r="P39" s="175">
        <f t="shared" si="8"/>
        <v>2446.5046808293873</v>
      </c>
      <c r="Q39" s="175">
        <f t="shared" si="8"/>
        <v>2336.3334402234759</v>
      </c>
      <c r="R39" s="174">
        <f t="shared" si="8"/>
        <v>2276.5283789857876</v>
      </c>
      <c r="S39" s="176">
        <f t="shared" si="8"/>
        <v>2138.2697773513128</v>
      </c>
      <c r="T39" s="174">
        <f t="shared" si="8"/>
        <v>1818.4942166887126</v>
      </c>
      <c r="U39" s="188"/>
      <c r="V39" s="188"/>
      <c r="W39" s="198"/>
    </row>
    <row r="40" spans="1:24" s="30" customFormat="1" ht="9.75" hidden="1" customHeight="1">
      <c r="A40" s="173"/>
      <c r="B40" s="173"/>
      <c r="C40" s="173"/>
      <c r="D40" s="173"/>
      <c r="E40" s="173"/>
      <c r="F40" s="173"/>
      <c r="G40" s="162"/>
      <c r="H40" s="187" t="s">
        <v>14</v>
      </c>
      <c r="I40" s="197">
        <v>0.3</v>
      </c>
      <c r="J40" s="174"/>
      <c r="K40" s="301">
        <f>('2021'!K40*3.5%)+'2021'!K40</f>
        <v>2371.2275707091999</v>
      </c>
      <c r="L40" s="174">
        <f t="shared" ref="L40:T40" si="9">L38*$A$14</f>
        <v>2375.5487461928774</v>
      </c>
      <c r="M40" s="174">
        <f t="shared" si="9"/>
        <v>2184.8298326944423</v>
      </c>
      <c r="N40" s="175">
        <f t="shared" si="9"/>
        <v>1781.7704698200746</v>
      </c>
      <c r="O40" s="176">
        <f t="shared" si="9"/>
        <v>1706.8631975912479</v>
      </c>
      <c r="P40" s="175">
        <f t="shared" si="9"/>
        <v>1467.9028084976323</v>
      </c>
      <c r="Q40" s="175">
        <f t="shared" si="9"/>
        <v>1401.8000641340855</v>
      </c>
      <c r="R40" s="174">
        <f t="shared" si="9"/>
        <v>1365.9170273914726</v>
      </c>
      <c r="S40" s="176">
        <f t="shared" si="9"/>
        <v>1282.9618664107877</v>
      </c>
      <c r="T40" s="174">
        <f t="shared" si="9"/>
        <v>1091.0965300132275</v>
      </c>
      <c r="U40" s="188"/>
      <c r="V40" s="188"/>
      <c r="W40" s="198"/>
    </row>
    <row r="41" spans="1:24" s="30" customFormat="1" ht="9.75" hidden="1" customHeight="1">
      <c r="A41" s="173"/>
      <c r="B41" s="173"/>
      <c r="C41" s="173"/>
      <c r="D41" s="173"/>
      <c r="E41" s="173"/>
      <c r="F41" s="173"/>
      <c r="G41" s="162"/>
      <c r="H41" s="187" t="s">
        <v>15</v>
      </c>
      <c r="I41" s="197">
        <v>0.2</v>
      </c>
      <c r="J41" s="174"/>
      <c r="K41" s="301">
        <f>('2021'!K41*3.5%)+'2021'!K41</f>
        <v>1580.8183804728003</v>
      </c>
      <c r="L41" s="174">
        <f t="shared" ref="L41:T41" si="10">L38*$A$15</f>
        <v>1583.6991641285849</v>
      </c>
      <c r="M41" s="174">
        <f t="shared" si="10"/>
        <v>1456.553221796295</v>
      </c>
      <c r="N41" s="175">
        <f t="shared" si="10"/>
        <v>1187.8469798800497</v>
      </c>
      <c r="O41" s="176">
        <f t="shared" si="10"/>
        <v>1137.9087983941652</v>
      </c>
      <c r="P41" s="175">
        <f t="shared" si="10"/>
        <v>978.60187233175498</v>
      </c>
      <c r="Q41" s="175">
        <f t="shared" si="10"/>
        <v>934.53337608939046</v>
      </c>
      <c r="R41" s="174">
        <f t="shared" si="10"/>
        <v>910.61135159431512</v>
      </c>
      <c r="S41" s="176">
        <f t="shared" si="10"/>
        <v>855.30791094052518</v>
      </c>
      <c r="T41" s="174">
        <f t="shared" si="10"/>
        <v>727.39768667548515</v>
      </c>
      <c r="U41" s="188"/>
      <c r="V41" s="188"/>
      <c r="W41" s="198"/>
    </row>
    <row r="42" spans="1:24" s="6" customFormat="1" ht="13.15" customHeight="1">
      <c r="A42" s="162"/>
      <c r="B42" s="162"/>
      <c r="C42" s="162"/>
      <c r="D42" s="162"/>
      <c r="E42" s="162"/>
      <c r="F42" s="162"/>
      <c r="G42" s="162"/>
      <c r="H42" s="187"/>
      <c r="I42" s="199"/>
      <c r="J42" s="334"/>
      <c r="K42" s="295">
        <f>K35+K36+K37+K38</f>
        <v>51971.097897668042</v>
      </c>
      <c r="L42" s="295">
        <f t="shared" ref="L42:T42" si="11">L35+L36+L37+L38</f>
        <v>50790.215693436141</v>
      </c>
      <c r="M42" s="295">
        <f t="shared" si="11"/>
        <v>48455.189031602895</v>
      </c>
      <c r="N42" s="295">
        <f t="shared" si="11"/>
        <v>44872.067825862927</v>
      </c>
      <c r="O42" s="295">
        <f t="shared" si="11"/>
        <v>42616.079047314299</v>
      </c>
      <c r="P42" s="295">
        <f t="shared" si="11"/>
        <v>39671.754900072388</v>
      </c>
      <c r="Q42" s="295">
        <f t="shared" si="11"/>
        <v>37473.480538884658</v>
      </c>
      <c r="R42" s="295">
        <f t="shared" si="11"/>
        <v>36053.322076804507</v>
      </c>
      <c r="S42" s="295">
        <f t="shared" si="11"/>
        <v>34548.888195427222</v>
      </c>
      <c r="T42" s="295">
        <f t="shared" si="11"/>
        <v>31812.123739959767</v>
      </c>
      <c r="U42" s="172"/>
      <c r="V42" s="172"/>
      <c r="W42" s="193"/>
    </row>
    <row r="43" spans="1:24" s="6" customFormat="1" ht="3.6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62"/>
      <c r="V43" s="162"/>
      <c r="W43" s="158"/>
    </row>
    <row r="44" spans="1:24" ht="3.6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53"/>
    </row>
    <row r="45" spans="1:24" ht="13.15" customHeight="1">
      <c r="A45" s="160" t="s">
        <v>17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91">
        <v>18</v>
      </c>
      <c r="O45" s="191">
        <v>17</v>
      </c>
      <c r="P45" s="191">
        <v>16</v>
      </c>
      <c r="Q45" s="191">
        <v>15</v>
      </c>
      <c r="R45" s="191">
        <v>14</v>
      </c>
      <c r="S45" s="191">
        <v>13</v>
      </c>
      <c r="T45" s="191">
        <v>12</v>
      </c>
      <c r="U45" s="191">
        <v>11</v>
      </c>
      <c r="V45" s="191">
        <v>10</v>
      </c>
      <c r="W45" s="156">
        <v>9</v>
      </c>
    </row>
    <row r="46" spans="1:24" ht="4.1500000000000004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85"/>
      <c r="N46" s="186"/>
      <c r="O46" s="186"/>
      <c r="P46" s="186"/>
      <c r="Q46" s="186"/>
      <c r="R46" s="186"/>
      <c r="S46" s="186"/>
      <c r="T46" s="186"/>
      <c r="U46" s="186"/>
      <c r="V46" s="186"/>
      <c r="W46" s="299"/>
    </row>
    <row r="47" spans="1:24" s="6" customFormat="1" ht="4.1500000000000004" customHeight="1">
      <c r="A47" s="162"/>
      <c r="B47" s="162"/>
      <c r="C47" s="162"/>
      <c r="D47" s="162"/>
      <c r="E47" s="162"/>
      <c r="F47" s="161"/>
      <c r="G47" s="162"/>
      <c r="H47" s="162"/>
      <c r="I47" s="162"/>
      <c r="J47" s="162"/>
      <c r="K47" s="162"/>
      <c r="L47" s="162"/>
      <c r="M47" s="171"/>
      <c r="N47" s="335"/>
      <c r="O47" s="335"/>
      <c r="P47" s="335"/>
      <c r="Q47" s="335"/>
      <c r="R47" s="335"/>
      <c r="S47" s="335"/>
      <c r="T47" s="335"/>
      <c r="U47" s="335"/>
      <c r="V47" s="335"/>
      <c r="W47" s="336"/>
    </row>
    <row r="48" spans="1:24" s="6" customFormat="1" ht="3.6" customHeight="1">
      <c r="A48" s="162"/>
      <c r="B48" s="162"/>
      <c r="C48" s="162"/>
      <c r="D48" s="162"/>
      <c r="E48" s="162"/>
      <c r="F48" s="161"/>
      <c r="G48" s="162"/>
      <c r="H48" s="162"/>
      <c r="I48" s="162"/>
      <c r="J48" s="162"/>
      <c r="K48" s="162"/>
      <c r="L48" s="162"/>
      <c r="M48" s="162"/>
      <c r="N48" s="182"/>
      <c r="O48" s="182"/>
      <c r="P48" s="182"/>
      <c r="Q48" s="182"/>
      <c r="R48" s="301"/>
      <c r="S48" s="301"/>
      <c r="T48" s="301"/>
      <c r="U48" s="301"/>
      <c r="V48" s="182"/>
      <c r="W48" s="183"/>
    </row>
    <row r="49" spans="1:27" s="6" customFormat="1" ht="12.75" customHeight="1">
      <c r="A49" s="162"/>
      <c r="B49" s="162"/>
      <c r="C49" s="162"/>
      <c r="D49" s="162"/>
      <c r="E49" s="162"/>
      <c r="F49" s="161"/>
      <c r="G49" s="162"/>
      <c r="H49" s="162"/>
      <c r="I49" s="162"/>
      <c r="J49" s="162"/>
      <c r="K49" s="162"/>
      <c r="L49" s="162"/>
      <c r="M49" s="330" t="s">
        <v>5</v>
      </c>
      <c r="N49" s="239">
        <f>imports!$E$7</f>
        <v>9733.119999999999</v>
      </c>
      <c r="O49" s="239">
        <f>imports!$E$7</f>
        <v>9733.119999999999</v>
      </c>
      <c r="P49" s="239">
        <f>imports!$E$7</f>
        <v>9733.119999999999</v>
      </c>
      <c r="Q49" s="239">
        <f>imports!$E$7</f>
        <v>9733.119999999999</v>
      </c>
      <c r="R49" s="239">
        <f>imports!$E$7</f>
        <v>9733.119999999999</v>
      </c>
      <c r="S49" s="239">
        <f>imports!$E$7</f>
        <v>9733.119999999999</v>
      </c>
      <c r="T49" s="239">
        <f>imports!$E$7</f>
        <v>9733.119999999999</v>
      </c>
      <c r="U49" s="239">
        <f>imports!$E$7</f>
        <v>9733.119999999999</v>
      </c>
      <c r="V49" s="239">
        <f>imports!$E$7</f>
        <v>9733.119999999999</v>
      </c>
      <c r="W49" s="239">
        <f>imports!$E$7</f>
        <v>9733.119999999999</v>
      </c>
      <c r="X49" s="48"/>
      <c r="Y49" s="48"/>
      <c r="Z49" s="48"/>
      <c r="AA49" s="48"/>
    </row>
    <row r="50" spans="1:27" s="6" customFormat="1" ht="12.75" customHeight="1">
      <c r="A50" s="162"/>
      <c r="B50" s="162"/>
      <c r="C50" s="162"/>
      <c r="D50" s="162"/>
      <c r="E50" s="162"/>
      <c r="F50" s="161"/>
      <c r="G50" s="162"/>
      <c r="H50" s="162"/>
      <c r="I50" s="162"/>
      <c r="J50" s="162"/>
      <c r="K50" s="162"/>
      <c r="L50" s="162"/>
      <c r="M50" s="330" t="s">
        <v>6</v>
      </c>
      <c r="N50" s="239">
        <f>imports!$E37</f>
        <v>6420.9600000000009</v>
      </c>
      <c r="O50" s="239">
        <f>imports!$E38</f>
        <v>6055.5599999999995</v>
      </c>
      <c r="P50" s="239">
        <f>imports!$E39</f>
        <v>5691.28</v>
      </c>
      <c r="Q50" s="239">
        <f>imports!$E40</f>
        <v>5325.4600000000009</v>
      </c>
      <c r="R50" s="239">
        <f>imports!$E41</f>
        <v>4960.8999999999996</v>
      </c>
      <c r="S50" s="239">
        <f>imports!$E42</f>
        <v>4595.3600000000006</v>
      </c>
      <c r="T50" s="239">
        <f>imports!$E43</f>
        <v>4229.96</v>
      </c>
      <c r="U50" s="239">
        <f>imports!$E44</f>
        <v>3864.5600000000004</v>
      </c>
      <c r="V50" s="239">
        <f>imports!$E45</f>
        <v>3500</v>
      </c>
      <c r="W50" s="239">
        <f>imports!$E46</f>
        <v>3317.7200000000003</v>
      </c>
      <c r="X50" s="48"/>
      <c r="Y50" s="48"/>
      <c r="Z50" s="48"/>
      <c r="AA50" s="48"/>
    </row>
    <row r="51" spans="1:27" s="6" customFormat="1" ht="12.7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330" t="s">
        <v>7</v>
      </c>
      <c r="N51" s="239">
        <f>('anual NOV 3,5%'!N51*2.5%)+'anual NOV 3,5%'!N51</f>
        <v>18456.4994861253</v>
      </c>
      <c r="O51" s="239">
        <f>('anual NOV 3,5%'!O51*2.5%)+'anual NOV 3,5%'!O51</f>
        <v>17258.721350382904</v>
      </c>
      <c r="P51" s="239">
        <f>('anual NOV 3,5%'!P51*2.5%)+'anual NOV 3,5%'!P51</f>
        <v>16830.963681854369</v>
      </c>
      <c r="Q51" s="239">
        <f>('anual NOV 3,5%'!Q51*2.5%)+'anual NOV 3,5%'!Q51</f>
        <v>15548.901451706621</v>
      </c>
      <c r="R51" s="239">
        <f>('anual NOV 3,5%'!R51*2.5%)+'anual NOV 3,5%'!R51</f>
        <v>14645.41657056604</v>
      </c>
      <c r="S51" s="239">
        <f>('anual NOV 3,5%'!S51*2.5%)+'anual NOV 3,5%'!S51</f>
        <v>13377.648093980968</v>
      </c>
      <c r="T51" s="239">
        <f>('anual NOV 3,5%'!T51*2.5%)+'anual NOV 3,5%'!T51</f>
        <v>13284.076139816065</v>
      </c>
      <c r="U51" s="239">
        <f>('anual NOV 3,5%'!U51*2.5%)+'anual NOV 3,5%'!U51</f>
        <v>13427.464831067742</v>
      </c>
      <c r="V51" s="239">
        <f>('anual NOV 3,5%'!V51*2.5%)+'anual NOV 3,5%'!V51</f>
        <v>11308.939589595284</v>
      </c>
      <c r="W51" s="239">
        <f>('anual NOV 3,5%'!W51*2.5%)+'anual NOV 3,5%'!W51</f>
        <v>9807.6478255861821</v>
      </c>
      <c r="X51" s="48"/>
      <c r="Y51" s="48"/>
      <c r="Z51" s="48"/>
      <c r="AA51" s="48"/>
    </row>
    <row r="52" spans="1:27" s="6" customFormat="1" ht="12.7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330" t="s">
        <v>8</v>
      </c>
      <c r="N52" s="239">
        <f>('anual NOV 3,5%'!N52*2.5%)+'anual NOV 3,5%'!N52</f>
        <v>5411.0396556767255</v>
      </c>
      <c r="O52" s="239">
        <f>('anual NOV 3,5%'!O52*2.5%)+'anual NOV 3,5%'!O52</f>
        <v>4750.1650684278011</v>
      </c>
      <c r="P52" s="239">
        <f>('anual NOV 3,5%'!P52*2.5%)+'anual NOV 3,5%'!P52</f>
        <v>4737.6308447307001</v>
      </c>
      <c r="Q52" s="239">
        <f>('anual NOV 3,5%'!Q52*2.5%)+'anual NOV 3,5%'!Q52</f>
        <v>4871.8387521216</v>
      </c>
      <c r="R52" s="239">
        <f>('anual NOV 3,5%'!R52*2.5%)+'anual NOV 3,5%'!R52</f>
        <v>4626.1985389357505</v>
      </c>
      <c r="S52" s="239">
        <f>('anual NOV 3,5%'!S52*2.5%)+'anual NOV 3,5%'!S52</f>
        <v>4745.8086614111253</v>
      </c>
      <c r="T52" s="239">
        <f>('anual NOV 3,5%'!T52*2.5%)+'anual NOV 3,5%'!T52</f>
        <v>3954.5475764350508</v>
      </c>
      <c r="U52" s="239">
        <f>('anual NOV 3,5%'!U52*2.5%)+'anual NOV 3,5%'!U52</f>
        <v>4090.4369040779993</v>
      </c>
      <c r="V52" s="239">
        <f>('anual NOV 3,5%'!V52*2.5%)+'anual NOV 3,5%'!V52</f>
        <v>3367.3497675032254</v>
      </c>
      <c r="W52" s="239">
        <f>('anual NOV 3,5%'!W52*2.5%)+'anual NOV 3,5%'!W52</f>
        <v>2918.5634165924257</v>
      </c>
      <c r="X52" s="48"/>
      <c r="Y52" s="48"/>
      <c r="Z52" s="48"/>
      <c r="AA52" s="48"/>
    </row>
    <row r="53" spans="1:27" s="30" customFormat="1" ht="7.15" hidden="1" customHeight="1">
      <c r="A53" s="173"/>
      <c r="B53" s="173"/>
      <c r="C53" s="173"/>
      <c r="D53" s="173"/>
      <c r="E53" s="162"/>
      <c r="F53" s="173"/>
      <c r="G53" s="162"/>
      <c r="H53" s="187"/>
      <c r="I53" s="187"/>
      <c r="J53" s="201"/>
      <c r="K53" s="202" t="s">
        <v>13</v>
      </c>
      <c r="L53" s="202"/>
      <c r="M53" s="174">
        <v>0.5</v>
      </c>
      <c r="N53" s="174">
        <f>N52*$A$13</f>
        <v>2705.5198278383627</v>
      </c>
      <c r="O53" s="175">
        <f t="shared" ref="O53:W53" si="12">O52*$A$13</f>
        <v>2375.0825342139005</v>
      </c>
      <c r="P53" s="175">
        <f t="shared" si="12"/>
        <v>2368.8154223653501</v>
      </c>
      <c r="Q53" s="174">
        <f t="shared" si="12"/>
        <v>2435.9193760608</v>
      </c>
      <c r="R53" s="175">
        <f t="shared" si="12"/>
        <v>2313.0992694678753</v>
      </c>
      <c r="S53" s="175">
        <f t="shared" si="12"/>
        <v>2372.9043307055626</v>
      </c>
      <c r="T53" s="175">
        <f t="shared" si="12"/>
        <v>1977.2737882175254</v>
      </c>
      <c r="U53" s="175">
        <f t="shared" si="12"/>
        <v>2045.2184520389997</v>
      </c>
      <c r="V53" s="175">
        <f t="shared" si="12"/>
        <v>1683.6748837516127</v>
      </c>
      <c r="W53" s="337">
        <f t="shared" si="12"/>
        <v>1459.2817082962129</v>
      </c>
    </row>
    <row r="54" spans="1:27" s="30" customFormat="1" ht="7.15" hidden="1" customHeight="1">
      <c r="A54" s="173"/>
      <c r="B54" s="173"/>
      <c r="C54" s="173"/>
      <c r="D54" s="173"/>
      <c r="E54" s="162"/>
      <c r="F54" s="173"/>
      <c r="G54" s="162"/>
      <c r="H54" s="187"/>
      <c r="I54" s="187"/>
      <c r="J54" s="201"/>
      <c r="K54" s="203" t="s">
        <v>14</v>
      </c>
      <c r="L54" s="204"/>
      <c r="M54" s="174">
        <v>0.3</v>
      </c>
      <c r="N54" s="174">
        <f t="shared" ref="N54:W54" si="13">N52*$A$14</f>
        <v>1623.3118967030175</v>
      </c>
      <c r="O54" s="175">
        <f t="shared" si="13"/>
        <v>1425.0495205283403</v>
      </c>
      <c r="P54" s="175">
        <f t="shared" si="13"/>
        <v>1421.2892534192099</v>
      </c>
      <c r="Q54" s="174">
        <f t="shared" si="13"/>
        <v>1461.5516256364799</v>
      </c>
      <c r="R54" s="175">
        <f t="shared" si="13"/>
        <v>1387.8595616807252</v>
      </c>
      <c r="S54" s="175">
        <f t="shared" si="13"/>
        <v>1423.7425984233375</v>
      </c>
      <c r="T54" s="175">
        <f t="shared" si="13"/>
        <v>1186.3642729305152</v>
      </c>
      <c r="U54" s="175">
        <f t="shared" si="13"/>
        <v>1227.1310712233997</v>
      </c>
      <c r="V54" s="175">
        <f t="shared" si="13"/>
        <v>1010.2049302509675</v>
      </c>
      <c r="W54" s="337">
        <f t="shared" si="13"/>
        <v>875.56902497772774</v>
      </c>
    </row>
    <row r="55" spans="1:27" s="30" customFormat="1" ht="7.15" hidden="1" customHeight="1">
      <c r="A55" s="173"/>
      <c r="B55" s="173"/>
      <c r="C55" s="173"/>
      <c r="D55" s="173"/>
      <c r="E55" s="162"/>
      <c r="F55" s="173"/>
      <c r="G55" s="162"/>
      <c r="H55" s="187"/>
      <c r="I55" s="187"/>
      <c r="J55" s="201"/>
      <c r="K55" s="205" t="s">
        <v>15</v>
      </c>
      <c r="L55" s="206"/>
      <c r="M55" s="174">
        <v>0.2</v>
      </c>
      <c r="N55" s="174">
        <f t="shared" ref="N55:W55" si="14">N52*$A$15</f>
        <v>1082.2079311353452</v>
      </c>
      <c r="O55" s="175">
        <f t="shared" si="14"/>
        <v>950.03301368556026</v>
      </c>
      <c r="P55" s="175">
        <f t="shared" si="14"/>
        <v>947.52616894614005</v>
      </c>
      <c r="Q55" s="174">
        <f t="shared" si="14"/>
        <v>974.36775042432009</v>
      </c>
      <c r="R55" s="175">
        <f t="shared" si="14"/>
        <v>925.23970778715011</v>
      </c>
      <c r="S55" s="175">
        <f t="shared" si="14"/>
        <v>949.1617322822251</v>
      </c>
      <c r="T55" s="175">
        <f t="shared" si="14"/>
        <v>790.90951528701021</v>
      </c>
      <c r="U55" s="175">
        <f t="shared" si="14"/>
        <v>818.08738081559989</v>
      </c>
      <c r="V55" s="175">
        <f t="shared" si="14"/>
        <v>673.46995350064515</v>
      </c>
      <c r="W55" s="337">
        <f t="shared" si="14"/>
        <v>583.71268331848512</v>
      </c>
    </row>
    <row r="56" spans="1:27" s="6" customFormat="1" ht="12" customHeight="1">
      <c r="A56" s="162"/>
      <c r="B56" s="162"/>
      <c r="C56" s="162"/>
      <c r="D56" s="162"/>
      <c r="E56" s="162"/>
      <c r="F56" s="162"/>
      <c r="G56" s="162"/>
      <c r="H56" s="162"/>
      <c r="I56" s="172"/>
      <c r="J56" s="172"/>
      <c r="K56" s="187"/>
      <c r="L56" s="187"/>
      <c r="M56" s="334"/>
      <c r="N56" s="295">
        <f>N49+N50+N51+N52</f>
        <v>40021.619141802024</v>
      </c>
      <c r="O56" s="295">
        <f t="shared" ref="O56:W56" si="15">O49+O50+O51+O52</f>
        <v>37797.566418810704</v>
      </c>
      <c r="P56" s="295">
        <f t="shared" si="15"/>
        <v>36992.994526585069</v>
      </c>
      <c r="Q56" s="295">
        <f t="shared" si="15"/>
        <v>35479.320203828218</v>
      </c>
      <c r="R56" s="295">
        <f t="shared" si="15"/>
        <v>33965.635109501789</v>
      </c>
      <c r="S56" s="295">
        <f t="shared" si="15"/>
        <v>32451.936755392089</v>
      </c>
      <c r="T56" s="295">
        <f t="shared" si="15"/>
        <v>31201.703716251115</v>
      </c>
      <c r="U56" s="295">
        <f t="shared" si="15"/>
        <v>31115.581735145744</v>
      </c>
      <c r="V56" s="295">
        <f t="shared" si="15"/>
        <v>27909.40935709851</v>
      </c>
      <c r="W56" s="295">
        <f t="shared" si="15"/>
        <v>25777.051242178612</v>
      </c>
      <c r="X56" s="48"/>
      <c r="Y56" s="48"/>
      <c r="Z56" s="48"/>
      <c r="AA56" s="48"/>
    </row>
    <row r="57" spans="1:27" s="6" customFormat="1" ht="3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80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48"/>
      <c r="Y57" s="48"/>
      <c r="Z57" s="48"/>
      <c r="AA57" s="48"/>
    </row>
    <row r="58" spans="1:27" s="6" customFormat="1" ht="3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80"/>
      <c r="N58" s="181"/>
      <c r="O58" s="181"/>
      <c r="P58" s="181"/>
      <c r="Q58" s="181"/>
      <c r="R58" s="181"/>
      <c r="S58" s="181"/>
      <c r="T58" s="181"/>
      <c r="U58" s="181"/>
      <c r="V58" s="181"/>
      <c r="W58" s="208"/>
      <c r="X58" s="48"/>
      <c r="Y58" s="48"/>
      <c r="Z58" s="48"/>
      <c r="AA58" s="48"/>
    </row>
    <row r="59" spans="1:27" s="6" customFormat="1" ht="13.9" customHeight="1">
      <c r="A59" s="160" t="s">
        <v>18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80"/>
      <c r="N59" s="181"/>
      <c r="O59" s="181"/>
      <c r="P59" s="181"/>
      <c r="Q59" s="207"/>
      <c r="R59" s="186">
        <v>14</v>
      </c>
      <c r="S59" s="186">
        <v>13</v>
      </c>
      <c r="T59" s="186">
        <v>12</v>
      </c>
      <c r="U59" s="186">
        <v>11</v>
      </c>
      <c r="V59" s="186">
        <v>10</v>
      </c>
      <c r="W59" s="155"/>
      <c r="X59" s="48"/>
      <c r="Y59" s="48"/>
      <c r="Z59" s="48"/>
      <c r="AA59" s="48"/>
    </row>
    <row r="60" spans="1:27" s="6" customFormat="1" ht="1.1499999999999999" customHeight="1">
      <c r="A60" s="16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80"/>
      <c r="N60" s="181"/>
      <c r="O60" s="181"/>
      <c r="P60" s="181"/>
      <c r="Q60" s="181"/>
      <c r="R60" s="191"/>
      <c r="S60" s="191"/>
      <c r="T60" s="191"/>
      <c r="U60" s="191"/>
      <c r="V60" s="191"/>
      <c r="W60" s="155"/>
      <c r="X60" s="48"/>
      <c r="Y60" s="48"/>
      <c r="Z60" s="48"/>
      <c r="AA60" s="48"/>
    </row>
    <row r="61" spans="1:27" s="6" customFormat="1" ht="14.25" customHeight="1">
      <c r="A61" s="160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72"/>
      <c r="N61" s="172"/>
      <c r="O61" s="162"/>
      <c r="P61" s="431" t="s">
        <v>5</v>
      </c>
      <c r="Q61" s="447"/>
      <c r="R61" s="239">
        <f>imports!$E$8</f>
        <v>8919.9600000000009</v>
      </c>
      <c r="S61" s="239">
        <f>imports!$E$8</f>
        <v>8919.9600000000009</v>
      </c>
      <c r="T61" s="239">
        <f>imports!$E$8</f>
        <v>8919.9600000000009</v>
      </c>
      <c r="U61" s="239">
        <f>imports!$E$8</f>
        <v>8919.9600000000009</v>
      </c>
      <c r="V61" s="239">
        <f>imports!$E$8</f>
        <v>8919.9600000000009</v>
      </c>
      <c r="W61" s="210"/>
      <c r="Y61" s="48"/>
      <c r="Z61" s="48"/>
      <c r="AA61" s="48"/>
    </row>
    <row r="62" spans="1:27" s="436" customFormat="1" ht="14.25" customHeight="1">
      <c r="A62" s="44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30"/>
      <c r="N62" s="232"/>
      <c r="O62" s="222"/>
      <c r="P62" s="431" t="s">
        <v>6</v>
      </c>
      <c r="Q62" s="448"/>
      <c r="R62" s="239">
        <f>imports!$E41</f>
        <v>4960.8999999999996</v>
      </c>
      <c r="S62" s="239">
        <f>imports!$E42</f>
        <v>4595.3600000000006</v>
      </c>
      <c r="T62" s="239">
        <f>imports!$E43</f>
        <v>4229.96</v>
      </c>
      <c r="U62" s="239">
        <f>imports!$E44</f>
        <v>3864.5600000000004</v>
      </c>
      <c r="V62" s="239">
        <f>imports!$E45</f>
        <v>3500</v>
      </c>
      <c r="W62" s="404"/>
      <c r="Y62" s="443"/>
      <c r="Z62" s="443"/>
      <c r="AA62" s="443"/>
    </row>
    <row r="63" spans="1:27" s="6" customFormat="1" ht="14.25" customHeight="1">
      <c r="A63" s="160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72"/>
      <c r="N63" s="172"/>
      <c r="O63" s="162"/>
      <c r="P63" s="330" t="s">
        <v>7</v>
      </c>
      <c r="Q63" s="218"/>
      <c r="R63" s="239">
        <f>('anual NOV 3,5%'!R63*2.5%)+'anual NOV 3,5%'!R63</f>
        <v>16931.775198173265</v>
      </c>
      <c r="S63" s="239">
        <f>('anual NOV 3,5%'!S63*2.5%)+'anual NOV 3,5%'!S63</f>
        <v>14631.046950512422</v>
      </c>
      <c r="T63" s="239">
        <f>('anual NOV 3,5%'!T63*2.5%)+'anual NOV 3,5%'!T63</f>
        <v>13638.136805601131</v>
      </c>
      <c r="U63" s="239">
        <f>('anual NOV 3,5%'!U63*2.5%)+'anual NOV 3,5%'!U63</f>
        <v>13783.143797142995</v>
      </c>
      <c r="V63" s="239">
        <f>('anual NOV 3,5%'!V63*2.5%)+'anual NOV 3,5%'!V63</f>
        <v>11350.763955636028</v>
      </c>
      <c r="W63" s="346"/>
    </row>
    <row r="64" spans="1:27" s="6" customFormat="1" ht="14.25" customHeight="1">
      <c r="A64" s="160"/>
      <c r="B64" s="162"/>
      <c r="C64" s="162"/>
      <c r="D64" s="162"/>
      <c r="E64" s="158"/>
      <c r="F64" s="158"/>
      <c r="G64" s="158"/>
      <c r="H64" s="162"/>
      <c r="I64" s="162"/>
      <c r="J64" s="162"/>
      <c r="K64" s="162"/>
      <c r="L64" s="162"/>
      <c r="M64" s="172"/>
      <c r="N64" s="172"/>
      <c r="O64" s="162"/>
      <c r="P64" s="330" t="s">
        <v>8</v>
      </c>
      <c r="Q64" s="218"/>
      <c r="R64" s="239">
        <f>('anual NOV 3,5%'!R64*2.5%)+'anual NOV 3,5%'!R64</f>
        <v>6912.5571665429761</v>
      </c>
      <c r="S64" s="239">
        <f>('anual NOV 3,5%'!S64*2.5%)+'anual NOV 3,5%'!S64</f>
        <v>5999.2075179425801</v>
      </c>
      <c r="T64" s="239">
        <f>('anual NOV 3,5%'!T64*2.5%)+'anual NOV 3,5%'!T64</f>
        <v>4308.6082422201171</v>
      </c>
      <c r="U64" s="239">
        <f>('anual NOV 3,5%'!U64*2.5%)+'anual NOV 3,5%'!U64</f>
        <v>4446.115870153254</v>
      </c>
      <c r="V64" s="239">
        <f>('anual NOV 3,5%'!V64*2.5%)+'anual NOV 3,5%'!V64</f>
        <v>3409.174133543971</v>
      </c>
      <c r="W64" s="210"/>
    </row>
    <row r="65" spans="1:28" s="6" customFormat="1" ht="11.45" hidden="1" customHeight="1">
      <c r="A65" s="162"/>
      <c r="B65" s="162"/>
      <c r="C65" s="162"/>
      <c r="D65" s="162"/>
      <c r="E65" s="158"/>
      <c r="F65" s="158"/>
      <c r="G65" s="158"/>
      <c r="H65" s="162"/>
      <c r="I65" s="162"/>
      <c r="J65" s="162"/>
      <c r="K65" s="201"/>
      <c r="L65" s="201"/>
      <c r="M65" s="201"/>
      <c r="N65" s="202" t="s">
        <v>13</v>
      </c>
      <c r="O65" s="162"/>
      <c r="P65" s="212">
        <v>0.5</v>
      </c>
      <c r="Q65" s="212"/>
      <c r="R65" s="301">
        <f>('2021'!R65*3.5%)+'2021'!R65</f>
        <v>3371.9791056307199</v>
      </c>
      <c r="S65" s="176">
        <f t="shared" ref="S65:V65" si="16">S64*$A$13</f>
        <v>2999.6037589712901</v>
      </c>
      <c r="T65" s="176">
        <f t="shared" si="16"/>
        <v>2154.3041211100585</v>
      </c>
      <c r="U65" s="175">
        <f t="shared" si="16"/>
        <v>2223.057935076627</v>
      </c>
      <c r="V65" s="174">
        <f t="shared" si="16"/>
        <v>1704.5870667719855</v>
      </c>
      <c r="W65" s="198"/>
      <c r="X65" s="48"/>
      <c r="Y65" s="48"/>
      <c r="Z65" s="48"/>
      <c r="AA65" s="48"/>
    </row>
    <row r="66" spans="1:28" s="6" customFormat="1" ht="11.45" hidden="1" customHeight="1">
      <c r="A66" s="162"/>
      <c r="B66" s="162"/>
      <c r="C66" s="162"/>
      <c r="D66" s="162"/>
      <c r="E66" s="158"/>
      <c r="F66" s="158"/>
      <c r="G66" s="158"/>
      <c r="H66" s="162"/>
      <c r="I66" s="162"/>
      <c r="J66" s="162"/>
      <c r="K66" s="201"/>
      <c r="L66" s="201"/>
      <c r="M66" s="201"/>
      <c r="N66" s="203" t="s">
        <v>14</v>
      </c>
      <c r="O66" s="162"/>
      <c r="P66" s="212">
        <v>0.3</v>
      </c>
      <c r="Q66" s="212"/>
      <c r="R66" s="301">
        <f>('2021'!R66*3.5%)+'2021'!R66</f>
        <v>2023.1874633784319</v>
      </c>
      <c r="S66" s="176">
        <f t="shared" ref="S66:V66" si="17">S64*$A$14</f>
        <v>1799.7622553827739</v>
      </c>
      <c r="T66" s="176">
        <f t="shared" si="17"/>
        <v>1292.5824726660351</v>
      </c>
      <c r="U66" s="175">
        <f t="shared" si="17"/>
        <v>1333.8347610459762</v>
      </c>
      <c r="V66" s="174">
        <f t="shared" si="17"/>
        <v>1022.7522400631913</v>
      </c>
      <c r="W66" s="198"/>
      <c r="X66" s="48"/>
      <c r="Y66" s="48"/>
      <c r="Z66" s="48"/>
      <c r="AA66" s="48"/>
    </row>
    <row r="67" spans="1:28" ht="11.45" hidden="1" customHeight="1">
      <c r="A67" s="201"/>
      <c r="B67" s="153"/>
      <c r="C67" s="153"/>
      <c r="D67" s="153"/>
      <c r="E67" s="153"/>
      <c r="F67" s="153"/>
      <c r="G67" s="153"/>
      <c r="H67" s="161"/>
      <c r="I67" s="161"/>
      <c r="J67" s="161"/>
      <c r="K67" s="201"/>
      <c r="L67" s="153"/>
      <c r="M67" s="153"/>
      <c r="N67" s="205" t="s">
        <v>15</v>
      </c>
      <c r="O67" s="161"/>
      <c r="P67" s="212">
        <v>0.2</v>
      </c>
      <c r="Q67" s="212"/>
      <c r="R67" s="301">
        <f>('2021'!R67*3.5%)+'2021'!R67</f>
        <v>1348.7916422522881</v>
      </c>
      <c r="S67" s="176">
        <f t="shared" ref="S67:V67" si="18">S64*$A$15</f>
        <v>1199.8415035885162</v>
      </c>
      <c r="T67" s="176">
        <f t="shared" si="18"/>
        <v>861.72164844402346</v>
      </c>
      <c r="U67" s="175">
        <f t="shared" si="18"/>
        <v>889.22317403065085</v>
      </c>
      <c r="V67" s="174">
        <f t="shared" si="18"/>
        <v>681.83482670879425</v>
      </c>
      <c r="W67" s="198"/>
      <c r="X67" s="3"/>
      <c r="Y67" s="1"/>
      <c r="Z67" s="1"/>
      <c r="AA67" s="1"/>
    </row>
    <row r="68" spans="1:28" ht="14.25" customHeight="1">
      <c r="A68" s="214"/>
      <c r="B68" s="215"/>
      <c r="C68" s="339"/>
      <c r="D68" s="339"/>
      <c r="E68" s="339"/>
      <c r="F68" s="339"/>
      <c r="G68" s="153"/>
      <c r="H68" s="161"/>
      <c r="I68" s="161"/>
      <c r="J68" s="161"/>
      <c r="K68" s="187"/>
      <c r="L68" s="153"/>
      <c r="M68" s="153"/>
      <c r="N68" s="172"/>
      <c r="O68" s="161"/>
      <c r="P68" s="340"/>
      <c r="Q68" s="338"/>
      <c r="R68" s="295">
        <f t="shared" ref="R68:V68" si="19">R61+R62+R63+R64</f>
        <v>37725.19236471624</v>
      </c>
      <c r="S68" s="295">
        <f t="shared" si="19"/>
        <v>34145.574468455001</v>
      </c>
      <c r="T68" s="295">
        <f t="shared" si="19"/>
        <v>31096.66504782125</v>
      </c>
      <c r="U68" s="295">
        <f t="shared" si="19"/>
        <v>31013.77966729625</v>
      </c>
      <c r="V68" s="295">
        <f t="shared" si="19"/>
        <v>27179.898089180002</v>
      </c>
      <c r="W68" s="210"/>
      <c r="X68" s="48"/>
      <c r="Y68" s="48"/>
      <c r="Z68" s="48"/>
      <c r="AA68" s="1"/>
      <c r="AB68" s="1"/>
    </row>
    <row r="69" spans="1:28" ht="12.6" hidden="1" customHeight="1">
      <c r="A69" s="324" t="s">
        <v>41</v>
      </c>
      <c r="B69" s="325"/>
      <c r="C69" s="326"/>
      <c r="D69" s="327" t="s">
        <v>70</v>
      </c>
      <c r="E69" s="328"/>
      <c r="F69" s="326"/>
      <c r="G69" s="153"/>
      <c r="H69" s="341" t="s">
        <v>27</v>
      </c>
      <c r="I69" s="342"/>
      <c r="J69" s="343"/>
      <c r="K69" s="341" t="s">
        <v>102</v>
      </c>
      <c r="L69" s="344"/>
      <c r="M69" s="344"/>
      <c r="N69" s="345"/>
      <c r="O69" s="190"/>
      <c r="P69" s="190"/>
      <c r="Q69" s="190"/>
      <c r="R69" s="190"/>
      <c r="S69" s="346"/>
      <c r="T69" s="346"/>
      <c r="U69" s="210"/>
      <c r="V69" s="210"/>
      <c r="W69" s="156"/>
      <c r="X69" s="4"/>
    </row>
    <row r="70" spans="1:28" s="6" customFormat="1" ht="12" hidden="1" customHeight="1">
      <c r="A70" s="319"/>
      <c r="B70" s="320"/>
      <c r="C70" s="321"/>
      <c r="D70" s="319" t="s">
        <v>19</v>
      </c>
      <c r="E70" s="322"/>
      <c r="F70" s="321"/>
      <c r="G70" s="158"/>
      <c r="H70" s="347"/>
      <c r="I70" s="346"/>
      <c r="J70" s="348"/>
      <c r="K70" s="347"/>
      <c r="L70" s="346"/>
      <c r="M70" s="346"/>
      <c r="N70" s="349"/>
      <c r="O70" s="247"/>
      <c r="P70" s="247"/>
      <c r="Q70" s="247"/>
      <c r="R70" s="247"/>
      <c r="S70" s="247"/>
      <c r="T70" s="247"/>
      <c r="U70" s="182"/>
      <c r="V70" s="182"/>
      <c r="W70" s="183"/>
      <c r="X70" s="33"/>
    </row>
    <row r="71" spans="1:28" s="6" customFormat="1" ht="13.5" hidden="1" customHeight="1">
      <c r="A71" s="323" t="s">
        <v>20</v>
      </c>
      <c r="B71" s="317" t="s">
        <v>99</v>
      </c>
      <c r="C71" s="318"/>
      <c r="D71" s="323" t="s">
        <v>20</v>
      </c>
      <c r="E71" s="317" t="s">
        <v>22</v>
      </c>
      <c r="F71" s="318" t="s">
        <v>21</v>
      </c>
      <c r="G71" s="158"/>
      <c r="H71" s="347"/>
      <c r="I71" s="346"/>
      <c r="J71" s="348"/>
      <c r="K71" s="420" t="s">
        <v>36</v>
      </c>
      <c r="L71" s="351"/>
      <c r="M71" s="351">
        <v>522</v>
      </c>
      <c r="N71" s="352" t="s">
        <v>54</v>
      </c>
      <c r="O71" s="247"/>
      <c r="P71" s="247"/>
      <c r="Q71" s="247"/>
      <c r="R71" s="247"/>
      <c r="S71" s="247"/>
      <c r="T71" s="247"/>
      <c r="U71" s="182"/>
      <c r="V71" s="182"/>
      <c r="W71" s="183"/>
      <c r="X71" s="33"/>
    </row>
    <row r="72" spans="1:28" s="6" customFormat="1" ht="15" hidden="1" customHeight="1">
      <c r="A72" s="225" t="s">
        <v>23</v>
      </c>
      <c r="B72" s="445">
        <f>imports!H3</f>
        <v>49.59</v>
      </c>
      <c r="C72" s="226"/>
      <c r="D72" s="225" t="s">
        <v>23</v>
      </c>
      <c r="E72" s="1">
        <f>imports!C12</f>
        <v>795</v>
      </c>
      <c r="F72" s="388">
        <f>imports!G12</f>
        <v>30.61</v>
      </c>
      <c r="G72" s="158"/>
      <c r="H72" s="350" t="s">
        <v>53</v>
      </c>
      <c r="I72" s="351">
        <v>5142.6099999999997</v>
      </c>
      <c r="J72" s="352" t="s">
        <v>54</v>
      </c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182"/>
      <c r="V72" s="182"/>
      <c r="W72" s="183"/>
      <c r="X72" s="33"/>
    </row>
    <row r="73" spans="1:28" s="6" customFormat="1" ht="15" hidden="1" customHeight="1">
      <c r="A73" s="229" t="s">
        <v>24</v>
      </c>
      <c r="B73" s="445">
        <f>imports!H4</f>
        <v>40.44</v>
      </c>
      <c r="C73" s="226"/>
      <c r="D73" s="225" t="s">
        <v>24</v>
      </c>
      <c r="E73" s="1">
        <f>imports!C13</f>
        <v>812.45</v>
      </c>
      <c r="F73" s="388">
        <f>imports!G13</f>
        <v>29.48</v>
      </c>
      <c r="G73" s="158"/>
      <c r="H73" s="353"/>
      <c r="I73" s="354"/>
      <c r="J73" s="247"/>
      <c r="K73" s="247"/>
      <c r="L73" s="249"/>
      <c r="M73" s="247"/>
      <c r="N73" s="247"/>
      <c r="O73" s="247"/>
      <c r="P73" s="247"/>
      <c r="Q73" s="247"/>
      <c r="R73" s="249"/>
      <c r="S73" s="247"/>
      <c r="T73" s="247"/>
      <c r="U73" s="355"/>
      <c r="V73" s="356"/>
      <c r="W73" s="356"/>
      <c r="X73" s="34"/>
    </row>
    <row r="74" spans="1:28" s="6" customFormat="1" ht="15" hidden="1" customHeight="1">
      <c r="A74" s="229" t="s">
        <v>26</v>
      </c>
      <c r="B74" s="445">
        <f>imports!H6</f>
        <v>30.61</v>
      </c>
      <c r="C74" s="226"/>
      <c r="D74" s="225" t="s">
        <v>26</v>
      </c>
      <c r="E74" s="1">
        <f>imports!C15</f>
        <v>722.91</v>
      </c>
      <c r="F74" s="388">
        <f>imports!G15</f>
        <v>26.42</v>
      </c>
      <c r="G74" s="158"/>
      <c r="H74" s="353"/>
      <c r="I74" s="354"/>
      <c r="J74" s="247"/>
      <c r="K74" s="341" t="s">
        <v>29</v>
      </c>
      <c r="L74" s="342"/>
      <c r="M74" s="342"/>
      <c r="N74" s="342"/>
      <c r="O74" s="342" t="s">
        <v>52</v>
      </c>
      <c r="P74" s="342" t="s">
        <v>31</v>
      </c>
      <c r="Q74" s="357"/>
      <c r="R74" s="357"/>
      <c r="S74" s="358"/>
      <c r="T74" s="247"/>
      <c r="U74" s="359"/>
      <c r="V74" s="355"/>
      <c r="W74" s="359"/>
      <c r="X74" s="33"/>
    </row>
    <row r="75" spans="1:28" s="6" customFormat="1" ht="15" hidden="1" customHeight="1">
      <c r="A75" s="229" t="s">
        <v>32</v>
      </c>
      <c r="B75" s="445">
        <f>imports!H7</f>
        <v>20.84</v>
      </c>
      <c r="C75" s="226"/>
      <c r="D75" s="225" t="s">
        <v>32</v>
      </c>
      <c r="E75" s="1">
        <f>imports!C16</f>
        <v>689.78</v>
      </c>
      <c r="F75" s="388">
        <f>imports!G16</f>
        <v>20.62</v>
      </c>
      <c r="G75" s="158"/>
      <c r="H75" s="353"/>
      <c r="I75" s="360"/>
      <c r="J75" s="247"/>
      <c r="K75" s="347" t="s">
        <v>33</v>
      </c>
      <c r="L75" s="353"/>
      <c r="M75" s="353"/>
      <c r="N75" s="449">
        <v>0.29045700000000002</v>
      </c>
      <c r="O75" s="449">
        <v>0.19</v>
      </c>
      <c r="P75" s="449">
        <f>N75-O75</f>
        <v>0.10045700000000002</v>
      </c>
      <c r="Q75" s="353"/>
      <c r="R75" s="353"/>
      <c r="S75" s="349"/>
      <c r="T75" s="247"/>
      <c r="U75" s="247"/>
      <c r="V75" s="247"/>
      <c r="W75" s="247"/>
      <c r="X75" s="34"/>
    </row>
    <row r="76" spans="1:28" s="6" customFormat="1" ht="15" hidden="1" customHeight="1">
      <c r="A76" s="237" t="s">
        <v>34</v>
      </c>
      <c r="B76" s="446">
        <f>imports!H8</f>
        <v>15.68</v>
      </c>
      <c r="C76" s="444"/>
      <c r="D76" s="417" t="s">
        <v>34</v>
      </c>
      <c r="E76" s="392">
        <f>imports!C17</f>
        <v>637.14</v>
      </c>
      <c r="F76" s="393">
        <f>imports!G17</f>
        <v>15.68</v>
      </c>
      <c r="G76" s="158"/>
      <c r="H76" s="353"/>
      <c r="I76" s="362"/>
      <c r="J76" s="247"/>
      <c r="K76" s="347" t="s">
        <v>50</v>
      </c>
      <c r="L76" s="353"/>
      <c r="M76" s="353"/>
      <c r="N76" s="353">
        <v>11.04</v>
      </c>
      <c r="O76" s="353">
        <v>0</v>
      </c>
      <c r="P76" s="353">
        <v>11.04</v>
      </c>
      <c r="Q76" s="353"/>
      <c r="R76" s="353"/>
      <c r="S76" s="349"/>
      <c r="T76" s="247"/>
      <c r="U76" s="182"/>
      <c r="V76" s="182"/>
      <c r="W76" s="183"/>
      <c r="X76" s="33"/>
    </row>
    <row r="77" spans="1:28" s="6" customFormat="1" ht="13.15" hidden="1" customHeight="1">
      <c r="A77" s="172"/>
      <c r="B77" s="158"/>
      <c r="C77" s="158"/>
      <c r="D77" s="158"/>
      <c r="E77" s="158"/>
      <c r="F77" s="158"/>
      <c r="G77" s="158"/>
      <c r="H77" s="253"/>
      <c r="I77" s="309"/>
      <c r="J77" s="253"/>
      <c r="K77" s="363" t="s">
        <v>51</v>
      </c>
      <c r="L77" s="312"/>
      <c r="M77" s="312"/>
      <c r="N77" s="312"/>
      <c r="O77" s="312"/>
      <c r="P77" s="312"/>
      <c r="Q77" s="312"/>
      <c r="R77" s="312"/>
      <c r="S77" s="313"/>
      <c r="T77" s="253"/>
      <c r="U77" s="162"/>
      <c r="V77" s="162"/>
      <c r="W77" s="158"/>
    </row>
    <row r="78" spans="1:28" s="6" customFormat="1" ht="9.75" hidden="1" customHeight="1">
      <c r="A78" s="24"/>
      <c r="H78" s="74"/>
      <c r="I78" s="89"/>
      <c r="J78" s="74"/>
      <c r="K78" s="74"/>
      <c r="S78" s="10"/>
      <c r="T78" s="10"/>
      <c r="U78" s="10"/>
      <c r="V78" s="10"/>
    </row>
    <row r="79" spans="1:28" hidden="1"/>
    <row r="80" spans="1:28" hidden="1"/>
    <row r="81" hidden="1"/>
  </sheetData>
  <mergeCells count="3">
    <mergeCell ref="A1:T1"/>
    <mergeCell ref="F2:O2"/>
    <mergeCell ref="W11:W13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opLeftCell="A17" workbookViewId="0">
      <selection activeCell="H52" sqref="H52"/>
    </sheetView>
  </sheetViews>
  <sheetFormatPr baseColWidth="10" defaultColWidth="11.42578125" defaultRowHeight="15"/>
  <cols>
    <col min="1" max="1" width="10.140625" customWidth="1"/>
    <col min="2" max="5" width="7.7109375" customWidth="1"/>
    <col min="6" max="15" width="8.140625" customWidth="1"/>
    <col min="16" max="16" width="8.5703125" customWidth="1"/>
    <col min="17" max="23" width="8" customWidth="1"/>
    <col min="24" max="29" width="10.140625" customWidth="1"/>
  </cols>
  <sheetData>
    <row r="1" spans="1:24" ht="20.25">
      <c r="A1" s="452" t="s">
        <v>81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288"/>
      <c r="V1" s="288"/>
      <c r="W1" s="288"/>
      <c r="X1" s="1"/>
    </row>
    <row r="2" spans="1:24" s="4" customFormat="1" ht="16.899999999999999" customHeight="1">
      <c r="A2" s="421"/>
      <c r="B2" s="421"/>
      <c r="C2" s="421"/>
      <c r="D2" s="421"/>
      <c r="E2" s="421"/>
      <c r="F2" s="451" t="s">
        <v>45</v>
      </c>
      <c r="G2" s="451"/>
      <c r="H2" s="451"/>
      <c r="I2" s="451"/>
      <c r="J2" s="451"/>
      <c r="K2" s="451"/>
      <c r="L2" s="451"/>
      <c r="M2" s="451"/>
      <c r="N2" s="451"/>
      <c r="O2" s="451"/>
      <c r="P2" s="421"/>
      <c r="Q2" s="421"/>
      <c r="R2" s="421"/>
      <c r="S2" s="421"/>
      <c r="T2" s="3"/>
      <c r="U2" s="3"/>
      <c r="V2" s="3"/>
      <c r="W2" s="3"/>
      <c r="X2" s="3"/>
    </row>
    <row r="3" spans="1:24" ht="16.5">
      <c r="A3" s="157" t="s">
        <v>80</v>
      </c>
      <c r="B3" s="153"/>
      <c r="C3" s="153"/>
      <c r="D3" s="153"/>
      <c r="E3" s="153"/>
      <c r="F3" s="153"/>
      <c r="G3" s="153"/>
      <c r="H3" s="158"/>
      <c r="I3" s="153"/>
      <c r="J3" s="153"/>
      <c r="K3" s="153"/>
      <c r="L3" s="153"/>
      <c r="M3" s="153"/>
      <c r="N3" s="153"/>
      <c r="O3" s="153"/>
      <c r="P3" s="153"/>
      <c r="Q3" s="153"/>
      <c r="R3" s="159"/>
      <c r="S3" s="159"/>
      <c r="T3" s="159"/>
      <c r="U3" s="159"/>
      <c r="V3" s="159"/>
      <c r="W3" s="159"/>
      <c r="X3" s="7"/>
    </row>
    <row r="4" spans="1:24" ht="4.1500000000000004" customHeight="1">
      <c r="A4" s="160"/>
      <c r="B4" s="161"/>
      <c r="C4" s="161"/>
      <c r="D4" s="161"/>
      <c r="E4" s="161"/>
      <c r="F4" s="161"/>
      <c r="G4" s="162"/>
      <c r="H4" s="161"/>
      <c r="I4" s="161"/>
      <c r="J4" s="161"/>
      <c r="K4" s="161"/>
      <c r="L4" s="161"/>
      <c r="M4" s="161"/>
      <c r="N4" s="161"/>
      <c r="O4" s="161"/>
      <c r="P4" s="161"/>
      <c r="Q4" s="163"/>
      <c r="R4" s="163"/>
      <c r="S4" s="163"/>
      <c r="T4" s="163"/>
      <c r="U4" s="163"/>
      <c r="V4" s="163"/>
      <c r="W4" s="164"/>
      <c r="X4" s="7"/>
    </row>
    <row r="5" spans="1:24" ht="12" customHeight="1">
      <c r="A5" s="160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3"/>
      <c r="R5" s="163"/>
      <c r="S5" s="163"/>
      <c r="T5" s="163"/>
      <c r="U5" s="163"/>
      <c r="V5" s="165"/>
      <c r="W5" s="152"/>
      <c r="X5" s="1"/>
    </row>
    <row r="6" spans="1:24" ht="13.15" customHeight="1">
      <c r="A6" s="161"/>
      <c r="B6" s="161">
        <v>30</v>
      </c>
      <c r="C6" s="161">
        <v>29</v>
      </c>
      <c r="D6" s="161">
        <v>28</v>
      </c>
      <c r="E6" s="161">
        <v>27</v>
      </c>
      <c r="F6" s="191">
        <v>26</v>
      </c>
      <c r="G6" s="191">
        <v>25</v>
      </c>
      <c r="H6" s="191">
        <v>24</v>
      </c>
      <c r="I6" s="191">
        <v>23</v>
      </c>
      <c r="J6" s="191">
        <v>22</v>
      </c>
      <c r="K6" s="191">
        <v>21</v>
      </c>
      <c r="L6" s="191">
        <v>20</v>
      </c>
      <c r="M6" s="166" t="s">
        <v>2</v>
      </c>
      <c r="N6" s="166" t="s">
        <v>3</v>
      </c>
      <c r="O6" s="167" t="s">
        <v>4</v>
      </c>
      <c r="P6" s="161"/>
      <c r="Q6" s="165"/>
      <c r="R6" s="165"/>
      <c r="S6" s="165"/>
      <c r="T6" s="165"/>
      <c r="U6" s="165"/>
      <c r="V6" s="165"/>
      <c r="W6" s="152"/>
      <c r="X6" s="1"/>
    </row>
    <row r="7" spans="1:24" s="6" customFormat="1" ht="4.9000000000000004" customHeight="1">
      <c r="A7" s="162"/>
      <c r="B7" s="168"/>
      <c r="C7" s="168"/>
      <c r="D7" s="168"/>
      <c r="E7" s="168"/>
      <c r="F7" s="301"/>
      <c r="G7" s="301"/>
      <c r="H7" s="301"/>
      <c r="I7" s="301"/>
      <c r="J7" s="301"/>
      <c r="K7" s="301"/>
      <c r="L7" s="301"/>
      <c r="M7" s="168"/>
      <c r="N7" s="168"/>
      <c r="O7" s="170"/>
      <c r="P7" s="162"/>
      <c r="Q7" s="162"/>
      <c r="R7" s="162"/>
      <c r="S7" s="162"/>
      <c r="T7" s="162"/>
      <c r="U7" s="162"/>
      <c r="V7" s="162"/>
      <c r="W7" s="158"/>
    </row>
    <row r="8" spans="1:24" s="6" customFormat="1" ht="2.4500000000000002" customHeight="1">
      <c r="A8" s="162"/>
      <c r="B8" s="162"/>
      <c r="C8" s="162"/>
      <c r="D8" s="162"/>
      <c r="E8" s="162"/>
      <c r="F8" s="182"/>
      <c r="G8" s="182"/>
      <c r="H8" s="182"/>
      <c r="I8" s="182"/>
      <c r="J8" s="182"/>
      <c r="K8" s="182"/>
      <c r="L8" s="182"/>
      <c r="M8" s="162"/>
      <c r="N8" s="162"/>
      <c r="O8" s="329"/>
      <c r="P8" s="162"/>
      <c r="Q8" s="162"/>
      <c r="R8" s="162"/>
      <c r="S8" s="162"/>
      <c r="T8" s="162"/>
      <c r="U8" s="162"/>
      <c r="V8" s="162"/>
      <c r="W8" s="158"/>
    </row>
    <row r="9" spans="1:24" s="33" customFormat="1" ht="13.9" customHeight="1">
      <c r="A9" s="430" t="s">
        <v>5</v>
      </c>
      <c r="B9" s="239">
        <f>imports!$D$3</f>
        <v>1288.31</v>
      </c>
      <c r="C9" s="239">
        <f>imports!$D$3</f>
        <v>1288.31</v>
      </c>
      <c r="D9" s="239">
        <f>imports!$D$3</f>
        <v>1288.31</v>
      </c>
      <c r="E9" s="239">
        <f>imports!$D$3</f>
        <v>1288.31</v>
      </c>
      <c r="F9" s="239">
        <f>imports!$D$3</f>
        <v>1288.31</v>
      </c>
      <c r="G9" s="239">
        <f>imports!$D$3</f>
        <v>1288.31</v>
      </c>
      <c r="H9" s="239">
        <f>imports!$D$3</f>
        <v>1288.31</v>
      </c>
      <c r="I9" s="239">
        <f>imports!$D$3</f>
        <v>1288.31</v>
      </c>
      <c r="J9" s="239">
        <f>imports!$D$3</f>
        <v>1288.31</v>
      </c>
      <c r="K9" s="239">
        <f>imports!$D$3</f>
        <v>1288.31</v>
      </c>
      <c r="L9" s="239">
        <f>imports!$D$3</f>
        <v>1288.31</v>
      </c>
      <c r="M9" s="239">
        <f>imports!$D$3</f>
        <v>1288.31</v>
      </c>
      <c r="N9" s="239">
        <f>imports!$D$3</f>
        <v>1288.31</v>
      </c>
      <c r="O9" s="239">
        <f>imports!$D$3</f>
        <v>1288.31</v>
      </c>
      <c r="P9" s="182"/>
      <c r="Q9" s="182"/>
      <c r="R9" s="182"/>
      <c r="S9" s="34"/>
      <c r="T9" s="149"/>
      <c r="U9" s="149"/>
      <c r="V9" s="149"/>
      <c r="W9" s="34"/>
    </row>
    <row r="10" spans="1:24" s="6" customFormat="1" ht="13.9" customHeight="1">
      <c r="A10" s="431" t="s">
        <v>6</v>
      </c>
      <c r="B10" s="238">
        <f>imports!D25</f>
        <v>1125.3500000000001</v>
      </c>
      <c r="C10" s="238">
        <f>imports!D26</f>
        <v>1009.38</v>
      </c>
      <c r="D10" s="238">
        <f>imports!$D27</f>
        <v>966.96</v>
      </c>
      <c r="E10" s="238">
        <f>imports!$D28</f>
        <v>924.48</v>
      </c>
      <c r="F10" s="238">
        <f>imports!$D29</f>
        <v>811.07999999999993</v>
      </c>
      <c r="G10" s="238">
        <f>imports!$D30</f>
        <v>719.6</v>
      </c>
      <c r="H10" s="238">
        <f>imports!$D31</f>
        <v>677.15</v>
      </c>
      <c r="I10" s="238">
        <f>imports!$D32</f>
        <v>634.75</v>
      </c>
      <c r="J10" s="238">
        <f>imports!$D33</f>
        <v>592.27</v>
      </c>
      <c r="K10" s="238">
        <f>imports!$D34</f>
        <v>549.88</v>
      </c>
      <c r="L10" s="238">
        <f>imports!$D35</f>
        <v>510.78999999999996</v>
      </c>
      <c r="M10" s="238">
        <f>imports!$D35</f>
        <v>510.78999999999996</v>
      </c>
      <c r="N10" s="238">
        <f>imports!$D35</f>
        <v>510.78999999999996</v>
      </c>
      <c r="O10" s="238">
        <f>imports!$D35</f>
        <v>510.78999999999996</v>
      </c>
      <c r="P10" s="162"/>
      <c r="Q10" s="162"/>
      <c r="R10" s="162"/>
      <c r="S10" s="422"/>
      <c r="T10" s="147"/>
      <c r="U10" s="147"/>
      <c r="V10" s="146"/>
      <c r="W10" s="146"/>
    </row>
    <row r="11" spans="1:24" s="6" customFormat="1" ht="13.9" customHeight="1">
      <c r="A11" s="330" t="s">
        <v>7</v>
      </c>
      <c r="B11" s="238">
        <f>'anual GENER 2023'!B11/14</f>
        <v>3119.3224288835636</v>
      </c>
      <c r="C11" s="238">
        <f>'anual GENER 2023'!C11/14</f>
        <v>2957.030496008822</v>
      </c>
      <c r="D11" s="238">
        <f>'anual GENER 2023'!D11/14</f>
        <v>2690.7314637637501</v>
      </c>
      <c r="E11" s="238">
        <f>'anual GENER 2023'!E11/14</f>
        <v>2209.6198412622289</v>
      </c>
      <c r="F11" s="238">
        <f>'anual GENER 2023'!F11/14</f>
        <v>1946.0917895925343</v>
      </c>
      <c r="G11" s="238">
        <f>'anual GENER 2023'!G11/14</f>
        <v>1937.9043811738534</v>
      </c>
      <c r="H11" s="238">
        <f>'anual GENER 2023'!H11/14</f>
        <v>1890.7245368565168</v>
      </c>
      <c r="I11" s="238">
        <f>'anual GENER 2023'!I11/14</f>
        <v>1856.8455073922978</v>
      </c>
      <c r="J11" s="238">
        <f>'anual GENER 2023'!J11/14</f>
        <v>1824.6979149734709</v>
      </c>
      <c r="K11" s="238">
        <f>'anual GENER 2023'!K11/14</f>
        <v>1691.9083237792713</v>
      </c>
      <c r="L11" s="238">
        <f>'anual GENER 2023'!L11/14</f>
        <v>1559.5421065617195</v>
      </c>
      <c r="M11" s="238">
        <f>'anual GENER 2023'!M11/14</f>
        <v>1358.3600423841769</v>
      </c>
      <c r="N11" s="238">
        <f>'anual GENER 2023'!N11/14</f>
        <v>1109.9684742911502</v>
      </c>
      <c r="O11" s="238">
        <f>'anual GENER 2023'!O11/14</f>
        <v>836.70158193001612</v>
      </c>
      <c r="P11" s="162"/>
      <c r="Q11" s="162"/>
      <c r="R11" s="162"/>
      <c r="S11" s="34"/>
      <c r="T11" s="34"/>
      <c r="U11" s="34"/>
      <c r="V11" s="149"/>
      <c r="W11" s="453"/>
    </row>
    <row r="12" spans="1:24" s="6" customFormat="1" ht="12.6" customHeight="1">
      <c r="A12" s="330" t="s">
        <v>8</v>
      </c>
      <c r="B12" s="238">
        <f>'anual GENER 2023'!B12/12</f>
        <v>1030.0100227349626</v>
      </c>
      <c r="C12" s="238">
        <f>'anual GENER 2023'!C12/12</f>
        <v>984.52250970412524</v>
      </c>
      <c r="D12" s="238">
        <f>'anual GENER 2023'!D12/12</f>
        <v>859.19937978144355</v>
      </c>
      <c r="E12" s="238">
        <f>'anual GENER 2023'!E12/12</f>
        <v>695.80864059170642</v>
      </c>
      <c r="F12" s="238">
        <f>'anual GENER 2023'!F12/12</f>
        <v>608.45121567838123</v>
      </c>
      <c r="G12" s="238">
        <f>'anual GENER 2023'!G12/12</f>
        <v>612.34268451929995</v>
      </c>
      <c r="H12" s="238">
        <f>'anual GENER 2023'!H12/12</f>
        <v>598.20983777953131</v>
      </c>
      <c r="I12" s="238">
        <f>'anual GENER 2023'!I12/12</f>
        <v>587.91750775183129</v>
      </c>
      <c r="J12" s="238">
        <f>'anual GENER 2023'!J12/12</f>
        <v>579.64415582981258</v>
      </c>
      <c r="K12" s="238">
        <f>'anual GENER 2023'!K12/12</f>
        <v>533.94009625136232</v>
      </c>
      <c r="L12" s="238">
        <f>'anual GENER 2023'!L12/12</f>
        <v>490.52888247116243</v>
      </c>
      <c r="M12" s="238">
        <f>'anual GENER 2023'!M12/12</f>
        <v>445.91392464688118</v>
      </c>
      <c r="N12" s="238">
        <f>'anual GENER 2023'!N12/12</f>
        <v>357.86864599408119</v>
      </c>
      <c r="O12" s="238">
        <f>'anual GENER 2023'!O12/12</f>
        <v>261.00864905023121</v>
      </c>
      <c r="P12" s="162"/>
      <c r="Q12" s="162"/>
      <c r="R12" s="162"/>
      <c r="S12" s="34"/>
      <c r="T12" s="34"/>
      <c r="U12" s="34"/>
      <c r="V12" s="149"/>
      <c r="W12" s="453"/>
    </row>
    <row r="13" spans="1:24" s="29" customFormat="1" ht="14.45" hidden="1" customHeight="1">
      <c r="A13" s="173">
        <v>0.5</v>
      </c>
      <c r="B13" s="174">
        <f>B12*$A$13</f>
        <v>515.0050113674813</v>
      </c>
      <c r="C13" s="174">
        <f>C12*$A$13</f>
        <v>492.26125485206262</v>
      </c>
      <c r="D13" s="174">
        <f t="shared" ref="D13:O13" si="0">D12*$A$13</f>
        <v>429.59968989072178</v>
      </c>
      <c r="E13" s="174">
        <f t="shared" si="0"/>
        <v>347.90432029585321</v>
      </c>
      <c r="F13" s="175">
        <f t="shared" si="0"/>
        <v>304.22560783919062</v>
      </c>
      <c r="G13" s="174">
        <f t="shared" si="0"/>
        <v>306.17134225964998</v>
      </c>
      <c r="H13" s="174">
        <f t="shared" si="0"/>
        <v>299.10491888976566</v>
      </c>
      <c r="I13" s="174">
        <f t="shared" si="0"/>
        <v>293.95875387591565</v>
      </c>
      <c r="J13" s="174">
        <f t="shared" si="0"/>
        <v>289.82207791490629</v>
      </c>
      <c r="K13" s="174">
        <f t="shared" si="0"/>
        <v>266.97004812568116</v>
      </c>
      <c r="L13" s="175">
        <f t="shared" si="0"/>
        <v>245.26444123558122</v>
      </c>
      <c r="M13" s="176">
        <f t="shared" si="0"/>
        <v>222.95696232344059</v>
      </c>
      <c r="N13" s="176">
        <f t="shared" si="0"/>
        <v>178.9343229970406</v>
      </c>
      <c r="O13" s="176">
        <f t="shared" si="0"/>
        <v>130.50432452511561</v>
      </c>
      <c r="P13" s="173"/>
      <c r="Q13" s="173"/>
      <c r="R13" s="173"/>
      <c r="S13" s="34"/>
      <c r="T13" s="34"/>
      <c r="U13" s="32"/>
      <c r="V13" s="437"/>
      <c r="W13" s="453"/>
    </row>
    <row r="14" spans="1:24" s="29" customFormat="1" ht="14.45" hidden="1" customHeight="1">
      <c r="A14" s="173">
        <v>0.3</v>
      </c>
      <c r="B14" s="174">
        <f>B12*$A$14</f>
        <v>309.00300682048879</v>
      </c>
      <c r="C14" s="174">
        <f t="shared" ref="C14:O14" si="1">C12*$A$14</f>
        <v>295.35675291123755</v>
      </c>
      <c r="D14" s="174">
        <f t="shared" si="1"/>
        <v>257.75981393443305</v>
      </c>
      <c r="E14" s="174">
        <f t="shared" si="1"/>
        <v>208.74259217751191</v>
      </c>
      <c r="F14" s="175">
        <f t="shared" si="1"/>
        <v>182.53536470351438</v>
      </c>
      <c r="G14" s="174">
        <f t="shared" si="1"/>
        <v>183.70280535578999</v>
      </c>
      <c r="H14" s="174">
        <f t="shared" si="1"/>
        <v>179.46295133385939</v>
      </c>
      <c r="I14" s="174">
        <f t="shared" si="1"/>
        <v>176.37525232554938</v>
      </c>
      <c r="J14" s="174">
        <f t="shared" si="1"/>
        <v>173.89324674894377</v>
      </c>
      <c r="K14" s="174">
        <f t="shared" si="1"/>
        <v>160.18202887540869</v>
      </c>
      <c r="L14" s="175">
        <f t="shared" si="1"/>
        <v>147.15866474134873</v>
      </c>
      <c r="M14" s="176">
        <f t="shared" si="1"/>
        <v>133.77417739406434</v>
      </c>
      <c r="N14" s="176">
        <f t="shared" si="1"/>
        <v>107.36059379822436</v>
      </c>
      <c r="O14" s="176">
        <f t="shared" si="1"/>
        <v>78.302594715069361</v>
      </c>
      <c r="P14" s="173"/>
      <c r="Q14" s="173"/>
      <c r="R14" s="173"/>
      <c r="S14" s="438"/>
      <c r="T14" s="438"/>
      <c r="U14" s="438"/>
      <c r="V14" s="439"/>
      <c r="W14" s="438"/>
    </row>
    <row r="15" spans="1:24" s="29" customFormat="1" ht="14.45" hidden="1" customHeight="1">
      <c r="A15" s="173">
        <v>0.2</v>
      </c>
      <c r="B15" s="174">
        <f>B12*$A$15</f>
        <v>206.00200454699254</v>
      </c>
      <c r="C15" s="174">
        <f t="shared" ref="C15:O15" si="2">C12*$A$15</f>
        <v>196.90450194082507</v>
      </c>
      <c r="D15" s="174">
        <f t="shared" si="2"/>
        <v>171.83987595628872</v>
      </c>
      <c r="E15" s="174">
        <f t="shared" si="2"/>
        <v>139.1617281183413</v>
      </c>
      <c r="F15" s="175">
        <f t="shared" si="2"/>
        <v>121.69024313567625</v>
      </c>
      <c r="G15" s="174">
        <f t="shared" si="2"/>
        <v>122.46853690386</v>
      </c>
      <c r="H15" s="174">
        <f t="shared" si="2"/>
        <v>119.64196755590626</v>
      </c>
      <c r="I15" s="174">
        <f t="shared" si="2"/>
        <v>117.58350155036626</v>
      </c>
      <c r="J15" s="174">
        <f t="shared" si="2"/>
        <v>115.92883116596252</v>
      </c>
      <c r="K15" s="174">
        <f t="shared" si="2"/>
        <v>106.78801925027247</v>
      </c>
      <c r="L15" s="175">
        <f t="shared" si="2"/>
        <v>98.105776494232487</v>
      </c>
      <c r="M15" s="176">
        <f t="shared" si="2"/>
        <v>89.18278492937624</v>
      </c>
      <c r="N15" s="176">
        <f t="shared" si="2"/>
        <v>71.573729198816238</v>
      </c>
      <c r="O15" s="176">
        <f t="shared" si="2"/>
        <v>52.201729810046245</v>
      </c>
      <c r="P15" s="173"/>
      <c r="Q15" s="173"/>
      <c r="R15" s="173"/>
      <c r="S15" s="438"/>
      <c r="T15" s="438"/>
      <c r="U15" s="438"/>
      <c r="V15" s="439"/>
      <c r="W15" s="438"/>
    </row>
    <row r="16" spans="1:24" s="30" customFormat="1" ht="14.45" hidden="1" customHeight="1">
      <c r="A16" s="173"/>
      <c r="B16" s="168"/>
      <c r="C16" s="168"/>
      <c r="D16" s="168"/>
      <c r="E16" s="168"/>
      <c r="F16" s="169"/>
      <c r="G16" s="168"/>
      <c r="H16" s="168"/>
      <c r="I16" s="168"/>
      <c r="J16" s="168"/>
      <c r="K16" s="168"/>
      <c r="L16" s="169"/>
      <c r="M16" s="168"/>
      <c r="N16" s="168"/>
      <c r="O16" s="168"/>
      <c r="P16" s="173"/>
      <c r="Q16" s="173"/>
      <c r="R16" s="173"/>
      <c r="S16" s="438"/>
      <c r="T16" s="438"/>
      <c r="U16" s="438"/>
      <c r="V16" s="439"/>
      <c r="W16" s="438"/>
    </row>
    <row r="17" spans="1:23" s="6" customFormat="1" ht="15" customHeight="1">
      <c r="A17" s="171"/>
      <c r="B17" s="295">
        <f>B9+B10+B11+B12</f>
        <v>6562.9924516185256</v>
      </c>
      <c r="C17" s="295">
        <f t="shared" ref="C17:O17" si="3">C9+C10+C11+C12</f>
        <v>6239.2430057129477</v>
      </c>
      <c r="D17" s="295">
        <f t="shared" si="3"/>
        <v>5805.2008435451944</v>
      </c>
      <c r="E17" s="295">
        <f t="shared" si="3"/>
        <v>5118.2184818539354</v>
      </c>
      <c r="F17" s="295">
        <f t="shared" si="3"/>
        <v>4653.9330052709156</v>
      </c>
      <c r="G17" s="295">
        <f t="shared" si="3"/>
        <v>4558.1570656931535</v>
      </c>
      <c r="H17" s="295">
        <f t="shared" si="3"/>
        <v>4454.3943746360483</v>
      </c>
      <c r="I17" s="295">
        <f t="shared" si="3"/>
        <v>4367.8230151441294</v>
      </c>
      <c r="J17" s="295">
        <f t="shared" si="3"/>
        <v>4284.9220708032835</v>
      </c>
      <c r="K17" s="295">
        <f t="shared" si="3"/>
        <v>4064.0384200306339</v>
      </c>
      <c r="L17" s="295">
        <f t="shared" si="3"/>
        <v>3849.1709890328821</v>
      </c>
      <c r="M17" s="295">
        <f t="shared" si="3"/>
        <v>3603.3739670310579</v>
      </c>
      <c r="N17" s="295">
        <f t="shared" si="3"/>
        <v>3266.9371202852312</v>
      </c>
      <c r="O17" s="295">
        <f t="shared" si="3"/>
        <v>2896.8102309802475</v>
      </c>
      <c r="P17" s="162"/>
      <c r="Q17" s="162"/>
      <c r="R17" s="162"/>
      <c r="S17" s="438"/>
      <c r="T17" s="438"/>
      <c r="U17" s="438"/>
      <c r="V17" s="439"/>
      <c r="W17" s="438"/>
    </row>
    <row r="18" spans="1:23" s="33" customFormat="1" ht="3" customHeight="1">
      <c r="A18" s="180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2"/>
      <c r="Q18" s="182"/>
      <c r="R18" s="182"/>
      <c r="S18" s="440"/>
      <c r="T18" s="440"/>
      <c r="U18" s="440"/>
      <c r="V18" s="441"/>
      <c r="W18" s="440"/>
    </row>
    <row r="19" spans="1:23" s="33" customFormat="1" ht="3" customHeight="1">
      <c r="A19" s="180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2"/>
      <c r="Q19" s="182"/>
      <c r="R19" s="182"/>
      <c r="S19" s="182"/>
      <c r="T19" s="182"/>
      <c r="U19" s="182"/>
      <c r="V19" s="182"/>
      <c r="W19" s="183"/>
    </row>
    <row r="20" spans="1:23" ht="3" customHeight="1">
      <c r="A20" s="160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1"/>
      <c r="Q20" s="161"/>
      <c r="R20" s="161"/>
      <c r="S20" s="161"/>
      <c r="T20" s="161"/>
      <c r="U20" s="161"/>
      <c r="V20" s="161"/>
      <c r="W20" s="153"/>
    </row>
    <row r="21" spans="1:23" ht="13.9" customHeight="1">
      <c r="A21" s="160" t="s">
        <v>9</v>
      </c>
      <c r="B21" s="161"/>
      <c r="C21" s="161"/>
      <c r="D21" s="161"/>
      <c r="E21" s="184" t="s">
        <v>10</v>
      </c>
      <c r="F21" s="166" t="s">
        <v>11</v>
      </c>
      <c r="G21" s="166">
        <v>25</v>
      </c>
      <c r="H21" s="184">
        <v>24</v>
      </c>
      <c r="I21" s="184">
        <v>23</v>
      </c>
      <c r="J21" s="184">
        <v>22</v>
      </c>
      <c r="K21" s="184">
        <v>21</v>
      </c>
      <c r="L21" s="184">
        <v>20</v>
      </c>
      <c r="M21" s="184">
        <v>19</v>
      </c>
      <c r="N21" s="184">
        <v>18</v>
      </c>
      <c r="O21" s="184">
        <v>17</v>
      </c>
      <c r="P21" s="184">
        <v>16</v>
      </c>
      <c r="Q21" s="184" t="s">
        <v>12</v>
      </c>
      <c r="R21" s="161"/>
      <c r="S21" s="161"/>
      <c r="T21" s="161"/>
      <c r="U21" s="161"/>
      <c r="V21" s="161"/>
      <c r="W21" s="153"/>
    </row>
    <row r="22" spans="1:23" ht="2.4500000000000002" customHeight="1">
      <c r="A22" s="161"/>
      <c r="B22" s="161"/>
      <c r="C22" s="161"/>
      <c r="D22" s="161"/>
      <c r="E22" s="186"/>
      <c r="F22" s="331"/>
      <c r="G22" s="185"/>
      <c r="H22" s="186"/>
      <c r="I22" s="186"/>
      <c r="J22" s="332"/>
      <c r="K22" s="186"/>
      <c r="L22" s="186"/>
      <c r="M22" s="333"/>
      <c r="N22" s="186"/>
      <c r="O22" s="333"/>
      <c r="P22" s="186"/>
      <c r="Q22" s="186"/>
      <c r="R22" s="161"/>
      <c r="S22" s="161"/>
      <c r="T22" s="161"/>
      <c r="U22" s="161"/>
      <c r="V22" s="161"/>
      <c r="W22" s="153"/>
    </row>
    <row r="23" spans="1:23" s="436" customFormat="1" ht="12.6" customHeight="1">
      <c r="A23" s="222"/>
      <c r="B23" s="222"/>
      <c r="C23" s="222"/>
      <c r="D23" s="431" t="s">
        <v>5</v>
      </c>
      <c r="E23" s="239">
        <f>imports!$D$4</f>
        <v>1113.98</v>
      </c>
      <c r="F23" s="239">
        <f>imports!$D$4</f>
        <v>1113.98</v>
      </c>
      <c r="G23" s="239">
        <f>imports!$D$4</f>
        <v>1113.98</v>
      </c>
      <c r="H23" s="239">
        <f>imports!$D$4</f>
        <v>1113.98</v>
      </c>
      <c r="I23" s="239">
        <f>imports!$D$4</f>
        <v>1113.98</v>
      </c>
      <c r="J23" s="239">
        <f>imports!$D$4</f>
        <v>1113.98</v>
      </c>
      <c r="K23" s="239">
        <f>imports!$D$4</f>
        <v>1113.98</v>
      </c>
      <c r="L23" s="239">
        <f>imports!$D$4</f>
        <v>1113.98</v>
      </c>
      <c r="M23" s="239">
        <f>imports!$D$4</f>
        <v>1113.98</v>
      </c>
      <c r="N23" s="239">
        <f>imports!$D$4</f>
        <v>1113.98</v>
      </c>
      <c r="O23" s="239">
        <f>imports!$D$4</f>
        <v>1113.98</v>
      </c>
      <c r="P23" s="239">
        <f>imports!$D$4</f>
        <v>1113.98</v>
      </c>
      <c r="Q23" s="239">
        <f>imports!$D$4</f>
        <v>1113.98</v>
      </c>
      <c r="R23" s="232"/>
      <c r="S23" s="222"/>
      <c r="T23" s="222"/>
      <c r="U23" s="222"/>
      <c r="V23" s="222"/>
      <c r="W23" s="435"/>
    </row>
    <row r="24" spans="1:23" s="436" customFormat="1" ht="12.6" customHeight="1">
      <c r="A24" s="222"/>
      <c r="B24" s="222"/>
      <c r="C24" s="222"/>
      <c r="D24" s="431" t="s">
        <v>6</v>
      </c>
      <c r="E24" s="238">
        <f>imports!$D29</f>
        <v>811.07999999999993</v>
      </c>
      <c r="F24" s="238">
        <f>imports!$D29</f>
        <v>811.07999999999993</v>
      </c>
      <c r="G24" s="238">
        <f>imports!$D30</f>
        <v>719.6</v>
      </c>
      <c r="H24" s="238">
        <f>imports!$D31</f>
        <v>677.15</v>
      </c>
      <c r="I24" s="238">
        <f>imports!$D32</f>
        <v>634.75</v>
      </c>
      <c r="J24" s="238">
        <f>imports!$D33</f>
        <v>592.27</v>
      </c>
      <c r="K24" s="238">
        <f>imports!$D34</f>
        <v>549.88</v>
      </c>
      <c r="L24" s="238">
        <f>imports!$D35</f>
        <v>510.78999999999996</v>
      </c>
      <c r="M24" s="238">
        <f>imports!$D36</f>
        <v>484.72</v>
      </c>
      <c r="N24" s="238">
        <f>imports!$D37</f>
        <v>458.64000000000004</v>
      </c>
      <c r="O24" s="238">
        <f>imports!$D38</f>
        <v>432.53999999999996</v>
      </c>
      <c r="P24" s="238">
        <f>imports!$D39</f>
        <v>406.52</v>
      </c>
      <c r="Q24" s="238">
        <f>imports!$D39</f>
        <v>406.52</v>
      </c>
      <c r="R24" s="232"/>
      <c r="S24" s="222"/>
      <c r="T24" s="222"/>
      <c r="U24" s="222"/>
      <c r="V24" s="222"/>
      <c r="W24" s="435"/>
    </row>
    <row r="25" spans="1:23" s="6" customFormat="1" ht="12.6" customHeight="1">
      <c r="A25" s="162"/>
      <c r="B25" s="162"/>
      <c r="C25" s="162"/>
      <c r="D25" s="330" t="s">
        <v>7</v>
      </c>
      <c r="E25" s="239">
        <f>'anual GENER 2023'!E25/14</f>
        <v>2091.312901369542</v>
      </c>
      <c r="F25" s="239">
        <f>'anual GENER 2023'!F25/14</f>
        <v>1720.366388841001</v>
      </c>
      <c r="G25" s="239">
        <f>'anual GENER 2023'!G25/14</f>
        <v>1698.5783759810809</v>
      </c>
      <c r="H25" s="239">
        <f>'anual GENER 2023'!H25/14</f>
        <v>1608.466042249592</v>
      </c>
      <c r="I25" s="239">
        <f>'anual GENER 2023'!I25/14</f>
        <v>1554.8186531468407</v>
      </c>
      <c r="J25" s="239">
        <f>'anual GENER 2023'!J25/14</f>
        <v>1527.9482473214834</v>
      </c>
      <c r="K25" s="239">
        <f>'anual GENER 2023'!K25/14</f>
        <v>1495.3175086197114</v>
      </c>
      <c r="L25" s="239">
        <f>'anual GENER 2023'!L25/14</f>
        <v>1461.4720311323406</v>
      </c>
      <c r="M25" s="239">
        <f>'anual GENER 2023'!M25/14</f>
        <v>1440.4142077718132</v>
      </c>
      <c r="N25" s="239">
        <f>'anual GENER 2023'!N25/14</f>
        <v>1336.5378879584891</v>
      </c>
      <c r="O25" s="239">
        <f>'anual GENER 2023'!O25/14</f>
        <v>1277.0999604655115</v>
      </c>
      <c r="P25" s="239">
        <f>'anual GENER 2023'!P25/14</f>
        <v>1213.693182405643</v>
      </c>
      <c r="Q25" s="239">
        <f>'anual GENER 2023'!Q25/14</f>
        <v>1093.986236327702</v>
      </c>
      <c r="R25" s="172"/>
      <c r="S25" s="162"/>
      <c r="T25" s="162"/>
      <c r="U25" s="162"/>
      <c r="V25" s="162"/>
      <c r="W25" s="158"/>
    </row>
    <row r="26" spans="1:23" s="6" customFormat="1" ht="12.6" customHeight="1">
      <c r="A26" s="162"/>
      <c r="B26" s="162"/>
      <c r="C26" s="162"/>
      <c r="D26" s="330" t="s">
        <v>8</v>
      </c>
      <c r="E26" s="239">
        <f>'anual GENER 2023'!E26/12</f>
        <v>779.7777489365061</v>
      </c>
      <c r="F26" s="239">
        <f>'anual GENER 2023'!F26/12</f>
        <v>566.7787432951875</v>
      </c>
      <c r="G26" s="239">
        <f>'anual GENER 2023'!G26/12</f>
        <v>619.2658050267936</v>
      </c>
      <c r="H26" s="239">
        <f>'anual GENER 2023'!H26/12</f>
        <v>529.88303299168126</v>
      </c>
      <c r="I26" s="239">
        <f>'anual GENER 2023'!I26/12</f>
        <v>490.61167968054377</v>
      </c>
      <c r="J26" s="239">
        <f>'anual GENER 2023'!J26/12</f>
        <v>482.23642350082508</v>
      </c>
      <c r="K26" s="239">
        <f>'anual GENER 2023'!K26/12</f>
        <v>473.49176438694377</v>
      </c>
      <c r="L26" s="239">
        <f>'anual GENER 2023'!L26/12</f>
        <v>465.16746033607501</v>
      </c>
      <c r="M26" s="239">
        <f>'anual GENER 2023'!M26/12</f>
        <v>459.20606126062512</v>
      </c>
      <c r="N26" s="239">
        <f>'anual GENER 2023'!N26/12</f>
        <v>423.05552584154998</v>
      </c>
      <c r="O26" s="239">
        <f>'anual GENER 2023'!O26/12</f>
        <v>405.54710056546872</v>
      </c>
      <c r="P26" s="239">
        <f>'anual GENER 2023'!P26/12</f>
        <v>383.44024566067498</v>
      </c>
      <c r="Q26" s="239">
        <f>'anual GENER 2023'!Q26/12</f>
        <v>361.6136274645562</v>
      </c>
      <c r="R26" s="172"/>
      <c r="S26" s="162"/>
      <c r="T26" s="162"/>
      <c r="U26" s="162"/>
      <c r="V26" s="162"/>
      <c r="W26" s="158"/>
    </row>
    <row r="27" spans="1:23" s="6" customFormat="1" ht="9.75" hidden="1" customHeight="1">
      <c r="A27" s="162"/>
      <c r="B27" s="162"/>
      <c r="C27" s="187" t="s">
        <v>13</v>
      </c>
      <c r="D27" s="174">
        <v>0.5</v>
      </c>
      <c r="E27" s="175">
        <f>E26*$A$13</f>
        <v>389.88887446825305</v>
      </c>
      <c r="F27" s="174">
        <f>F26*$A$13</f>
        <v>283.38937164759375</v>
      </c>
      <c r="G27" s="174">
        <f t="shared" ref="G27:Q27" si="4">G26*$A$13</f>
        <v>309.6329025133968</v>
      </c>
      <c r="H27" s="175">
        <f t="shared" si="4"/>
        <v>264.94151649584063</v>
      </c>
      <c r="I27" s="174">
        <f t="shared" si="4"/>
        <v>245.30583984027189</v>
      </c>
      <c r="J27" s="176">
        <f t="shared" si="4"/>
        <v>241.11821175041254</v>
      </c>
      <c r="K27" s="176">
        <f t="shared" si="4"/>
        <v>236.74588219347189</v>
      </c>
      <c r="L27" s="176">
        <f t="shared" si="4"/>
        <v>232.5837301680375</v>
      </c>
      <c r="M27" s="174">
        <f t="shared" si="4"/>
        <v>229.60303063031256</v>
      </c>
      <c r="N27" s="175">
        <f t="shared" si="4"/>
        <v>211.52776292077499</v>
      </c>
      <c r="O27" s="176">
        <f t="shared" si="4"/>
        <v>202.77355028273436</v>
      </c>
      <c r="P27" s="175">
        <f t="shared" si="4"/>
        <v>191.72012283033749</v>
      </c>
      <c r="Q27" s="176">
        <f t="shared" si="4"/>
        <v>180.8068137322781</v>
      </c>
      <c r="R27" s="201"/>
      <c r="S27" s="162"/>
      <c r="T27" s="162"/>
      <c r="U27" s="162"/>
      <c r="V27" s="162"/>
      <c r="W27" s="158"/>
    </row>
    <row r="28" spans="1:23" s="6" customFormat="1" ht="9.75" hidden="1" customHeight="1">
      <c r="A28" s="162"/>
      <c r="B28" s="162"/>
      <c r="C28" s="187" t="s">
        <v>14</v>
      </c>
      <c r="D28" s="174">
        <v>0.3</v>
      </c>
      <c r="E28" s="175">
        <f>E26*$A$14</f>
        <v>233.93332468095181</v>
      </c>
      <c r="F28" s="174">
        <f t="shared" ref="F28:Q28" si="5">F26*$A$14</f>
        <v>170.03362298855623</v>
      </c>
      <c r="G28" s="174">
        <f t="shared" si="5"/>
        <v>185.77974150803809</v>
      </c>
      <c r="H28" s="175">
        <f t="shared" si="5"/>
        <v>158.96490989750438</v>
      </c>
      <c r="I28" s="174">
        <f t="shared" si="5"/>
        <v>147.18350390416313</v>
      </c>
      <c r="J28" s="176">
        <f t="shared" si="5"/>
        <v>144.67092705024751</v>
      </c>
      <c r="K28" s="176">
        <f t="shared" si="5"/>
        <v>142.04752931608311</v>
      </c>
      <c r="L28" s="176">
        <f t="shared" si="5"/>
        <v>139.5502381008225</v>
      </c>
      <c r="M28" s="174">
        <f t="shared" si="5"/>
        <v>137.76181837818754</v>
      </c>
      <c r="N28" s="175">
        <f t="shared" si="5"/>
        <v>126.91665775246499</v>
      </c>
      <c r="O28" s="174">
        <f t="shared" si="5"/>
        <v>121.66413016964061</v>
      </c>
      <c r="P28" s="175">
        <f t="shared" si="5"/>
        <v>115.0320736982025</v>
      </c>
      <c r="Q28" s="174">
        <f t="shared" si="5"/>
        <v>108.48408823936686</v>
      </c>
      <c r="R28" s="201"/>
      <c r="S28" s="162"/>
      <c r="T28" s="162"/>
      <c r="U28" s="162"/>
      <c r="V28" s="162"/>
      <c r="W28" s="158"/>
    </row>
    <row r="29" spans="1:23" s="6" customFormat="1" ht="9.75" hidden="1" customHeight="1">
      <c r="A29" s="162"/>
      <c r="B29" s="162"/>
      <c r="C29" s="187" t="s">
        <v>15</v>
      </c>
      <c r="D29" s="174">
        <v>0.2</v>
      </c>
      <c r="E29" s="175">
        <f>E26*$A$15</f>
        <v>155.95554978730124</v>
      </c>
      <c r="F29" s="174">
        <f t="shared" ref="F29:Q29" si="6">F26*$A$15</f>
        <v>113.3557486590375</v>
      </c>
      <c r="G29" s="174">
        <f t="shared" si="6"/>
        <v>123.85316100535873</v>
      </c>
      <c r="H29" s="175">
        <f t="shared" si="6"/>
        <v>105.97660659833626</v>
      </c>
      <c r="I29" s="174">
        <f t="shared" si="6"/>
        <v>98.122335936108755</v>
      </c>
      <c r="J29" s="176">
        <f t="shared" si="6"/>
        <v>96.447284700165028</v>
      </c>
      <c r="K29" s="176">
        <f t="shared" si="6"/>
        <v>94.698352877388757</v>
      </c>
      <c r="L29" s="176">
        <f t="shared" si="6"/>
        <v>93.033492067215008</v>
      </c>
      <c r="M29" s="174">
        <f t="shared" si="6"/>
        <v>91.841212252125032</v>
      </c>
      <c r="N29" s="175">
        <f t="shared" si="6"/>
        <v>84.611105168310004</v>
      </c>
      <c r="O29" s="174">
        <f t="shared" si="6"/>
        <v>81.109420113093748</v>
      </c>
      <c r="P29" s="175">
        <f t="shared" si="6"/>
        <v>76.688049132134992</v>
      </c>
      <c r="Q29" s="174">
        <f t="shared" si="6"/>
        <v>72.322725492911246</v>
      </c>
      <c r="R29" s="201"/>
      <c r="S29" s="162"/>
      <c r="T29" s="162"/>
      <c r="U29" s="162"/>
      <c r="V29" s="162"/>
      <c r="W29" s="158"/>
    </row>
    <row r="30" spans="1:23" s="6" customFormat="1" ht="13.9" customHeight="1">
      <c r="A30" s="162"/>
      <c r="B30" s="187"/>
      <c r="C30" s="187"/>
      <c r="D30" s="189"/>
      <c r="E30" s="295">
        <f>E23+E24+E25+E2</f>
        <v>4016.372901369542</v>
      </c>
      <c r="F30" s="295">
        <f t="shared" ref="F30:Q30" si="7">F23+F24+F25+F26</f>
        <v>4212.2051321361887</v>
      </c>
      <c r="G30" s="295">
        <f t="shared" si="7"/>
        <v>4151.4241810078747</v>
      </c>
      <c r="H30" s="295">
        <f t="shared" si="7"/>
        <v>3929.4790752412732</v>
      </c>
      <c r="I30" s="295">
        <f t="shared" si="7"/>
        <v>3794.1603328273841</v>
      </c>
      <c r="J30" s="295">
        <f t="shared" si="7"/>
        <v>3716.4346708223084</v>
      </c>
      <c r="K30" s="295">
        <f t="shared" si="7"/>
        <v>3632.6692730066552</v>
      </c>
      <c r="L30" s="295">
        <f t="shared" si="7"/>
        <v>3551.4094914684156</v>
      </c>
      <c r="M30" s="295">
        <f t="shared" si="7"/>
        <v>3498.3202690324383</v>
      </c>
      <c r="N30" s="295">
        <f t="shared" si="7"/>
        <v>3332.2134138000392</v>
      </c>
      <c r="O30" s="295">
        <f t="shared" si="7"/>
        <v>3229.1670610309798</v>
      </c>
      <c r="P30" s="295">
        <f t="shared" si="7"/>
        <v>3117.6334280663177</v>
      </c>
      <c r="Q30" s="295">
        <f t="shared" si="7"/>
        <v>2976.0998637922585</v>
      </c>
      <c r="R30" s="180"/>
      <c r="S30" s="162"/>
      <c r="T30" s="162"/>
      <c r="U30" s="162"/>
      <c r="V30" s="162"/>
      <c r="W30" s="158"/>
    </row>
    <row r="31" spans="1:23" s="6" customFormat="1" ht="4.1500000000000004" customHeight="1">
      <c r="A31" s="162"/>
      <c r="B31" s="162"/>
      <c r="C31" s="162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2"/>
      <c r="S31" s="162"/>
      <c r="T31" s="162"/>
      <c r="U31" s="162"/>
      <c r="V31" s="162"/>
      <c r="W31" s="158"/>
    </row>
    <row r="32" spans="1:23" ht="4.1500000000000004" customHeight="1">
      <c r="A32" s="160"/>
      <c r="B32" s="161"/>
      <c r="C32" s="162"/>
      <c r="D32" s="161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1"/>
      <c r="S32" s="161"/>
      <c r="T32" s="161"/>
      <c r="U32" s="161"/>
      <c r="V32" s="161"/>
      <c r="W32" s="153"/>
    </row>
    <row r="33" spans="1:24" ht="12.6" customHeight="1">
      <c r="A33" s="160" t="s">
        <v>16</v>
      </c>
      <c r="B33" s="161"/>
      <c r="C33" s="162"/>
      <c r="D33" s="161"/>
      <c r="E33" s="161"/>
      <c r="F33" s="161"/>
      <c r="G33" s="161"/>
      <c r="H33" s="161"/>
      <c r="I33" s="161"/>
      <c r="J33" s="191">
        <v>22</v>
      </c>
      <c r="K33" s="191">
        <v>21</v>
      </c>
      <c r="L33" s="191">
        <v>20</v>
      </c>
      <c r="M33" s="191">
        <v>19</v>
      </c>
      <c r="N33" s="191">
        <v>18</v>
      </c>
      <c r="O33" s="191">
        <v>17</v>
      </c>
      <c r="P33" s="191">
        <v>16</v>
      </c>
      <c r="Q33" s="191">
        <v>15</v>
      </c>
      <c r="R33" s="191">
        <v>14</v>
      </c>
      <c r="S33" s="191">
        <v>13</v>
      </c>
      <c r="T33" s="191">
        <v>12</v>
      </c>
      <c r="U33" s="161"/>
      <c r="V33" s="161"/>
      <c r="W33" s="153"/>
    </row>
    <row r="34" spans="1:24" ht="3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61"/>
      <c r="V34" s="161"/>
      <c r="W34" s="153"/>
    </row>
    <row r="35" spans="1:24" s="6" customFormat="1" ht="13.5" customHeight="1">
      <c r="A35" s="162"/>
      <c r="B35" s="162"/>
      <c r="C35" s="162"/>
      <c r="D35" s="162"/>
      <c r="E35" s="162"/>
      <c r="F35" s="162"/>
      <c r="G35" s="162"/>
      <c r="H35" s="222"/>
      <c r="I35" s="431" t="s">
        <v>5</v>
      </c>
      <c r="J35" s="239"/>
      <c r="K35" s="239">
        <f>imports!$D$6</f>
        <v>836.41</v>
      </c>
      <c r="L35" s="239">
        <f>imports!$D$6</f>
        <v>836.41</v>
      </c>
      <c r="M35" s="239">
        <f>imports!$D$6</f>
        <v>836.41</v>
      </c>
      <c r="N35" s="239">
        <f>imports!$D$6</f>
        <v>836.41</v>
      </c>
      <c r="O35" s="239">
        <f>imports!$D$6</f>
        <v>836.41</v>
      </c>
      <c r="P35" s="239">
        <f>imports!$D$6</f>
        <v>836.41</v>
      </c>
      <c r="Q35" s="239">
        <f>imports!$D$6</f>
        <v>836.41</v>
      </c>
      <c r="R35" s="239">
        <f>imports!$D$6</f>
        <v>836.41</v>
      </c>
      <c r="S35" s="239">
        <f>imports!$D$6</f>
        <v>836.41</v>
      </c>
      <c r="T35" s="239">
        <f>imports!$D$6</f>
        <v>836.41</v>
      </c>
      <c r="U35" s="172"/>
      <c r="V35" s="172"/>
      <c r="W35" s="193"/>
      <c r="X35" s="48"/>
    </row>
    <row r="36" spans="1:24" s="6" customFormat="1" ht="13.5" customHeight="1">
      <c r="A36" s="162"/>
      <c r="B36" s="162"/>
      <c r="C36" s="162"/>
      <c r="D36" s="162"/>
      <c r="E36" s="162"/>
      <c r="F36" s="162"/>
      <c r="G36" s="162"/>
      <c r="H36" s="162"/>
      <c r="I36" s="431" t="s">
        <v>6</v>
      </c>
      <c r="J36" s="239"/>
      <c r="K36" s="239">
        <f>imports!$D34</f>
        <v>549.88</v>
      </c>
      <c r="L36" s="239">
        <f>imports!$D35</f>
        <v>510.78999999999996</v>
      </c>
      <c r="M36" s="239">
        <f>imports!$D36</f>
        <v>484.72</v>
      </c>
      <c r="N36" s="239">
        <f>imports!$D37</f>
        <v>458.64000000000004</v>
      </c>
      <c r="O36" s="239">
        <f>imports!$D38</f>
        <v>432.53999999999996</v>
      </c>
      <c r="P36" s="239">
        <f>imports!$D39</f>
        <v>406.52</v>
      </c>
      <c r="Q36" s="239">
        <f>imports!$D40</f>
        <v>380.39000000000004</v>
      </c>
      <c r="R36" s="239">
        <f>imports!$D41</f>
        <v>354.34999999999997</v>
      </c>
      <c r="S36" s="239">
        <f>imports!$D42</f>
        <v>328.24</v>
      </c>
      <c r="T36" s="239">
        <f>imports!$D43</f>
        <v>302.14</v>
      </c>
      <c r="U36" s="172"/>
      <c r="V36" s="172"/>
      <c r="W36" s="194"/>
      <c r="X36" s="48"/>
    </row>
    <row r="37" spans="1:24" s="6" customFormat="1" ht="13.5" customHeight="1">
      <c r="A37" s="162"/>
      <c r="B37" s="162"/>
      <c r="C37" s="162"/>
      <c r="D37" s="162"/>
      <c r="E37" s="162"/>
      <c r="F37" s="162"/>
      <c r="G37" s="162"/>
      <c r="H37" s="162"/>
      <c r="I37" s="330" t="s">
        <v>7</v>
      </c>
      <c r="J37" s="182"/>
      <c r="K37" s="239">
        <f>'anual GENER 2023'!K37/14</f>
        <v>1763.4531212674958</v>
      </c>
      <c r="L37" s="239">
        <f>'anual GENER 2023'!L37/14</f>
        <v>1731.2799909138014</v>
      </c>
      <c r="M37" s="239">
        <f>'anual GENER 2023'!M37/14</f>
        <v>1635.9716373301017</v>
      </c>
      <c r="N37" s="239">
        <f>'anual GENER 2023'!N37/14</f>
        <v>1502.0809233187629</v>
      </c>
      <c r="O37" s="239">
        <f>'anual GENER 2023'!O37/14</f>
        <v>1384.8739325245335</v>
      </c>
      <c r="P37" s="239">
        <f>'anual GENER 2023'!P37/14</f>
        <v>1257.4803956009725</v>
      </c>
      <c r="Q37" s="239">
        <f>'anual GENER 2023'!Q37/14</f>
        <v>1142.3295470312646</v>
      </c>
      <c r="R37" s="239">
        <f>'anual GENER 2023'!R37/14</f>
        <v>1075.4732370594952</v>
      </c>
      <c r="S37" s="239">
        <f>'anual GENER 2023'!S37/14</f>
        <v>1013.8749029088998</v>
      </c>
      <c r="T37" s="239">
        <f>'anual GENER 2023'!T37/14</f>
        <v>890.17395047016714</v>
      </c>
      <c r="U37" s="172"/>
      <c r="V37" s="172"/>
      <c r="W37" s="193"/>
      <c r="X37" s="48"/>
    </row>
    <row r="38" spans="1:24" s="6" customFormat="1" ht="13.5" customHeight="1">
      <c r="A38" s="162"/>
      <c r="B38" s="162"/>
      <c r="C38" s="162"/>
      <c r="D38" s="162"/>
      <c r="E38" s="162"/>
      <c r="F38" s="162"/>
      <c r="G38" s="162"/>
      <c r="H38" s="162"/>
      <c r="I38" s="330" t="s">
        <v>8</v>
      </c>
      <c r="J38" s="301"/>
      <c r="K38" s="239">
        <f>'anual GENER 2023'!K38/12</f>
        <v>675.1411833269251</v>
      </c>
      <c r="L38" s="239">
        <f>'anual GENER 2023'!L38/12</f>
        <v>659.87465172024372</v>
      </c>
      <c r="M38" s="239">
        <f>'anual GENER 2023'!M38/12</f>
        <v>606.89717574845622</v>
      </c>
      <c r="N38" s="239">
        <f>'anual GENER 2023'!N38/12</f>
        <v>494.93624161668737</v>
      </c>
      <c r="O38" s="239">
        <f>'anual GENER 2023'!O38/12</f>
        <v>474.12866599756882</v>
      </c>
      <c r="P38" s="239">
        <f>'anual GENER 2023'!P38/12</f>
        <v>407.75078013823122</v>
      </c>
      <c r="Q38" s="239">
        <f>'anual GENER 2023'!Q38/12</f>
        <v>389.38890670391265</v>
      </c>
      <c r="R38" s="239">
        <f>'anual GENER 2023'!R38/12</f>
        <v>379.42139649763129</v>
      </c>
      <c r="S38" s="239">
        <f>'anual GENER 2023'!S38/12</f>
        <v>356.37829622521878</v>
      </c>
      <c r="T38" s="239">
        <f>'anual GENER 2023'!T38/12</f>
        <v>303.08236944811875</v>
      </c>
      <c r="U38" s="172"/>
      <c r="V38" s="172"/>
      <c r="W38" s="193"/>
      <c r="X38" s="48"/>
    </row>
    <row r="39" spans="1:24" s="30" customFormat="1" ht="9.75" hidden="1" customHeight="1">
      <c r="A39" s="173"/>
      <c r="B39" s="173"/>
      <c r="C39" s="173"/>
      <c r="D39" s="173"/>
      <c r="E39" s="173"/>
      <c r="F39" s="173"/>
      <c r="G39" s="162"/>
      <c r="H39" s="187" t="s">
        <v>13</v>
      </c>
      <c r="I39" s="197">
        <v>0.5</v>
      </c>
      <c r="J39" s="174"/>
      <c r="K39" s="301">
        <f>('2021'!K39*3.5%)+'2021'!K39</f>
        <v>3952.0459511820004</v>
      </c>
      <c r="L39" s="174">
        <f t="shared" ref="L39:T39" si="8">L38*$A$13</f>
        <v>329.93732586012186</v>
      </c>
      <c r="M39" s="174">
        <f t="shared" si="8"/>
        <v>303.44858787422811</v>
      </c>
      <c r="N39" s="175">
        <f t="shared" si="8"/>
        <v>247.46812080834368</v>
      </c>
      <c r="O39" s="176">
        <f t="shared" si="8"/>
        <v>237.06433299878441</v>
      </c>
      <c r="P39" s="175">
        <f t="shared" si="8"/>
        <v>203.87539006911561</v>
      </c>
      <c r="Q39" s="175">
        <f t="shared" si="8"/>
        <v>194.69445335195633</v>
      </c>
      <c r="R39" s="174">
        <f t="shared" si="8"/>
        <v>189.71069824881565</v>
      </c>
      <c r="S39" s="176">
        <f t="shared" si="8"/>
        <v>178.18914811260939</v>
      </c>
      <c r="T39" s="174">
        <f t="shared" si="8"/>
        <v>151.54118472405938</v>
      </c>
      <c r="U39" s="188"/>
      <c r="V39" s="188"/>
      <c r="W39" s="198"/>
    </row>
    <row r="40" spans="1:24" s="30" customFormat="1" ht="9.75" hidden="1" customHeight="1">
      <c r="A40" s="173"/>
      <c r="B40" s="173"/>
      <c r="C40" s="173"/>
      <c r="D40" s="173"/>
      <c r="E40" s="173"/>
      <c r="F40" s="173"/>
      <c r="G40" s="162"/>
      <c r="H40" s="187" t="s">
        <v>14</v>
      </c>
      <c r="I40" s="197">
        <v>0.3</v>
      </c>
      <c r="J40" s="174"/>
      <c r="K40" s="301">
        <f>('2021'!K40*3.5%)+'2021'!K40</f>
        <v>2371.2275707091999</v>
      </c>
      <c r="L40" s="174">
        <f t="shared" ref="L40:T40" si="9">L38*$A$14</f>
        <v>197.96239551607312</v>
      </c>
      <c r="M40" s="174">
        <f t="shared" si="9"/>
        <v>182.06915272453685</v>
      </c>
      <c r="N40" s="175">
        <f t="shared" si="9"/>
        <v>148.48087248500622</v>
      </c>
      <c r="O40" s="176">
        <f t="shared" si="9"/>
        <v>142.23859979927065</v>
      </c>
      <c r="P40" s="175">
        <f t="shared" si="9"/>
        <v>122.32523404146936</v>
      </c>
      <c r="Q40" s="175">
        <f t="shared" si="9"/>
        <v>116.81667201117379</v>
      </c>
      <c r="R40" s="174">
        <f t="shared" si="9"/>
        <v>113.82641894928939</v>
      </c>
      <c r="S40" s="176">
        <f t="shared" si="9"/>
        <v>106.91348886756563</v>
      </c>
      <c r="T40" s="174">
        <f t="shared" si="9"/>
        <v>90.924710834435629</v>
      </c>
      <c r="U40" s="188"/>
      <c r="V40" s="188"/>
      <c r="W40" s="198"/>
    </row>
    <row r="41" spans="1:24" s="30" customFormat="1" ht="9.75" hidden="1" customHeight="1">
      <c r="A41" s="173"/>
      <c r="B41" s="173"/>
      <c r="C41" s="173"/>
      <c r="D41" s="173"/>
      <c r="E41" s="173"/>
      <c r="F41" s="173"/>
      <c r="G41" s="162"/>
      <c r="H41" s="187" t="s">
        <v>15</v>
      </c>
      <c r="I41" s="197">
        <v>0.2</v>
      </c>
      <c r="J41" s="174"/>
      <c r="K41" s="301">
        <f>('2021'!K41*3.5%)+'2021'!K41</f>
        <v>1580.8183804728003</v>
      </c>
      <c r="L41" s="174">
        <f t="shared" ref="L41:T41" si="10">L38*$A$15</f>
        <v>131.97493034404874</v>
      </c>
      <c r="M41" s="174">
        <f t="shared" si="10"/>
        <v>121.37943514969125</v>
      </c>
      <c r="N41" s="175">
        <f t="shared" si="10"/>
        <v>98.987248323337482</v>
      </c>
      <c r="O41" s="176">
        <f t="shared" si="10"/>
        <v>94.825733199513763</v>
      </c>
      <c r="P41" s="175">
        <f t="shared" si="10"/>
        <v>81.550156027646253</v>
      </c>
      <c r="Q41" s="175">
        <f t="shared" si="10"/>
        <v>77.877781340782533</v>
      </c>
      <c r="R41" s="174">
        <f t="shared" si="10"/>
        <v>75.884279299526256</v>
      </c>
      <c r="S41" s="176">
        <f t="shared" si="10"/>
        <v>71.275659245043755</v>
      </c>
      <c r="T41" s="174">
        <f t="shared" si="10"/>
        <v>60.616473889623755</v>
      </c>
      <c r="U41" s="188"/>
      <c r="V41" s="188"/>
      <c r="W41" s="198"/>
    </row>
    <row r="42" spans="1:24" s="6" customFormat="1" ht="13.15" customHeight="1">
      <c r="A42" s="162"/>
      <c r="B42" s="162"/>
      <c r="C42" s="162"/>
      <c r="D42" s="162"/>
      <c r="E42" s="162"/>
      <c r="F42" s="162"/>
      <c r="G42" s="162"/>
      <c r="H42" s="187"/>
      <c r="I42" s="199"/>
      <c r="J42" s="334"/>
      <c r="K42" s="295">
        <f>K35+K36+K37+K38</f>
        <v>3824.8843045944204</v>
      </c>
      <c r="L42" s="295">
        <f t="shared" ref="L42:T42" si="11">L35+L36+L37+L38</f>
        <v>3738.3546426340445</v>
      </c>
      <c r="M42" s="295">
        <f t="shared" si="11"/>
        <v>3563.9988130785578</v>
      </c>
      <c r="N42" s="295">
        <f t="shared" si="11"/>
        <v>3292.0671649354504</v>
      </c>
      <c r="O42" s="295">
        <f t="shared" si="11"/>
        <v>3127.9525985221021</v>
      </c>
      <c r="P42" s="295">
        <f t="shared" si="11"/>
        <v>2908.1611757392034</v>
      </c>
      <c r="Q42" s="295">
        <f t="shared" si="11"/>
        <v>2748.518453735177</v>
      </c>
      <c r="R42" s="295">
        <f t="shared" si="11"/>
        <v>2645.6546335571261</v>
      </c>
      <c r="S42" s="295">
        <f t="shared" si="11"/>
        <v>2534.9031991341189</v>
      </c>
      <c r="T42" s="295">
        <f t="shared" si="11"/>
        <v>2331.8063199182857</v>
      </c>
      <c r="U42" s="172"/>
      <c r="V42" s="172"/>
      <c r="W42" s="193"/>
    </row>
    <row r="43" spans="1:24" s="6" customFormat="1" ht="3.6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62"/>
      <c r="V43" s="162"/>
      <c r="W43" s="158"/>
    </row>
    <row r="44" spans="1:24" ht="3.6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53"/>
    </row>
    <row r="45" spans="1:24" ht="13.15" customHeight="1">
      <c r="A45" s="160" t="s">
        <v>17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91">
        <v>18</v>
      </c>
      <c r="O45" s="191">
        <v>17</v>
      </c>
      <c r="P45" s="191">
        <v>16</v>
      </c>
      <c r="Q45" s="191">
        <v>15</v>
      </c>
      <c r="R45" s="191">
        <v>14</v>
      </c>
      <c r="S45" s="191">
        <v>13</v>
      </c>
      <c r="T45" s="191">
        <v>12</v>
      </c>
      <c r="U45" s="191">
        <v>11</v>
      </c>
      <c r="V45" s="191">
        <v>10</v>
      </c>
      <c r="W45" s="156">
        <v>9</v>
      </c>
    </row>
    <row r="46" spans="1:24" ht="4.1500000000000004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85"/>
      <c r="N46" s="186"/>
      <c r="O46" s="186"/>
      <c r="P46" s="186"/>
      <c r="Q46" s="186"/>
      <c r="R46" s="186"/>
      <c r="S46" s="186"/>
      <c r="T46" s="186"/>
      <c r="U46" s="186"/>
      <c r="V46" s="186"/>
      <c r="W46" s="299"/>
    </row>
    <row r="47" spans="1:24" s="6" customFormat="1" ht="4.1500000000000004" customHeight="1">
      <c r="A47" s="162"/>
      <c r="B47" s="162"/>
      <c r="C47" s="162"/>
      <c r="D47" s="162"/>
      <c r="E47" s="162"/>
      <c r="F47" s="161"/>
      <c r="G47" s="162"/>
      <c r="H47" s="162"/>
      <c r="I47" s="162"/>
      <c r="J47" s="162"/>
      <c r="K47" s="162"/>
      <c r="L47" s="162"/>
      <c r="M47" s="171"/>
      <c r="N47" s="335"/>
      <c r="O47" s="335"/>
      <c r="P47" s="335"/>
      <c r="Q47" s="335"/>
      <c r="R47" s="335"/>
      <c r="S47" s="335"/>
      <c r="T47" s="335"/>
      <c r="U47" s="335"/>
      <c r="V47" s="335"/>
      <c r="W47" s="336"/>
    </row>
    <row r="48" spans="1:24" s="6" customFormat="1" ht="3.6" customHeight="1">
      <c r="A48" s="162"/>
      <c r="B48" s="162"/>
      <c r="C48" s="162"/>
      <c r="D48" s="162"/>
      <c r="E48" s="162"/>
      <c r="F48" s="161"/>
      <c r="G48" s="162"/>
      <c r="H48" s="162"/>
      <c r="I48" s="162"/>
      <c r="J48" s="162"/>
      <c r="K48" s="162"/>
      <c r="L48" s="162"/>
      <c r="M48" s="162"/>
      <c r="N48" s="182"/>
      <c r="O48" s="182"/>
      <c r="P48" s="182"/>
      <c r="Q48" s="182"/>
      <c r="R48" s="301"/>
      <c r="S48" s="301"/>
      <c r="T48" s="301"/>
      <c r="U48" s="301"/>
      <c r="V48" s="182"/>
      <c r="W48" s="183"/>
    </row>
    <row r="49" spans="1:27" s="6" customFormat="1" ht="12.75" customHeight="1">
      <c r="A49" s="162"/>
      <c r="B49" s="162"/>
      <c r="C49" s="162"/>
      <c r="D49" s="162"/>
      <c r="E49" s="162"/>
      <c r="F49" s="161"/>
      <c r="G49" s="162"/>
      <c r="H49" s="162"/>
      <c r="I49" s="162"/>
      <c r="J49" s="162"/>
      <c r="K49" s="162"/>
      <c r="L49" s="162"/>
      <c r="M49" s="330" t="s">
        <v>5</v>
      </c>
      <c r="N49" s="239">
        <f>imports!$D$7</f>
        <v>696.13</v>
      </c>
      <c r="O49" s="239">
        <f>imports!$D$7</f>
        <v>696.13</v>
      </c>
      <c r="P49" s="239">
        <f>imports!$D$7</f>
        <v>696.13</v>
      </c>
      <c r="Q49" s="239">
        <f>imports!$D$7</f>
        <v>696.13</v>
      </c>
      <c r="R49" s="239">
        <f>imports!$D$7</f>
        <v>696.13</v>
      </c>
      <c r="S49" s="239">
        <f>imports!$D$7</f>
        <v>696.13</v>
      </c>
      <c r="T49" s="239">
        <f>imports!$D$7</f>
        <v>696.13</v>
      </c>
      <c r="U49" s="239">
        <f>imports!$D$7</f>
        <v>696.13</v>
      </c>
      <c r="V49" s="239">
        <f>imports!$D$7</f>
        <v>696.13</v>
      </c>
      <c r="W49" s="239">
        <f>imports!$D$7</f>
        <v>696.13</v>
      </c>
      <c r="X49" s="48"/>
      <c r="Y49" s="48"/>
      <c r="Z49" s="48"/>
      <c r="AA49" s="48"/>
    </row>
    <row r="50" spans="1:27" s="6" customFormat="1" ht="12.75" customHeight="1">
      <c r="A50" s="162"/>
      <c r="B50" s="162"/>
      <c r="C50" s="162"/>
      <c r="D50" s="162"/>
      <c r="E50" s="162"/>
      <c r="F50" s="161"/>
      <c r="G50" s="162"/>
      <c r="H50" s="162"/>
      <c r="I50" s="162"/>
      <c r="J50" s="162"/>
      <c r="K50" s="162"/>
      <c r="L50" s="162"/>
      <c r="M50" s="330" t="s">
        <v>6</v>
      </c>
      <c r="N50" s="239">
        <f>imports!$D37</f>
        <v>458.64000000000004</v>
      </c>
      <c r="O50" s="239">
        <f>imports!$D38</f>
        <v>432.53999999999996</v>
      </c>
      <c r="P50" s="239">
        <f>imports!$D39</f>
        <v>406.52</v>
      </c>
      <c r="Q50" s="239">
        <f>imports!$D40</f>
        <v>380.39000000000004</v>
      </c>
      <c r="R50" s="239">
        <f>imports!$D41</f>
        <v>354.34999999999997</v>
      </c>
      <c r="S50" s="239">
        <f>imports!$D42</f>
        <v>328.24</v>
      </c>
      <c r="T50" s="239">
        <f>imports!$D43</f>
        <v>302.14</v>
      </c>
      <c r="U50" s="239">
        <f>imports!$D44</f>
        <v>276.04000000000002</v>
      </c>
      <c r="V50" s="239">
        <f>imports!$D45</f>
        <v>250</v>
      </c>
      <c r="W50" s="239">
        <f>imports!$D46</f>
        <v>236.98000000000002</v>
      </c>
      <c r="X50" s="48"/>
      <c r="Y50" s="48"/>
      <c r="Z50" s="48"/>
      <c r="AA50" s="48"/>
    </row>
    <row r="51" spans="1:27" s="6" customFormat="1" ht="12.7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330" t="s">
        <v>7</v>
      </c>
      <c r="N51" s="239">
        <f>'anual GENER 2023'!N51/14</f>
        <v>1318.3213918660929</v>
      </c>
      <c r="O51" s="239">
        <f>'anual GENER 2023'!O51/14</f>
        <v>1232.765810741636</v>
      </c>
      <c r="P51" s="239">
        <f>'anual GENER 2023'!P51/14</f>
        <v>1202.2116915610263</v>
      </c>
      <c r="Q51" s="239">
        <f>'anual GENER 2023'!Q51/14</f>
        <v>1110.6358179790443</v>
      </c>
      <c r="R51" s="239">
        <f>'anual GENER 2023'!R51/14</f>
        <v>1046.1011836118601</v>
      </c>
      <c r="S51" s="239">
        <f>'anual GENER 2023'!S51/14</f>
        <v>955.54629242721205</v>
      </c>
      <c r="T51" s="239">
        <f>'anual GENER 2023'!T51/14</f>
        <v>948.86258141543317</v>
      </c>
      <c r="U51" s="239">
        <f>'anual GENER 2023'!U51/14</f>
        <v>959.10463079055296</v>
      </c>
      <c r="V51" s="239">
        <f>'anual GENER 2023'!V51/14</f>
        <v>807.78139925680603</v>
      </c>
      <c r="W51" s="239">
        <f>'anual GENER 2023'!W51/14</f>
        <v>700.54627325615581</v>
      </c>
      <c r="X51" s="48"/>
      <c r="Y51" s="48"/>
      <c r="Z51" s="48"/>
      <c r="AA51" s="48"/>
    </row>
    <row r="52" spans="1:27" s="6" customFormat="1" ht="12.7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330" t="s">
        <v>8</v>
      </c>
      <c r="N52" s="239">
        <f>'anual GENER 2023'!N52/12</f>
        <v>450.91997130639379</v>
      </c>
      <c r="O52" s="239">
        <f>'anual GENER 2023'!O52/12</f>
        <v>395.84708903565007</v>
      </c>
      <c r="P52" s="239">
        <f>'anual GENER 2023'!P52/12</f>
        <v>394.80257039422503</v>
      </c>
      <c r="Q52" s="239">
        <f>'anual GENER 2023'!Q52/12</f>
        <v>405.98656267680002</v>
      </c>
      <c r="R52" s="239">
        <f>'anual GENER 2023'!R52/12</f>
        <v>385.51654491131256</v>
      </c>
      <c r="S52" s="239">
        <f>'anual GENER 2023'!S52/12</f>
        <v>395.48405511759375</v>
      </c>
      <c r="T52" s="239">
        <f>'anual GENER 2023'!T52/12</f>
        <v>329.54563136958757</v>
      </c>
      <c r="U52" s="239">
        <f>'anual GENER 2023'!U52/12</f>
        <v>340.86974200649996</v>
      </c>
      <c r="V52" s="239">
        <f>'anual GENER 2023'!V52/12</f>
        <v>280.6124806252688</v>
      </c>
      <c r="W52" s="239">
        <f>'anual GENER 2023'!W52/12</f>
        <v>243.21361804936882</v>
      </c>
      <c r="X52" s="48"/>
      <c r="Y52" s="48"/>
      <c r="Z52" s="48"/>
      <c r="AA52" s="48"/>
    </row>
    <row r="53" spans="1:27" s="30" customFormat="1" ht="7.15" hidden="1" customHeight="1">
      <c r="A53" s="173"/>
      <c r="B53" s="173"/>
      <c r="C53" s="173"/>
      <c r="D53" s="173"/>
      <c r="E53" s="162"/>
      <c r="F53" s="173"/>
      <c r="G53" s="162"/>
      <c r="H53" s="187"/>
      <c r="I53" s="187"/>
      <c r="J53" s="201"/>
      <c r="K53" s="202" t="s">
        <v>13</v>
      </c>
      <c r="L53" s="202"/>
      <c r="M53" s="174">
        <v>0.5</v>
      </c>
      <c r="N53" s="174">
        <f>N52*$A$13</f>
        <v>225.4599856531969</v>
      </c>
      <c r="O53" s="175">
        <f t="shared" ref="O53:W53" si="12">O52*$A$13</f>
        <v>197.92354451782504</v>
      </c>
      <c r="P53" s="175">
        <f t="shared" si="12"/>
        <v>197.40128519711251</v>
      </c>
      <c r="Q53" s="174">
        <f t="shared" si="12"/>
        <v>202.99328133840001</v>
      </c>
      <c r="R53" s="175">
        <f t="shared" si="12"/>
        <v>192.75827245565628</v>
      </c>
      <c r="S53" s="175">
        <f t="shared" si="12"/>
        <v>197.74202755879688</v>
      </c>
      <c r="T53" s="175">
        <f t="shared" si="12"/>
        <v>164.77281568479378</v>
      </c>
      <c r="U53" s="175">
        <f t="shared" si="12"/>
        <v>170.43487100324998</v>
      </c>
      <c r="V53" s="175">
        <f t="shared" si="12"/>
        <v>140.3062403126344</v>
      </c>
      <c r="W53" s="337">
        <f t="shared" si="12"/>
        <v>121.60680902468441</v>
      </c>
    </row>
    <row r="54" spans="1:27" s="30" customFormat="1" ht="7.15" hidden="1" customHeight="1">
      <c r="A54" s="173"/>
      <c r="B54" s="173"/>
      <c r="C54" s="173"/>
      <c r="D54" s="173"/>
      <c r="E54" s="162"/>
      <c r="F54" s="173"/>
      <c r="G54" s="162"/>
      <c r="H54" s="187"/>
      <c r="I54" s="187"/>
      <c r="J54" s="201"/>
      <c r="K54" s="203" t="s">
        <v>14</v>
      </c>
      <c r="L54" s="204"/>
      <c r="M54" s="174">
        <v>0.3</v>
      </c>
      <c r="N54" s="174">
        <f t="shared" ref="N54:W54" si="13">N52*$A$14</f>
        <v>135.27599139191813</v>
      </c>
      <c r="O54" s="175">
        <f t="shared" si="13"/>
        <v>118.75412671069502</v>
      </c>
      <c r="P54" s="175">
        <f t="shared" si="13"/>
        <v>118.44077111826751</v>
      </c>
      <c r="Q54" s="174">
        <f t="shared" si="13"/>
        <v>121.79596880304</v>
      </c>
      <c r="R54" s="175">
        <f t="shared" si="13"/>
        <v>115.65496347339376</v>
      </c>
      <c r="S54" s="175">
        <f t="shared" si="13"/>
        <v>118.64521653527812</v>
      </c>
      <c r="T54" s="175">
        <f t="shared" si="13"/>
        <v>98.863689410876262</v>
      </c>
      <c r="U54" s="175">
        <f t="shared" si="13"/>
        <v>102.26092260194999</v>
      </c>
      <c r="V54" s="175">
        <f t="shared" si="13"/>
        <v>84.183744187580643</v>
      </c>
      <c r="W54" s="337">
        <f t="shared" si="13"/>
        <v>72.96408541481064</v>
      </c>
    </row>
    <row r="55" spans="1:27" s="30" customFormat="1" ht="7.15" hidden="1" customHeight="1">
      <c r="A55" s="173"/>
      <c r="B55" s="173"/>
      <c r="C55" s="173"/>
      <c r="D55" s="173"/>
      <c r="E55" s="162"/>
      <c r="F55" s="173"/>
      <c r="G55" s="162"/>
      <c r="H55" s="187"/>
      <c r="I55" s="187"/>
      <c r="J55" s="201"/>
      <c r="K55" s="205" t="s">
        <v>15</v>
      </c>
      <c r="L55" s="206"/>
      <c r="M55" s="174">
        <v>0.2</v>
      </c>
      <c r="N55" s="174">
        <f t="shared" ref="N55:W55" si="14">N52*$A$15</f>
        <v>90.183994261278769</v>
      </c>
      <c r="O55" s="175">
        <f t="shared" si="14"/>
        <v>79.169417807130017</v>
      </c>
      <c r="P55" s="175">
        <f t="shared" si="14"/>
        <v>78.960514078845009</v>
      </c>
      <c r="Q55" s="174">
        <f t="shared" si="14"/>
        <v>81.197312535360012</v>
      </c>
      <c r="R55" s="175">
        <f t="shared" si="14"/>
        <v>77.103308982262519</v>
      </c>
      <c r="S55" s="175">
        <f t="shared" si="14"/>
        <v>79.096811023518754</v>
      </c>
      <c r="T55" s="175">
        <f t="shared" si="14"/>
        <v>65.909126273917522</v>
      </c>
      <c r="U55" s="175">
        <f t="shared" si="14"/>
        <v>68.173948401299995</v>
      </c>
      <c r="V55" s="175">
        <f t="shared" si="14"/>
        <v>56.122496125053765</v>
      </c>
      <c r="W55" s="337">
        <f t="shared" si="14"/>
        <v>48.642723609873769</v>
      </c>
    </row>
    <row r="56" spans="1:27" s="6" customFormat="1" ht="12" customHeight="1">
      <c r="A56" s="162"/>
      <c r="B56" s="162"/>
      <c r="C56" s="162"/>
      <c r="D56" s="162"/>
      <c r="E56" s="162"/>
      <c r="F56" s="162"/>
      <c r="G56" s="162"/>
      <c r="H56" s="162"/>
      <c r="I56" s="172"/>
      <c r="J56" s="172"/>
      <c r="K56" s="187"/>
      <c r="L56" s="187"/>
      <c r="M56" s="334"/>
      <c r="N56" s="295">
        <f>N49+N50+N51+N52</f>
        <v>2924.0113631724862</v>
      </c>
      <c r="O56" s="295">
        <f t="shared" ref="O56:W56" si="15">O49+O50+O51+O52</f>
        <v>2757.2828997772863</v>
      </c>
      <c r="P56" s="295">
        <f t="shared" si="15"/>
        <v>2699.6642619552513</v>
      </c>
      <c r="Q56" s="295">
        <f t="shared" si="15"/>
        <v>2593.1423806558446</v>
      </c>
      <c r="R56" s="295">
        <f t="shared" si="15"/>
        <v>2482.0977285231725</v>
      </c>
      <c r="S56" s="295">
        <f t="shared" si="15"/>
        <v>2375.4003475448058</v>
      </c>
      <c r="T56" s="295">
        <f t="shared" si="15"/>
        <v>2276.6782127850206</v>
      </c>
      <c r="U56" s="295">
        <f t="shared" si="15"/>
        <v>2272.1443727970532</v>
      </c>
      <c r="V56" s="295">
        <f t="shared" si="15"/>
        <v>2034.5238798820747</v>
      </c>
      <c r="W56" s="295">
        <f t="shared" si="15"/>
        <v>1876.8698913055246</v>
      </c>
      <c r="X56" s="48"/>
      <c r="Y56" s="48"/>
      <c r="Z56" s="48"/>
      <c r="AA56" s="48"/>
    </row>
    <row r="57" spans="1:27" s="6" customFormat="1" ht="3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80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48"/>
      <c r="Y57" s="48"/>
      <c r="Z57" s="48"/>
      <c r="AA57" s="48"/>
    </row>
    <row r="58" spans="1:27" s="6" customFormat="1" ht="3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80"/>
      <c r="N58" s="181"/>
      <c r="O58" s="181"/>
      <c r="P58" s="181"/>
      <c r="Q58" s="181"/>
      <c r="R58" s="181"/>
      <c r="S58" s="181"/>
      <c r="T58" s="181"/>
      <c r="U58" s="181"/>
      <c r="V58" s="181"/>
      <c r="W58" s="208"/>
      <c r="X58" s="48"/>
      <c r="Y58" s="48"/>
      <c r="Z58" s="48"/>
      <c r="AA58" s="48"/>
    </row>
    <row r="59" spans="1:27" s="6" customFormat="1" ht="13.9" customHeight="1">
      <c r="A59" s="160" t="s">
        <v>18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80"/>
      <c r="N59" s="181"/>
      <c r="O59" s="181"/>
      <c r="P59" s="181"/>
      <c r="Q59" s="207"/>
      <c r="R59" s="186">
        <v>14</v>
      </c>
      <c r="S59" s="186">
        <v>13</v>
      </c>
      <c r="T59" s="186">
        <v>12</v>
      </c>
      <c r="U59" s="186">
        <v>11</v>
      </c>
      <c r="V59" s="186">
        <v>10</v>
      </c>
      <c r="W59" s="155"/>
      <c r="X59" s="48"/>
      <c r="Y59" s="48"/>
      <c r="Z59" s="48"/>
      <c r="AA59" s="48"/>
    </row>
    <row r="60" spans="1:27" s="6" customFormat="1" ht="1.1499999999999999" customHeight="1">
      <c r="A60" s="16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80"/>
      <c r="N60" s="181"/>
      <c r="O60" s="181"/>
      <c r="P60" s="181"/>
      <c r="Q60" s="181"/>
      <c r="R60" s="191"/>
      <c r="S60" s="191"/>
      <c r="T60" s="191"/>
      <c r="U60" s="191"/>
      <c r="V60" s="191"/>
      <c r="W60" s="155"/>
      <c r="X60" s="48"/>
      <c r="Y60" s="48"/>
      <c r="Z60" s="48"/>
      <c r="AA60" s="48"/>
    </row>
    <row r="61" spans="1:27" s="6" customFormat="1" ht="14.25" customHeight="1">
      <c r="A61" s="160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72"/>
      <c r="N61" s="172"/>
      <c r="O61" s="162"/>
      <c r="P61" s="431" t="s">
        <v>5</v>
      </c>
      <c r="Q61" s="447"/>
      <c r="R61" s="239">
        <f>imports!$D$8</f>
        <v>637.14</v>
      </c>
      <c r="S61" s="239">
        <f>imports!$D$8</f>
        <v>637.14</v>
      </c>
      <c r="T61" s="239">
        <f>imports!$D$8</f>
        <v>637.14</v>
      </c>
      <c r="U61" s="239">
        <f>imports!$D$8</f>
        <v>637.14</v>
      </c>
      <c r="V61" s="239">
        <f>imports!$D$8</f>
        <v>637.14</v>
      </c>
      <c r="W61" s="210"/>
      <c r="Y61" s="48"/>
      <c r="Z61" s="48"/>
      <c r="AA61" s="48"/>
    </row>
    <row r="62" spans="1:27" s="436" customFormat="1" ht="14.25" customHeight="1">
      <c r="A62" s="44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30"/>
      <c r="N62" s="232"/>
      <c r="O62" s="222"/>
      <c r="P62" s="431" t="s">
        <v>6</v>
      </c>
      <c r="Q62" s="448"/>
      <c r="R62" s="239">
        <f>imports!$D41</f>
        <v>354.34999999999997</v>
      </c>
      <c r="S62" s="239">
        <f>imports!$D42</f>
        <v>328.24</v>
      </c>
      <c r="T62" s="239">
        <f>imports!$D43</f>
        <v>302.14</v>
      </c>
      <c r="U62" s="239">
        <f>imports!$D44</f>
        <v>276.04000000000002</v>
      </c>
      <c r="V62" s="239">
        <f>imports!$D45</f>
        <v>250</v>
      </c>
      <c r="W62" s="404"/>
      <c r="Y62" s="443"/>
      <c r="Z62" s="443"/>
      <c r="AA62" s="443"/>
    </row>
    <row r="63" spans="1:27" s="6" customFormat="1" ht="14.25" customHeight="1">
      <c r="A63" s="160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72"/>
      <c r="N63" s="172"/>
      <c r="O63" s="162"/>
      <c r="P63" s="330" t="s">
        <v>7</v>
      </c>
      <c r="Q63" s="218"/>
      <c r="R63" s="239">
        <f>'anual GENER 2023'!R63/14</f>
        <v>1209.4125141552333</v>
      </c>
      <c r="S63" s="239">
        <f>'anual GENER 2023'!S63/14</f>
        <v>1045.0747821794587</v>
      </c>
      <c r="T63" s="239">
        <f>'anual GENER 2023'!T63/14</f>
        <v>974.15262897150933</v>
      </c>
      <c r="U63" s="239">
        <f>'anual GENER 2023'!U63/14</f>
        <v>984.51027122449966</v>
      </c>
      <c r="V63" s="239">
        <f>'anual GENER 2023'!V63/14</f>
        <v>810.76885397400201</v>
      </c>
      <c r="W63" s="346"/>
    </row>
    <row r="64" spans="1:27" s="6" customFormat="1" ht="14.25" customHeight="1">
      <c r="A64" s="160"/>
      <c r="B64" s="162"/>
      <c r="C64" s="162"/>
      <c r="D64" s="162"/>
      <c r="E64" s="158"/>
      <c r="F64" s="158"/>
      <c r="G64" s="158"/>
      <c r="H64" s="162"/>
      <c r="I64" s="162"/>
      <c r="J64" s="162"/>
      <c r="K64" s="162"/>
      <c r="L64" s="162"/>
      <c r="M64" s="172"/>
      <c r="N64" s="172"/>
      <c r="O64" s="162"/>
      <c r="P64" s="330" t="s">
        <v>8</v>
      </c>
      <c r="Q64" s="218"/>
      <c r="R64" s="239">
        <f>'anual GENER 2023'!R64/12</f>
        <v>576.04643054524797</v>
      </c>
      <c r="S64" s="239">
        <f>'anual GENER 2023'!S64/12</f>
        <v>499.93395982854832</v>
      </c>
      <c r="T64" s="239">
        <f>'anual GENER 2023'!T64/12</f>
        <v>359.0506868516764</v>
      </c>
      <c r="U64" s="239">
        <f>'anual GENER 2023'!U64/12</f>
        <v>370.50965584610452</v>
      </c>
      <c r="V64" s="239">
        <f>'anual GENER 2023'!V64/12</f>
        <v>284.09784446199757</v>
      </c>
      <c r="W64" s="210"/>
    </row>
    <row r="65" spans="1:28" s="6" customFormat="1" ht="11.45" hidden="1" customHeight="1">
      <c r="A65" s="162"/>
      <c r="B65" s="162"/>
      <c r="C65" s="162"/>
      <c r="D65" s="162"/>
      <c r="E65" s="158"/>
      <c r="F65" s="158"/>
      <c r="G65" s="158"/>
      <c r="H65" s="162"/>
      <c r="I65" s="162"/>
      <c r="J65" s="162"/>
      <c r="K65" s="201"/>
      <c r="L65" s="201"/>
      <c r="M65" s="201"/>
      <c r="N65" s="202" t="s">
        <v>13</v>
      </c>
      <c r="O65" s="162"/>
      <c r="P65" s="212">
        <v>0.5</v>
      </c>
      <c r="Q65" s="212"/>
      <c r="R65" s="301">
        <f>('2021'!R65*3.5%)+'2021'!R65</f>
        <v>3371.9791056307199</v>
      </c>
      <c r="S65" s="176">
        <f t="shared" ref="S65:V65" si="16">S64*$A$13</f>
        <v>249.96697991427416</v>
      </c>
      <c r="T65" s="176">
        <f t="shared" si="16"/>
        <v>179.5253434258382</v>
      </c>
      <c r="U65" s="175">
        <f t="shared" si="16"/>
        <v>185.25482792305226</v>
      </c>
      <c r="V65" s="174">
        <f t="shared" si="16"/>
        <v>142.04892223099878</v>
      </c>
      <c r="W65" s="198"/>
      <c r="X65" s="48"/>
      <c r="Y65" s="48"/>
      <c r="Z65" s="48"/>
      <c r="AA65" s="48"/>
    </row>
    <row r="66" spans="1:28" s="6" customFormat="1" ht="11.45" hidden="1" customHeight="1">
      <c r="A66" s="162"/>
      <c r="B66" s="162"/>
      <c r="C66" s="162"/>
      <c r="D66" s="162"/>
      <c r="E66" s="158"/>
      <c r="F66" s="158"/>
      <c r="G66" s="158"/>
      <c r="H66" s="162"/>
      <c r="I66" s="162"/>
      <c r="J66" s="162"/>
      <c r="K66" s="201"/>
      <c r="L66" s="201"/>
      <c r="M66" s="201"/>
      <c r="N66" s="203" t="s">
        <v>14</v>
      </c>
      <c r="O66" s="162"/>
      <c r="P66" s="212">
        <v>0.3</v>
      </c>
      <c r="Q66" s="212"/>
      <c r="R66" s="301">
        <f>('2021'!R66*3.5%)+'2021'!R66</f>
        <v>2023.1874633784319</v>
      </c>
      <c r="S66" s="176">
        <f t="shared" ref="S66:V66" si="17">S64*$A$14</f>
        <v>149.98018794856449</v>
      </c>
      <c r="T66" s="176">
        <f t="shared" si="17"/>
        <v>107.71520605550292</v>
      </c>
      <c r="U66" s="175">
        <f t="shared" si="17"/>
        <v>111.15289675383136</v>
      </c>
      <c r="V66" s="174">
        <f t="shared" si="17"/>
        <v>85.229353338599267</v>
      </c>
      <c r="W66" s="198"/>
      <c r="X66" s="48"/>
      <c r="Y66" s="48"/>
      <c r="Z66" s="48"/>
      <c r="AA66" s="48"/>
    </row>
    <row r="67" spans="1:28" ht="11.45" hidden="1" customHeight="1">
      <c r="A67" s="201"/>
      <c r="B67" s="153"/>
      <c r="C67" s="153"/>
      <c r="D67" s="153"/>
      <c r="E67" s="153"/>
      <c r="F67" s="153"/>
      <c r="G67" s="153"/>
      <c r="H67" s="161"/>
      <c r="I67" s="161"/>
      <c r="J67" s="161"/>
      <c r="K67" s="201"/>
      <c r="L67" s="153"/>
      <c r="M67" s="153"/>
      <c r="N67" s="205" t="s">
        <v>15</v>
      </c>
      <c r="O67" s="161"/>
      <c r="P67" s="212">
        <v>0.2</v>
      </c>
      <c r="Q67" s="212"/>
      <c r="R67" s="301">
        <f>('2021'!R67*3.5%)+'2021'!R67</f>
        <v>1348.7916422522881</v>
      </c>
      <c r="S67" s="176">
        <f t="shared" ref="S67:V67" si="18">S64*$A$15</f>
        <v>99.986791965709671</v>
      </c>
      <c r="T67" s="176">
        <f t="shared" si="18"/>
        <v>71.810137370335283</v>
      </c>
      <c r="U67" s="175">
        <f t="shared" si="18"/>
        <v>74.101931169220904</v>
      </c>
      <c r="V67" s="174">
        <f t="shared" si="18"/>
        <v>56.819568892399516</v>
      </c>
      <c r="W67" s="198"/>
      <c r="X67" s="3"/>
      <c r="Y67" s="1"/>
      <c r="Z67" s="1"/>
      <c r="AA67" s="1"/>
    </row>
    <row r="68" spans="1:28" ht="14.25" customHeight="1">
      <c r="A68" s="214"/>
      <c r="B68" s="215"/>
      <c r="C68" s="339"/>
      <c r="D68" s="339"/>
      <c r="E68" s="339"/>
      <c r="F68" s="339"/>
      <c r="G68" s="153"/>
      <c r="H68" s="161"/>
      <c r="I68" s="161"/>
      <c r="J68" s="161"/>
      <c r="K68" s="187"/>
      <c r="L68" s="153"/>
      <c r="M68" s="153"/>
      <c r="N68" s="172"/>
      <c r="O68" s="161"/>
      <c r="P68" s="340"/>
      <c r="Q68" s="338"/>
      <c r="R68" s="295">
        <f t="shared" ref="R68:V68" si="19">R61+R62+R63+R64</f>
        <v>2776.9489447004812</v>
      </c>
      <c r="S68" s="295">
        <f t="shared" si="19"/>
        <v>2510.3887420080068</v>
      </c>
      <c r="T68" s="295">
        <f t="shared" si="19"/>
        <v>2272.4833158231859</v>
      </c>
      <c r="U68" s="295">
        <f t="shared" si="19"/>
        <v>2268.1999270706042</v>
      </c>
      <c r="V68" s="295">
        <f t="shared" si="19"/>
        <v>1982.0066984359994</v>
      </c>
      <c r="W68" s="210"/>
      <c r="X68" s="48"/>
      <c r="Y68" s="48"/>
      <c r="Z68" s="48"/>
      <c r="AA68" s="1"/>
      <c r="AB68" s="1"/>
    </row>
    <row r="69" spans="1:28" ht="12.6" customHeight="1">
      <c r="A69" s="324" t="s">
        <v>41</v>
      </c>
      <c r="B69" s="325"/>
      <c r="C69" s="326"/>
      <c r="D69" s="327" t="s">
        <v>70</v>
      </c>
      <c r="E69" s="328"/>
      <c r="F69" s="326"/>
      <c r="G69" s="153"/>
      <c r="H69" s="341" t="s">
        <v>27</v>
      </c>
      <c r="I69" s="342"/>
      <c r="J69" s="343"/>
      <c r="K69" s="341" t="s">
        <v>101</v>
      </c>
      <c r="L69" s="344"/>
      <c r="M69" s="344"/>
      <c r="N69" s="345"/>
      <c r="O69" s="190"/>
      <c r="P69" s="190"/>
      <c r="Q69" s="190"/>
      <c r="R69" s="190"/>
      <c r="S69" s="346"/>
      <c r="T69" s="346"/>
      <c r="U69" s="210"/>
      <c r="V69" s="210"/>
      <c r="W69" s="156"/>
      <c r="X69" s="4"/>
    </row>
    <row r="70" spans="1:28" s="6" customFormat="1" ht="12" customHeight="1">
      <c r="A70" s="319"/>
      <c r="B70" s="320"/>
      <c r="C70" s="321"/>
      <c r="D70" s="319" t="s">
        <v>19</v>
      </c>
      <c r="E70" s="322"/>
      <c r="F70" s="321"/>
      <c r="G70" s="158"/>
      <c r="H70" s="255" t="s">
        <v>103</v>
      </c>
      <c r="I70" s="346"/>
      <c r="J70" s="348"/>
      <c r="K70" s="255" t="s">
        <v>104</v>
      </c>
      <c r="L70" s="346"/>
      <c r="M70" s="346"/>
      <c r="N70" s="349"/>
      <c r="O70" s="247"/>
      <c r="P70" s="247"/>
      <c r="Q70" s="247"/>
      <c r="R70" s="247"/>
      <c r="S70" s="247"/>
      <c r="T70" s="247"/>
      <c r="U70" s="182"/>
      <c r="V70" s="182"/>
      <c r="W70" s="183"/>
      <c r="X70" s="33"/>
    </row>
    <row r="71" spans="1:28" s="6" customFormat="1" ht="13.5" customHeight="1">
      <c r="A71" s="323" t="s">
        <v>20</v>
      </c>
      <c r="B71" s="317" t="s">
        <v>99</v>
      </c>
      <c r="C71" s="318"/>
      <c r="D71" s="323" t="s">
        <v>20</v>
      </c>
      <c r="E71" s="317" t="s">
        <v>22</v>
      </c>
      <c r="F71" s="318" t="s">
        <v>21</v>
      </c>
      <c r="G71" s="158"/>
      <c r="H71" s="347"/>
      <c r="I71" s="346"/>
      <c r="J71" s="348"/>
      <c r="K71" s="420" t="s">
        <v>36</v>
      </c>
      <c r="L71" s="351"/>
      <c r="M71" s="351">
        <v>522</v>
      </c>
      <c r="N71" s="419" t="s">
        <v>54</v>
      </c>
      <c r="O71" s="247"/>
      <c r="P71" s="247"/>
      <c r="Q71" s="247"/>
      <c r="R71" s="247"/>
      <c r="S71" s="247"/>
      <c r="T71" s="247"/>
      <c r="U71" s="182"/>
      <c r="V71" s="182"/>
      <c r="W71" s="183"/>
      <c r="X71" s="33"/>
    </row>
    <row r="72" spans="1:28" s="6" customFormat="1" ht="15" customHeight="1">
      <c r="A72" s="225" t="s">
        <v>23</v>
      </c>
      <c r="B72" s="445">
        <f>imports!H3</f>
        <v>49.59</v>
      </c>
      <c r="C72" s="226"/>
      <c r="D72" s="225" t="s">
        <v>23</v>
      </c>
      <c r="E72" s="1">
        <f>imports!C12</f>
        <v>795</v>
      </c>
      <c r="F72" s="388">
        <f>imports!G12</f>
        <v>30.61</v>
      </c>
      <c r="G72" s="158"/>
      <c r="H72" s="350" t="s">
        <v>53</v>
      </c>
      <c r="I72" s="351">
        <f>('anual GENER 2023'!I72)/14</f>
        <v>367.32928571428567</v>
      </c>
      <c r="J72" s="352" t="s">
        <v>54</v>
      </c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182"/>
      <c r="V72" s="182"/>
      <c r="W72" s="183"/>
      <c r="X72" s="33"/>
    </row>
    <row r="73" spans="1:28" s="6" customFormat="1" ht="15" customHeight="1">
      <c r="A73" s="229" t="s">
        <v>24</v>
      </c>
      <c r="B73" s="445">
        <f>imports!H4</f>
        <v>40.44</v>
      </c>
      <c r="C73" s="226"/>
      <c r="D73" s="225" t="s">
        <v>24</v>
      </c>
      <c r="E73" s="1">
        <f>imports!C13</f>
        <v>812.45</v>
      </c>
      <c r="F73" s="388">
        <f>imports!G13</f>
        <v>29.48</v>
      </c>
      <c r="G73" s="158"/>
      <c r="H73" s="353"/>
      <c r="I73" s="354"/>
      <c r="J73" s="247"/>
      <c r="K73" s="247"/>
      <c r="L73" s="249"/>
      <c r="M73" s="247"/>
      <c r="N73" s="247"/>
      <c r="O73" s="247"/>
      <c r="P73" s="247"/>
      <c r="Q73" s="247"/>
      <c r="R73" s="249"/>
      <c r="S73" s="247"/>
      <c r="T73" s="247"/>
      <c r="U73" s="355"/>
      <c r="V73" s="356"/>
      <c r="W73" s="356"/>
      <c r="X73" s="34"/>
    </row>
    <row r="74" spans="1:28" s="6" customFormat="1" ht="15" customHeight="1">
      <c r="A74" s="229" t="s">
        <v>26</v>
      </c>
      <c r="B74" s="445">
        <f>imports!H6</f>
        <v>30.61</v>
      </c>
      <c r="C74" s="226"/>
      <c r="D74" s="225" t="s">
        <v>26</v>
      </c>
      <c r="E74" s="1">
        <f>imports!C15</f>
        <v>722.91</v>
      </c>
      <c r="F74" s="388">
        <f>imports!G15</f>
        <v>26.42</v>
      </c>
      <c r="G74" s="158"/>
      <c r="H74" s="353"/>
      <c r="I74" s="354"/>
      <c r="J74" s="247"/>
      <c r="K74" s="341" t="s">
        <v>29</v>
      </c>
      <c r="L74" s="342"/>
      <c r="M74" s="342"/>
      <c r="N74" s="342"/>
      <c r="O74" s="342" t="s">
        <v>52</v>
      </c>
      <c r="P74" s="342" t="s">
        <v>31</v>
      </c>
      <c r="Q74" s="357"/>
      <c r="R74" s="357"/>
      <c r="S74" s="358"/>
      <c r="T74" s="247"/>
      <c r="U74" s="359"/>
      <c r="V74" s="355"/>
      <c r="W74" s="359"/>
      <c r="X74" s="33"/>
    </row>
    <row r="75" spans="1:28" s="6" customFormat="1" ht="15" customHeight="1">
      <c r="A75" s="229" t="s">
        <v>32</v>
      </c>
      <c r="B75" s="445">
        <f>imports!H7</f>
        <v>20.84</v>
      </c>
      <c r="C75" s="226"/>
      <c r="D75" s="225" t="s">
        <v>32</v>
      </c>
      <c r="E75" s="1">
        <f>imports!C16</f>
        <v>689.78</v>
      </c>
      <c r="F75" s="388">
        <f>imports!G16</f>
        <v>20.62</v>
      </c>
      <c r="G75" s="158"/>
      <c r="H75" s="353"/>
      <c r="I75" s="360"/>
      <c r="J75" s="247"/>
      <c r="K75" s="347" t="s">
        <v>33</v>
      </c>
      <c r="L75" s="353"/>
      <c r="M75" s="353"/>
      <c r="N75" s="449">
        <v>0.29045700000000002</v>
      </c>
      <c r="O75" s="449">
        <v>0.19</v>
      </c>
      <c r="P75" s="449">
        <f>N75-O75</f>
        <v>0.10045700000000002</v>
      </c>
      <c r="Q75" s="353"/>
      <c r="R75" s="353"/>
      <c r="S75" s="349"/>
      <c r="T75" s="247"/>
      <c r="U75" s="247"/>
      <c r="V75" s="247"/>
      <c r="W75" s="247"/>
      <c r="X75" s="34"/>
    </row>
    <row r="76" spans="1:28" s="6" customFormat="1" ht="15" customHeight="1">
      <c r="A76" s="237" t="s">
        <v>34</v>
      </c>
      <c r="B76" s="446">
        <f>imports!H8</f>
        <v>15.68</v>
      </c>
      <c r="C76" s="444"/>
      <c r="D76" s="417" t="s">
        <v>34</v>
      </c>
      <c r="E76" s="392">
        <f>imports!C17</f>
        <v>637.14</v>
      </c>
      <c r="F76" s="393">
        <f>imports!G17</f>
        <v>15.68</v>
      </c>
      <c r="G76" s="158"/>
      <c r="H76" s="353"/>
      <c r="I76" s="362"/>
      <c r="J76" s="247"/>
      <c r="K76" s="347" t="s">
        <v>50</v>
      </c>
      <c r="L76" s="353"/>
      <c r="M76" s="353"/>
      <c r="N76" s="353">
        <v>11.04</v>
      </c>
      <c r="O76" s="353">
        <v>0</v>
      </c>
      <c r="P76" s="353">
        <v>11.04</v>
      </c>
      <c r="Q76" s="353"/>
      <c r="R76" s="353"/>
      <c r="S76" s="349"/>
      <c r="T76" s="247"/>
      <c r="U76" s="182"/>
      <c r="V76" s="182"/>
      <c r="W76" s="183"/>
      <c r="X76" s="33"/>
    </row>
    <row r="77" spans="1:28" s="6" customFormat="1" ht="13.15" customHeight="1">
      <c r="A77" s="172"/>
      <c r="B77" s="158"/>
      <c r="C77" s="158"/>
      <c r="D77" s="158"/>
      <c r="E77" s="158"/>
      <c r="F77" s="158"/>
      <c r="G77" s="158"/>
      <c r="H77" s="253"/>
      <c r="I77" s="309"/>
      <c r="J77" s="253"/>
      <c r="K77" s="363" t="s">
        <v>51</v>
      </c>
      <c r="L77" s="312"/>
      <c r="M77" s="312"/>
      <c r="N77" s="312"/>
      <c r="O77" s="312"/>
      <c r="P77" s="312"/>
      <c r="Q77" s="312"/>
      <c r="R77" s="312"/>
      <c r="S77" s="313"/>
      <c r="T77" s="253"/>
      <c r="U77" s="162"/>
      <c r="V77" s="162"/>
      <c r="W77" s="158"/>
    </row>
    <row r="78" spans="1:28" s="6" customFormat="1" ht="9.75" customHeight="1">
      <c r="A78" s="24"/>
      <c r="H78" s="74"/>
      <c r="I78" s="89"/>
      <c r="J78" s="74"/>
      <c r="K78" s="74"/>
      <c r="S78" s="10"/>
      <c r="T78" s="10"/>
      <c r="U78" s="10"/>
      <c r="V78" s="10"/>
    </row>
    <row r="81" spans="15:15">
      <c r="O81" t="s">
        <v>78</v>
      </c>
    </row>
  </sheetData>
  <mergeCells count="3">
    <mergeCell ref="A1:T1"/>
    <mergeCell ref="F2:O2"/>
    <mergeCell ref="W11:W13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"/>
  <sheetViews>
    <sheetView topLeftCell="A3" workbookViewId="0">
      <selection activeCell="G44" sqref="G44"/>
    </sheetView>
  </sheetViews>
  <sheetFormatPr baseColWidth="10" defaultRowHeight="15"/>
  <cols>
    <col min="1" max="29" width="10.140625" customWidth="1"/>
  </cols>
  <sheetData>
    <row r="1" spans="1:24" ht="21">
      <c r="A1" s="450" t="s">
        <v>55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1"/>
      <c r="V1" s="1"/>
      <c r="W1" s="1"/>
      <c r="X1" s="1"/>
    </row>
    <row r="2" spans="1:24" s="4" customFormat="1" ht="23.25" customHeight="1">
      <c r="A2" s="120"/>
      <c r="B2" s="120"/>
      <c r="C2" s="120"/>
      <c r="D2" s="120"/>
      <c r="E2" s="454" t="s">
        <v>57</v>
      </c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120"/>
      <c r="S2" s="120"/>
      <c r="T2" s="3"/>
      <c r="U2" s="3"/>
      <c r="V2" s="3"/>
      <c r="W2" s="3"/>
      <c r="X2" s="3"/>
    </row>
    <row r="3" spans="1:24">
      <c r="A3" s="5" t="s">
        <v>71</v>
      </c>
      <c r="E3" s="316" t="s">
        <v>69</v>
      </c>
      <c r="F3" s="314"/>
      <c r="G3" s="314"/>
      <c r="H3" s="315"/>
      <c r="I3" s="314"/>
      <c r="J3" s="314"/>
      <c r="K3" s="314"/>
      <c r="L3" s="314"/>
      <c r="M3" s="314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/>
      <c r="C9" s="17"/>
      <c r="D9" s="17"/>
      <c r="E9" s="17"/>
      <c r="F9" s="18"/>
      <c r="G9" s="17"/>
      <c r="H9" s="17"/>
      <c r="I9" s="17"/>
      <c r="J9" s="18"/>
      <c r="K9" s="18"/>
      <c r="L9" s="18"/>
      <c r="M9" s="17"/>
      <c r="N9" s="17"/>
      <c r="O9" s="17"/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/>
      <c r="C10" s="17"/>
      <c r="D10" s="17"/>
      <c r="E10" s="17"/>
      <c r="F10" s="18"/>
      <c r="G10" s="17"/>
      <c r="H10" s="17"/>
      <c r="I10" s="17"/>
      <c r="J10" s="18"/>
      <c r="K10" s="18"/>
      <c r="L10" s="18"/>
      <c r="M10" s="17"/>
      <c r="N10" s="17"/>
      <c r="O10" s="17"/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/>
      <c r="C11" s="17"/>
      <c r="D11" s="17"/>
      <c r="E11" s="17"/>
      <c r="F11" s="18"/>
      <c r="G11" s="17"/>
      <c r="H11" s="17"/>
      <c r="I11" s="17"/>
      <c r="J11" s="18"/>
      <c r="K11" s="18"/>
      <c r="L11" s="18"/>
      <c r="M11" s="17"/>
      <c r="N11" s="17"/>
      <c r="O11" s="17"/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/>
      <c r="C12" s="17"/>
      <c r="D12" s="17"/>
      <c r="E12" s="17"/>
      <c r="F12" s="18"/>
      <c r="G12" s="17"/>
      <c r="H12" s="17"/>
      <c r="I12" s="17"/>
      <c r="J12" s="18"/>
      <c r="K12" s="18"/>
      <c r="L12" s="18"/>
      <c r="M12" s="17"/>
      <c r="N12" s="17"/>
      <c r="O12" s="17"/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26">
        <v>5941.945412172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26">
        <v>3565.1672473031999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26">
        <v>2376.7781648688001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v>0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0</v>
      </c>
      <c r="C17" s="31">
        <f t="shared" ref="C17:O17" si="0">C9+C10+C11+C12</f>
        <v>0</v>
      </c>
      <c r="D17" s="31">
        <f t="shared" si="0"/>
        <v>0</v>
      </c>
      <c r="E17" s="31">
        <f t="shared" si="0"/>
        <v>0</v>
      </c>
      <c r="F17" s="31">
        <f t="shared" si="0"/>
        <v>0</v>
      </c>
      <c r="G17" s="31">
        <f t="shared" si="0"/>
        <v>0</v>
      </c>
      <c r="H17" s="31">
        <f t="shared" si="0"/>
        <v>0</v>
      </c>
      <c r="I17" s="31">
        <f t="shared" si="0"/>
        <v>0</v>
      </c>
      <c r="J17" s="31">
        <f t="shared" si="0"/>
        <v>0</v>
      </c>
      <c r="K17" s="31">
        <f t="shared" si="0"/>
        <v>0</v>
      </c>
      <c r="L17" s="31">
        <f t="shared" si="0"/>
        <v>0</v>
      </c>
      <c r="M17" s="31">
        <f t="shared" si="0"/>
        <v>0</v>
      </c>
      <c r="N17" s="31">
        <f t="shared" si="0"/>
        <v>0</v>
      </c>
      <c r="O17" s="31">
        <f t="shared" si="0"/>
        <v>0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39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38"/>
      <c r="F22" s="39"/>
      <c r="G22" s="40"/>
      <c r="H22" s="38"/>
      <c r="I22" s="40"/>
      <c r="J22" s="41"/>
      <c r="K22" s="42"/>
      <c r="L22" s="42"/>
      <c r="M22" s="43"/>
      <c r="N22" s="38"/>
      <c r="O22" s="43"/>
      <c r="P22" s="138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/>
      <c r="F23" s="17"/>
      <c r="G23" s="17"/>
      <c r="H23" s="18"/>
      <c r="I23" s="17"/>
      <c r="J23" s="17"/>
      <c r="K23" s="17"/>
      <c r="L23" s="17"/>
      <c r="M23" s="17"/>
      <c r="N23" s="18"/>
      <c r="O23" s="17"/>
      <c r="P23" s="143"/>
      <c r="Q23" s="17"/>
      <c r="R23" s="24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/>
      <c r="F24" s="17"/>
      <c r="G24" s="17"/>
      <c r="H24" s="18"/>
      <c r="I24" s="17"/>
      <c r="J24" s="17"/>
      <c r="K24" s="17"/>
      <c r="L24" s="17"/>
      <c r="M24" s="17"/>
      <c r="N24" s="18"/>
      <c r="O24" s="17"/>
      <c r="P24" s="143"/>
      <c r="Q24" s="17"/>
      <c r="R24" s="24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/>
      <c r="F25" s="17"/>
      <c r="G25" s="17"/>
      <c r="H25" s="18"/>
      <c r="I25" s="17"/>
      <c r="J25" s="17"/>
      <c r="K25" s="17"/>
      <c r="L25" s="17"/>
      <c r="M25" s="17"/>
      <c r="N25" s="18"/>
      <c r="O25" s="17"/>
      <c r="P25" s="143"/>
      <c r="Q25" s="17"/>
      <c r="R25" s="24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/>
      <c r="F26" s="17"/>
      <c r="G26" s="17"/>
      <c r="H26" s="18"/>
      <c r="I26" s="17"/>
      <c r="J26" s="17"/>
      <c r="K26" s="17"/>
      <c r="L26" s="17"/>
      <c r="M26" s="17"/>
      <c r="N26" s="18"/>
      <c r="O26" s="17"/>
      <c r="P26" s="143"/>
      <c r="Q26" s="17"/>
      <c r="R26" s="24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90">
        <v>4498.3997393579994</v>
      </c>
      <c r="F27">
        <v>3269.6461967400001</v>
      </c>
      <c r="G27">
        <v>3572.434760705999</v>
      </c>
      <c r="H27" s="90">
        <v>3056.8013780220008</v>
      </c>
      <c r="I27">
        <v>2830.251895506</v>
      </c>
      <c r="J27">
        <v>2781.9365258160001</v>
      </c>
      <c r="K27">
        <v>2731.4901360180002</v>
      </c>
      <c r="L27">
        <v>2683.4687001360003</v>
      </c>
      <c r="M27">
        <v>2649.0784446000002</v>
      </c>
      <c r="N27" s="90">
        <v>2440.5324078240001</v>
      </c>
      <c r="O27">
        <v>2339.5294030499999</v>
      </c>
      <c r="P27" s="90">
        <v>2211.9988721039999</v>
      </c>
      <c r="Q27" s="92">
        <v>2086.0849771019998</v>
      </c>
      <c r="R27" s="45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90">
        <v>2699.0398436147998</v>
      </c>
      <c r="F28">
        <v>1961.787718044</v>
      </c>
      <c r="G28">
        <v>2143.4608564235996</v>
      </c>
      <c r="H28" s="90">
        <v>1834.0808268132002</v>
      </c>
      <c r="I28">
        <v>1698.1511373035999</v>
      </c>
      <c r="J28">
        <v>1669.1619154896002</v>
      </c>
      <c r="K28">
        <v>1638.8940816108</v>
      </c>
      <c r="L28">
        <v>1610.0812200816001</v>
      </c>
      <c r="M28">
        <v>1589.4470667600003</v>
      </c>
      <c r="N28" s="90">
        <v>1464.3194446943999</v>
      </c>
      <c r="O28">
        <v>1403.7176418299998</v>
      </c>
      <c r="P28" s="90">
        <v>1327.1993232624</v>
      </c>
      <c r="Q28" s="92">
        <v>1251.6509862611997</v>
      </c>
      <c r="R28" s="45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90">
        <v>1799.3598957431998</v>
      </c>
      <c r="F29">
        <v>1307.858478696</v>
      </c>
      <c r="G29">
        <v>1428.9739042823999</v>
      </c>
      <c r="H29" s="90">
        <v>1222.7205512088003</v>
      </c>
      <c r="I29">
        <v>1132.1007582023999</v>
      </c>
      <c r="J29">
        <v>1112.7746103264001</v>
      </c>
      <c r="K29">
        <v>1092.5960544072002</v>
      </c>
      <c r="L29">
        <v>1073.3874800544002</v>
      </c>
      <c r="M29">
        <v>1059.6313778400001</v>
      </c>
      <c r="N29" s="90">
        <v>976.21296312959998</v>
      </c>
      <c r="O29">
        <v>935.81176121999999</v>
      </c>
      <c r="P29" s="90">
        <v>884.79954884159997</v>
      </c>
      <c r="Q29" s="92">
        <v>834.43399084079988</v>
      </c>
      <c r="R29" s="45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E22+E23+E24+E25</f>
        <v>0</v>
      </c>
      <c r="F30" s="31">
        <f t="shared" ref="F30:Q30" si="1">F22+F23+F24+F25</f>
        <v>0</v>
      </c>
      <c r="G30" s="31">
        <f t="shared" si="1"/>
        <v>0</v>
      </c>
      <c r="H30" s="31">
        <f t="shared" si="1"/>
        <v>0</v>
      </c>
      <c r="I30" s="31">
        <f t="shared" si="1"/>
        <v>0</v>
      </c>
      <c r="J30" s="31">
        <f t="shared" si="1"/>
        <v>0</v>
      </c>
      <c r="K30" s="31">
        <f t="shared" si="1"/>
        <v>0</v>
      </c>
      <c r="L30" s="31">
        <f t="shared" si="1"/>
        <v>0</v>
      </c>
      <c r="M30" s="31">
        <f t="shared" si="1"/>
        <v>0</v>
      </c>
      <c r="N30" s="31">
        <f t="shared" si="1"/>
        <v>0</v>
      </c>
      <c r="O30" s="31">
        <f t="shared" si="1"/>
        <v>0</v>
      </c>
      <c r="P30" s="137">
        <f t="shared" si="1"/>
        <v>0</v>
      </c>
      <c r="Q30" s="31">
        <f t="shared" si="1"/>
        <v>0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4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4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4">
        <v>18</v>
      </c>
      <c r="O33" s="14">
        <v>17</v>
      </c>
      <c r="P33" s="14">
        <v>16</v>
      </c>
      <c r="Q33" s="14">
        <v>15</v>
      </c>
      <c r="R33" s="47">
        <v>14</v>
      </c>
      <c r="S33" s="14">
        <v>13</v>
      </c>
      <c r="T33" s="40">
        <v>12</v>
      </c>
      <c r="U33" s="9"/>
      <c r="V33" s="9"/>
    </row>
    <row r="34" spans="1:24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38"/>
      <c r="O34" s="38"/>
      <c r="P34" s="38"/>
      <c r="Q34" s="38"/>
      <c r="R34" s="42"/>
      <c r="S34" s="138"/>
      <c r="T34" s="40"/>
      <c r="U34" s="13"/>
      <c r="V34" s="13"/>
      <c r="W34" s="1"/>
      <c r="X34" s="1"/>
    </row>
    <row r="35" spans="1:24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17"/>
      <c r="L35" s="17"/>
      <c r="M35" s="17"/>
      <c r="N35" s="18"/>
      <c r="O35" s="18"/>
      <c r="P35" s="18"/>
      <c r="Q35" s="18"/>
      <c r="R35" s="17"/>
      <c r="S35" s="143"/>
      <c r="T35" s="17"/>
      <c r="U35" s="24"/>
      <c r="V35" s="24"/>
      <c r="W35" s="24"/>
      <c r="X35" s="48"/>
    </row>
    <row r="36" spans="1:24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17"/>
      <c r="L36" s="17"/>
      <c r="M36" s="17"/>
      <c r="N36" s="18"/>
      <c r="O36" s="18"/>
      <c r="P36" s="18"/>
      <c r="Q36" s="18"/>
      <c r="R36" s="17"/>
      <c r="S36" s="143"/>
      <c r="T36" s="17"/>
      <c r="U36" s="24"/>
      <c r="V36" s="24"/>
      <c r="W36" s="24"/>
      <c r="X36" s="48"/>
    </row>
    <row r="37" spans="1:24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17"/>
      <c r="L37" s="17"/>
      <c r="M37" s="17"/>
      <c r="N37" s="18"/>
      <c r="O37" s="18"/>
      <c r="P37" s="18"/>
      <c r="Q37" s="18"/>
      <c r="R37" s="17"/>
      <c r="S37" s="143"/>
      <c r="T37" s="17"/>
      <c r="U37" s="24"/>
      <c r="V37" s="24"/>
      <c r="W37" s="24"/>
      <c r="X37" s="48"/>
    </row>
    <row r="38" spans="1:24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17"/>
      <c r="L38" s="17"/>
      <c r="M38" s="17"/>
      <c r="N38" s="18"/>
      <c r="O38" s="18"/>
      <c r="P38" s="18"/>
      <c r="Q38" s="18"/>
      <c r="R38" s="17"/>
      <c r="S38" s="143"/>
      <c r="T38" s="17"/>
      <c r="U38" s="24"/>
      <c r="V38" s="24"/>
      <c r="W38" s="24"/>
      <c r="X38" s="48"/>
    </row>
    <row r="39" spans="1:24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0">
        <v>2699.0398436147998</v>
      </c>
      <c r="L39">
        <v>1961.787718044</v>
      </c>
      <c r="M39">
        <v>2143.4608564235996</v>
      </c>
      <c r="N39" s="90">
        <v>1834.0808268132002</v>
      </c>
      <c r="O39" s="90">
        <v>1698.1511373035999</v>
      </c>
      <c r="P39" s="90">
        <v>1669.1619154896002</v>
      </c>
      <c r="Q39" s="90">
        <v>1638.8940816108</v>
      </c>
      <c r="R39">
        <v>1610.0812200816001</v>
      </c>
      <c r="S39" s="90">
        <v>1589.4470667600003</v>
      </c>
      <c r="T39" s="91">
        <v>1464.3194446943999</v>
      </c>
      <c r="U39" s="1"/>
      <c r="V39" s="140"/>
      <c r="W39" s="1"/>
      <c r="X39" s="141"/>
    </row>
    <row r="40" spans="1:24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0">
        <v>1799.3598957431998</v>
      </c>
      <c r="L40">
        <v>1307.858478696</v>
      </c>
      <c r="M40">
        <v>1428.9739042823999</v>
      </c>
      <c r="N40" s="90">
        <v>1222.7205512088003</v>
      </c>
      <c r="O40" s="90">
        <v>1132.1007582023999</v>
      </c>
      <c r="P40" s="90">
        <v>1112.7746103264001</v>
      </c>
      <c r="Q40" s="90">
        <v>1092.5960544072002</v>
      </c>
      <c r="R40">
        <v>1073.3874800544002</v>
      </c>
      <c r="S40" s="90">
        <v>1059.6313778400001</v>
      </c>
      <c r="T40" s="91">
        <v>976.21296312959998</v>
      </c>
      <c r="U40" s="1"/>
      <c r="V40" s="140"/>
      <c r="W40" s="1"/>
      <c r="X40" s="141"/>
    </row>
    <row r="41" spans="1:24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31">
        <f>K33+K34+K35+K36</f>
        <v>21</v>
      </c>
      <c r="L41" s="31">
        <f t="shared" ref="L41:T41" si="2">L33+L34+L35+L36</f>
        <v>20</v>
      </c>
      <c r="M41" s="31">
        <f t="shared" si="2"/>
        <v>19</v>
      </c>
      <c r="N41" s="31">
        <f t="shared" si="2"/>
        <v>18</v>
      </c>
      <c r="O41" s="31">
        <f t="shared" si="2"/>
        <v>17</v>
      </c>
      <c r="P41" s="31">
        <f t="shared" si="2"/>
        <v>16</v>
      </c>
      <c r="Q41" s="31">
        <f t="shared" si="2"/>
        <v>15</v>
      </c>
      <c r="R41" s="31">
        <f t="shared" si="2"/>
        <v>14</v>
      </c>
      <c r="S41" s="137">
        <f t="shared" si="2"/>
        <v>13</v>
      </c>
      <c r="T41" s="31">
        <f t="shared" si="2"/>
        <v>12</v>
      </c>
      <c r="U41" s="142"/>
      <c r="V41" s="142"/>
      <c r="W41" s="142"/>
      <c r="X41" s="141"/>
    </row>
    <row r="42" spans="1:24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5"/>
      <c r="K42" s="100">
        <f>K35+K36+K37+K38</f>
        <v>0</v>
      </c>
      <c r="L42" s="100">
        <f t="shared" ref="L42:T42" si="3">L35+L36+L37+L38</f>
        <v>0</v>
      </c>
      <c r="M42" s="100">
        <f t="shared" si="3"/>
        <v>0</v>
      </c>
      <c r="N42" s="101">
        <f t="shared" si="3"/>
        <v>0</v>
      </c>
      <c r="O42" s="101">
        <f t="shared" si="3"/>
        <v>0</v>
      </c>
      <c r="P42" s="101">
        <f t="shared" si="3"/>
        <v>0</v>
      </c>
      <c r="Q42" s="101">
        <f t="shared" si="3"/>
        <v>0</v>
      </c>
      <c r="R42" s="100">
        <f t="shared" si="3"/>
        <v>0</v>
      </c>
      <c r="S42" s="101">
        <f t="shared" si="3"/>
        <v>0</v>
      </c>
      <c r="T42" s="100">
        <f t="shared" si="3"/>
        <v>0</v>
      </c>
      <c r="U42" s="24"/>
      <c r="V42" s="24"/>
      <c r="W42" s="48"/>
      <c r="X42" s="48"/>
    </row>
    <row r="43" spans="1:24" s="6" customFormat="1" ht="1.1499999999999999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>
        <f>'[2]any 21'!K42*2%</f>
        <v>979.78007875891205</v>
      </c>
      <c r="L43" s="34">
        <f>'[2]any 21'!L42*2%</f>
        <v>957.516803316812</v>
      </c>
      <c r="M43" s="34">
        <f>'[2]any 21'!M42*2%</f>
        <v>913.4971696307839</v>
      </c>
      <c r="N43" s="20">
        <f>'[2]any 21'!N42*2%</f>
        <v>845.94504457853998</v>
      </c>
      <c r="O43" s="20">
        <f>'[2]any 21'!O42*2%</f>
        <v>803.41497970664409</v>
      </c>
      <c r="P43" s="20">
        <f>'[2]any 21'!P42*2%</f>
        <v>747.90665234023595</v>
      </c>
      <c r="Q43" s="20">
        <f>'[2]any 21'!Q42*2%</f>
        <v>706.46415857447209</v>
      </c>
      <c r="R43" s="34">
        <f>'[2]any 21'!R42*2%</f>
        <v>679.69243377974794</v>
      </c>
      <c r="S43" s="20">
        <f>'[2]any 21'!S42*2%</f>
        <v>651.32799355112013</v>
      </c>
      <c r="T43" s="34">
        <f>'[2]any 21'!T42*2%</f>
        <v>599.73417136721605</v>
      </c>
      <c r="U43" s="10"/>
      <c r="V43" s="10"/>
    </row>
    <row r="44" spans="1:24" ht="1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4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0">
        <v>9</v>
      </c>
    </row>
    <row r="46" spans="1:24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1"/>
    </row>
    <row r="47" spans="1:24" s="6" customFormat="1" ht="9.75" hidden="1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6"/>
    </row>
    <row r="48" spans="1:24" s="6" customFormat="1" ht="9.75" hidden="1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0"/>
      <c r="N48" s="34"/>
      <c r="O48" s="20"/>
      <c r="P48" s="20"/>
      <c r="Q48" s="34"/>
      <c r="R48" s="18"/>
      <c r="S48" s="18"/>
      <c r="T48" s="18"/>
      <c r="U48" s="23"/>
      <c r="V48" s="34"/>
      <c r="W48" s="97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5</v>
      </c>
      <c r="N49" s="17"/>
      <c r="O49" s="18"/>
      <c r="P49" s="18"/>
      <c r="Q49" s="17"/>
      <c r="R49" s="18"/>
      <c r="S49" s="18"/>
      <c r="T49" s="18"/>
      <c r="U49" s="17"/>
      <c r="V49" s="22"/>
      <c r="W49" s="18"/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9"/>
      <c r="G50" s="10"/>
      <c r="H50" s="10"/>
      <c r="I50" s="10"/>
      <c r="J50" s="10"/>
      <c r="K50" s="10"/>
      <c r="L50" s="10"/>
      <c r="M50" s="17" t="s">
        <v>6</v>
      </c>
      <c r="N50" s="17"/>
      <c r="O50" s="18"/>
      <c r="P50" s="18"/>
      <c r="Q50" s="17"/>
      <c r="R50" s="18"/>
      <c r="S50" s="18"/>
      <c r="T50" s="18"/>
      <c r="U50" s="17"/>
      <c r="V50" s="22"/>
      <c r="W50" s="18"/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7" t="s">
        <v>7</v>
      </c>
      <c r="N51" s="17"/>
      <c r="O51" s="18"/>
      <c r="P51" s="18"/>
      <c r="Q51" s="17"/>
      <c r="R51" s="18"/>
      <c r="S51" s="18"/>
      <c r="T51" s="18"/>
      <c r="U51" s="17"/>
      <c r="V51" s="22"/>
      <c r="W51" s="18"/>
      <c r="X51" s="48"/>
      <c r="Y51" s="48"/>
      <c r="Z51" s="48"/>
      <c r="AA51" s="48"/>
    </row>
    <row r="52" spans="1:27" s="6" customFormat="1" ht="9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22" t="s">
        <v>8</v>
      </c>
      <c r="N52" s="17"/>
      <c r="O52" s="18"/>
      <c r="P52" s="18"/>
      <c r="Q52" s="17"/>
      <c r="R52" s="18"/>
      <c r="S52" s="18"/>
      <c r="T52" s="18"/>
      <c r="U52" s="17"/>
      <c r="V52" s="22"/>
      <c r="W52" s="18"/>
      <c r="X52" s="48"/>
      <c r="Y52" s="48"/>
      <c r="Z52" s="48"/>
      <c r="AA52" s="48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7" t="s">
        <v>13</v>
      </c>
      <c r="L53" s="57"/>
      <c r="M53" s="26">
        <v>0.5</v>
      </c>
      <c r="N53" s="26">
        <v>2601.277459074</v>
      </c>
      <c r="O53" s="27">
        <v>2283.5717543520004</v>
      </c>
      <c r="P53" s="27">
        <v>2277.5461112880002</v>
      </c>
      <c r="Q53" s="26">
        <v>2342.0645821439998</v>
      </c>
      <c r="R53" s="27">
        <v>2223.9766747800004</v>
      </c>
      <c r="S53" s="27">
        <v>2281.4774759700003</v>
      </c>
      <c r="T53" s="27">
        <v>1901.0903866920003</v>
      </c>
      <c r="U53" s="28">
        <v>1966.4171755199998</v>
      </c>
      <c r="V53" s="28">
        <v>1618.8037058340003</v>
      </c>
      <c r="W53" s="99">
        <v>1403.0562907620003</v>
      </c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58" t="s">
        <v>14</v>
      </c>
      <c r="L54" s="59"/>
      <c r="M54" s="26">
        <v>0.3</v>
      </c>
      <c r="N54" s="26">
        <v>1560.7664754443999</v>
      </c>
      <c r="O54" s="27">
        <v>1370.1430526112003</v>
      </c>
      <c r="P54" s="27">
        <v>1366.5276667728003</v>
      </c>
      <c r="Q54" s="26">
        <v>1405.2387492863998</v>
      </c>
      <c r="R54" s="27">
        <v>1334.3860048680001</v>
      </c>
      <c r="S54" s="27">
        <v>1368.886485582</v>
      </c>
      <c r="T54" s="27">
        <v>1140.6542320152</v>
      </c>
      <c r="U54" s="28">
        <v>1179.8503053119998</v>
      </c>
      <c r="V54" s="28">
        <v>971.28222350040005</v>
      </c>
      <c r="W54" s="99">
        <v>841.83377445720021</v>
      </c>
    </row>
    <row r="55" spans="1:27" s="30" customFormat="1" ht="9.75" hidden="1" customHeight="1">
      <c r="A55" s="25"/>
      <c r="B55" s="25"/>
      <c r="C55" s="25"/>
      <c r="D55" s="25"/>
      <c r="E55" s="10"/>
      <c r="F55" s="25"/>
      <c r="G55" s="10"/>
      <c r="H55" s="44"/>
      <c r="I55" s="44"/>
      <c r="J55" s="45"/>
      <c r="K55" s="60" t="s">
        <v>15</v>
      </c>
      <c r="L55" s="61"/>
      <c r="M55" s="26">
        <v>0.2</v>
      </c>
      <c r="N55" s="26">
        <v>1040.5109836296001</v>
      </c>
      <c r="O55" s="27">
        <v>913.42870174080019</v>
      </c>
      <c r="P55" s="27">
        <v>911.01844451520014</v>
      </c>
      <c r="Q55" s="26">
        <v>936.82583285759995</v>
      </c>
      <c r="R55" s="27">
        <v>889.59066991200007</v>
      </c>
      <c r="S55" s="27">
        <v>912.59099038800025</v>
      </c>
      <c r="T55" s="27">
        <v>760.43615467680013</v>
      </c>
      <c r="U55" s="28">
        <v>786.56687020799984</v>
      </c>
      <c r="V55" s="28">
        <v>647.52148233360015</v>
      </c>
      <c r="W55" s="99">
        <v>561.22251630480025</v>
      </c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24"/>
      <c r="J56" s="24"/>
      <c r="K56" s="44"/>
      <c r="L56" s="44"/>
      <c r="M56" s="54"/>
      <c r="N56" s="102">
        <f>N49+N50+N51+N52</f>
        <v>0</v>
      </c>
      <c r="O56" s="31">
        <f t="shared" ref="O56:W56" si="4">O49+O50+O51+O52</f>
        <v>0</v>
      </c>
      <c r="P56" s="31">
        <f t="shared" si="4"/>
        <v>0</v>
      </c>
      <c r="Q56" s="102">
        <f t="shared" si="4"/>
        <v>0</v>
      </c>
      <c r="R56" s="31">
        <f t="shared" si="4"/>
        <v>0</v>
      </c>
      <c r="S56" s="31">
        <f t="shared" si="4"/>
        <v>0</v>
      </c>
      <c r="T56" s="31">
        <f t="shared" si="4"/>
        <v>0</v>
      </c>
      <c r="U56" s="102">
        <f t="shared" si="4"/>
        <v>0</v>
      </c>
      <c r="V56" s="102">
        <f t="shared" si="4"/>
        <v>0</v>
      </c>
      <c r="W56" s="31">
        <f t="shared" si="4"/>
        <v>0</v>
      </c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48"/>
      <c r="Y57" s="48"/>
      <c r="Z57" s="48"/>
      <c r="AA57" s="48"/>
    </row>
    <row r="58" spans="1:27" s="6" customFormat="1" ht="9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35"/>
      <c r="R58" s="35"/>
      <c r="S58" s="35"/>
      <c r="T58" s="35"/>
      <c r="U58" s="35"/>
      <c r="V58" s="35"/>
      <c r="W58" s="62"/>
      <c r="X58" s="48"/>
      <c r="Y58" s="48"/>
      <c r="Z58" s="48"/>
      <c r="AA58" s="48"/>
    </row>
    <row r="59" spans="1:27" s="6" customFormat="1" ht="9.75" customHeight="1">
      <c r="A59" s="8" t="s">
        <v>18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63"/>
      <c r="R59" s="128">
        <v>14</v>
      </c>
      <c r="S59" s="42">
        <v>13</v>
      </c>
      <c r="T59" s="38">
        <v>12</v>
      </c>
      <c r="U59" s="42">
        <v>11</v>
      </c>
      <c r="V59" s="42">
        <v>10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32"/>
      <c r="N60" s="35"/>
      <c r="O60" s="35"/>
      <c r="P60" s="35"/>
      <c r="Q60" s="63"/>
      <c r="R60" s="47"/>
      <c r="S60" s="47"/>
      <c r="T60" s="14"/>
      <c r="U60" s="47"/>
      <c r="V60" s="47"/>
      <c r="W60" s="3"/>
      <c r="X60" s="48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24"/>
      <c r="O61" s="10"/>
      <c r="P61" s="104"/>
      <c r="Q61" s="65" t="s">
        <v>5</v>
      </c>
      <c r="R61" s="17"/>
      <c r="S61" s="17"/>
      <c r="T61" s="18"/>
      <c r="U61" s="17"/>
      <c r="V61" s="17"/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32"/>
      <c r="O62" s="10"/>
      <c r="P62" s="104"/>
      <c r="Q62" s="65" t="s">
        <v>6</v>
      </c>
      <c r="R62" s="17"/>
      <c r="S62" s="17"/>
      <c r="T62" s="18"/>
      <c r="U62" s="17"/>
      <c r="V62" s="17"/>
      <c r="W62" s="64"/>
      <c r="Y62" s="48"/>
      <c r="Z62" s="48"/>
      <c r="AA62" s="48"/>
    </row>
    <row r="63" spans="1:27" s="6" customFormat="1" ht="9.75" customHeight="1">
      <c r="A63" s="8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24"/>
      <c r="N63" s="24"/>
      <c r="O63" s="10"/>
      <c r="P63" s="104"/>
      <c r="Q63" s="65" t="s">
        <v>7</v>
      </c>
      <c r="R63" s="17"/>
      <c r="S63" s="17"/>
      <c r="T63" s="18"/>
      <c r="U63" s="17"/>
      <c r="V63" s="17"/>
      <c r="W63" s="64"/>
    </row>
    <row r="64" spans="1:27" s="6" customFormat="1" ht="9.75" customHeight="1">
      <c r="A64" s="264"/>
      <c r="B64" s="24"/>
      <c r="C64" s="24"/>
      <c r="D64" s="264"/>
      <c r="E64" s="24"/>
      <c r="F64" s="48"/>
      <c r="H64" s="10"/>
      <c r="I64" s="10"/>
      <c r="J64" s="10"/>
      <c r="K64" s="10"/>
      <c r="L64" s="10"/>
      <c r="M64" s="24"/>
      <c r="N64" s="24"/>
      <c r="O64" s="10"/>
      <c r="P64" s="104"/>
      <c r="Q64" s="65" t="s">
        <v>8</v>
      </c>
      <c r="R64" s="17"/>
      <c r="S64" s="17"/>
      <c r="T64" s="18"/>
      <c r="U64" s="17"/>
      <c r="V64" s="17"/>
      <c r="W64" s="64"/>
    </row>
    <row r="65" spans="1:28" s="6" customFormat="1" ht="9.75" hidden="1" customHeight="1">
      <c r="A65" s="24"/>
      <c r="B65" s="24"/>
      <c r="C65" s="24"/>
      <c r="D65" s="24"/>
      <c r="E65" s="48"/>
      <c r="F65" s="48"/>
      <c r="H65" s="10"/>
      <c r="I65" s="10"/>
      <c r="J65" s="10"/>
      <c r="K65" s="45"/>
      <c r="L65" s="45"/>
      <c r="M65" s="45"/>
      <c r="N65" s="57" t="s">
        <v>13</v>
      </c>
      <c r="O65" s="10"/>
      <c r="P65" s="105"/>
      <c r="Q65" s="66"/>
      <c r="R65" s="130">
        <v>3323.1098432302747</v>
      </c>
      <c r="S65" s="130">
        <v>3323.1098432302747</v>
      </c>
      <c r="T65" s="144">
        <v>3323.1098432302747</v>
      </c>
      <c r="U65" s="130">
        <v>3323.1098432302747</v>
      </c>
      <c r="V65" s="130">
        <v>3323.1098432302747</v>
      </c>
      <c r="W65" s="52"/>
      <c r="X65" s="48"/>
      <c r="Y65" s="48"/>
      <c r="Z65" s="48"/>
      <c r="AA65" s="48"/>
    </row>
    <row r="66" spans="1:28" s="6" customFormat="1" ht="9.75" hidden="1" customHeight="1">
      <c r="A66" s="24"/>
      <c r="B66" s="24"/>
      <c r="C66" s="24"/>
      <c r="D66" s="24"/>
      <c r="E66" s="48"/>
      <c r="F66" s="48"/>
      <c r="H66" s="10"/>
      <c r="I66" s="10"/>
      <c r="J66" s="10"/>
      <c r="K66" s="45"/>
      <c r="L66" s="45"/>
      <c r="M66" s="45"/>
      <c r="N66" s="58" t="s">
        <v>14</v>
      </c>
      <c r="O66" s="10"/>
      <c r="P66" s="105"/>
      <c r="Q66" s="66"/>
      <c r="R66" s="130">
        <v>1993.8659059381646</v>
      </c>
      <c r="S66" s="130">
        <v>1993.8659059381646</v>
      </c>
      <c r="T66" s="144">
        <v>1993.8659059381646</v>
      </c>
      <c r="U66" s="130">
        <v>1993.8659059381646</v>
      </c>
      <c r="V66" s="130">
        <v>1993.8659059381646</v>
      </c>
      <c r="W66" s="52"/>
      <c r="X66" s="48"/>
      <c r="Y66" s="48"/>
      <c r="Z66" s="48"/>
      <c r="AA66" s="48"/>
    </row>
    <row r="67" spans="1:28" ht="9.75" hidden="1" customHeight="1">
      <c r="A67" s="45"/>
      <c r="B67" s="1"/>
      <c r="C67" s="1"/>
      <c r="D67" s="1"/>
      <c r="E67" s="1"/>
      <c r="F67" s="1"/>
      <c r="H67" s="9"/>
      <c r="I67" s="9"/>
      <c r="J67" s="9"/>
      <c r="K67" s="45"/>
      <c r="N67" s="60" t="s">
        <v>15</v>
      </c>
      <c r="O67" s="9"/>
      <c r="P67" s="105"/>
      <c r="Q67" s="66"/>
      <c r="R67" s="130">
        <v>1329.2439372921099</v>
      </c>
      <c r="S67" s="130">
        <v>1329.2439372921099</v>
      </c>
      <c r="T67" s="144">
        <v>1329.2439372921099</v>
      </c>
      <c r="U67" s="130">
        <v>1329.2439372921099</v>
      </c>
      <c r="V67" s="130">
        <v>1329.2439372921099</v>
      </c>
      <c r="W67" s="52"/>
      <c r="X67" s="3"/>
      <c r="Y67" s="1"/>
      <c r="Z67" s="1"/>
      <c r="AA67" s="1"/>
    </row>
    <row r="68" spans="1:28" ht="9.75" customHeight="1">
      <c r="A68" s="364"/>
      <c r="B68" s="364"/>
      <c r="C68" s="364"/>
      <c r="D68" s="364"/>
      <c r="E68" s="364"/>
      <c r="F68" s="364"/>
      <c r="G68" s="4"/>
      <c r="H68" s="47"/>
      <c r="I68" s="47"/>
      <c r="J68" s="47"/>
      <c r="K68" s="365"/>
      <c r="L68" s="4"/>
      <c r="M68" s="4"/>
      <c r="N68" s="32"/>
      <c r="O68" s="47"/>
      <c r="P68" s="106"/>
      <c r="Q68" s="107"/>
      <c r="R68" s="129">
        <f>R61+R62+R63+R62</f>
        <v>0</v>
      </c>
      <c r="S68" s="129">
        <f t="shared" ref="S68:V68" si="5">S61+S62+S63+S62</f>
        <v>0</v>
      </c>
      <c r="T68" s="145">
        <f t="shared" si="5"/>
        <v>0</v>
      </c>
      <c r="U68" s="129">
        <f t="shared" si="5"/>
        <v>0</v>
      </c>
      <c r="V68" s="129">
        <f t="shared" si="5"/>
        <v>0</v>
      </c>
      <c r="W68" s="64"/>
      <c r="X68" s="48"/>
      <c r="Y68" s="48"/>
      <c r="Z68" s="48"/>
      <c r="AA68" s="1"/>
      <c r="AB68" s="1"/>
    </row>
    <row r="69" spans="1:28" ht="9.75" customHeight="1">
      <c r="A69" s="32"/>
      <c r="B69" s="32"/>
      <c r="C69" s="32"/>
      <c r="D69" s="51"/>
      <c r="E69" s="32"/>
      <c r="F69" s="32"/>
      <c r="G69" s="3"/>
      <c r="H69" s="150"/>
      <c r="I69" s="116"/>
      <c r="J69" s="257"/>
      <c r="K69" s="257"/>
      <c r="L69" s="258"/>
      <c r="M69" s="257"/>
      <c r="N69" s="257"/>
      <c r="O69" s="257"/>
      <c r="P69" s="106"/>
      <c r="Q69" s="106"/>
      <c r="R69" s="9"/>
      <c r="S69" s="48"/>
      <c r="T69" s="48"/>
      <c r="U69" s="48"/>
      <c r="V69" s="48"/>
    </row>
    <row r="70" spans="1:28" s="6" customFormat="1" ht="9.75" customHeight="1">
      <c r="A70" s="364"/>
      <c r="B70" s="366"/>
      <c r="C70" s="64"/>
      <c r="D70" s="364"/>
      <c r="E70" s="366"/>
      <c r="F70" s="366"/>
      <c r="G70" s="64"/>
      <c r="H70" s="117"/>
      <c r="I70" s="116"/>
      <c r="J70" s="257"/>
      <c r="K70" s="257"/>
      <c r="L70" s="257"/>
      <c r="M70" s="257"/>
      <c r="N70" s="257"/>
      <c r="O70" s="257"/>
      <c r="P70" s="47"/>
      <c r="Q70" s="47"/>
      <c r="R70" s="10"/>
      <c r="S70" s="34"/>
      <c r="T70" s="10"/>
      <c r="U70" s="10"/>
      <c r="V70" s="10"/>
    </row>
    <row r="71" spans="1:28" s="6" customFormat="1" ht="9.75" customHeight="1">
      <c r="A71" s="32"/>
      <c r="B71" s="32"/>
      <c r="C71" s="64"/>
      <c r="D71" s="32"/>
      <c r="E71" s="367"/>
      <c r="F71" s="367"/>
      <c r="G71" s="64"/>
      <c r="H71" s="117"/>
      <c r="I71" s="262"/>
      <c r="J71" s="257"/>
      <c r="K71" s="257"/>
      <c r="L71" s="257"/>
      <c r="M71" s="257"/>
      <c r="N71" s="257"/>
      <c r="O71" s="257"/>
      <c r="P71" s="257"/>
      <c r="Q71" s="257"/>
      <c r="R71" s="10"/>
      <c r="S71" s="10"/>
      <c r="T71" s="10"/>
      <c r="U71" s="10"/>
      <c r="V71" s="10"/>
    </row>
    <row r="72" spans="1:28" s="6" customFormat="1" ht="9.75" customHeight="1">
      <c r="A72" s="32"/>
      <c r="B72" s="32"/>
      <c r="C72" s="64"/>
      <c r="D72" s="32"/>
      <c r="E72" s="367"/>
      <c r="F72" s="367"/>
      <c r="G72" s="64"/>
      <c r="H72" s="117"/>
      <c r="I72" s="263"/>
      <c r="J72" s="257"/>
      <c r="K72" s="257"/>
      <c r="L72" s="257"/>
      <c r="M72" s="257"/>
      <c r="N72" s="257"/>
      <c r="O72" s="257"/>
      <c r="P72" s="257"/>
      <c r="Q72" s="257"/>
      <c r="R72" s="32"/>
      <c r="S72" s="32"/>
      <c r="T72" s="32"/>
      <c r="U72" s="32"/>
      <c r="V72" s="32"/>
      <c r="W72" s="64"/>
      <c r="X72" s="64"/>
    </row>
    <row r="73" spans="1:28" s="6" customFormat="1" ht="9.75" customHeight="1">
      <c r="A73" s="150"/>
      <c r="B73" s="32"/>
      <c r="C73" s="64"/>
      <c r="D73" s="32"/>
      <c r="E73" s="367"/>
      <c r="F73" s="367"/>
      <c r="G73" s="64"/>
      <c r="H73" s="117"/>
      <c r="I73" s="117"/>
      <c r="J73" s="257"/>
      <c r="K73" s="257"/>
      <c r="L73" s="34"/>
      <c r="M73" s="34"/>
      <c r="N73" s="34"/>
      <c r="O73" s="34"/>
      <c r="P73" s="34"/>
      <c r="Q73" s="33"/>
      <c r="R73" s="116"/>
      <c r="S73" s="117"/>
      <c r="T73" s="117"/>
      <c r="U73" s="117"/>
      <c r="V73" s="118"/>
      <c r="W73" s="118"/>
      <c r="X73" s="32"/>
    </row>
    <row r="74" spans="1:28" s="6" customFormat="1" ht="9.75" customHeight="1">
      <c r="A74" s="150"/>
      <c r="B74" s="32"/>
      <c r="C74" s="64"/>
      <c r="D74" s="32"/>
      <c r="E74" s="367"/>
      <c r="F74" s="367"/>
      <c r="G74" s="64"/>
      <c r="H74" s="117"/>
      <c r="I74" s="117"/>
      <c r="J74" s="257"/>
      <c r="K74" s="257"/>
      <c r="L74" s="258"/>
      <c r="M74" s="257"/>
      <c r="N74" s="257"/>
      <c r="O74" s="257"/>
      <c r="P74" s="259"/>
      <c r="Q74" s="259"/>
      <c r="R74" s="117"/>
      <c r="S74" s="117"/>
      <c r="T74" s="117"/>
      <c r="U74" s="119"/>
      <c r="V74" s="117"/>
      <c r="W74" s="119"/>
      <c r="X74" s="64"/>
    </row>
    <row r="75" spans="1:28" s="6" customFormat="1" ht="9.75" customHeight="1">
      <c r="A75" s="150"/>
      <c r="B75" s="32"/>
      <c r="C75" s="64"/>
      <c r="D75" s="32"/>
      <c r="E75" s="367"/>
      <c r="F75" s="367"/>
      <c r="G75" s="64"/>
      <c r="H75" s="117"/>
      <c r="I75" s="3"/>
      <c r="J75" s="4"/>
      <c r="K75" s="4"/>
      <c r="L75" s="257"/>
      <c r="M75" s="257"/>
      <c r="N75" s="257"/>
      <c r="O75" s="260"/>
      <c r="P75" s="257"/>
      <c r="Q75" s="260"/>
      <c r="R75" s="117"/>
      <c r="S75" s="117"/>
      <c r="T75" s="117"/>
      <c r="U75" s="117"/>
      <c r="V75" s="117"/>
      <c r="W75" s="117"/>
      <c r="X75" s="32"/>
    </row>
    <row r="76" spans="1:28" s="6" customFormat="1" ht="9.75" customHeight="1">
      <c r="A76" s="364"/>
      <c r="B76" s="33"/>
      <c r="C76" s="33"/>
      <c r="D76" s="33"/>
      <c r="E76" s="33"/>
      <c r="F76" s="33"/>
      <c r="G76" s="33"/>
      <c r="H76" s="257"/>
      <c r="I76" s="4"/>
      <c r="J76" s="4"/>
      <c r="K76" s="4"/>
      <c r="L76" s="257"/>
      <c r="M76" s="257"/>
      <c r="N76" s="257"/>
      <c r="O76" s="257"/>
      <c r="P76" s="257"/>
      <c r="Q76" s="257"/>
      <c r="R76" s="10"/>
      <c r="S76" s="10"/>
      <c r="T76" s="10"/>
      <c r="U76" s="10"/>
      <c r="V76" s="10"/>
    </row>
    <row r="77" spans="1:28" s="6" customFormat="1" ht="9.75" customHeight="1">
      <c r="A77" s="24"/>
      <c r="H77" s="74"/>
      <c r="R77" s="10"/>
      <c r="S77" s="10"/>
      <c r="T77" s="10"/>
      <c r="U77" s="10"/>
      <c r="V77" s="10"/>
    </row>
    <row r="78" spans="1:28" s="6" customFormat="1" ht="9.75" customHeight="1">
      <c r="A78" s="24"/>
      <c r="H78" s="74"/>
      <c r="S78" s="10"/>
      <c r="T78" s="10"/>
      <c r="U78" s="10"/>
      <c r="V78" s="10"/>
    </row>
  </sheetData>
  <mergeCells count="2">
    <mergeCell ref="A1:T1"/>
    <mergeCell ref="E2:Q2"/>
  </mergeCells>
  <pageMargins left="0.7" right="0.7" top="0.75" bottom="0.75" header="0.3" footer="0.3"/>
  <pageSetup paperSize="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topLeftCell="A30" workbookViewId="0">
      <selection activeCell="L71" sqref="L71"/>
    </sheetView>
  </sheetViews>
  <sheetFormatPr baseColWidth="10" defaultRowHeight="15"/>
  <cols>
    <col min="1" max="29" width="10.140625" customWidth="1"/>
  </cols>
  <sheetData>
    <row r="1" spans="1:24" ht="21">
      <c r="A1" s="450" t="s">
        <v>39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1"/>
      <c r="V1" s="1"/>
      <c r="W1" s="1"/>
      <c r="X1" s="1"/>
    </row>
    <row r="2" spans="1:24" s="4" customFormat="1" ht="23.25" customHeight="1">
      <c r="A2" s="151"/>
      <c r="B2" s="151"/>
      <c r="C2" s="151"/>
      <c r="D2" s="151"/>
      <c r="E2" s="151"/>
      <c r="F2" s="451" t="s">
        <v>45</v>
      </c>
      <c r="G2" s="451"/>
      <c r="H2" s="451"/>
      <c r="I2" s="451"/>
      <c r="J2" s="451"/>
      <c r="K2" s="451"/>
      <c r="L2" s="451"/>
      <c r="M2" s="451"/>
      <c r="N2" s="451"/>
      <c r="O2" s="451"/>
      <c r="P2" s="151"/>
      <c r="Q2" s="151"/>
      <c r="R2" s="151"/>
      <c r="S2" s="151"/>
      <c r="T2" s="3"/>
      <c r="U2" s="3"/>
      <c r="V2" s="3"/>
      <c r="W2" s="3"/>
      <c r="X2" s="3"/>
    </row>
    <row r="3" spans="1:24">
      <c r="A3" s="5" t="s">
        <v>40</v>
      </c>
      <c r="H3" s="6"/>
      <c r="R3" s="7"/>
      <c r="S3" s="7"/>
      <c r="T3" s="7"/>
      <c r="U3" s="7"/>
      <c r="V3" s="7"/>
      <c r="W3" s="7"/>
      <c r="X3" s="7"/>
    </row>
    <row r="4" spans="1:24" ht="9.75" customHeight="1">
      <c r="A4" s="8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11"/>
      <c r="R4" s="11"/>
      <c r="S4" s="11"/>
      <c r="T4" s="11"/>
      <c r="U4" s="11"/>
      <c r="V4" s="11"/>
      <c r="W4" s="12"/>
      <c r="X4" s="7"/>
    </row>
    <row r="5" spans="1:24" ht="9.75" customHeight="1">
      <c r="A5" s="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1"/>
      <c r="R5" s="11"/>
      <c r="S5" s="11"/>
      <c r="T5" s="11"/>
      <c r="U5" s="11"/>
      <c r="V5" s="13"/>
      <c r="W5" s="1"/>
      <c r="X5" s="1"/>
    </row>
    <row r="6" spans="1:24" ht="9.75" customHeight="1">
      <c r="A6" s="9"/>
      <c r="B6" s="9">
        <v>30</v>
      </c>
      <c r="C6" s="9">
        <v>29</v>
      </c>
      <c r="D6" s="9">
        <v>28</v>
      </c>
      <c r="E6" s="9">
        <v>27</v>
      </c>
      <c r="F6" s="14">
        <v>26</v>
      </c>
      <c r="G6" s="9">
        <v>25</v>
      </c>
      <c r="H6" s="9">
        <v>24</v>
      </c>
      <c r="I6" s="9">
        <v>23</v>
      </c>
      <c r="J6" s="14">
        <v>22</v>
      </c>
      <c r="K6" s="14">
        <v>21</v>
      </c>
      <c r="L6" s="14">
        <v>20</v>
      </c>
      <c r="M6" s="15" t="s">
        <v>2</v>
      </c>
      <c r="N6" s="15" t="s">
        <v>3</v>
      </c>
      <c r="O6" s="16" t="s">
        <v>4</v>
      </c>
      <c r="P6" s="9"/>
      <c r="Q6" s="13"/>
      <c r="R6" s="13"/>
      <c r="S6" s="13"/>
      <c r="T6" s="13"/>
      <c r="U6" s="13"/>
      <c r="V6" s="13"/>
      <c r="W6" s="1"/>
      <c r="X6" s="1"/>
    </row>
    <row r="7" spans="1:24" s="6" customFormat="1" ht="9.75" customHeight="1">
      <c r="A7" s="10"/>
      <c r="B7" s="17"/>
      <c r="C7" s="17"/>
      <c r="D7" s="17"/>
      <c r="E7" s="17"/>
      <c r="F7" s="18"/>
      <c r="G7" s="17"/>
      <c r="H7" s="17"/>
      <c r="I7" s="17"/>
      <c r="J7" s="18"/>
      <c r="K7" s="18"/>
      <c r="L7" s="18"/>
      <c r="M7" s="17"/>
      <c r="N7" s="17"/>
      <c r="O7" s="19"/>
      <c r="P7" s="10"/>
      <c r="Q7" s="10"/>
      <c r="R7" s="10"/>
      <c r="S7" s="10"/>
      <c r="T7" s="10"/>
      <c r="U7" s="10"/>
      <c r="V7" s="10"/>
    </row>
    <row r="8" spans="1:24" s="6" customFormat="1" ht="9.75" customHeight="1">
      <c r="A8" s="10"/>
      <c r="B8" s="10"/>
      <c r="C8" s="10"/>
      <c r="D8" s="10"/>
      <c r="E8" s="10"/>
      <c r="F8" s="20"/>
      <c r="G8" s="10"/>
      <c r="H8" s="10"/>
      <c r="I8" s="10"/>
      <c r="J8" s="20"/>
      <c r="K8" s="20"/>
      <c r="L8" s="20"/>
      <c r="M8" s="10"/>
      <c r="N8" s="10"/>
      <c r="O8" s="21"/>
      <c r="P8" s="10"/>
      <c r="Q8" s="10"/>
      <c r="R8" s="10"/>
      <c r="S8" s="10"/>
      <c r="T8" s="10"/>
      <c r="U8" s="10"/>
      <c r="V8" s="10"/>
    </row>
    <row r="9" spans="1:24" s="6" customFormat="1" ht="9.75" customHeight="1">
      <c r="A9" s="22" t="s">
        <v>5</v>
      </c>
      <c r="B9" s="17">
        <f>'[2]mes 21'!B9*2%+'[2]mes 21'!B9</f>
        <v>1238.6778000000002</v>
      </c>
      <c r="C9" s="17">
        <f>'[2]mes 21'!C9*2%+'[2]mes 21'!C9</f>
        <v>1238.6778000000002</v>
      </c>
      <c r="D9" s="17">
        <f>'[2]mes 21'!D9*2%+'[2]mes 21'!D9</f>
        <v>1238.6778000000002</v>
      </c>
      <c r="E9" s="17">
        <f>'[2]mes 21'!E9*2%+'[2]mes 21'!E9</f>
        <v>1238.6778000000002</v>
      </c>
      <c r="F9" s="18">
        <f>'[2]mes 21'!F9*2%+'[2]mes 21'!F9</f>
        <v>1238.6778000000002</v>
      </c>
      <c r="G9" s="17">
        <f>'[2]mes 21'!G9*2%+'[2]mes 21'!G9</f>
        <v>1238.6778000000002</v>
      </c>
      <c r="H9" s="17">
        <f>'[2]mes 21'!H9*2%+'[2]mes 21'!H9</f>
        <v>1238.6778000000002</v>
      </c>
      <c r="I9" s="17">
        <f>'[2]mes 21'!I9*2%+'[2]mes 21'!I9</f>
        <v>1238.6778000000002</v>
      </c>
      <c r="J9" s="18">
        <f>'[2]mes 21'!J9*2%+'[2]mes 21'!J9</f>
        <v>1238.6778000000002</v>
      </c>
      <c r="K9" s="18">
        <f>'[2]mes 21'!K9*2%+'[2]mes 21'!K9</f>
        <v>1238.6778000000002</v>
      </c>
      <c r="L9" s="18">
        <f>'[2]mes 21'!L9*2%+'[2]mes 21'!L9</f>
        <v>1238.6778000000002</v>
      </c>
      <c r="M9" s="17">
        <f>'[2]mes 21'!M9*2%+'[2]mes 21'!M9</f>
        <v>1238.6778000000002</v>
      </c>
      <c r="N9" s="17">
        <f>'[2]mes 21'!N9*2%+'[2]mes 21'!N9</f>
        <v>1238.6778000000002</v>
      </c>
      <c r="O9" s="17">
        <f>'[2]mes 21'!O9*2%+'[2]mes 21'!O9</f>
        <v>1238.6778000000002</v>
      </c>
      <c r="P9" s="10"/>
      <c r="Q9" s="10"/>
      <c r="R9" s="10"/>
      <c r="S9" s="10"/>
      <c r="T9" s="10"/>
      <c r="U9" s="10"/>
      <c r="V9" s="10"/>
    </row>
    <row r="10" spans="1:24" s="6" customFormat="1" ht="9.75" customHeight="1">
      <c r="A10" s="22" t="s">
        <v>6</v>
      </c>
      <c r="B10" s="17">
        <f>'[2]mes 21'!B10*2%+'[2]mes 21'!B10</f>
        <v>1081.9854</v>
      </c>
      <c r="C10" s="17">
        <f>'[2]mes 21'!C10*2%+'[2]mes 21'!C10</f>
        <v>970.48919999999998</v>
      </c>
      <c r="D10" s="17">
        <f>'[2]mes 21'!D10*2%+'[2]mes 21'!D10</f>
        <v>929.70960000000014</v>
      </c>
      <c r="E10" s="17">
        <f>'[2]mes 21'!E10*2%+'[2]mes 21'!E10</f>
        <v>888.85859999999991</v>
      </c>
      <c r="F10" s="18">
        <f>'[2]mes 21'!F10*2%+'[2]mes 21'!F10</f>
        <v>779.83079999999995</v>
      </c>
      <c r="G10" s="17">
        <f>'[2]mes 21'!G10*2%+'[2]mes 21'!G10</f>
        <v>691.87620000000004</v>
      </c>
      <c r="H10" s="17">
        <f>'[2]mes 21'!H10*2%+'[2]mes 21'!H10</f>
        <v>651.05579999999998</v>
      </c>
      <c r="I10" s="17">
        <f>'[2]mes 21'!I10*2%+'[2]mes 21'!I10</f>
        <v>610.29660000000001</v>
      </c>
      <c r="J10" s="18">
        <f>'[2]mes 21'!J10*2%+'[2]mes 21'!J10</f>
        <v>569.44560000000001</v>
      </c>
      <c r="K10" s="18">
        <f>'[2]mes 21'!K10*2%+'[2]mes 21'!K10</f>
        <v>528.69659999999999</v>
      </c>
      <c r="L10" s="18">
        <f>'[2]mes 21'!L10*2%+'[2]mes 21'!L10</f>
        <v>491.1096</v>
      </c>
      <c r="M10" s="17">
        <f>'[2]mes 21'!M10*2%+'[2]mes 21'!M10</f>
        <v>491.1096</v>
      </c>
      <c r="N10" s="17">
        <f>'[2]mes 21'!N10*2%+'[2]mes 21'!N10</f>
        <v>491.1096</v>
      </c>
      <c r="O10" s="17">
        <f>'[2]mes 21'!O10*2%+'[2]mes 21'!O10</f>
        <v>491.1096</v>
      </c>
      <c r="P10" s="10"/>
      <c r="Q10" s="10"/>
      <c r="R10" s="10"/>
      <c r="S10" s="10"/>
      <c r="T10" s="10"/>
      <c r="U10" s="10"/>
      <c r="V10" s="10"/>
    </row>
    <row r="11" spans="1:24" s="6" customFormat="1" ht="9.75" customHeight="1">
      <c r="A11" s="22" t="s">
        <v>7</v>
      </c>
      <c r="B11" s="17">
        <f>'[2]mes 21'!B11*2%+'[2]mes 21'!B11</f>
        <v>2999.1364462931401</v>
      </c>
      <c r="C11" s="17">
        <f>'[2]mes 21'!C11*2%+'[2]mes 21'!C11</f>
        <v>2843.0975429989376</v>
      </c>
      <c r="D11" s="17">
        <f>'[2]mes 21'!D11*2%+'[2]mes 21'!D11</f>
        <v>2587.0588835056205</v>
      </c>
      <c r="E11" s="17">
        <f>'[2]mes 21'!E11*2%+'[2]mes 21'!E11</f>
        <v>2124.4842588311285</v>
      </c>
      <c r="F11" s="18">
        <f>'[2]mes 21'!F11*2%+'[2]mes 21'!F11</f>
        <v>1871.109815373522</v>
      </c>
      <c r="G11" s="17">
        <f>'[2]mes 21'!G11*2%+'[2]mes 21'!G11</f>
        <v>1863.2378638362959</v>
      </c>
      <c r="H11" s="17">
        <f>'[2]mes 21'!H11*2%+'[2]mes 21'!H11</f>
        <v>1817.8758360727202</v>
      </c>
      <c r="I11" s="17">
        <f>'[2]mes 21'!I11*2%+'[2]mes 21'!I11</f>
        <v>1785.3021492071578</v>
      </c>
      <c r="J11" s="18">
        <f>'[2]mes 21'!J11*2%+'[2]mes 21'!J11</f>
        <v>1754.3931879561121</v>
      </c>
      <c r="K11" s="18">
        <f>'[2]mes 21'!K11*2%+'[2]mes 21'!K11</f>
        <v>1626.7199154046016</v>
      </c>
      <c r="L11" s="18">
        <f>'[2]mes 21'!L11*2%+'[2]mes 21'!L11</f>
        <v>1499.4537044354461</v>
      </c>
      <c r="M11" s="17">
        <f>'[2]mes 21'!M11*2%+'[2]mes 21'!M11</f>
        <v>1306.0230877642141</v>
      </c>
      <c r="N11" s="17">
        <f>'[2]mes 21'!N11*2%+'[2]mes 21'!N11</f>
        <v>1067.2019265012118</v>
      </c>
      <c r="O11" s="17">
        <f>'[2]mes 21'!O11*2%+'[2]mes 21'!O11</f>
        <v>804.46387516777793</v>
      </c>
      <c r="P11" s="10"/>
      <c r="Q11" s="10"/>
      <c r="R11" s="10"/>
      <c r="S11" s="10"/>
      <c r="T11" s="10"/>
      <c r="U11" s="10"/>
      <c r="V11" s="10"/>
    </row>
    <row r="12" spans="1:24" s="6" customFormat="1" ht="9.75" customHeight="1">
      <c r="A12" s="22" t="s">
        <v>8</v>
      </c>
      <c r="B12" s="17">
        <f>'[2]mes 21'!B12*2%+'[2]mes 21'!B12</f>
        <v>990.32423536199997</v>
      </c>
      <c r="C12" s="17">
        <f>'[2]mes 21'!C12*2%+'[2]mes 21'!C12</f>
        <v>946.58933418000015</v>
      </c>
      <c r="D12" s="17">
        <f>'[2]mes 21'!D12*2%+'[2]mes 21'!D12</f>
        <v>826.09484376299986</v>
      </c>
      <c r="E12" s="17">
        <f>'[2]mes 21'!E12*2%+'[2]mes 21'!E12</f>
        <v>668.99947062900003</v>
      </c>
      <c r="F12" s="18">
        <f>'[2]mes 21'!F12*2%+'[2]mes 21'!F12</f>
        <v>585.00788499300006</v>
      </c>
      <c r="G12" s="17">
        <f>'[2]mes 21'!G12*2%+'[2]mes 21'!G12</f>
        <v>588.74941742399994</v>
      </c>
      <c r="H12" s="17">
        <f>'[2]mes 21'!H12*2%+'[2]mes 21'!H12</f>
        <v>575.16110242499997</v>
      </c>
      <c r="I12" s="17">
        <f>'[2]mes 21'!I12*2%+'[2]mes 21'!I12</f>
        <v>565.2653308890001</v>
      </c>
      <c r="J12" s="18">
        <f>'[2]mes 21'!J12*2%+'[2]mes 21'!J12</f>
        <v>557.31074721000005</v>
      </c>
      <c r="K12" s="18">
        <f>'[2]mes 21'!K12*2%+'[2]mes 21'!K12</f>
        <v>513.36764291399982</v>
      </c>
      <c r="L12" s="18">
        <f>'[2]mes 21'!L12*2%+'[2]mes 21'!L12</f>
        <v>471.62904217799991</v>
      </c>
      <c r="M12" s="17">
        <f>'[2]mes 21'!M12*2%+'[2]mes 21'!M12</f>
        <v>428.73307707299995</v>
      </c>
      <c r="N12" s="17">
        <f>'[2]mes 21'!N12*2%+'[2]mes 21'!N12</f>
        <v>344.08014036899999</v>
      </c>
      <c r="O12" s="17">
        <f>'[2]mes 21'!O12*2%+'[2]mes 21'!O12</f>
        <v>250.95211220100001</v>
      </c>
      <c r="P12" s="10"/>
      <c r="Q12" s="10"/>
      <c r="R12" s="10"/>
      <c r="S12" s="24"/>
      <c r="T12" s="24"/>
      <c r="U12" s="24"/>
      <c r="V12" s="10"/>
    </row>
    <row r="13" spans="1:24" s="29" customFormat="1" ht="9.75" hidden="1" customHeight="1">
      <c r="A13" s="25">
        <v>0.5</v>
      </c>
      <c r="B13" s="17">
        <f>'[2]mes 21'!B13*2%+'[2]mes 21'!B13</f>
        <v>495.16211768099998</v>
      </c>
      <c r="C13" s="26">
        <v>5679.5360050800009</v>
      </c>
      <c r="D13" s="26">
        <v>4956.5690625779989</v>
      </c>
      <c r="E13" s="26">
        <v>4013.9968237739999</v>
      </c>
      <c r="F13" s="27">
        <v>3510.0473099579999</v>
      </c>
      <c r="G13" s="26">
        <v>3532.4965045440003</v>
      </c>
      <c r="H13" s="26">
        <v>3450.96661455</v>
      </c>
      <c r="I13" s="26">
        <v>3391.5919853340006</v>
      </c>
      <c r="J13" s="27">
        <v>3343.8644832600003</v>
      </c>
      <c r="K13" s="27">
        <v>3080.2058574839984</v>
      </c>
      <c r="L13" s="27">
        <v>2829.7742530679998</v>
      </c>
      <c r="M13" s="28">
        <v>2572.3984624379996</v>
      </c>
      <c r="N13" s="28">
        <v>2064.4808422139999</v>
      </c>
      <c r="O13" s="28">
        <v>1505.7126732060001</v>
      </c>
      <c r="P13" s="25"/>
      <c r="Q13" s="25"/>
      <c r="R13" s="25"/>
      <c r="S13" s="25"/>
      <c r="T13" s="25"/>
      <c r="U13" s="25"/>
      <c r="V13" s="25"/>
    </row>
    <row r="14" spans="1:24" s="29" customFormat="1" ht="9.75" hidden="1" customHeight="1">
      <c r="A14" s="25">
        <v>0.3</v>
      </c>
      <c r="B14" s="17">
        <f>'[2]mes 21'!B14*2%+'[2]mes 21'!B14</f>
        <v>297.09727060860001</v>
      </c>
      <c r="C14" s="26">
        <v>3407.7216030480004</v>
      </c>
      <c r="D14" s="26">
        <v>2973.9414375467995</v>
      </c>
      <c r="E14" s="26">
        <v>2408.3980942643998</v>
      </c>
      <c r="F14" s="27">
        <v>2106.0283859747997</v>
      </c>
      <c r="G14" s="26">
        <v>2119.4979027263998</v>
      </c>
      <c r="H14" s="26">
        <v>2070.57996873</v>
      </c>
      <c r="I14" s="26">
        <v>2034.9551912004001</v>
      </c>
      <c r="J14" s="27">
        <v>2006.3186899560001</v>
      </c>
      <c r="K14" s="27">
        <v>1848.123514490399</v>
      </c>
      <c r="L14" s="27">
        <v>1697.8645518407998</v>
      </c>
      <c r="M14" s="28">
        <v>1543.4390774627998</v>
      </c>
      <c r="N14" s="28">
        <v>1238.6885053284</v>
      </c>
      <c r="O14" s="28">
        <v>903.42760392359992</v>
      </c>
      <c r="P14" s="25"/>
      <c r="Q14" s="25"/>
      <c r="R14" s="25"/>
      <c r="S14" s="25"/>
      <c r="T14" s="25"/>
      <c r="U14" s="25"/>
      <c r="V14" s="25"/>
    </row>
    <row r="15" spans="1:24" s="29" customFormat="1" ht="9.75" hidden="1" customHeight="1">
      <c r="A15" s="25">
        <v>0.2</v>
      </c>
      <c r="B15" s="17">
        <f>'[2]mes 21'!B15*2%+'[2]mes 21'!B15</f>
        <v>198.0648470724</v>
      </c>
      <c r="C15" s="26">
        <v>2271.8144020320005</v>
      </c>
      <c r="D15" s="26">
        <v>1982.6276250311998</v>
      </c>
      <c r="E15" s="26">
        <v>1605.5987295096002</v>
      </c>
      <c r="F15" s="27">
        <v>1404.0189239832002</v>
      </c>
      <c r="G15" s="26">
        <v>1412.9986018176</v>
      </c>
      <c r="H15" s="26">
        <v>1380.38664582</v>
      </c>
      <c r="I15" s="26">
        <v>1356.6367941336002</v>
      </c>
      <c r="J15" s="27">
        <v>1337.5457933040002</v>
      </c>
      <c r="K15" s="27">
        <v>1232.0823429935997</v>
      </c>
      <c r="L15" s="27">
        <v>1131.9097012272</v>
      </c>
      <c r="M15" s="28">
        <v>1028.9593849751998</v>
      </c>
      <c r="N15" s="28">
        <v>825.79233688559998</v>
      </c>
      <c r="O15" s="28">
        <v>602.28506928240006</v>
      </c>
      <c r="P15" s="25"/>
      <c r="Q15" s="25"/>
      <c r="R15" s="25"/>
      <c r="S15" s="25"/>
      <c r="T15" s="25"/>
      <c r="U15" s="25"/>
      <c r="V15" s="25"/>
    </row>
    <row r="16" spans="1:24" s="30" customFormat="1" ht="9.75" hidden="1" customHeight="1">
      <c r="A16" s="25"/>
      <c r="B16" s="17">
        <f>'[2]mes 21'!B16*2%+'[2]mes 21'!B16</f>
        <v>6310.1238816551395</v>
      </c>
      <c r="C16" s="17">
        <v>0</v>
      </c>
      <c r="D16" s="17">
        <v>0</v>
      </c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25"/>
      <c r="Q16" s="25"/>
      <c r="R16" s="25"/>
      <c r="S16" s="25"/>
      <c r="T16" s="25"/>
      <c r="U16" s="25"/>
      <c r="V16" s="25"/>
    </row>
    <row r="17" spans="1:22" s="6" customFormat="1" ht="9.75" customHeight="1">
      <c r="A17" s="22"/>
      <c r="B17" s="31">
        <f>B9+B10+B11+B12</f>
        <v>6310.1238816551404</v>
      </c>
      <c r="C17" s="31">
        <f t="shared" ref="C17:O17" si="0">C9+C10+C11+C12</f>
        <v>5998.8538771789381</v>
      </c>
      <c r="D17" s="31">
        <f t="shared" si="0"/>
        <v>5581.5411272686206</v>
      </c>
      <c r="E17" s="31">
        <f t="shared" si="0"/>
        <v>4921.0201294601284</v>
      </c>
      <c r="F17" s="31">
        <f t="shared" si="0"/>
        <v>4474.6263003665226</v>
      </c>
      <c r="G17" s="31">
        <f t="shared" si="0"/>
        <v>4382.5412812602963</v>
      </c>
      <c r="H17" s="31">
        <f t="shared" si="0"/>
        <v>4282.7705384977198</v>
      </c>
      <c r="I17" s="31">
        <f t="shared" si="0"/>
        <v>4199.5418800961579</v>
      </c>
      <c r="J17" s="31">
        <f t="shared" si="0"/>
        <v>4119.8273351661119</v>
      </c>
      <c r="K17" s="31">
        <f t="shared" si="0"/>
        <v>3907.4619583186013</v>
      </c>
      <c r="L17" s="31">
        <f t="shared" si="0"/>
        <v>3700.8701466134462</v>
      </c>
      <c r="M17" s="31">
        <f t="shared" si="0"/>
        <v>3464.5435648372145</v>
      </c>
      <c r="N17" s="31">
        <f t="shared" si="0"/>
        <v>3141.0694668702117</v>
      </c>
      <c r="O17" s="31">
        <f t="shared" si="0"/>
        <v>2785.2033873687783</v>
      </c>
      <c r="P17" s="10"/>
      <c r="Q17" s="10"/>
      <c r="R17" s="10"/>
      <c r="S17" s="10"/>
      <c r="T17" s="10"/>
      <c r="U17" s="10"/>
      <c r="V17" s="10"/>
    </row>
    <row r="18" spans="1:22" s="33" customFormat="1" ht="9.75" customHeight="1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</row>
    <row r="19" spans="1:22" s="33" customFormat="1" ht="9.75" customHeight="1">
      <c r="A19" s="3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</row>
    <row r="20" spans="1:22" ht="9.75" customHeight="1">
      <c r="A20" s="8" t="s">
        <v>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</row>
    <row r="21" spans="1:22" s="122" customFormat="1" ht="9.75" customHeight="1">
      <c r="A21" s="9"/>
      <c r="B21" s="9"/>
      <c r="C21" s="9"/>
      <c r="D21" s="9"/>
      <c r="E21" s="36" t="s">
        <v>10</v>
      </c>
      <c r="F21" s="15" t="s">
        <v>11</v>
      </c>
      <c r="G21" s="15">
        <v>25</v>
      </c>
      <c r="H21" s="36">
        <v>24</v>
      </c>
      <c r="I21" s="15">
        <v>23</v>
      </c>
      <c r="J21" s="15">
        <v>22</v>
      </c>
      <c r="K21" s="37">
        <v>21</v>
      </c>
      <c r="L21" s="37">
        <v>20</v>
      </c>
      <c r="M21" s="15">
        <v>19</v>
      </c>
      <c r="N21" s="36">
        <v>18</v>
      </c>
      <c r="O21" s="15">
        <v>17</v>
      </c>
      <c r="P21" s="36">
        <v>16</v>
      </c>
      <c r="Q21" s="15" t="s">
        <v>12</v>
      </c>
      <c r="R21" s="9"/>
      <c r="S21" s="9"/>
      <c r="T21" s="9"/>
      <c r="U21" s="9"/>
      <c r="V21" s="9"/>
    </row>
    <row r="22" spans="1:22" ht="9.75" customHeight="1">
      <c r="A22" s="9"/>
      <c r="B22" s="9"/>
      <c r="C22" s="9"/>
      <c r="D22" s="9"/>
      <c r="E22" s="121"/>
      <c r="F22" s="40"/>
      <c r="G22" s="40"/>
      <c r="H22" s="121"/>
      <c r="I22" s="40"/>
      <c r="J22" s="40"/>
      <c r="K22" s="42"/>
      <c r="L22" s="42"/>
      <c r="M22" s="40"/>
      <c r="N22" s="121"/>
      <c r="O22" s="40"/>
      <c r="P22" s="121"/>
      <c r="Q22" s="40"/>
      <c r="R22" s="9"/>
      <c r="S22" s="9"/>
      <c r="T22" s="9"/>
      <c r="U22" s="9"/>
      <c r="V22" s="9"/>
    </row>
    <row r="23" spans="1:22" s="6" customFormat="1" ht="9.75" customHeight="1">
      <c r="A23" s="10"/>
      <c r="B23" s="10"/>
      <c r="C23" s="10"/>
      <c r="D23" s="22" t="s">
        <v>5</v>
      </c>
      <c r="E23" s="18">
        <f>'[2]mes 21'!E22*2%+'[2]mes 21'!E22</f>
        <v>1071.0611999999999</v>
      </c>
      <c r="F23" s="17">
        <f>'[2]mes 21'!F22*2%+'[2]mes 21'!F22</f>
        <v>1071.0611999999999</v>
      </c>
      <c r="G23" s="17">
        <f>'[2]mes 21'!G22*2%+'[2]mes 21'!G22</f>
        <v>1071.0611999999999</v>
      </c>
      <c r="H23" s="18">
        <f>'[2]mes 21'!H22*2%+'[2]mes 21'!H22</f>
        <v>1071.0611999999999</v>
      </c>
      <c r="I23" s="17">
        <f>'[2]mes 21'!I22*2%+'[2]mes 21'!I22</f>
        <v>1071.0611999999999</v>
      </c>
      <c r="J23" s="17">
        <f>'[2]mes 21'!J22*2%+'[2]mes 21'!J22</f>
        <v>1071.0611999999999</v>
      </c>
      <c r="K23" s="17">
        <f>'[2]mes 21'!K22*2%+'[2]mes 21'!K22</f>
        <v>1071.0611999999999</v>
      </c>
      <c r="L23" s="17">
        <f>'[2]mes 21'!L22*2%+'[2]mes 21'!L22</f>
        <v>1071.0611999999999</v>
      </c>
      <c r="M23" s="17">
        <f>'[2]mes 21'!M22*2%+'[2]mes 21'!M22</f>
        <v>1071.0611999999999</v>
      </c>
      <c r="N23" s="18">
        <f>'[2]mes 21'!N22*2%+'[2]mes 21'!N22</f>
        <v>1071.0611999999999</v>
      </c>
      <c r="O23" s="17">
        <f>'[2]mes 21'!O22*2%+'[2]mes 21'!O22</f>
        <v>1071.0611999999999</v>
      </c>
      <c r="P23" s="18">
        <f>'[2]mes 21'!P22*2%+'[2]mes 21'!P22</f>
        <v>1071.0611999999999</v>
      </c>
      <c r="Q23" s="17">
        <f>'[2]mes 21'!Q22*2%+'[2]mes 21'!Q22</f>
        <v>1071.0611999999999</v>
      </c>
      <c r="R23" s="32"/>
      <c r="S23" s="10"/>
      <c r="T23" s="10"/>
      <c r="U23" s="10"/>
      <c r="V23" s="10"/>
    </row>
    <row r="24" spans="1:22" s="6" customFormat="1" ht="9.75" customHeight="1">
      <c r="A24" s="10"/>
      <c r="B24" s="10"/>
      <c r="C24" s="10"/>
      <c r="D24" s="22" t="s">
        <v>6</v>
      </c>
      <c r="E24" s="18">
        <f>'[2]mes 21'!E23*2%+'[2]mes 21'!E23</f>
        <v>779.83079999999995</v>
      </c>
      <c r="F24" s="17">
        <f>'[2]mes 21'!F23*2%+'[2]mes 21'!F23</f>
        <v>779.83079999999995</v>
      </c>
      <c r="G24" s="17">
        <f>'[2]mes 21'!G23*2%+'[2]mes 21'!G23</f>
        <v>691.87620000000004</v>
      </c>
      <c r="H24" s="18">
        <f>'[2]mes 21'!H23*2%+'[2]mes 21'!H23</f>
        <v>651.05579999999998</v>
      </c>
      <c r="I24" s="17">
        <f>'[2]mes 21'!I23*2%+'[2]mes 21'!I23</f>
        <v>610.29660000000001</v>
      </c>
      <c r="J24" s="17">
        <f>'[2]mes 21'!J23*2%+'[2]mes 21'!J23</f>
        <v>569.44560000000001</v>
      </c>
      <c r="K24" s="17">
        <f>'[2]mes 21'!K23*2%+'[2]mes 21'!K23</f>
        <v>528.69659999999999</v>
      </c>
      <c r="L24" s="17">
        <f>'[2]mes 21'!L23*2%+'[2]mes 21'!L23</f>
        <v>491.1096</v>
      </c>
      <c r="M24" s="17">
        <f>'[2]mes 21'!M23*2%+'[2]mes 21'!M23</f>
        <v>466.04819999999995</v>
      </c>
      <c r="N24" s="18">
        <f>'[2]mes 21'!N23*2%+'[2]mes 21'!N23</f>
        <v>440.96640000000002</v>
      </c>
      <c r="O24" s="17">
        <f>'[2]mes 21'!O23*2%+'[2]mes 21'!O23</f>
        <v>415.87439999999998</v>
      </c>
      <c r="P24" s="18">
        <f>'[2]mes 21'!P23*2%+'[2]mes 21'!P23</f>
        <v>390.85379999999998</v>
      </c>
      <c r="Q24" s="17">
        <f>'[2]mes 21'!Q23*2%+'[2]mes 21'!Q23</f>
        <v>390.85379999999998</v>
      </c>
      <c r="R24" s="32"/>
      <c r="S24" s="10"/>
      <c r="T24" s="10"/>
      <c r="U24" s="10"/>
      <c r="V24" s="10"/>
    </row>
    <row r="25" spans="1:22" s="6" customFormat="1" ht="9.75" customHeight="1">
      <c r="A25" s="10"/>
      <c r="B25" s="10"/>
      <c r="C25" s="10"/>
      <c r="D25" s="22" t="s">
        <v>7</v>
      </c>
      <c r="E25" s="18">
        <f>'[2]mes 21'!E24*2%+'[2]mes 21'!E24</f>
        <v>2010.7356280399979</v>
      </c>
      <c r="F25" s="17">
        <f>'[2]mes 21'!F24*2%+'[2]mes 21'!F24</f>
        <v>1654.0815050008919</v>
      </c>
      <c r="G25" s="17">
        <f>'[2]mes 21'!G24*2%+'[2]mes 21'!G24</f>
        <v>1633.132973725182</v>
      </c>
      <c r="H25" s="18">
        <f>'[2]mes 21'!H24*2%+'[2]mes 21'!H24</f>
        <v>1546.4926245736622</v>
      </c>
      <c r="I25" s="17">
        <f>'[2]mes 21'!I24*2%+'[2]mes 21'!I24</f>
        <v>1494.9122433932157</v>
      </c>
      <c r="J25" s="17">
        <f>'[2]mes 21'!J24*2%+'[2]mes 21'!J24</f>
        <v>1469.0771412917763</v>
      </c>
      <c r="K25" s="17">
        <f>'[2]mes 21'!K24*2%+'[2]mes 21'!K24</f>
        <v>1437.7036491500937</v>
      </c>
      <c r="L25" s="17">
        <f>'[2]mes 21'!L24*2%+'[2]mes 21'!L24</f>
        <v>1405.16222151996</v>
      </c>
      <c r="M25" s="17">
        <f>'[2]mes 21'!M24*2%+'[2]mes 21'!M24</f>
        <v>1384.9157458958398</v>
      </c>
      <c r="N25" s="18">
        <f>'[2]mes 21'!N24*2%+'[2]mes 21'!N24</f>
        <v>1285.0417303807319</v>
      </c>
      <c r="O25" s="17">
        <f>'[2]mes 21'!O24*2%+'[2]mes 21'!O24</f>
        <v>1227.8939174500499</v>
      </c>
      <c r="P25" s="18">
        <f>'[2]mes 21'!P24*2%+'[2]mes 21'!P24</f>
        <v>1166.9301718428242</v>
      </c>
      <c r="Q25" s="17">
        <f>'[2]mes 21'!Q24*2%+'[2]mes 21'!Q24</f>
        <v>1051.835476426776</v>
      </c>
      <c r="R25" s="32"/>
      <c r="S25" s="10"/>
      <c r="T25" s="10"/>
      <c r="U25" s="10"/>
      <c r="V25" s="10"/>
    </row>
    <row r="26" spans="1:22" s="6" customFormat="1" ht="9.75" customHeight="1">
      <c r="A26" s="10"/>
      <c r="B26" s="10"/>
      <c r="C26" s="10"/>
      <c r="D26" s="22" t="s">
        <v>8</v>
      </c>
      <c r="E26" s="18">
        <f>'[2]mes 21'!E25*2%+'[2]mes 21'!E25</f>
        <v>749.73328989299989</v>
      </c>
      <c r="F26" s="17">
        <f>'[2]mes 21'!F25*2%+'[2]mes 21'!F25</f>
        <v>544.94103279000001</v>
      </c>
      <c r="G26" s="17">
        <f>'[2]mes 21'!G25*2%+'[2]mes 21'!G25</f>
        <v>595.40579345099979</v>
      </c>
      <c r="H26" s="18">
        <f>'[2]mes 21'!H25*2%+'[2]mes 21'!H25</f>
        <v>509.46689633700009</v>
      </c>
      <c r="I26" s="17">
        <f>'[2]mes 21'!I25*2%+'[2]mes 21'!I25</f>
        <v>471.70864925099994</v>
      </c>
      <c r="J26" s="17">
        <f>'[2]mes 21'!J25*2%+'[2]mes 21'!J25</f>
        <v>463.65608763600005</v>
      </c>
      <c r="K26" s="17">
        <f>'[2]mes 21'!K25*2%+'[2]mes 21'!K25</f>
        <v>455.24835600299997</v>
      </c>
      <c r="L26" s="17">
        <f>'[2]mes 21'!L25*2%+'[2]mes 21'!L25</f>
        <v>447.24478335600003</v>
      </c>
      <c r="M26" s="17">
        <f>'[2]mes 21'!M25*2%+'[2]mes 21'!M25</f>
        <v>441.51307410000004</v>
      </c>
      <c r="N26" s="18">
        <f>'[2]mes 21'!N25*2%+'[2]mes 21'!N25</f>
        <v>406.75540130399997</v>
      </c>
      <c r="O26" s="17">
        <f>'[2]mes 21'!O25*2%+'[2]mes 21'!O25</f>
        <v>389.92156717499995</v>
      </c>
      <c r="P26" s="18">
        <f>'[2]mes 21'!P25*2%+'[2]mes 21'!P25</f>
        <v>368.66647868399997</v>
      </c>
      <c r="Q26" s="17">
        <f>'[2]mes 21'!Q25*2%+'[2]mes 21'!Q25</f>
        <v>347.68082951699995</v>
      </c>
      <c r="R26" s="32"/>
      <c r="S26" s="10"/>
      <c r="T26" s="10"/>
      <c r="U26" s="10"/>
      <c r="V26" s="10"/>
    </row>
    <row r="27" spans="1:22" s="6" customFormat="1" ht="9.75" hidden="1" customHeight="1">
      <c r="A27" s="10"/>
      <c r="B27" s="10"/>
      <c r="C27" s="44" t="s">
        <v>13</v>
      </c>
      <c r="D27" s="26">
        <v>0.5</v>
      </c>
      <c r="E27" s="31">
        <f>'[2]mes 21'!E26*2%+'[2]mes 21'!E26</f>
        <v>374.86664494649995</v>
      </c>
      <c r="F27" s="17">
        <f>'[2]mes 21'!F26*2%+'[2]mes 21'!F26</f>
        <v>272.470516395</v>
      </c>
      <c r="G27" s="17">
        <f>'[2]mes 21'!G26*2%+'[2]mes 21'!G26</f>
        <v>297.7028967254999</v>
      </c>
      <c r="H27" s="31">
        <f>'[2]mes 21'!H26*2%+'[2]mes 21'!H26</f>
        <v>254.73344816850005</v>
      </c>
      <c r="I27" s="17">
        <f>'[2]mes 21'!I26*2%+'[2]mes 21'!I26</f>
        <v>235.85432462549997</v>
      </c>
      <c r="J27" s="17">
        <f>'[2]mes 21'!J26*2%+'[2]mes 21'!J26</f>
        <v>231.82804381800003</v>
      </c>
      <c r="K27" s="17">
        <f>'[2]mes 21'!K26*2%+'[2]mes 21'!K26</f>
        <v>227.62417800149998</v>
      </c>
      <c r="L27" s="17">
        <f>'[2]mes 21'!L26*2%+'[2]mes 21'!L26</f>
        <v>223.62239167800001</v>
      </c>
      <c r="M27" s="17">
        <f>'[2]mes 21'!M26*2%+'[2]mes 21'!M26</f>
        <v>220.75653705000002</v>
      </c>
      <c r="N27" s="31">
        <f>'[2]mes 21'!N26*2%+'[2]mes 21'!N26</f>
        <v>203.37770065199999</v>
      </c>
      <c r="O27" s="17">
        <f>'[2]mes 21'!O26*2%+'[2]mes 21'!O26</f>
        <v>194.96078358749998</v>
      </c>
      <c r="P27" s="31">
        <f>'[2]mes 21'!P26*2%+'[2]mes 21'!P26</f>
        <v>184.33323934199998</v>
      </c>
      <c r="Q27" s="17">
        <f>'[2]mes 21'!Q26*2%+'[2]mes 21'!Q26</f>
        <v>173.84041475849997</v>
      </c>
      <c r="R27" s="51"/>
      <c r="S27" s="10"/>
      <c r="T27" s="10"/>
      <c r="U27" s="10"/>
      <c r="V27" s="10"/>
    </row>
    <row r="28" spans="1:22" s="6" customFormat="1" ht="9.75" hidden="1" customHeight="1">
      <c r="A28" s="10"/>
      <c r="B28" s="10"/>
      <c r="C28" s="44" t="s">
        <v>14</v>
      </c>
      <c r="D28" s="26">
        <v>0.3</v>
      </c>
      <c r="E28" s="31">
        <f>'[2]mes 21'!E27*2%+'[2]mes 21'!E27</f>
        <v>224.91998696789997</v>
      </c>
      <c r="F28" s="17">
        <f>'[2]mes 21'!F27*2%+'[2]mes 21'!F27</f>
        <v>163.482309837</v>
      </c>
      <c r="G28" s="17">
        <f>'[2]mes 21'!G27*2%+'[2]mes 21'!G27</f>
        <v>178.62173803529998</v>
      </c>
      <c r="H28" s="31">
        <f>'[2]mes 21'!H27*2%+'[2]mes 21'!H27</f>
        <v>152.84006890110004</v>
      </c>
      <c r="I28" s="17">
        <f>'[2]mes 21'!I27*2%+'[2]mes 21'!I27</f>
        <v>141.51259477529999</v>
      </c>
      <c r="J28" s="17">
        <f>'[2]mes 21'!J27*2%+'[2]mes 21'!J27</f>
        <v>139.09682629080001</v>
      </c>
      <c r="K28" s="17">
        <f>'[2]mes 21'!K27*2%+'[2]mes 21'!K27</f>
        <v>136.5745068009</v>
      </c>
      <c r="L28" s="17">
        <f>'[2]mes 21'!L27*2%+'[2]mes 21'!L27</f>
        <v>134.17343500679999</v>
      </c>
      <c r="M28" s="17">
        <f>'[2]mes 21'!M27*2%+'[2]mes 21'!M27</f>
        <v>132.45392223000002</v>
      </c>
      <c r="N28" s="31">
        <f>'[2]mes 21'!N27*2%+'[2]mes 21'!N27</f>
        <v>122.02662039119998</v>
      </c>
      <c r="O28" s="17">
        <f>'[2]mes 21'!O27*2%+'[2]mes 21'!O27</f>
        <v>116.97647015249999</v>
      </c>
      <c r="P28" s="31">
        <f>'[2]mes 21'!P27*2%+'[2]mes 21'!P27</f>
        <v>110.5999436052</v>
      </c>
      <c r="Q28" s="17">
        <f>'[2]mes 21'!Q27*2%+'[2]mes 21'!Q27</f>
        <v>104.30424885509997</v>
      </c>
      <c r="R28" s="51"/>
      <c r="S28" s="10"/>
      <c r="T28" s="10"/>
      <c r="U28" s="10"/>
      <c r="V28" s="10"/>
    </row>
    <row r="29" spans="1:22" s="6" customFormat="1" ht="9.75" hidden="1" customHeight="1">
      <c r="A29" s="10"/>
      <c r="B29" s="10"/>
      <c r="C29" s="44" t="s">
        <v>15</v>
      </c>
      <c r="D29" s="26">
        <v>0.2</v>
      </c>
      <c r="E29" s="31">
        <f>'[2]mes 21'!E28*2%+'[2]mes 21'!E28</f>
        <v>149.94665797859997</v>
      </c>
      <c r="F29" s="17">
        <f>'[2]mes 21'!F28*2%+'[2]mes 21'!F28</f>
        <v>108.98820655800002</v>
      </c>
      <c r="G29" s="17">
        <f>'[2]mes 21'!G28*2%+'[2]mes 21'!G28</f>
        <v>119.08115869019998</v>
      </c>
      <c r="H29" s="31">
        <f>'[2]mes 21'!H28*2%+'[2]mes 21'!H28</f>
        <v>101.89337926740001</v>
      </c>
      <c r="I29" s="17">
        <f>'[2]mes 21'!I28*2%+'[2]mes 21'!I28</f>
        <v>94.341729850199997</v>
      </c>
      <c r="J29" s="17">
        <f>'[2]mes 21'!J28*2%+'[2]mes 21'!J28</f>
        <v>92.731217527200002</v>
      </c>
      <c r="K29" s="17">
        <f>'[2]mes 21'!K28*2%+'[2]mes 21'!K28</f>
        <v>91.049671200600017</v>
      </c>
      <c r="L29" s="17">
        <f>'[2]mes 21'!L28*2%+'[2]mes 21'!L28</f>
        <v>89.448956671200008</v>
      </c>
      <c r="M29" s="17">
        <f>'[2]mes 21'!M28*2%+'[2]mes 21'!M28</f>
        <v>88.302614820000016</v>
      </c>
      <c r="N29" s="31">
        <f>'[2]mes 21'!N28*2%+'[2]mes 21'!N28</f>
        <v>81.351080260800003</v>
      </c>
      <c r="O29" s="17">
        <f>'[2]mes 21'!O28*2%+'[2]mes 21'!O28</f>
        <v>77.98431343499999</v>
      </c>
      <c r="P29" s="31">
        <f>'[2]mes 21'!P28*2%+'[2]mes 21'!P28</f>
        <v>73.733295736799988</v>
      </c>
      <c r="Q29" s="17">
        <f>'[2]mes 21'!Q28*2%+'[2]mes 21'!Q28</f>
        <v>69.536165903400004</v>
      </c>
      <c r="R29" s="51"/>
      <c r="S29" s="10"/>
      <c r="T29" s="10"/>
      <c r="U29" s="10"/>
      <c r="V29" s="10"/>
    </row>
    <row r="30" spans="1:22" s="6" customFormat="1" ht="9.75" customHeight="1">
      <c r="A30" s="10"/>
      <c r="B30" s="44"/>
      <c r="C30" s="44"/>
      <c r="D30" s="46"/>
      <c r="E30" s="31">
        <f>'[2]mes 21'!E29*2%+'[2]mes 21'!E29</f>
        <v>4611.3609179329969</v>
      </c>
      <c r="F30" s="31">
        <f>'[2]mes 21'!F29*2%+'[2]mes 21'!F29</f>
        <v>4049.9145377908922</v>
      </c>
      <c r="G30" s="31">
        <f>'[2]mes 21'!G29*2%+'[2]mes 21'!G29</f>
        <v>3991.4761671761817</v>
      </c>
      <c r="H30" s="31">
        <f>'[2]mes 21'!H29*2%+'[2]mes 21'!H29</f>
        <v>3778.0765209106626</v>
      </c>
      <c r="I30" s="31">
        <f>'[2]mes 21'!I29*2%+'[2]mes 21'!I29</f>
        <v>3647.9786926442157</v>
      </c>
      <c r="J30" s="31">
        <f>'[2]mes 21'!J29*2%+'[2]mes 21'!J29</f>
        <v>3573.2400289277762</v>
      </c>
      <c r="K30" s="31">
        <f>'[2]mes 21'!K29*2%+'[2]mes 21'!K29</f>
        <v>3492.7098051530938</v>
      </c>
      <c r="L30" s="31">
        <f>'[2]mes 21'!L29*2%+'[2]mes 21'!L29</f>
        <v>3414.5778048759603</v>
      </c>
      <c r="M30" s="31">
        <f>'[2]mes 21'!M29*2%+'[2]mes 21'!M29</f>
        <v>3363.5382199958394</v>
      </c>
      <c r="N30" s="31">
        <f>'[2]mes 21'!N29*2%+'[2]mes 21'!N29</f>
        <v>3203.8247316847319</v>
      </c>
      <c r="O30" s="31">
        <f>'[2]mes 21'!O29*2%+'[2]mes 21'!O29</f>
        <v>3104.7510846250498</v>
      </c>
      <c r="P30" s="31">
        <f>'[2]mes 21'!P29*2%+'[2]mes 21'!P29</f>
        <v>2997.5116505268243</v>
      </c>
      <c r="Q30" s="31">
        <f>'[2]mes 21'!Q29*2%+'[2]mes 21'!Q29</f>
        <v>2861.4313059437759</v>
      </c>
      <c r="R30" s="32"/>
      <c r="S30" s="10"/>
      <c r="T30" s="10"/>
      <c r="U30" s="10"/>
      <c r="V30" s="10"/>
    </row>
    <row r="31" spans="1:22" s="6" customFormat="1" ht="9.75" customHeight="1">
      <c r="A31" s="10"/>
      <c r="B31" s="10"/>
      <c r="C31" s="10"/>
      <c r="D31" s="35"/>
      <c r="E31" s="24"/>
      <c r="F31" s="24"/>
      <c r="G31" s="24"/>
      <c r="H31" s="24"/>
      <c r="I31" s="24"/>
      <c r="J31" s="24"/>
      <c r="K31" s="24"/>
      <c r="L31" s="24"/>
      <c r="M31" s="24"/>
      <c r="N31" s="35"/>
      <c r="O31" s="24"/>
      <c r="P31" s="24"/>
      <c r="Q31" s="24"/>
      <c r="R31" s="35"/>
      <c r="S31" s="10"/>
      <c r="T31" s="10"/>
      <c r="U31" s="10"/>
      <c r="V31" s="10"/>
    </row>
    <row r="32" spans="1:22" ht="9.75" customHeight="1">
      <c r="A32" s="8" t="s">
        <v>16</v>
      </c>
      <c r="B32" s="9"/>
      <c r="C32" s="10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  <c r="S32" s="9"/>
      <c r="T32" s="9"/>
      <c r="U32" s="9"/>
      <c r="V32" s="9"/>
    </row>
    <row r="33" spans="1:27" ht="9.75" customHeight="1">
      <c r="A33" s="9"/>
      <c r="B33" s="9"/>
      <c r="C33" s="10"/>
      <c r="D33" s="9"/>
      <c r="E33" s="9"/>
      <c r="F33" s="9"/>
      <c r="G33" s="9"/>
      <c r="H33" s="9"/>
      <c r="I33" s="9"/>
      <c r="J33" s="9"/>
      <c r="K33" s="9">
        <v>21</v>
      </c>
      <c r="L33" s="9">
        <v>20</v>
      </c>
      <c r="M33" s="9">
        <v>19</v>
      </c>
      <c r="N33" s="123">
        <v>18</v>
      </c>
      <c r="O33" s="123">
        <v>17</v>
      </c>
      <c r="P33" s="123">
        <v>16</v>
      </c>
      <c r="Q33" s="123">
        <v>15</v>
      </c>
      <c r="R33" s="126">
        <v>14</v>
      </c>
      <c r="S33" s="14">
        <v>13</v>
      </c>
      <c r="T33" s="47">
        <v>12</v>
      </c>
      <c r="U33" s="9"/>
      <c r="V33" s="9"/>
    </row>
    <row r="34" spans="1:27" ht="9.75" customHeight="1">
      <c r="A34" s="9"/>
      <c r="B34" s="9"/>
      <c r="C34" s="9"/>
      <c r="D34" s="9"/>
      <c r="E34" s="9"/>
      <c r="F34" s="9"/>
      <c r="G34" s="9"/>
      <c r="H34" s="9"/>
      <c r="I34" s="9"/>
      <c r="J34" s="40"/>
      <c r="K34" s="40"/>
      <c r="L34" s="40"/>
      <c r="M34" s="40"/>
      <c r="N34" s="124"/>
      <c r="O34" s="124"/>
      <c r="P34" s="124"/>
      <c r="Q34" s="124"/>
      <c r="R34" s="127"/>
      <c r="S34" s="38"/>
      <c r="T34" s="42"/>
      <c r="U34" s="9"/>
      <c r="V34" s="9"/>
    </row>
    <row r="35" spans="1:27" s="6" customFormat="1" ht="9.75" customHeight="1">
      <c r="A35" s="10"/>
      <c r="B35" s="10"/>
      <c r="C35" s="10"/>
      <c r="D35" s="10"/>
      <c r="E35" s="10"/>
      <c r="F35" s="10"/>
      <c r="G35" s="10"/>
      <c r="H35" s="10"/>
      <c r="J35" s="17" t="s">
        <v>5</v>
      </c>
      <c r="K35" s="93">
        <f>'[2]mes 21'!K34*2%+'[2]mes 21'!K34</f>
        <v>804.18840000000012</v>
      </c>
      <c r="L35" s="93">
        <f>'[2]mes 21'!L34*2%+'[2]mes 21'!L34</f>
        <v>804.18840000000012</v>
      </c>
      <c r="M35" s="93">
        <f>'[2]mes 21'!M34*2%+'[2]mes 21'!M34</f>
        <v>804.18840000000012</v>
      </c>
      <c r="N35" s="94">
        <f>'[2]mes 21'!N34*2%+'[2]mes 21'!N34</f>
        <v>804.18840000000012</v>
      </c>
      <c r="O35" s="94">
        <f>'[2]mes 21'!O34*2%+'[2]mes 21'!O34</f>
        <v>804.18840000000012</v>
      </c>
      <c r="P35" s="94">
        <f>'[2]mes 21'!P34*2%+'[2]mes 21'!P34</f>
        <v>804.18840000000012</v>
      </c>
      <c r="Q35" s="94">
        <f>'[2]mes 21'!Q34*2%+'[2]mes 21'!Q34</f>
        <v>804.18840000000012</v>
      </c>
      <c r="R35" s="93">
        <f>'[2]mes 21'!R34*2%+'[2]mes 21'!R34</f>
        <v>804.18840000000012</v>
      </c>
      <c r="S35" s="94">
        <f>'[2]mes 21'!S34*2%+'[2]mes 21'!S34</f>
        <v>804.18840000000012</v>
      </c>
      <c r="T35" s="93">
        <f>'[2]mes 21'!T34*2%+'[2]mes 21'!T34</f>
        <v>804.18840000000012</v>
      </c>
      <c r="U35" s="24"/>
      <c r="V35" s="24"/>
      <c r="W35" s="48"/>
      <c r="X35" s="48"/>
    </row>
    <row r="36" spans="1:27" s="6" customFormat="1" ht="9.75" customHeight="1">
      <c r="A36" s="10"/>
      <c r="B36" s="10"/>
      <c r="C36" s="10"/>
      <c r="D36" s="10"/>
      <c r="E36" s="10"/>
      <c r="F36" s="10"/>
      <c r="G36" s="10"/>
      <c r="H36" s="10"/>
      <c r="J36" s="17" t="s">
        <v>6</v>
      </c>
      <c r="K36" s="93">
        <f>'[2]mes 21'!K35*2%+'[2]mes 21'!K35</f>
        <v>528.69659999999999</v>
      </c>
      <c r="L36" s="93">
        <f>'[2]mes 21'!L35*2%+'[2]mes 21'!L35</f>
        <v>491.1096</v>
      </c>
      <c r="M36" s="93">
        <f>'[2]mes 21'!M35*2%+'[2]mes 21'!M35</f>
        <v>466.04819999999995</v>
      </c>
      <c r="N36" s="94">
        <f>'[2]mes 21'!N35*2%+'[2]mes 21'!N35</f>
        <v>440.96640000000002</v>
      </c>
      <c r="O36" s="94">
        <f>'[2]mes 21'!O35*2%+'[2]mes 21'!O35</f>
        <v>415.87439999999998</v>
      </c>
      <c r="P36" s="94">
        <f>'[2]mes 21'!P35*2%+'[2]mes 21'!P35</f>
        <v>390.85379999999998</v>
      </c>
      <c r="Q36" s="94">
        <f>'[2]mes 21'!Q35*2%+'[2]mes 21'!Q35</f>
        <v>365.7312</v>
      </c>
      <c r="R36" s="93">
        <f>'[2]mes 21'!R35*2%+'[2]mes 21'!R35</f>
        <v>340.7004</v>
      </c>
      <c r="S36" s="94">
        <f>'[2]mes 21'!S35*2%+'[2]mes 21'!S35</f>
        <v>315.58800000000002</v>
      </c>
      <c r="T36" s="93">
        <f>'[2]mes 21'!T35*2%+'[2]mes 21'!T35</f>
        <v>290.49600000000004</v>
      </c>
      <c r="U36" s="24"/>
      <c r="V36" s="24"/>
      <c r="W36" s="49"/>
      <c r="X36" s="48"/>
    </row>
    <row r="37" spans="1:27" s="6" customFormat="1" ht="9.75" customHeight="1">
      <c r="A37" s="10"/>
      <c r="B37" s="10"/>
      <c r="C37" s="10"/>
      <c r="D37" s="10"/>
      <c r="E37" s="10"/>
      <c r="F37" s="10"/>
      <c r="G37" s="10"/>
      <c r="H37" s="10"/>
      <c r="J37" s="17" t="s">
        <v>7</v>
      </c>
      <c r="K37" s="93">
        <f>'[2]mes 21'!K36*2%+'[2]mes 21'!K36</f>
        <v>1695.508126492608</v>
      </c>
      <c r="L37" s="93">
        <f>'[2]mes 21'!L36*2%+'[2]mes 21'!L36</f>
        <v>1664.574611270958</v>
      </c>
      <c r="M37" s="93">
        <f>'[2]mes 21'!M36*2%+'[2]mes 21'!M36</f>
        <v>1572.9384423958559</v>
      </c>
      <c r="N37" s="94">
        <f>'[2]mes 21'!N36*2%+'[2]mes 21'!N36</f>
        <v>1444.2064727561099</v>
      </c>
      <c r="O37" s="94">
        <f>'[2]mes 21'!O36*2%+'[2]mes 21'!O36</f>
        <v>1331.5154105573458</v>
      </c>
      <c r="P37" s="94">
        <f>'[2]mes 21'!P36*2%+'[2]mes 21'!P36</f>
        <v>1209.0302849185739</v>
      </c>
      <c r="Q37" s="94">
        <f>'[2]mes 21'!Q36*2%+'[2]mes 21'!Q36</f>
        <v>1098.3161427801483</v>
      </c>
      <c r="R37" s="93">
        <f>'[2]mes 21'!R36*2%+'[2]mes 21'!R36</f>
        <v>1034.0357740550819</v>
      </c>
      <c r="S37" s="94">
        <f>'[2]mes 21'!S36*2%+'[2]mes 21'!S36</f>
        <v>974.81079388908017</v>
      </c>
      <c r="T37" s="93">
        <f>'[2]mes 21'!T36*2%+'[2]mes 21'!T36</f>
        <v>855.875979243144</v>
      </c>
      <c r="U37" s="24"/>
      <c r="V37" s="24"/>
      <c r="W37" s="48"/>
      <c r="X37" s="48"/>
    </row>
    <row r="38" spans="1:27" s="6" customFormat="1" ht="9.75" customHeight="1">
      <c r="A38" s="10"/>
      <c r="B38" s="10"/>
      <c r="C38" s="10"/>
      <c r="D38" s="10"/>
      <c r="E38" s="10"/>
      <c r="F38" s="10"/>
      <c r="G38" s="10"/>
      <c r="H38" s="10"/>
      <c r="J38" s="22" t="s">
        <v>8</v>
      </c>
      <c r="K38" s="93">
        <f>'[2]mes 21'!K37*2%+'[2]mes 21'!K37</f>
        <v>649.12832048400003</v>
      </c>
      <c r="L38" s="93">
        <f>'[2]mes 21'!L37*2%+'[2]mes 21'!L37</f>
        <v>634.45000094700004</v>
      </c>
      <c r="M38" s="93">
        <f>'[2]mes 21'!M37*2%+'[2]mes 21'!M37</f>
        <v>583.51372146900007</v>
      </c>
      <c r="N38" s="94">
        <f>'[2]mes 21'!N37*2%+'[2]mes 21'!N37</f>
        <v>475.86658790999985</v>
      </c>
      <c r="O38" s="94">
        <f>'[2]mes 21'!O37*2%+'[2]mes 21'!O37</f>
        <v>455.86071810300012</v>
      </c>
      <c r="P38" s="94">
        <f>'[2]mes 21'!P37*2%+'[2]mes 21'!P37</f>
        <v>392.04034004099992</v>
      </c>
      <c r="Q38" s="94">
        <f>'[2]mes 21'!Q37*2%+'[2]mes 21'!Q37</f>
        <v>374.38594069800013</v>
      </c>
      <c r="R38" s="93">
        <f>'[2]mes 21'!R37*2%+'[2]mes 21'!R37</f>
        <v>364.80247383299996</v>
      </c>
      <c r="S38" s="94">
        <f>'[2]mes 21'!S37*2%+'[2]mes 21'!S37</f>
        <v>342.64721305500007</v>
      </c>
      <c r="T38" s="93">
        <f>'[2]mes 21'!T37*2%+'[2]mes 21'!T37</f>
        <v>291.40475252700003</v>
      </c>
      <c r="U38" s="24"/>
      <c r="V38" s="24"/>
      <c r="W38" s="48"/>
      <c r="X38" s="48"/>
    </row>
    <row r="39" spans="1:27" s="30" customFormat="1" ht="9.75" hidden="1" customHeight="1">
      <c r="A39" s="25"/>
      <c r="B39" s="25"/>
      <c r="C39" s="25"/>
      <c r="D39" s="25"/>
      <c r="E39" s="25"/>
      <c r="F39" s="25"/>
      <c r="G39" s="10"/>
      <c r="H39" s="44" t="s">
        <v>13</v>
      </c>
      <c r="I39" s="50">
        <v>0.5</v>
      </c>
      <c r="K39" s="93">
        <f>'[2]mes 21'!K38*2%+'[2]mes 21'!K38</f>
        <v>324.56416024200001</v>
      </c>
      <c r="L39" s="93">
        <f>'[2]mes 21'!L38*2%+'[2]mes 21'!L38</f>
        <v>317.22500047350002</v>
      </c>
      <c r="M39" s="93">
        <f>'[2]mes 21'!M38*2%+'[2]mes 21'!M38</f>
        <v>291.75686073450004</v>
      </c>
      <c r="N39" s="94">
        <f>'[2]mes 21'!N38*2%+'[2]mes 21'!N38</f>
        <v>237.93329395499993</v>
      </c>
      <c r="O39" s="94">
        <f>'[2]mes 21'!O38*2%+'[2]mes 21'!O38</f>
        <v>227.93035905150006</v>
      </c>
      <c r="P39" s="94">
        <f>'[2]mes 21'!P38*2%+'[2]mes 21'!P38</f>
        <v>196.02017002049996</v>
      </c>
      <c r="Q39" s="94">
        <f>'[2]mes 21'!Q38*2%+'[2]mes 21'!Q38</f>
        <v>187.19297034900006</v>
      </c>
      <c r="R39" s="93">
        <f>'[2]mes 21'!R38*2%+'[2]mes 21'!R38</f>
        <v>182.40123691649998</v>
      </c>
      <c r="S39" s="94">
        <f>'[2]mes 21'!S38*2%+'[2]mes 21'!S38</f>
        <v>171.32360652750003</v>
      </c>
      <c r="T39" s="93">
        <f>'[2]mes 21'!T38*2%+'[2]mes 21'!T38</f>
        <v>145.70237626350001</v>
      </c>
      <c r="U39" s="51"/>
      <c r="V39" s="51"/>
      <c r="W39" s="52"/>
    </row>
    <row r="40" spans="1:27" s="30" customFormat="1" ht="9.75" hidden="1" customHeight="1">
      <c r="A40" s="25"/>
      <c r="B40" s="25"/>
      <c r="C40" s="25"/>
      <c r="D40" s="25"/>
      <c r="E40" s="25"/>
      <c r="F40" s="25"/>
      <c r="G40" s="10"/>
      <c r="H40" s="44" t="s">
        <v>14</v>
      </c>
      <c r="I40" s="50">
        <v>0.3</v>
      </c>
      <c r="K40" s="93">
        <f>'[2]mes 21'!K39*2%+'[2]mes 21'!K39</f>
        <v>194.7384961452</v>
      </c>
      <c r="L40" s="93">
        <f>'[2]mes 21'!L39*2%+'[2]mes 21'!L39</f>
        <v>190.33500028409998</v>
      </c>
      <c r="M40" s="93">
        <f>'[2]mes 21'!M39*2%+'[2]mes 21'!M39</f>
        <v>175.0541164407</v>
      </c>
      <c r="N40" s="94">
        <f>'[2]mes 21'!N39*2%+'[2]mes 21'!N39</f>
        <v>142.75997637299997</v>
      </c>
      <c r="O40" s="94">
        <f>'[2]mes 21'!O39*2%+'[2]mes 21'!O39</f>
        <v>136.75821543090004</v>
      </c>
      <c r="P40" s="94">
        <f>'[2]mes 21'!P39*2%+'[2]mes 21'!P39</f>
        <v>117.61210201229997</v>
      </c>
      <c r="Q40" s="94">
        <f>'[2]mes 21'!Q39*2%+'[2]mes 21'!Q39</f>
        <v>112.31578220940003</v>
      </c>
      <c r="R40" s="93">
        <f>'[2]mes 21'!R39*2%+'[2]mes 21'!R39</f>
        <v>109.44074214989998</v>
      </c>
      <c r="S40" s="94">
        <f>'[2]mes 21'!S39*2%+'[2]mes 21'!S39</f>
        <v>102.79416391650001</v>
      </c>
      <c r="T40" s="93">
        <f>'[2]mes 21'!T39*2%+'[2]mes 21'!T39</f>
        <v>87.421425758099986</v>
      </c>
      <c r="U40" s="51"/>
      <c r="V40" s="51"/>
      <c r="W40" s="52"/>
    </row>
    <row r="41" spans="1:27" s="30" customFormat="1" ht="9.75" hidden="1" customHeight="1">
      <c r="A41" s="25"/>
      <c r="B41" s="25"/>
      <c r="C41" s="25"/>
      <c r="D41" s="25"/>
      <c r="E41" s="25"/>
      <c r="F41" s="25"/>
      <c r="G41" s="10"/>
      <c r="H41" s="44" t="s">
        <v>15</v>
      </c>
      <c r="I41" s="50">
        <v>0.2</v>
      </c>
      <c r="K41" s="93">
        <f>'[2]mes 21'!K40*2%+'[2]mes 21'!K40</f>
        <v>129.82566409680004</v>
      </c>
      <c r="L41" s="93">
        <f>'[2]mes 21'!L40*2%+'[2]mes 21'!L40</f>
        <v>126.8900001894</v>
      </c>
      <c r="M41" s="93">
        <f>'[2]mes 21'!M40*2%+'[2]mes 21'!M40</f>
        <v>116.70274429380001</v>
      </c>
      <c r="N41" s="94">
        <f>'[2]mes 21'!N40*2%+'[2]mes 21'!N40</f>
        <v>95.173317581999981</v>
      </c>
      <c r="O41" s="94">
        <f>'[2]mes 21'!O40*2%+'[2]mes 21'!O40</f>
        <v>91.172143620600025</v>
      </c>
      <c r="P41" s="94">
        <f>'[2]mes 21'!P40*2%+'[2]mes 21'!P40</f>
        <v>78.40806800819999</v>
      </c>
      <c r="Q41" s="94">
        <f>'[2]mes 21'!Q40*2%+'[2]mes 21'!Q40</f>
        <v>74.877188139600023</v>
      </c>
      <c r="R41" s="93">
        <f>'[2]mes 21'!R40*2%+'[2]mes 21'!R40</f>
        <v>72.960494766599993</v>
      </c>
      <c r="S41" s="94">
        <f>'[2]mes 21'!S40*2%+'[2]mes 21'!S40</f>
        <v>68.529442611000007</v>
      </c>
      <c r="T41" s="93">
        <f>'[2]mes 21'!T40*2%+'[2]mes 21'!T40</f>
        <v>58.280950505400007</v>
      </c>
      <c r="U41" s="51"/>
      <c r="V41" s="51"/>
      <c r="W41" s="52"/>
    </row>
    <row r="42" spans="1:27" s="6" customFormat="1" ht="9.75" customHeight="1">
      <c r="A42" s="10"/>
      <c r="B42" s="10"/>
      <c r="C42" s="10"/>
      <c r="D42" s="10"/>
      <c r="E42" s="10"/>
      <c r="F42" s="10"/>
      <c r="G42" s="10"/>
      <c r="H42" s="44"/>
      <c r="I42" s="53"/>
      <c r="J42" s="95"/>
      <c r="K42" s="100">
        <f>K35+K36+K37+K38</f>
        <v>3677.5214469766083</v>
      </c>
      <c r="L42" s="100">
        <f t="shared" ref="L42:T42" si="1">L35+L36+L37+L38</f>
        <v>3594.3226122179585</v>
      </c>
      <c r="M42" s="100">
        <f t="shared" si="1"/>
        <v>3426.6887638648559</v>
      </c>
      <c r="N42" s="101">
        <f t="shared" si="1"/>
        <v>3165.2278606661102</v>
      </c>
      <c r="O42" s="101">
        <f t="shared" si="1"/>
        <v>3007.4389286603464</v>
      </c>
      <c r="P42" s="101">
        <f t="shared" si="1"/>
        <v>2796.112824959574</v>
      </c>
      <c r="Q42" s="101">
        <f t="shared" si="1"/>
        <v>2642.6216834781485</v>
      </c>
      <c r="R42" s="100">
        <f t="shared" si="1"/>
        <v>2543.7270478880823</v>
      </c>
      <c r="S42" s="101">
        <f t="shared" si="1"/>
        <v>2437.2344069440805</v>
      </c>
      <c r="T42" s="100">
        <f t="shared" si="1"/>
        <v>2241.9651317701441</v>
      </c>
      <c r="U42" s="24"/>
      <c r="V42" s="24"/>
      <c r="W42" s="48"/>
    </row>
    <row r="43" spans="1:27" s="6" customFormat="1" ht="9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10"/>
      <c r="V43" s="10"/>
    </row>
    <row r="44" spans="1:27" ht="9.75" customHeight="1">
      <c r="A44" s="8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7" ht="9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7">
        <v>18</v>
      </c>
      <c r="O45" s="14">
        <v>17</v>
      </c>
      <c r="P45" s="14">
        <v>16</v>
      </c>
      <c r="Q45" s="47">
        <v>15</v>
      </c>
      <c r="R45" s="14">
        <v>14</v>
      </c>
      <c r="S45" s="14">
        <v>13</v>
      </c>
      <c r="T45" s="14">
        <v>12</v>
      </c>
      <c r="U45" s="47">
        <v>11</v>
      </c>
      <c r="V45" s="47">
        <v>10</v>
      </c>
      <c r="W45" s="90">
        <v>9</v>
      </c>
    </row>
    <row r="46" spans="1:27" ht="9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40"/>
      <c r="N46" s="42"/>
      <c r="O46" s="38"/>
      <c r="P46" s="38"/>
      <c r="Q46" s="42"/>
      <c r="R46" s="38"/>
      <c r="S46" s="38"/>
      <c r="T46" s="38"/>
      <c r="U46" s="42"/>
      <c r="V46" s="42"/>
      <c r="W46" s="91"/>
    </row>
    <row r="47" spans="1:27" s="6" customFormat="1" ht="9.75" customHeight="1">
      <c r="A47" s="10"/>
      <c r="B47" s="10"/>
      <c r="C47" s="10"/>
      <c r="D47" s="10"/>
      <c r="E47" s="10"/>
      <c r="F47" s="9"/>
      <c r="G47" s="10"/>
      <c r="H47" s="10"/>
      <c r="I47" s="10"/>
      <c r="J47" s="10"/>
      <c r="K47" s="10"/>
      <c r="L47" s="10"/>
      <c r="M47" s="22"/>
      <c r="N47" s="55"/>
      <c r="O47" s="56"/>
      <c r="P47" s="56"/>
      <c r="Q47" s="55"/>
      <c r="R47" s="56"/>
      <c r="S47" s="56"/>
      <c r="T47" s="56"/>
      <c r="U47" s="55"/>
      <c r="V47" s="55"/>
      <c r="W47" s="96"/>
    </row>
    <row r="48" spans="1:27" s="6" customFormat="1" ht="9.75" customHeight="1">
      <c r="A48" s="10"/>
      <c r="B48" s="10"/>
      <c r="C48" s="10"/>
      <c r="D48" s="10"/>
      <c r="E48" s="10"/>
      <c r="F48" s="9"/>
      <c r="G48" s="10"/>
      <c r="H48" s="10"/>
      <c r="I48" s="10"/>
      <c r="J48" s="10"/>
      <c r="K48" s="10"/>
      <c r="L48" s="10"/>
      <c r="M48" s="17" t="s">
        <v>5</v>
      </c>
      <c r="N48" s="93">
        <f>'[2]mes 21'!N48*2%+'[2]mes 21'!N48</f>
        <v>669.30359999999996</v>
      </c>
      <c r="O48" s="94">
        <f>'[2]mes 21'!O48*2%+'[2]mes 21'!O48</f>
        <v>669.30359999999996</v>
      </c>
      <c r="P48" s="94">
        <f>'[2]mes 21'!P48*2%+'[2]mes 21'!P48</f>
        <v>669.30359999999996</v>
      </c>
      <c r="Q48" s="93">
        <f>'[2]mes 21'!Q48*2%+'[2]mes 21'!Q48</f>
        <v>669.30359999999996</v>
      </c>
      <c r="R48" s="94">
        <f>'[2]mes 21'!R48*2%+'[2]mes 21'!R48</f>
        <v>669.30359999999996</v>
      </c>
      <c r="S48" s="94">
        <f>'[2]mes 21'!S48*2%+'[2]mes 21'!S48</f>
        <v>669.30359999999996</v>
      </c>
      <c r="T48" s="94">
        <f>'[2]mes 21'!T48*2%+'[2]mes 21'!T48</f>
        <v>669.30359999999996</v>
      </c>
      <c r="U48" s="93">
        <f>'[2]mes 21'!U48*2%+'[2]mes 21'!U48</f>
        <v>669.30359999999996</v>
      </c>
      <c r="V48" s="93">
        <f>'[2]mes 21'!V48*2%+'[2]mes 21'!V48</f>
        <v>669.30359999999996</v>
      </c>
      <c r="W48" s="94">
        <f>'[2]mes 21'!W48*2%+'[2]mes 21'!W48</f>
        <v>669.30359999999996</v>
      </c>
      <c r="X48" s="48"/>
      <c r="Y48" s="48"/>
      <c r="Z48" s="48"/>
      <c r="AA48" s="48"/>
    </row>
    <row r="49" spans="1:27" s="6" customFormat="1" ht="9.75" customHeight="1">
      <c r="A49" s="10"/>
      <c r="B49" s="10"/>
      <c r="C49" s="10"/>
      <c r="D49" s="10"/>
      <c r="E49" s="10"/>
      <c r="F49" s="9"/>
      <c r="G49" s="10"/>
      <c r="H49" s="10"/>
      <c r="I49" s="10"/>
      <c r="J49" s="10"/>
      <c r="K49" s="10"/>
      <c r="L49" s="10"/>
      <c r="M49" s="17" t="s">
        <v>6</v>
      </c>
      <c r="N49" s="93">
        <f>'[2]mes 21'!N49*2%+'[2]mes 21'!N49</f>
        <v>440.96640000000002</v>
      </c>
      <c r="O49" s="94">
        <f>'[2]mes 21'!O49*2%+'[2]mes 21'!O49</f>
        <v>415.87439999999998</v>
      </c>
      <c r="P49" s="94">
        <f>'[2]mes 21'!P49*2%+'[2]mes 21'!P49</f>
        <v>390.85379999999998</v>
      </c>
      <c r="Q49" s="93">
        <f>'[2]mes 21'!Q49*2%+'[2]mes 21'!Q49</f>
        <v>365.7312</v>
      </c>
      <c r="R49" s="94">
        <f>'[2]mes 21'!R49*2%+'[2]mes 21'!R49</f>
        <v>340.7004</v>
      </c>
      <c r="S49" s="94">
        <f>'[2]mes 21'!S49*2%+'[2]mes 21'!S49</f>
        <v>315.58800000000002</v>
      </c>
      <c r="T49" s="94">
        <f>'[2]mes 21'!T49*2%+'[2]mes 21'!T49</f>
        <v>290.49600000000004</v>
      </c>
      <c r="U49" s="93">
        <f>'[2]mes 21'!U49*2%+'[2]mes 21'!U49</f>
        <v>265.404</v>
      </c>
      <c r="V49" s="93">
        <f>'[2]mes 21'!V49*2%+'[2]mes 21'!V49</f>
        <v>240.363</v>
      </c>
      <c r="W49" s="94">
        <f>'[2]mes 21'!W49*2%+'[2]mes 21'!W49</f>
        <v>227.84759999999997</v>
      </c>
      <c r="X49" s="48"/>
      <c r="Y49" s="48"/>
      <c r="Z49" s="48"/>
      <c r="AA49" s="48"/>
    </row>
    <row r="50" spans="1:27" s="6" customFormat="1" ht="9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7" t="s">
        <v>7</v>
      </c>
      <c r="N50" s="93">
        <f>'[2]mes 21'!N50*2%+'[2]mes 21'!N50</f>
        <v>1267.527107061072</v>
      </c>
      <c r="O50" s="94">
        <f>'[2]mes 21'!O50*2%+'[2]mes 21'!O50</f>
        <v>1185.2679410453341</v>
      </c>
      <c r="P50" s="94">
        <f>'[2]mes 21'!P50*2%+'[2]mes 21'!P50</f>
        <v>1155.8910572803081</v>
      </c>
      <c r="Q50" s="93">
        <f>'[2]mes 21'!Q50*2%+'[2]mes 21'!Q50</f>
        <v>1067.843557759986</v>
      </c>
      <c r="R50" s="94">
        <f>'[2]mes 21'!R50*2%+'[2]mes 21'!R50</f>
        <v>1005.7954116027781</v>
      </c>
      <c r="S50" s="94">
        <f>'[2]mes 21'!S50*2%+'[2]mes 21'!S50</f>
        <v>918.72955652245207</v>
      </c>
      <c r="T50" s="94">
        <f>'[2]mes 21'!T50*2%+'[2]mes 21'!T50</f>
        <v>912.30336565923596</v>
      </c>
      <c r="U50" s="93">
        <f>'[2]mes 21'!U50*2%+'[2]mes 21'!U50</f>
        <v>922.15079383185025</v>
      </c>
      <c r="V50" s="93">
        <f>'[2]mes 21'!V50*2%+'[2]mes 21'!V50</f>
        <v>776.65797312778807</v>
      </c>
      <c r="W50" s="94">
        <f>'[2]mes 21'!W50*2%+'[2]mes 21'!W50</f>
        <v>673.55456460118205</v>
      </c>
      <c r="X50" s="48"/>
      <c r="Y50" s="48"/>
      <c r="Z50" s="48"/>
      <c r="AA50" s="48"/>
    </row>
    <row r="51" spans="1:27" s="6" customFormat="1" ht="9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2" t="s">
        <v>8</v>
      </c>
      <c r="N51" s="93">
        <f>'[2]mes 21'!N51*2%+'[2]mes 21'!N51</f>
        <v>433.54624317899999</v>
      </c>
      <c r="O51" s="94">
        <f>'[2]mes 21'!O51*2%+'[2]mes 21'!O51</f>
        <v>380.59529239200015</v>
      </c>
      <c r="P51" s="94">
        <f>'[2]mes 21'!P51*2%+'[2]mes 21'!P51</f>
        <v>379.59101854800002</v>
      </c>
      <c r="Q51" s="93">
        <f>'[2]mes 21'!Q51*2%+'[2]mes 21'!Q51</f>
        <v>390.34409702400001</v>
      </c>
      <c r="R51" s="94">
        <f>'[2]mes 21'!R51*2%+'[2]mes 21'!R51</f>
        <v>370.66277913000005</v>
      </c>
      <c r="S51" s="94">
        <f>'[2]mes 21'!S51*2%+'[2]mes 21'!S51</f>
        <v>380.24624599500004</v>
      </c>
      <c r="T51" s="94">
        <f>'[2]mes 21'!T51*2%+'[2]mes 21'!T51</f>
        <v>316.84839778200006</v>
      </c>
      <c r="U51" s="93">
        <f>'[2]mes 21'!U51*2%+'[2]mes 21'!U51</f>
        <v>327.73619591999994</v>
      </c>
      <c r="V51" s="93">
        <f>'[2]mes 21'!V51*2%+'[2]mes 21'!V51</f>
        <v>269.80061763900005</v>
      </c>
      <c r="W51" s="94">
        <f>'[2]mes 21'!W51*2%+'[2]mes 21'!W51</f>
        <v>233.84271512700008</v>
      </c>
      <c r="X51" s="48"/>
      <c r="Y51" s="48"/>
      <c r="Z51" s="48"/>
      <c r="AA51" s="48"/>
    </row>
    <row r="52" spans="1:27" s="30" customFormat="1" ht="9.75" hidden="1" customHeight="1">
      <c r="A52" s="25"/>
      <c r="B52" s="25"/>
      <c r="C52" s="25"/>
      <c r="D52" s="25"/>
      <c r="E52" s="10"/>
      <c r="F52" s="25"/>
      <c r="G52" s="10"/>
      <c r="H52" s="44"/>
      <c r="I52" s="44"/>
      <c r="J52" s="45"/>
      <c r="K52" s="57" t="s">
        <v>13</v>
      </c>
      <c r="L52" s="57"/>
      <c r="M52" s="26">
        <v>0.5</v>
      </c>
      <c r="N52" s="26"/>
      <c r="O52" s="27"/>
      <c r="P52" s="27"/>
      <c r="Q52" s="26"/>
      <c r="R52" s="27"/>
      <c r="S52" s="27"/>
      <c r="T52" s="27"/>
      <c r="U52" s="28"/>
      <c r="V52" s="28"/>
      <c r="W52" s="99"/>
    </row>
    <row r="53" spans="1:27" s="30" customFormat="1" ht="9.75" hidden="1" customHeight="1">
      <c r="A53" s="25"/>
      <c r="B53" s="25"/>
      <c r="C53" s="25"/>
      <c r="D53" s="25"/>
      <c r="E53" s="10"/>
      <c r="F53" s="25"/>
      <c r="G53" s="10"/>
      <c r="H53" s="44"/>
      <c r="I53" s="44"/>
      <c r="J53" s="45"/>
      <c r="K53" s="58" t="s">
        <v>14</v>
      </c>
      <c r="L53" s="59"/>
      <c r="M53" s="26">
        <v>0.3</v>
      </c>
      <c r="N53" s="26"/>
      <c r="O53" s="27"/>
      <c r="P53" s="27"/>
      <c r="Q53" s="26"/>
      <c r="R53" s="27"/>
      <c r="S53" s="27"/>
      <c r="T53" s="27"/>
      <c r="U53" s="28"/>
      <c r="V53" s="28"/>
      <c r="W53" s="99"/>
    </row>
    <row r="54" spans="1:27" s="30" customFormat="1" ht="9.75" hidden="1" customHeight="1">
      <c r="A54" s="25"/>
      <c r="B54" s="25"/>
      <c r="C54" s="25"/>
      <c r="D54" s="25"/>
      <c r="E54" s="10"/>
      <c r="F54" s="25"/>
      <c r="G54" s="10"/>
      <c r="H54" s="44"/>
      <c r="I54" s="44"/>
      <c r="J54" s="45"/>
      <c r="K54" s="60" t="s">
        <v>15</v>
      </c>
      <c r="L54" s="61"/>
      <c r="M54" s="26">
        <v>0.2</v>
      </c>
      <c r="N54" s="26"/>
      <c r="O54" s="27"/>
      <c r="P54" s="27"/>
      <c r="Q54" s="26"/>
      <c r="R54" s="27"/>
      <c r="S54" s="27"/>
      <c r="T54" s="27"/>
      <c r="U54" s="28"/>
      <c r="V54" s="28"/>
      <c r="W54" s="99"/>
    </row>
    <row r="55" spans="1:27" s="6" customFormat="1" ht="9.75" customHeight="1">
      <c r="A55" s="10"/>
      <c r="B55" s="10"/>
      <c r="C55" s="10"/>
      <c r="D55" s="10"/>
      <c r="E55" s="10"/>
      <c r="F55" s="10"/>
      <c r="G55" s="10"/>
      <c r="H55" s="10"/>
      <c r="I55" s="24"/>
      <c r="J55" s="24"/>
      <c r="K55" s="44"/>
      <c r="L55" s="44"/>
      <c r="M55" s="54"/>
      <c r="N55" s="102">
        <f>N48+N49+N50+N51</f>
        <v>2811.3433502400721</v>
      </c>
      <c r="O55" s="31">
        <f t="shared" ref="O55:W55" si="2">O48+O49+O50+O51</f>
        <v>2651.0412334373341</v>
      </c>
      <c r="P55" s="31">
        <f t="shared" si="2"/>
        <v>2595.6394758283082</v>
      </c>
      <c r="Q55" s="102">
        <f t="shared" si="2"/>
        <v>2493.222454783986</v>
      </c>
      <c r="R55" s="31">
        <f t="shared" si="2"/>
        <v>2386.4621907327783</v>
      </c>
      <c r="S55" s="31">
        <f t="shared" si="2"/>
        <v>2283.8674025174523</v>
      </c>
      <c r="T55" s="31">
        <f t="shared" si="2"/>
        <v>2188.951363441236</v>
      </c>
      <c r="U55" s="63">
        <f t="shared" si="2"/>
        <v>2184.59458975185</v>
      </c>
      <c r="V55" s="102">
        <f t="shared" si="2"/>
        <v>1956.1251907667879</v>
      </c>
      <c r="W55" s="31">
        <f t="shared" si="2"/>
        <v>1804.548479728182</v>
      </c>
      <c r="X55" s="48"/>
      <c r="Y55" s="48"/>
      <c r="Z55" s="48"/>
      <c r="AA55" s="48"/>
    </row>
    <row r="56" spans="1:27" s="6" customFormat="1" ht="9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32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48"/>
      <c r="Y56" s="48"/>
      <c r="Z56" s="48"/>
      <c r="AA56" s="48"/>
    </row>
    <row r="57" spans="1:27" s="6" customFormat="1" ht="9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32"/>
      <c r="N57" s="35"/>
      <c r="O57" s="35"/>
      <c r="P57" s="35"/>
      <c r="Q57" s="35"/>
      <c r="R57" s="35"/>
      <c r="S57" s="35"/>
      <c r="T57" s="35"/>
      <c r="U57" s="35"/>
      <c r="V57" s="35"/>
      <c r="W57" s="62"/>
      <c r="X57" s="48"/>
      <c r="Y57" s="48"/>
      <c r="Z57" s="48"/>
      <c r="AA57" s="48"/>
    </row>
    <row r="58" spans="1:27" s="6" customFormat="1" ht="9.75" customHeight="1">
      <c r="A58" s="8" t="s">
        <v>18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32"/>
      <c r="N58" s="35"/>
      <c r="O58" s="35"/>
      <c r="P58" s="35"/>
      <c r="Q58" s="63"/>
      <c r="R58" s="128">
        <v>14</v>
      </c>
      <c r="S58" s="42">
        <v>13</v>
      </c>
      <c r="T58" s="38">
        <v>12</v>
      </c>
      <c r="U58" s="42">
        <v>11</v>
      </c>
      <c r="V58" s="42">
        <v>10</v>
      </c>
      <c r="W58" s="3"/>
      <c r="X58" s="48"/>
      <c r="Y58" s="48"/>
      <c r="Z58" s="48"/>
      <c r="AA58" s="48"/>
    </row>
    <row r="59" spans="1:27" s="6" customFormat="1" ht="9.75" customHeight="1">
      <c r="A59" s="8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32"/>
      <c r="N59" s="35"/>
      <c r="O59" s="35"/>
      <c r="P59" s="35"/>
      <c r="Q59" s="17" t="s">
        <v>5</v>
      </c>
      <c r="R59" s="93">
        <f>'[2]mes 21'!R60*2%+'[2]mes 21'!R60</f>
        <v>612.59160000000008</v>
      </c>
      <c r="S59" s="93">
        <f>'[2]mes 21'!S60*2%+'[2]mes 21'!S60</f>
        <v>612.59160000000008</v>
      </c>
      <c r="T59" s="94">
        <f>'[2]mes 21'!T60*2%+'[2]mes 21'!T60</f>
        <v>612.59160000000008</v>
      </c>
      <c r="U59" s="93">
        <f>'[2]mes 21'!U60*2%+'[2]mes 21'!U60</f>
        <v>612.59160000000008</v>
      </c>
      <c r="V59" s="93">
        <f>'[2]mes 21'!V60*2%+'[2]mes 21'!V60</f>
        <v>612.59160000000008</v>
      </c>
      <c r="W59" s="3"/>
      <c r="X59" s="48"/>
      <c r="Y59" s="48"/>
      <c r="Z59" s="48"/>
      <c r="AA59" s="48"/>
    </row>
    <row r="60" spans="1:27" s="6" customFormat="1" ht="9.75" customHeight="1">
      <c r="A60" s="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24"/>
      <c r="N60" s="24"/>
      <c r="O60" s="10"/>
      <c r="P60" s="104"/>
      <c r="Q60" s="17" t="s">
        <v>6</v>
      </c>
      <c r="R60" s="93">
        <f>'[2]mes 21'!R61*2%+'[2]mes 21'!R61</f>
        <v>340.7004</v>
      </c>
      <c r="S60" s="93">
        <f>'[2]mes 21'!S61*2%+'[2]mes 21'!S61</f>
        <v>315.58800000000002</v>
      </c>
      <c r="T60" s="94">
        <f>'[2]mes 21'!T61*2%+'[2]mes 21'!T61</f>
        <v>290.49600000000004</v>
      </c>
      <c r="U60" s="93">
        <f>'[2]mes 21'!U61*2%+'[2]mes 21'!U61</f>
        <v>265.404</v>
      </c>
      <c r="V60" s="93">
        <f>'[2]mes 21'!V61*2%+'[2]mes 21'!V61</f>
        <v>240.363</v>
      </c>
      <c r="W60" s="64"/>
      <c r="Y60" s="48"/>
      <c r="Z60" s="48"/>
      <c r="AA60" s="48"/>
    </row>
    <row r="61" spans="1:27" s="6" customFormat="1" ht="9.75" customHeight="1">
      <c r="A61" s="8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24"/>
      <c r="N61" s="32"/>
      <c r="O61" s="10"/>
      <c r="P61" s="104"/>
      <c r="Q61" s="17" t="s">
        <v>7</v>
      </c>
      <c r="R61" s="93">
        <f>'[2]mes 21'!R62*2%+'[2]mes 21'!R62</f>
        <v>1162.8144356671032</v>
      </c>
      <c r="S61" s="93">
        <f>'[2]mes 21'!S62*2%+'[2]mes 21'!S62</f>
        <v>1004.8085569205118</v>
      </c>
      <c r="T61" s="94">
        <f>'[2]mes 21'!T62*2%+'[2]mes 21'!T62</f>
        <v>936.61899993018926</v>
      </c>
      <c r="U61" s="93">
        <f>'[2]mes 21'!U62*2%+'[2]mes 21'!U62</f>
        <v>946.57756724306796</v>
      </c>
      <c r="V61" s="93">
        <f>'[2]mes 21'!V62*2%+'[2]mes 21'!V62</f>
        <v>779.53032266146545</v>
      </c>
      <c r="W61" s="64"/>
      <c r="Y61" s="48"/>
      <c r="Z61" s="48"/>
      <c r="AA61" s="48"/>
    </row>
    <row r="62" spans="1:27" s="6" customFormat="1" ht="9.75" customHeight="1">
      <c r="A62" s="8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24"/>
      <c r="N62" s="24"/>
      <c r="O62" s="10"/>
      <c r="P62" s="104"/>
      <c r="Q62" s="22" t="s">
        <v>8</v>
      </c>
      <c r="R62" s="93">
        <f>'[2]mes 21'!R63*2%+'[2]mes 21'!R63</f>
        <v>553.851640538379</v>
      </c>
      <c r="S62" s="93">
        <f>'[2]mes 21'!S63*2%+'[2]mes 21'!S63</f>
        <v>480.67174645940315</v>
      </c>
      <c r="T62" s="94">
        <f>'[2]mes 21'!T63*2%+'[2]mes 21'!T63</f>
        <v>345.21663776477902</v>
      </c>
      <c r="U62" s="93">
        <f>'[2]mes 21'!U63*2%+'[2]mes 21'!U63</f>
        <v>356.23409823308731</v>
      </c>
      <c r="V62" s="93">
        <f>'[2]mes 21'!V63*2%+'[2]mes 21'!V63</f>
        <v>273.15169209495696</v>
      </c>
      <c r="W62" s="64"/>
    </row>
    <row r="63" spans="1:27" s="6" customFormat="1" ht="9.75" hidden="1" customHeight="1">
      <c r="A63" s="10"/>
      <c r="B63" s="10"/>
      <c r="C63" s="10"/>
      <c r="D63" s="10"/>
      <c r="H63" s="10"/>
      <c r="I63" s="10"/>
      <c r="J63" s="10"/>
      <c r="K63" s="45"/>
      <c r="L63" s="45"/>
      <c r="M63" s="45"/>
      <c r="N63" s="57" t="s">
        <v>13</v>
      </c>
      <c r="O63" s="10"/>
      <c r="P63" s="105"/>
      <c r="Q63" s="66"/>
      <c r="R63" s="130"/>
      <c r="S63" s="28"/>
      <c r="T63" s="27"/>
      <c r="U63" s="28"/>
      <c r="V63" s="26"/>
      <c r="W63" s="52"/>
      <c r="X63" s="48"/>
      <c r="Y63" s="48"/>
      <c r="Z63" s="48"/>
      <c r="AA63" s="48"/>
    </row>
    <row r="64" spans="1:27" s="6" customFormat="1" ht="9.75" hidden="1" customHeight="1">
      <c r="A64" s="10"/>
      <c r="B64" s="10"/>
      <c r="C64" s="10"/>
      <c r="D64" s="10"/>
      <c r="H64" s="10"/>
      <c r="I64" s="10"/>
      <c r="J64" s="10"/>
      <c r="K64" s="45"/>
      <c r="L64" s="45"/>
      <c r="M64" s="45"/>
      <c r="N64" s="58" t="s">
        <v>14</v>
      </c>
      <c r="O64" s="10"/>
      <c r="P64" s="105"/>
      <c r="Q64" s="66"/>
      <c r="R64" s="130"/>
      <c r="S64" s="28"/>
      <c r="T64" s="27"/>
      <c r="U64" s="28"/>
      <c r="V64" s="26"/>
      <c r="W64" s="52"/>
      <c r="X64" s="48"/>
      <c r="Y64" s="48"/>
      <c r="Z64" s="48"/>
      <c r="AA64" s="48"/>
    </row>
    <row r="65" spans="1:28" ht="9.75" hidden="1" customHeight="1">
      <c r="A65" s="45"/>
      <c r="H65" s="9"/>
      <c r="I65" s="9"/>
      <c r="J65" s="9"/>
      <c r="K65" s="45"/>
      <c r="N65" s="60" t="s">
        <v>15</v>
      </c>
      <c r="O65" s="9"/>
      <c r="P65" s="105"/>
      <c r="Q65" s="66"/>
      <c r="R65" s="130"/>
      <c r="S65" s="28"/>
      <c r="T65" s="27"/>
      <c r="U65" s="28"/>
      <c r="V65" s="26"/>
      <c r="W65" s="52"/>
      <c r="X65" s="3"/>
      <c r="Y65" s="1"/>
      <c r="Z65" s="1"/>
      <c r="AA65" s="1"/>
    </row>
    <row r="66" spans="1:28" ht="9.75" customHeight="1">
      <c r="A66" s="67" t="s">
        <v>41</v>
      </c>
      <c r="B66" s="68"/>
      <c r="C66" s="69"/>
      <c r="D66" s="67" t="s">
        <v>43</v>
      </c>
      <c r="E66" s="68"/>
      <c r="F66" s="69"/>
      <c r="H66" s="9"/>
      <c r="I66" s="9"/>
      <c r="J66" s="9"/>
      <c r="K66" s="44"/>
      <c r="N66" s="24"/>
      <c r="O66" s="9"/>
      <c r="P66" s="106"/>
      <c r="Q66" s="107"/>
      <c r="R66" s="131">
        <f>R59+R60+R61+R62</f>
        <v>2669.958076205482</v>
      </c>
      <c r="S66" s="125">
        <f t="shared" ref="S66:V66" si="3">S59+S60+S61+S62</f>
        <v>2413.6599033799152</v>
      </c>
      <c r="T66" s="125">
        <f t="shared" si="3"/>
        <v>2184.9232376949685</v>
      </c>
      <c r="U66" s="131">
        <f t="shared" si="3"/>
        <v>2180.8072654761554</v>
      </c>
      <c r="V66" s="125">
        <f t="shared" si="3"/>
        <v>1905.6366147564227</v>
      </c>
      <c r="W66" s="64"/>
      <c r="X66" s="48"/>
      <c r="Y66" s="48"/>
      <c r="Z66" s="48"/>
      <c r="AA66" s="1"/>
      <c r="AB66" s="1"/>
    </row>
    <row r="67" spans="1:28" ht="9.75" customHeight="1">
      <c r="A67" s="70"/>
      <c r="B67" s="70"/>
      <c r="C67" s="70"/>
      <c r="D67" s="108" t="s">
        <v>19</v>
      </c>
      <c r="E67" s="109"/>
      <c r="F67" s="70"/>
      <c r="H67" s="9"/>
      <c r="I67" s="78" t="s">
        <v>27</v>
      </c>
      <c r="J67" s="74"/>
      <c r="K67" s="74"/>
      <c r="L67" s="79" t="s">
        <v>28</v>
      </c>
      <c r="M67" s="74"/>
      <c r="N67" s="74"/>
      <c r="O67" s="74"/>
      <c r="P67" s="106"/>
      <c r="Q67" s="106"/>
      <c r="R67" s="9"/>
      <c r="S67" s="9"/>
      <c r="T67" s="9"/>
      <c r="U67" s="9"/>
      <c r="V67" s="9"/>
    </row>
    <row r="68" spans="1:28" s="6" customFormat="1" ht="9.75" customHeight="1">
      <c r="A68" s="67" t="s">
        <v>20</v>
      </c>
      <c r="B68" s="72" t="s">
        <v>21</v>
      </c>
      <c r="D68" s="67" t="s">
        <v>20</v>
      </c>
      <c r="E68" s="73" t="s">
        <v>22</v>
      </c>
      <c r="F68" s="72" t="s">
        <v>21</v>
      </c>
      <c r="H68" s="74"/>
      <c r="I68" s="78"/>
      <c r="J68" s="74"/>
      <c r="K68" s="74"/>
      <c r="L68" s="74"/>
      <c r="M68" s="74"/>
      <c r="N68" s="74"/>
      <c r="O68" s="74"/>
      <c r="P68" s="9"/>
      <c r="Q68" s="9"/>
      <c r="R68" s="10"/>
      <c r="S68" s="34"/>
      <c r="T68" s="10"/>
      <c r="U68" s="10"/>
      <c r="V68" s="10"/>
    </row>
    <row r="69" spans="1:28" s="6" customFormat="1" ht="9.75" customHeight="1">
      <c r="A69" s="75" t="s">
        <v>23</v>
      </c>
      <c r="B69" s="71">
        <v>47.67</v>
      </c>
      <c r="D69" s="75" t="s">
        <v>23</v>
      </c>
      <c r="E69" s="110">
        <v>764.37</v>
      </c>
      <c r="F69" s="111">
        <v>29.43</v>
      </c>
      <c r="H69" s="74"/>
      <c r="I69" s="87" t="s">
        <v>35</v>
      </c>
      <c r="J69" s="74"/>
      <c r="K69" s="74"/>
      <c r="L69" s="74" t="s">
        <v>36</v>
      </c>
      <c r="M69" s="74"/>
      <c r="N69" s="74"/>
      <c r="O69" s="74">
        <v>43.5</v>
      </c>
      <c r="P69" s="74"/>
      <c r="Q69" s="74"/>
      <c r="R69" s="10"/>
      <c r="S69" s="10"/>
      <c r="T69" s="10"/>
      <c r="U69" s="10"/>
      <c r="V69" s="10"/>
    </row>
    <row r="70" spans="1:28" s="6" customFormat="1" ht="9.75" customHeight="1">
      <c r="A70" s="75" t="s">
        <v>24</v>
      </c>
      <c r="B70" s="71">
        <v>38.880000000000003</v>
      </c>
      <c r="D70" s="75" t="s">
        <v>24</v>
      </c>
      <c r="E70" s="112">
        <v>781.15</v>
      </c>
      <c r="F70" s="113">
        <v>28.35</v>
      </c>
      <c r="H70" s="74"/>
      <c r="I70" s="88" t="s">
        <v>44</v>
      </c>
      <c r="J70" s="74"/>
      <c r="K70" s="74"/>
      <c r="L70" s="74" t="s">
        <v>38</v>
      </c>
      <c r="M70" s="74"/>
      <c r="N70" s="74"/>
      <c r="O70" s="74">
        <v>136.30000000000001</v>
      </c>
      <c r="P70" s="74"/>
      <c r="Q70" s="74"/>
      <c r="R70" s="32"/>
      <c r="S70" s="32"/>
      <c r="T70" s="32"/>
      <c r="U70" s="32"/>
      <c r="V70" s="32"/>
      <c r="W70" s="64"/>
      <c r="X70" s="64"/>
    </row>
    <row r="71" spans="1:28" s="6" customFormat="1" ht="9.75" customHeight="1">
      <c r="A71" s="77" t="s">
        <v>26</v>
      </c>
      <c r="B71" s="71">
        <v>29.43</v>
      </c>
      <c r="D71" s="75" t="s">
        <v>26</v>
      </c>
      <c r="E71" s="112">
        <v>695.06</v>
      </c>
      <c r="F71" s="113">
        <v>25.41</v>
      </c>
      <c r="H71" s="74"/>
      <c r="I71" s="89"/>
      <c r="J71" s="74"/>
      <c r="K71" s="74"/>
      <c r="L71" s="76" t="s">
        <v>25</v>
      </c>
      <c r="M71" s="10"/>
      <c r="N71" s="10"/>
      <c r="O71" s="10"/>
      <c r="P71" s="10"/>
      <c r="R71" s="116"/>
      <c r="S71" s="117"/>
      <c r="T71" s="117"/>
      <c r="U71" s="117"/>
      <c r="V71" s="118"/>
      <c r="W71" s="118"/>
      <c r="X71" s="32"/>
    </row>
    <row r="72" spans="1:28" s="6" customFormat="1" ht="9.75" customHeight="1">
      <c r="A72" s="77" t="s">
        <v>32</v>
      </c>
      <c r="B72" s="71">
        <v>20.03</v>
      </c>
      <c r="D72" s="75" t="s">
        <v>32</v>
      </c>
      <c r="E72" s="110">
        <v>663.2</v>
      </c>
      <c r="F72" s="111">
        <v>19.829999999999998</v>
      </c>
      <c r="H72" s="74"/>
      <c r="I72" s="89"/>
      <c r="J72" s="74"/>
      <c r="K72" s="74"/>
      <c r="L72" s="80" t="s">
        <v>29</v>
      </c>
      <c r="M72" s="81"/>
      <c r="N72" s="81"/>
      <c r="O72" s="81"/>
      <c r="P72" s="82" t="s">
        <v>30</v>
      </c>
      <c r="Q72" s="82" t="s">
        <v>31</v>
      </c>
      <c r="R72" s="117"/>
      <c r="S72" s="117"/>
      <c r="T72" s="117"/>
      <c r="U72" s="119"/>
      <c r="V72" s="117"/>
      <c r="W72" s="119"/>
      <c r="X72" s="64"/>
    </row>
    <row r="73" spans="1:28" s="6" customFormat="1" ht="9.75" customHeight="1">
      <c r="A73" s="84" t="s">
        <v>34</v>
      </c>
      <c r="B73" s="85">
        <v>15.08</v>
      </c>
      <c r="D73" s="86" t="s">
        <v>34</v>
      </c>
      <c r="E73" s="114">
        <v>612.59</v>
      </c>
      <c r="F73" s="115">
        <v>15.08</v>
      </c>
      <c r="H73" s="74"/>
      <c r="I73"/>
      <c r="J73"/>
      <c r="K73"/>
      <c r="L73" s="81" t="s">
        <v>33</v>
      </c>
      <c r="M73" s="81"/>
      <c r="N73" s="81"/>
      <c r="O73" s="83">
        <v>0.25800000000000001</v>
      </c>
      <c r="P73" s="81">
        <v>0.19</v>
      </c>
      <c r="Q73" s="83">
        <v>6.7000000000000004E-2</v>
      </c>
      <c r="R73" s="117"/>
      <c r="S73" s="117"/>
      <c r="T73" s="117"/>
      <c r="U73" s="117"/>
      <c r="V73" s="117"/>
      <c r="W73" s="117"/>
      <c r="X73" s="32"/>
    </row>
    <row r="74" spans="1:28" s="6" customFormat="1" ht="9.75" customHeight="1">
      <c r="A74" s="68"/>
      <c r="H74" s="74"/>
      <c r="I74"/>
      <c r="J74"/>
      <c r="K74"/>
      <c r="L74" s="81" t="s">
        <v>37</v>
      </c>
      <c r="M74" s="81"/>
      <c r="N74" s="81"/>
      <c r="O74" s="81">
        <v>9.2100000000000009</v>
      </c>
      <c r="P74" s="81">
        <v>0</v>
      </c>
      <c r="Q74" s="81">
        <v>9.2100000000000009</v>
      </c>
      <c r="R74" s="10"/>
      <c r="S74" s="10"/>
      <c r="T74" s="10"/>
      <c r="U74" s="10"/>
      <c r="V74" s="10"/>
    </row>
    <row r="75" spans="1:28" s="6" customFormat="1" ht="9.75" customHeight="1">
      <c r="A75" s="24"/>
      <c r="H75" s="74"/>
      <c r="R75" s="10"/>
      <c r="S75" s="10"/>
      <c r="T75" s="10"/>
      <c r="U75" s="10"/>
      <c r="V75" s="10"/>
    </row>
    <row r="76" spans="1:28" s="6" customFormat="1" ht="9.75" customHeight="1">
      <c r="A76" s="24"/>
      <c r="H76" s="74"/>
      <c r="S76" s="10"/>
      <c r="T76" s="10"/>
      <c r="U76" s="10"/>
      <c r="V76" s="10"/>
    </row>
  </sheetData>
  <mergeCells count="2">
    <mergeCell ref="A1:T1"/>
    <mergeCell ref="F2:O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2" sqref="H52"/>
    </sheetView>
  </sheetViews>
  <sheetFormatPr baseColWidth="10" defaultColWidth="11.5703125" defaultRowHeight="15"/>
  <cols>
    <col min="1" max="1" width="11.5703125" style="424"/>
    <col min="2" max="2" width="14.140625" style="424" customWidth="1"/>
    <col min="3" max="5" width="11.5703125" style="424"/>
    <col min="6" max="6" width="9.7109375" style="424" customWidth="1"/>
    <col min="7" max="16384" width="11.5703125" style="424"/>
  </cols>
  <sheetData>
    <row r="1" spans="1:8">
      <c r="A1" s="424" t="s">
        <v>95</v>
      </c>
    </row>
    <row r="2" spans="1:8" ht="57" customHeight="1">
      <c r="B2" s="423" t="s">
        <v>87</v>
      </c>
      <c r="C2" s="423" t="s">
        <v>88</v>
      </c>
      <c r="D2" s="434" t="s">
        <v>100</v>
      </c>
      <c r="E2" s="434" t="s">
        <v>98</v>
      </c>
      <c r="G2" s="423" t="s">
        <v>89</v>
      </c>
      <c r="H2" s="434" t="s">
        <v>85</v>
      </c>
    </row>
    <row r="3" spans="1:8">
      <c r="B3" s="429" t="s">
        <v>90</v>
      </c>
      <c r="C3" s="433">
        <v>15459.72</v>
      </c>
      <c r="D3" s="429">
        <f>C3/12</f>
        <v>1288.31</v>
      </c>
      <c r="E3" s="429">
        <f>(D3*12)+(C12*2)</f>
        <v>17049.72</v>
      </c>
      <c r="G3" s="429">
        <v>595.08000000000004</v>
      </c>
      <c r="H3" s="429">
        <f>G3/12</f>
        <v>49.59</v>
      </c>
    </row>
    <row r="4" spans="1:8">
      <c r="B4" s="429" t="s">
        <v>91</v>
      </c>
      <c r="C4" s="433">
        <v>13367.76</v>
      </c>
      <c r="D4" s="429">
        <f t="shared" ref="D4:D8" si="0">C4/12</f>
        <v>1113.98</v>
      </c>
      <c r="E4" s="429">
        <f t="shared" ref="E4:E8" si="1">(D4*12)+(C13*2)</f>
        <v>14992.66</v>
      </c>
      <c r="G4" s="429">
        <v>485.28</v>
      </c>
      <c r="H4" s="429">
        <f t="shared" ref="H4:H8" si="2">G4/12</f>
        <v>40.44</v>
      </c>
    </row>
    <row r="5" spans="1:8">
      <c r="B5" s="429" t="s">
        <v>92</v>
      </c>
      <c r="C5" s="433">
        <v>11685.24</v>
      </c>
      <c r="D5" s="429">
        <f t="shared" si="0"/>
        <v>973.77</v>
      </c>
      <c r="E5" s="429">
        <f t="shared" si="1"/>
        <v>13368.5</v>
      </c>
      <c r="G5" s="429">
        <v>425.76</v>
      </c>
      <c r="H5" s="429">
        <f t="shared" si="2"/>
        <v>35.479999999999997</v>
      </c>
    </row>
    <row r="6" spans="1:8">
      <c r="B6" s="429" t="s">
        <v>93</v>
      </c>
      <c r="C6" s="433">
        <v>10036.92</v>
      </c>
      <c r="D6" s="429">
        <f t="shared" si="0"/>
        <v>836.41</v>
      </c>
      <c r="E6" s="429">
        <f t="shared" si="1"/>
        <v>11482.74</v>
      </c>
      <c r="G6" s="429">
        <v>367.32</v>
      </c>
      <c r="H6" s="429">
        <f t="shared" si="2"/>
        <v>30.61</v>
      </c>
    </row>
    <row r="7" spans="1:8">
      <c r="B7" s="429" t="s">
        <v>94</v>
      </c>
      <c r="C7" s="433">
        <v>8353.56</v>
      </c>
      <c r="D7" s="429">
        <f t="shared" si="0"/>
        <v>696.13</v>
      </c>
      <c r="E7" s="429">
        <f t="shared" si="1"/>
        <v>9733.119999999999</v>
      </c>
      <c r="G7" s="429">
        <v>250.08</v>
      </c>
      <c r="H7" s="429">
        <f t="shared" si="2"/>
        <v>20.84</v>
      </c>
    </row>
    <row r="8" spans="1:8" ht="68.45" customHeight="1">
      <c r="B8" s="427" t="s">
        <v>97</v>
      </c>
      <c r="C8" s="433">
        <v>7645.68</v>
      </c>
      <c r="D8" s="429">
        <f t="shared" si="0"/>
        <v>637.14</v>
      </c>
      <c r="E8" s="429">
        <f t="shared" si="1"/>
        <v>8919.9600000000009</v>
      </c>
      <c r="G8" s="429">
        <v>188.16</v>
      </c>
      <c r="H8" s="429">
        <f t="shared" si="2"/>
        <v>15.68</v>
      </c>
    </row>
    <row r="10" spans="1:8">
      <c r="A10" s="424" t="s">
        <v>96</v>
      </c>
    </row>
    <row r="11" spans="1:8" ht="42.75">
      <c r="B11" s="423" t="s">
        <v>87</v>
      </c>
      <c r="C11" s="423" t="s">
        <v>88</v>
      </c>
      <c r="D11" s="427"/>
      <c r="E11" s="427"/>
      <c r="G11" s="423" t="s">
        <v>89</v>
      </c>
    </row>
    <row r="12" spans="1:8">
      <c r="B12" s="429" t="s">
        <v>90</v>
      </c>
      <c r="C12" s="433">
        <v>795</v>
      </c>
      <c r="G12" s="429">
        <v>30.61</v>
      </c>
    </row>
    <row r="13" spans="1:8">
      <c r="B13" s="429" t="s">
        <v>91</v>
      </c>
      <c r="C13" s="433">
        <v>812.45</v>
      </c>
      <c r="G13" s="429">
        <v>29.48</v>
      </c>
    </row>
    <row r="14" spans="1:8">
      <c r="B14" s="429" t="s">
        <v>92</v>
      </c>
      <c r="C14" s="433">
        <v>841.63</v>
      </c>
      <c r="G14" s="429">
        <v>30.68</v>
      </c>
    </row>
    <row r="15" spans="1:8">
      <c r="B15" s="429" t="s">
        <v>93</v>
      </c>
      <c r="C15" s="433">
        <v>722.91</v>
      </c>
      <c r="G15" s="429">
        <v>26.42</v>
      </c>
    </row>
    <row r="16" spans="1:8">
      <c r="B16" s="429" t="s">
        <v>94</v>
      </c>
      <c r="C16" s="433">
        <v>689.78</v>
      </c>
      <c r="G16" s="429">
        <v>20.62</v>
      </c>
    </row>
    <row r="17" spans="1:7" ht="67.150000000000006" customHeight="1">
      <c r="B17" s="427" t="s">
        <v>97</v>
      </c>
      <c r="C17" s="433">
        <v>637.14</v>
      </c>
      <c r="G17" s="429">
        <v>15.68</v>
      </c>
    </row>
    <row r="23" spans="1:7">
      <c r="A23" s="424" t="s">
        <v>84</v>
      </c>
    </row>
    <row r="24" spans="1:7" ht="60">
      <c r="B24" s="425" t="s">
        <v>82</v>
      </c>
      <c r="C24" s="426" t="s">
        <v>83</v>
      </c>
      <c r="D24" s="427" t="s">
        <v>85</v>
      </c>
      <c r="E24" s="427" t="s">
        <v>86</v>
      </c>
    </row>
    <row r="25" spans="1:7">
      <c r="B25" s="428">
        <v>30</v>
      </c>
      <c r="C25" s="432">
        <v>13504.2</v>
      </c>
      <c r="D25" s="429">
        <f>C25/12</f>
        <v>1125.3500000000001</v>
      </c>
      <c r="E25" s="429">
        <f>D25*14</f>
        <v>15754.900000000001</v>
      </c>
    </row>
    <row r="26" spans="1:7">
      <c r="B26" s="428">
        <v>29</v>
      </c>
      <c r="C26" s="432">
        <v>12112.56</v>
      </c>
      <c r="D26" s="429">
        <f t="shared" ref="D26:D54" si="3">C26/12</f>
        <v>1009.38</v>
      </c>
      <c r="E26" s="429">
        <f t="shared" ref="E26:E54" si="4">D26*14</f>
        <v>14131.32</v>
      </c>
    </row>
    <row r="27" spans="1:7">
      <c r="B27" s="428">
        <v>28</v>
      </c>
      <c r="C27" s="432">
        <v>11603.52</v>
      </c>
      <c r="D27" s="429">
        <f t="shared" si="3"/>
        <v>966.96</v>
      </c>
      <c r="E27" s="429">
        <f t="shared" si="4"/>
        <v>13537.44</v>
      </c>
    </row>
    <row r="28" spans="1:7">
      <c r="B28" s="428">
        <v>27</v>
      </c>
      <c r="C28" s="432">
        <v>11093.76</v>
      </c>
      <c r="D28" s="429">
        <f t="shared" si="3"/>
        <v>924.48</v>
      </c>
      <c r="E28" s="429">
        <f t="shared" si="4"/>
        <v>12942.720000000001</v>
      </c>
    </row>
    <row r="29" spans="1:7">
      <c r="B29" s="428">
        <v>26</v>
      </c>
      <c r="C29" s="432">
        <v>9732.9599999999991</v>
      </c>
      <c r="D29" s="429">
        <f t="shared" si="3"/>
        <v>811.07999999999993</v>
      </c>
      <c r="E29" s="429">
        <f t="shared" si="4"/>
        <v>11355.119999999999</v>
      </c>
    </row>
    <row r="30" spans="1:7">
      <c r="B30" s="428">
        <v>25</v>
      </c>
      <c r="C30" s="432">
        <v>8635.2000000000007</v>
      </c>
      <c r="D30" s="429">
        <f t="shared" si="3"/>
        <v>719.6</v>
      </c>
      <c r="E30" s="429">
        <f t="shared" si="4"/>
        <v>10074.4</v>
      </c>
    </row>
    <row r="31" spans="1:7">
      <c r="B31" s="428">
        <v>24</v>
      </c>
      <c r="C31" s="432">
        <v>8125.8</v>
      </c>
      <c r="D31" s="429">
        <f t="shared" si="3"/>
        <v>677.15</v>
      </c>
      <c r="E31" s="429">
        <f t="shared" si="4"/>
        <v>9480.1</v>
      </c>
    </row>
    <row r="32" spans="1:7">
      <c r="B32" s="428">
        <v>23</v>
      </c>
      <c r="C32" s="432">
        <v>7617</v>
      </c>
      <c r="D32" s="429">
        <f t="shared" si="3"/>
        <v>634.75</v>
      </c>
      <c r="E32" s="429">
        <f t="shared" si="4"/>
        <v>8886.5</v>
      </c>
    </row>
    <row r="33" spans="2:5">
      <c r="B33" s="428">
        <v>22</v>
      </c>
      <c r="C33" s="432">
        <v>7107.24</v>
      </c>
      <c r="D33" s="429">
        <f t="shared" si="3"/>
        <v>592.27</v>
      </c>
      <c r="E33" s="429">
        <f t="shared" si="4"/>
        <v>8291.7799999999988</v>
      </c>
    </row>
    <row r="34" spans="2:5">
      <c r="B34" s="428">
        <v>21</v>
      </c>
      <c r="C34" s="432">
        <v>6598.56</v>
      </c>
      <c r="D34" s="429">
        <f t="shared" si="3"/>
        <v>549.88</v>
      </c>
      <c r="E34" s="429">
        <f t="shared" si="4"/>
        <v>7698.32</v>
      </c>
    </row>
    <row r="35" spans="2:5">
      <c r="B35" s="428">
        <v>20</v>
      </c>
      <c r="C35" s="432">
        <v>6129.48</v>
      </c>
      <c r="D35" s="429">
        <f t="shared" si="3"/>
        <v>510.78999999999996</v>
      </c>
      <c r="E35" s="429">
        <f t="shared" si="4"/>
        <v>7151.0599999999995</v>
      </c>
    </row>
    <row r="36" spans="2:5">
      <c r="B36" s="428">
        <v>19</v>
      </c>
      <c r="C36" s="432">
        <v>5816.64</v>
      </c>
      <c r="D36" s="429">
        <f t="shared" si="3"/>
        <v>484.72</v>
      </c>
      <c r="E36" s="429">
        <f t="shared" si="4"/>
        <v>6786.08</v>
      </c>
    </row>
    <row r="37" spans="2:5">
      <c r="B37" s="428">
        <v>18</v>
      </c>
      <c r="C37" s="432">
        <v>5503.68</v>
      </c>
      <c r="D37" s="429">
        <f t="shared" si="3"/>
        <v>458.64000000000004</v>
      </c>
      <c r="E37" s="429">
        <f t="shared" si="4"/>
        <v>6420.9600000000009</v>
      </c>
    </row>
    <row r="38" spans="2:5">
      <c r="B38" s="428">
        <v>17</v>
      </c>
      <c r="C38" s="432">
        <v>5190.4799999999996</v>
      </c>
      <c r="D38" s="429">
        <f t="shared" si="3"/>
        <v>432.53999999999996</v>
      </c>
      <c r="E38" s="429">
        <f t="shared" si="4"/>
        <v>6055.5599999999995</v>
      </c>
    </row>
    <row r="39" spans="2:5">
      <c r="B39" s="428">
        <v>16</v>
      </c>
      <c r="C39" s="432">
        <v>4878.24</v>
      </c>
      <c r="D39" s="429">
        <f t="shared" si="3"/>
        <v>406.52</v>
      </c>
      <c r="E39" s="429">
        <f t="shared" si="4"/>
        <v>5691.28</v>
      </c>
    </row>
    <row r="40" spans="2:5">
      <c r="B40" s="428">
        <v>15</v>
      </c>
      <c r="C40" s="432">
        <v>4564.68</v>
      </c>
      <c r="D40" s="429">
        <f t="shared" si="3"/>
        <v>380.39000000000004</v>
      </c>
      <c r="E40" s="429">
        <f t="shared" si="4"/>
        <v>5325.4600000000009</v>
      </c>
    </row>
    <row r="41" spans="2:5">
      <c r="B41" s="428">
        <v>14</v>
      </c>
      <c r="C41" s="432">
        <v>4252.2</v>
      </c>
      <c r="D41" s="429">
        <f t="shared" si="3"/>
        <v>354.34999999999997</v>
      </c>
      <c r="E41" s="429">
        <f t="shared" si="4"/>
        <v>4960.8999999999996</v>
      </c>
    </row>
    <row r="42" spans="2:5">
      <c r="B42" s="428">
        <v>13</v>
      </c>
      <c r="C42" s="432">
        <v>3938.88</v>
      </c>
      <c r="D42" s="429">
        <f t="shared" si="3"/>
        <v>328.24</v>
      </c>
      <c r="E42" s="429">
        <f t="shared" si="4"/>
        <v>4595.3600000000006</v>
      </c>
    </row>
    <row r="43" spans="2:5">
      <c r="B43" s="428">
        <v>12</v>
      </c>
      <c r="C43" s="432">
        <v>3625.68</v>
      </c>
      <c r="D43" s="429">
        <f t="shared" si="3"/>
        <v>302.14</v>
      </c>
      <c r="E43" s="429">
        <f t="shared" si="4"/>
        <v>4229.96</v>
      </c>
    </row>
    <row r="44" spans="2:5">
      <c r="B44" s="428">
        <v>11</v>
      </c>
      <c r="C44" s="432">
        <v>3312.48</v>
      </c>
      <c r="D44" s="429">
        <f t="shared" si="3"/>
        <v>276.04000000000002</v>
      </c>
      <c r="E44" s="429">
        <f t="shared" si="4"/>
        <v>3864.5600000000004</v>
      </c>
    </row>
    <row r="45" spans="2:5">
      <c r="B45" s="428">
        <v>10</v>
      </c>
      <c r="C45" s="432">
        <v>3000</v>
      </c>
      <c r="D45" s="429">
        <f t="shared" si="3"/>
        <v>250</v>
      </c>
      <c r="E45" s="429">
        <f t="shared" si="4"/>
        <v>3500</v>
      </c>
    </row>
    <row r="46" spans="2:5">
      <c r="B46" s="428">
        <v>9</v>
      </c>
      <c r="C46" s="432">
        <v>2843.76</v>
      </c>
      <c r="D46" s="429">
        <f t="shared" si="3"/>
        <v>236.98000000000002</v>
      </c>
      <c r="E46" s="429">
        <f t="shared" si="4"/>
        <v>3317.7200000000003</v>
      </c>
    </row>
    <row r="47" spans="2:5">
      <c r="B47" s="428">
        <v>8</v>
      </c>
      <c r="C47" s="432">
        <v>2686.8</v>
      </c>
      <c r="D47" s="429">
        <f t="shared" si="3"/>
        <v>223.9</v>
      </c>
      <c r="E47" s="429">
        <f t="shared" si="4"/>
        <v>3134.6</v>
      </c>
    </row>
    <row r="48" spans="2:5">
      <c r="B48" s="428">
        <v>7</v>
      </c>
      <c r="C48" s="432">
        <v>2530.44</v>
      </c>
      <c r="D48" s="429">
        <f t="shared" si="3"/>
        <v>210.87</v>
      </c>
      <c r="E48" s="429">
        <f t="shared" si="4"/>
        <v>2952.1800000000003</v>
      </c>
    </row>
    <row r="49" spans="2:5">
      <c r="B49" s="428">
        <v>6</v>
      </c>
      <c r="C49" s="432">
        <v>2373.96</v>
      </c>
      <c r="D49" s="429">
        <f t="shared" si="3"/>
        <v>197.83</v>
      </c>
      <c r="E49" s="429">
        <f t="shared" si="4"/>
        <v>2769.6200000000003</v>
      </c>
    </row>
    <row r="50" spans="2:5">
      <c r="B50" s="428">
        <v>5</v>
      </c>
      <c r="C50" s="432">
        <v>2217.48</v>
      </c>
      <c r="D50" s="429">
        <f t="shared" si="3"/>
        <v>184.79</v>
      </c>
      <c r="E50" s="429">
        <f t="shared" si="4"/>
        <v>2587.06</v>
      </c>
    </row>
    <row r="51" spans="2:5">
      <c r="B51" s="428">
        <v>4</v>
      </c>
      <c r="C51" s="432">
        <v>1982.76</v>
      </c>
      <c r="D51" s="429">
        <f t="shared" si="3"/>
        <v>165.23</v>
      </c>
      <c r="E51" s="429">
        <f t="shared" si="4"/>
        <v>2313.2199999999998</v>
      </c>
    </row>
    <row r="52" spans="2:5">
      <c r="B52" s="428">
        <v>3</v>
      </c>
      <c r="C52" s="432">
        <v>1748.52</v>
      </c>
      <c r="D52" s="429">
        <f t="shared" si="3"/>
        <v>145.71</v>
      </c>
      <c r="E52" s="429">
        <f t="shared" si="4"/>
        <v>2039.94</v>
      </c>
    </row>
    <row r="53" spans="2:5">
      <c r="B53" s="428">
        <v>2</v>
      </c>
      <c r="C53" s="432">
        <v>1513.92</v>
      </c>
      <c r="D53" s="429">
        <f t="shared" si="3"/>
        <v>126.16000000000001</v>
      </c>
      <c r="E53" s="429">
        <f t="shared" si="4"/>
        <v>1766.2400000000002</v>
      </c>
    </row>
    <row r="54" spans="2:5">
      <c r="B54" s="428">
        <v>1</v>
      </c>
      <c r="C54" s="432">
        <v>1279.44</v>
      </c>
      <c r="D54" s="429">
        <f t="shared" si="3"/>
        <v>106.62</v>
      </c>
      <c r="E54" s="429">
        <f t="shared" si="4"/>
        <v>1492.68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anual GENER 2%</vt:lpstr>
      <vt:lpstr>2021</vt:lpstr>
      <vt:lpstr>anual GEN 2023</vt:lpstr>
      <vt:lpstr>mensual GEN 2023</vt:lpstr>
      <vt:lpstr>anual GENER 2023</vt:lpstr>
      <vt:lpstr>mensual GENER 2023</vt:lpstr>
      <vt:lpstr>dif anual 3,5%-2%PENDENT</vt:lpstr>
      <vt:lpstr> mes GENER 2%</vt:lpstr>
      <vt:lpstr>imports</vt:lpstr>
      <vt:lpstr>anual NOV 3,5%</vt:lpstr>
      <vt:lpstr>mes NOV 3,5%</vt:lpstr>
      <vt:lpstr>DIF mes 3,5%-2%</vt:lpstr>
      <vt:lpstr>dif mensuals 2021-2022</vt:lpstr>
      <vt:lpstr>Gerent</vt:lpstr>
      <vt:lpstr>'anual GENER 2023'!Área_de_impresión</vt:lpstr>
      <vt:lpstr>'anual NOV 3,5%'!Área_de_impresión</vt:lpstr>
      <vt:lpstr>'DIF mes 3,5%-2%'!Área_de_impresión</vt:lpstr>
      <vt:lpstr>Gerent!Área_de_impresión</vt:lpstr>
      <vt:lpstr>'mensual GENER 2023'!Área_de_impresión</vt:lpstr>
      <vt:lpstr>'mes NOV 3,5%'!Área_de_impresión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Pilar Vicente</cp:lastModifiedBy>
  <cp:lastPrinted>2023-01-26T12:45:00Z</cp:lastPrinted>
  <dcterms:created xsi:type="dcterms:W3CDTF">2022-01-19T13:34:10Z</dcterms:created>
  <dcterms:modified xsi:type="dcterms:W3CDTF">2023-03-01T12:05:28Z</dcterms:modified>
</cp:coreProperties>
</file>