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ordinacio General\Estrategia Corporativa\3. Transparència\PORTAL_AOC\INFO INSTITUCIONAL I ORGANITZATIVA\Empleats públics\Tècnics de l'ens_RH\Retribucions i dietes_RH\Retribucions 2025\"/>
    </mc:Choice>
  </mc:AlternateContent>
  <xr:revisionPtr revIDLastSave="0" documentId="8_{B39C2185-F157-4C33-9103-CE40F9B9B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Topalls" sheetId="2" r:id="rId2"/>
  </sheets>
  <externalReferences>
    <externalReference r:id="rId3"/>
  </externalReferences>
  <definedNames>
    <definedName name="_xlnm.Print_Area" localSheetId="0">Hoja1!$A$1:$M$202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4" i="2"/>
  <c r="M79" i="1"/>
  <c r="M78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N66" i="1"/>
  <c r="L66" i="1"/>
  <c r="J66" i="1"/>
  <c r="I66" i="1"/>
  <c r="H66" i="1"/>
  <c r="G66" i="1"/>
  <c r="N65" i="1"/>
  <c r="J65" i="1"/>
  <c r="I65" i="1"/>
  <c r="H65" i="1"/>
  <c r="L65" i="1" s="1"/>
  <c r="G65" i="1"/>
  <c r="N64" i="1"/>
  <c r="J64" i="1"/>
  <c r="I64" i="1"/>
  <c r="H64" i="1"/>
  <c r="L64" i="1" s="1"/>
  <c r="G64" i="1"/>
  <c r="N63" i="1"/>
  <c r="J63" i="1"/>
  <c r="I63" i="1"/>
  <c r="H63" i="1"/>
  <c r="L63" i="1" s="1"/>
  <c r="G63" i="1"/>
  <c r="N62" i="1"/>
  <c r="L62" i="1"/>
  <c r="J62" i="1"/>
  <c r="I62" i="1"/>
  <c r="H62" i="1"/>
  <c r="G62" i="1"/>
  <c r="N61" i="1"/>
  <c r="J61" i="1"/>
  <c r="I61" i="1"/>
  <c r="H61" i="1"/>
  <c r="L61" i="1" s="1"/>
  <c r="G61" i="1"/>
  <c r="N60" i="1"/>
  <c r="J60" i="1"/>
  <c r="I60" i="1"/>
  <c r="H60" i="1"/>
  <c r="L60" i="1" s="1"/>
  <c r="G60" i="1"/>
  <c r="N59" i="1"/>
  <c r="J59" i="1"/>
  <c r="I59" i="1"/>
  <c r="H59" i="1"/>
  <c r="L59" i="1" s="1"/>
  <c r="G59" i="1"/>
  <c r="N58" i="1"/>
  <c r="L58" i="1"/>
  <c r="J58" i="1"/>
  <c r="I58" i="1"/>
  <c r="H58" i="1"/>
  <c r="G58" i="1"/>
  <c r="N57" i="1"/>
  <c r="J57" i="1"/>
  <c r="I57" i="1"/>
  <c r="H57" i="1"/>
  <c r="L57" i="1" s="1"/>
  <c r="G57" i="1"/>
  <c r="N56" i="1"/>
  <c r="J56" i="1"/>
  <c r="I56" i="1"/>
  <c r="H56" i="1"/>
  <c r="L56" i="1" s="1"/>
  <c r="G56" i="1"/>
  <c r="N55" i="1"/>
  <c r="J55" i="1"/>
  <c r="I55" i="1"/>
  <c r="H55" i="1"/>
  <c r="L55" i="1" s="1"/>
  <c r="G55" i="1"/>
  <c r="N54" i="1"/>
  <c r="L54" i="1"/>
  <c r="J54" i="1"/>
  <c r="I54" i="1"/>
  <c r="H54" i="1"/>
  <c r="G54" i="1"/>
  <c r="N53" i="1"/>
  <c r="J53" i="1"/>
  <c r="I53" i="1"/>
  <c r="H53" i="1"/>
  <c r="L53" i="1" s="1"/>
  <c r="G53" i="1"/>
  <c r="N52" i="1"/>
  <c r="J52" i="1"/>
  <c r="I52" i="1"/>
  <c r="H52" i="1"/>
  <c r="L52" i="1" s="1"/>
  <c r="G52" i="1"/>
  <c r="N51" i="1"/>
  <c r="J51" i="1"/>
  <c r="I51" i="1"/>
  <c r="H51" i="1"/>
  <c r="L51" i="1" s="1"/>
  <c r="G51" i="1"/>
  <c r="N50" i="1"/>
  <c r="L50" i="1"/>
  <c r="J50" i="1"/>
  <c r="I50" i="1"/>
  <c r="H50" i="1"/>
  <c r="G50" i="1"/>
  <c r="N49" i="1"/>
  <c r="J49" i="1"/>
  <c r="I49" i="1"/>
  <c r="H49" i="1"/>
  <c r="L49" i="1" s="1"/>
  <c r="G49" i="1"/>
  <c r="N48" i="1"/>
  <c r="J48" i="1"/>
  <c r="I48" i="1"/>
  <c r="H48" i="1"/>
  <c r="L48" i="1" s="1"/>
  <c r="G48" i="1"/>
  <c r="N47" i="1"/>
  <c r="J47" i="1"/>
  <c r="I47" i="1"/>
  <c r="H47" i="1"/>
  <c r="L47" i="1" s="1"/>
  <c r="G47" i="1"/>
  <c r="N46" i="1"/>
  <c r="L46" i="1"/>
  <c r="J46" i="1"/>
  <c r="I46" i="1"/>
  <c r="H46" i="1"/>
  <c r="G46" i="1"/>
  <c r="N45" i="1"/>
  <c r="J45" i="1"/>
  <c r="I45" i="1"/>
  <c r="H45" i="1"/>
  <c r="L45" i="1" s="1"/>
  <c r="G45" i="1"/>
  <c r="N44" i="1"/>
  <c r="J44" i="1"/>
  <c r="I44" i="1"/>
  <c r="H44" i="1"/>
  <c r="L44" i="1" s="1"/>
  <c r="G44" i="1"/>
  <c r="N43" i="1"/>
  <c r="J43" i="1"/>
  <c r="I43" i="1"/>
  <c r="H43" i="1"/>
  <c r="L43" i="1" s="1"/>
  <c r="G43" i="1"/>
  <c r="N42" i="1"/>
  <c r="L42" i="1"/>
  <c r="J42" i="1"/>
  <c r="I42" i="1"/>
  <c r="H42" i="1"/>
  <c r="G42" i="1"/>
  <c r="N41" i="1"/>
  <c r="J41" i="1"/>
  <c r="I41" i="1"/>
  <c r="H41" i="1"/>
  <c r="L41" i="1" s="1"/>
  <c r="G41" i="1"/>
  <c r="N40" i="1"/>
  <c r="J40" i="1"/>
  <c r="I40" i="1"/>
  <c r="H40" i="1"/>
  <c r="L40" i="1" s="1"/>
  <c r="G40" i="1"/>
  <c r="N39" i="1"/>
  <c r="J39" i="1"/>
  <c r="I39" i="1"/>
  <c r="H39" i="1"/>
  <c r="L39" i="1" s="1"/>
  <c r="G39" i="1"/>
  <c r="N38" i="1"/>
  <c r="L38" i="1"/>
  <c r="J38" i="1"/>
  <c r="I38" i="1"/>
  <c r="H38" i="1"/>
  <c r="G38" i="1"/>
  <c r="J37" i="1"/>
  <c r="I37" i="1"/>
  <c r="H37" i="1"/>
  <c r="L37" i="1" s="1"/>
  <c r="G37" i="1"/>
  <c r="N36" i="1"/>
  <c r="J36" i="1"/>
  <c r="I36" i="1"/>
  <c r="L36" i="1" s="1"/>
  <c r="H36" i="1"/>
  <c r="G36" i="1"/>
  <c r="N35" i="1"/>
  <c r="L35" i="1"/>
  <c r="J35" i="1"/>
  <c r="I35" i="1"/>
  <c r="H35" i="1"/>
  <c r="G35" i="1"/>
  <c r="N34" i="1"/>
  <c r="J34" i="1"/>
  <c r="I34" i="1"/>
  <c r="L34" i="1" s="1"/>
  <c r="H34" i="1"/>
  <c r="G34" i="1"/>
  <c r="N33" i="1"/>
  <c r="J33" i="1"/>
  <c r="I33" i="1"/>
  <c r="H33" i="1"/>
  <c r="L33" i="1" s="1"/>
  <c r="G33" i="1"/>
  <c r="N32" i="1"/>
  <c r="J32" i="1"/>
  <c r="I32" i="1"/>
  <c r="L32" i="1" s="1"/>
  <c r="H32" i="1"/>
  <c r="G32" i="1"/>
  <c r="N31" i="1"/>
  <c r="L31" i="1"/>
  <c r="J31" i="1"/>
  <c r="I31" i="1"/>
  <c r="H31" i="1"/>
  <c r="G31" i="1"/>
  <c r="N30" i="1"/>
  <c r="J30" i="1"/>
  <c r="I30" i="1"/>
  <c r="L30" i="1" s="1"/>
  <c r="H30" i="1"/>
  <c r="G30" i="1"/>
  <c r="N29" i="1"/>
  <c r="J29" i="1"/>
  <c r="I29" i="1"/>
  <c r="H29" i="1"/>
  <c r="L29" i="1" s="1"/>
  <c r="G29" i="1"/>
  <c r="N28" i="1"/>
  <c r="J28" i="1"/>
  <c r="I28" i="1"/>
  <c r="L28" i="1" s="1"/>
  <c r="H28" i="1"/>
  <c r="G28" i="1"/>
  <c r="N27" i="1"/>
  <c r="L27" i="1"/>
  <c r="J27" i="1"/>
  <c r="I27" i="1"/>
  <c r="H27" i="1"/>
  <c r="G27" i="1"/>
  <c r="N26" i="1"/>
  <c r="J26" i="1"/>
  <c r="I26" i="1"/>
  <c r="L26" i="1" s="1"/>
  <c r="H26" i="1"/>
  <c r="G26" i="1"/>
  <c r="N25" i="1"/>
  <c r="J25" i="1"/>
  <c r="I25" i="1"/>
  <c r="H25" i="1"/>
  <c r="L25" i="1" s="1"/>
  <c r="G25" i="1"/>
  <c r="N24" i="1"/>
  <c r="J24" i="1"/>
  <c r="I24" i="1"/>
  <c r="L24" i="1" s="1"/>
  <c r="H24" i="1"/>
  <c r="G24" i="1"/>
  <c r="N23" i="1"/>
  <c r="L23" i="1"/>
  <c r="J23" i="1"/>
  <c r="I23" i="1"/>
  <c r="H23" i="1"/>
  <c r="G23" i="1"/>
  <c r="N22" i="1"/>
  <c r="J22" i="1"/>
  <c r="I22" i="1"/>
  <c r="L22" i="1" s="1"/>
  <c r="H22" i="1"/>
  <c r="G22" i="1"/>
  <c r="N21" i="1"/>
  <c r="J21" i="1"/>
  <c r="I21" i="1"/>
  <c r="H21" i="1"/>
  <c r="L21" i="1" s="1"/>
  <c r="G21" i="1"/>
  <c r="N20" i="1"/>
  <c r="J20" i="1"/>
  <c r="I20" i="1"/>
  <c r="H20" i="1"/>
  <c r="L20" i="1" s="1"/>
  <c r="G20" i="1"/>
  <c r="N19" i="1"/>
  <c r="L19" i="1"/>
  <c r="J19" i="1"/>
  <c r="I19" i="1"/>
  <c r="H19" i="1"/>
  <c r="G19" i="1"/>
  <c r="N18" i="1"/>
  <c r="J18" i="1"/>
  <c r="I18" i="1"/>
  <c r="L18" i="1" s="1"/>
  <c r="H18" i="1"/>
  <c r="G18" i="1"/>
  <c r="N17" i="1"/>
  <c r="J17" i="1"/>
  <c r="I17" i="1"/>
  <c r="H17" i="1"/>
  <c r="L17" i="1" s="1"/>
  <c r="G17" i="1"/>
  <c r="N16" i="1"/>
  <c r="J16" i="1"/>
  <c r="I16" i="1"/>
  <c r="H16" i="1"/>
  <c r="L16" i="1" s="1"/>
  <c r="G16" i="1"/>
  <c r="N15" i="1"/>
  <c r="L15" i="1"/>
  <c r="J15" i="1"/>
  <c r="I15" i="1"/>
  <c r="H15" i="1"/>
  <c r="G15" i="1"/>
  <c r="N14" i="1"/>
  <c r="J14" i="1"/>
  <c r="I14" i="1"/>
  <c r="L14" i="1" s="1"/>
  <c r="H14" i="1"/>
  <c r="G14" i="1"/>
  <c r="N13" i="1"/>
  <c r="J13" i="1"/>
  <c r="I13" i="1"/>
  <c r="H13" i="1"/>
  <c r="L13" i="1" s="1"/>
  <c r="G13" i="1"/>
  <c r="N12" i="1"/>
  <c r="J12" i="1"/>
  <c r="I12" i="1"/>
  <c r="H12" i="1"/>
  <c r="L12" i="1" s="1"/>
  <c r="G12" i="1"/>
  <c r="N11" i="1"/>
  <c r="L11" i="1"/>
  <c r="J11" i="1"/>
  <c r="I11" i="1"/>
  <c r="H11" i="1"/>
  <c r="G11" i="1"/>
  <c r="N10" i="1"/>
  <c r="J10" i="1"/>
  <c r="I10" i="1"/>
  <c r="L10" i="1" s="1"/>
  <c r="H10" i="1"/>
  <c r="G10" i="1"/>
  <c r="N9" i="1"/>
  <c r="J9" i="1"/>
  <c r="I9" i="1"/>
  <c r="H9" i="1"/>
  <c r="L9" i="1" s="1"/>
  <c r="G9" i="1"/>
  <c r="M153" i="1" l="1"/>
  <c r="M152" i="1"/>
  <c r="M151" i="1"/>
  <c r="M147" i="1"/>
  <c r="M146" i="1"/>
  <c r="M145" i="1"/>
  <c r="M142" i="1"/>
  <c r="M141" i="1"/>
  <c r="M138" i="1"/>
  <c r="M136" i="1"/>
  <c r="M135" i="1"/>
  <c r="M132" i="1"/>
  <c r="M131" i="1"/>
  <c r="M128" i="1"/>
  <c r="M127" i="1"/>
  <c r="M124" i="1"/>
  <c r="M122" i="1"/>
  <c r="M120" i="1"/>
  <c r="M118" i="1"/>
  <c r="M116" i="1"/>
  <c r="M115" i="1"/>
  <c r="M114" i="1"/>
  <c r="M113" i="1"/>
  <c r="M110" i="1"/>
  <c r="M109" i="1"/>
  <c r="M108" i="1"/>
  <c r="M105" i="1"/>
  <c r="M103" i="1"/>
  <c r="M101" i="1"/>
  <c r="M99" i="1"/>
  <c r="M97" i="1"/>
  <c r="M96" i="1"/>
  <c r="M93" i="1"/>
  <c r="M92" i="1"/>
  <c r="M90" i="1"/>
  <c r="M89" i="1"/>
  <c r="M87" i="1"/>
  <c r="M85" i="1"/>
  <c r="M84" i="1"/>
  <c r="F161" i="1" l="1"/>
  <c r="F184" i="1" l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0" i="1"/>
  <c r="F15" i="1" l="1"/>
  <c r="K15" i="1" l="1"/>
  <c r="M15" i="1" l="1"/>
  <c r="O15" i="1" s="1"/>
  <c r="Q15" i="1" s="1"/>
  <c r="P15" i="1" l="1"/>
  <c r="F27" i="1" l="1"/>
  <c r="K27" i="1" l="1"/>
  <c r="M27" i="1" l="1"/>
  <c r="O27" i="1" s="1"/>
  <c r="P27" i="1" s="1"/>
  <c r="F51" i="1"/>
  <c r="Q27" i="1" l="1"/>
  <c r="K51" i="1"/>
  <c r="M51" i="1" l="1"/>
  <c r="O51" i="1" s="1"/>
  <c r="P51" i="1" l="1"/>
  <c r="Q51" i="1"/>
  <c r="F29" i="1" l="1"/>
  <c r="F28" i="1"/>
  <c r="F25" i="1"/>
  <c r="F17" i="1"/>
  <c r="F16" i="1"/>
  <c r="F13" i="1"/>
  <c r="F12" i="1"/>
  <c r="K28" i="1" l="1"/>
  <c r="K29" i="1"/>
  <c r="K25" i="1"/>
  <c r="K17" i="1"/>
  <c r="K16" i="1"/>
  <c r="K13" i="1"/>
  <c r="M16" i="1" l="1"/>
  <c r="O16" i="1" s="1"/>
  <c r="Q16" i="1" s="1"/>
  <c r="M28" i="1"/>
  <c r="O28" i="1" s="1"/>
  <c r="M29" i="1"/>
  <c r="O29" i="1" s="1"/>
  <c r="M25" i="1"/>
  <c r="O25" i="1" s="1"/>
  <c r="M17" i="1"/>
  <c r="O17" i="1" s="1"/>
  <c r="M13" i="1"/>
  <c r="O13" i="1" s="1"/>
  <c r="P16" i="1" l="1"/>
  <c r="Q13" i="1"/>
  <c r="P13" i="1"/>
  <c r="P25" i="1"/>
  <c r="Q25" i="1"/>
  <c r="Q28" i="1"/>
  <c r="P28" i="1"/>
  <c r="P17" i="1"/>
  <c r="Q17" i="1"/>
  <c r="P29" i="1"/>
  <c r="Q29" i="1"/>
  <c r="K12" i="1" l="1"/>
  <c r="M12" i="1" l="1"/>
  <c r="O12" i="1" s="1"/>
  <c r="P12" i="1" l="1"/>
  <c r="Q12" i="1"/>
  <c r="F48" i="1"/>
  <c r="F49" i="1"/>
  <c r="F37" i="1"/>
  <c r="F38" i="1"/>
  <c r="F18" i="1" l="1"/>
  <c r="F11" i="1"/>
  <c r="F9" i="1" l="1"/>
  <c r="F10" i="1"/>
  <c r="F14" i="1"/>
  <c r="F19" i="1"/>
  <c r="F20" i="1"/>
  <c r="F21" i="1"/>
  <c r="F22" i="1"/>
  <c r="F23" i="1"/>
  <c r="F24" i="1"/>
  <c r="F26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45" i="1"/>
  <c r="F46" i="1"/>
  <c r="F47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K24" i="1" l="1"/>
  <c r="K42" i="1"/>
  <c r="K46" i="1"/>
  <c r="K53" i="1"/>
  <c r="K57" i="1"/>
  <c r="K10" i="1"/>
  <c r="K22" i="1"/>
  <c r="K33" i="1"/>
  <c r="K39" i="1"/>
  <c r="K59" i="1"/>
  <c r="K63" i="1"/>
  <c r="K26" i="1"/>
  <c r="K47" i="1"/>
  <c r="K54" i="1"/>
  <c r="K14" i="1"/>
  <c r="K23" i="1"/>
  <c r="K34" i="1"/>
  <c r="K40" i="1"/>
  <c r="K60" i="1"/>
  <c r="K64" i="1"/>
  <c r="K18" i="1"/>
  <c r="K38" i="1"/>
  <c r="K37" i="1"/>
  <c r="K9" i="1"/>
  <c r="K31" i="1"/>
  <c r="K44" i="1"/>
  <c r="K50" i="1"/>
  <c r="K55" i="1"/>
  <c r="K20" i="1"/>
  <c r="K30" i="1"/>
  <c r="K35" i="1"/>
  <c r="K43" i="1"/>
  <c r="K61" i="1"/>
  <c r="K65" i="1"/>
  <c r="K41" i="1"/>
  <c r="K45" i="1"/>
  <c r="K52" i="1"/>
  <c r="K56" i="1"/>
  <c r="K66" i="1"/>
  <c r="K21" i="1"/>
  <c r="K32" i="1"/>
  <c r="K36" i="1"/>
  <c r="K58" i="1"/>
  <c r="K62" i="1"/>
  <c r="K19" i="1"/>
  <c r="K11" i="1"/>
  <c r="K49" i="1"/>
  <c r="K48" i="1"/>
  <c r="M64" i="1" l="1"/>
  <c r="O64" i="1" s="1"/>
  <c r="H183" i="1" s="1"/>
  <c r="M60" i="1"/>
  <c r="O60" i="1" s="1"/>
  <c r="H181" i="1" s="1"/>
  <c r="M40" i="1"/>
  <c r="O40" i="1" s="1"/>
  <c r="H171" i="1" s="1"/>
  <c r="M34" i="1"/>
  <c r="O34" i="1" s="1"/>
  <c r="M23" i="1"/>
  <c r="O23" i="1" s="1"/>
  <c r="M14" i="1"/>
  <c r="O14" i="1" s="1"/>
  <c r="M54" i="1"/>
  <c r="O54" i="1" s="1"/>
  <c r="H179" i="1" s="1"/>
  <c r="M63" i="1"/>
  <c r="O63" i="1" s="1"/>
  <c r="M39" i="1"/>
  <c r="O39" i="1" s="1"/>
  <c r="H170" i="1" s="1"/>
  <c r="M33" i="1"/>
  <c r="O33" i="1" s="1"/>
  <c r="M10" i="1"/>
  <c r="O10" i="1" s="1"/>
  <c r="M57" i="1"/>
  <c r="O57" i="1" s="1"/>
  <c r="M53" i="1"/>
  <c r="O53" i="1" s="1"/>
  <c r="H178" i="1" s="1"/>
  <c r="M48" i="1"/>
  <c r="O48" i="1" s="1"/>
  <c r="H176" i="1" s="1"/>
  <c r="M58" i="1"/>
  <c r="O58" i="1" s="1"/>
  <c r="H180" i="1" s="1"/>
  <c r="M21" i="1"/>
  <c r="O21" i="1" s="1"/>
  <c r="M45" i="1"/>
  <c r="O45" i="1" s="1"/>
  <c r="M41" i="1"/>
  <c r="O41" i="1" s="1"/>
  <c r="H172" i="1" s="1"/>
  <c r="M65" i="1"/>
  <c r="O65" i="1" s="1"/>
  <c r="M61" i="1"/>
  <c r="O61" i="1" s="1"/>
  <c r="M43" i="1"/>
  <c r="O43" i="1" s="1"/>
  <c r="H173" i="1" s="1"/>
  <c r="M35" i="1"/>
  <c r="O35" i="1" s="1"/>
  <c r="M20" i="1"/>
  <c r="O20" i="1" s="1"/>
  <c r="H163" i="1" s="1"/>
  <c r="M49" i="1"/>
  <c r="O49" i="1" s="1"/>
  <c r="M11" i="1"/>
  <c r="O11" i="1" s="1"/>
  <c r="M19" i="1"/>
  <c r="O19" i="1" s="1"/>
  <c r="M62" i="1"/>
  <c r="O62" i="1" s="1"/>
  <c r="H182" i="1" s="1"/>
  <c r="M36" i="1"/>
  <c r="O36" i="1" s="1"/>
  <c r="M32" i="1"/>
  <c r="O32" i="1" s="1"/>
  <c r="H167" i="1" s="1"/>
  <c r="M66" i="1"/>
  <c r="O66" i="1" s="1"/>
  <c r="H184" i="1" s="1"/>
  <c r="M56" i="1"/>
  <c r="O56" i="1" s="1"/>
  <c r="M52" i="1"/>
  <c r="O52" i="1" s="1"/>
  <c r="M30" i="1"/>
  <c r="O30" i="1" s="1"/>
  <c r="H165" i="1" s="1"/>
  <c r="M55" i="1"/>
  <c r="O55" i="1" s="1"/>
  <c r="M50" i="1"/>
  <c r="O50" i="1" s="1"/>
  <c r="H177" i="1" s="1"/>
  <c r="M44" i="1"/>
  <c r="O44" i="1" s="1"/>
  <c r="H174" i="1" s="1"/>
  <c r="M31" i="1"/>
  <c r="O31" i="1" s="1"/>
  <c r="H166" i="1" s="1"/>
  <c r="M9" i="1"/>
  <c r="O9" i="1" s="1"/>
  <c r="M37" i="1"/>
  <c r="O37" i="1" s="1"/>
  <c r="H168" i="1" s="1"/>
  <c r="M38" i="1"/>
  <c r="O38" i="1" s="1"/>
  <c r="H169" i="1" s="1"/>
  <c r="M18" i="1"/>
  <c r="O18" i="1" s="1"/>
  <c r="H160" i="1" s="1"/>
  <c r="M47" i="1"/>
  <c r="O47" i="1" s="1"/>
  <c r="H175" i="1" s="1"/>
  <c r="M26" i="1"/>
  <c r="O26" i="1" s="1"/>
  <c r="M59" i="1"/>
  <c r="O59" i="1" s="1"/>
  <c r="M22" i="1"/>
  <c r="O22" i="1" s="1"/>
  <c r="M46" i="1"/>
  <c r="O46" i="1" s="1"/>
  <c r="M42" i="1"/>
  <c r="O42" i="1" s="1"/>
  <c r="M24" i="1"/>
  <c r="O24" i="1" s="1"/>
  <c r="H164" i="1" s="1"/>
  <c r="H162" i="1" l="1"/>
  <c r="H161" i="1"/>
  <c r="Q42" i="1"/>
  <c r="P42" i="1"/>
  <c r="Q22" i="1"/>
  <c r="P22" i="1"/>
  <c r="Q26" i="1"/>
  <c r="P26" i="1"/>
  <c r="Q18" i="1"/>
  <c r="J160" i="1" s="1"/>
  <c r="P18" i="1"/>
  <c r="I160" i="1" s="1"/>
  <c r="P37" i="1"/>
  <c r="I168" i="1" s="1"/>
  <c r="Q37" i="1"/>
  <c r="J168" i="1" s="1"/>
  <c r="P31" i="1"/>
  <c r="I166" i="1" s="1"/>
  <c r="Q31" i="1"/>
  <c r="J166" i="1" s="1"/>
  <c r="Q50" i="1"/>
  <c r="J177" i="1" s="1"/>
  <c r="P50" i="1"/>
  <c r="I177" i="1" s="1"/>
  <c r="Q30" i="1"/>
  <c r="J165" i="1" s="1"/>
  <c r="P30" i="1"/>
  <c r="I165" i="1" s="1"/>
  <c r="Q56" i="1"/>
  <c r="P56" i="1"/>
  <c r="Q32" i="1"/>
  <c r="J167" i="1" s="1"/>
  <c r="P32" i="1"/>
  <c r="I167" i="1" s="1"/>
  <c r="Q62" i="1"/>
  <c r="J182" i="1" s="1"/>
  <c r="P62" i="1"/>
  <c r="I182" i="1" s="1"/>
  <c r="Q11" i="1"/>
  <c r="P11" i="1"/>
  <c r="Q20" i="1"/>
  <c r="J163" i="1" s="1"/>
  <c r="P20" i="1"/>
  <c r="I163" i="1" s="1"/>
  <c r="P43" i="1"/>
  <c r="I173" i="1" s="1"/>
  <c r="Q43" i="1"/>
  <c r="J173" i="1" s="1"/>
  <c r="P65" i="1"/>
  <c r="Q65" i="1"/>
  <c r="P45" i="1"/>
  <c r="Q45" i="1"/>
  <c r="Q58" i="1"/>
  <c r="J180" i="1" s="1"/>
  <c r="P58" i="1"/>
  <c r="I180" i="1" s="1"/>
  <c r="P53" i="1"/>
  <c r="I178" i="1" s="1"/>
  <c r="Q53" i="1"/>
  <c r="J178" i="1" s="1"/>
  <c r="P10" i="1"/>
  <c r="Q10" i="1"/>
  <c r="P39" i="1"/>
  <c r="I170" i="1" s="1"/>
  <c r="Q39" i="1"/>
  <c r="J170" i="1" s="1"/>
  <c r="Q54" i="1"/>
  <c r="J179" i="1" s="1"/>
  <c r="P54" i="1"/>
  <c r="I179" i="1" s="1"/>
  <c r="P23" i="1"/>
  <c r="Q23" i="1"/>
  <c r="Q40" i="1"/>
  <c r="J171" i="1" s="1"/>
  <c r="P40" i="1"/>
  <c r="I171" i="1" s="1"/>
  <c r="Q64" i="1"/>
  <c r="J183" i="1" s="1"/>
  <c r="P64" i="1"/>
  <c r="I183" i="1" s="1"/>
  <c r="Q24" i="1"/>
  <c r="J164" i="1" s="1"/>
  <c r="P24" i="1"/>
  <c r="I164" i="1" s="1"/>
  <c r="Q46" i="1"/>
  <c r="P46" i="1"/>
  <c r="P59" i="1"/>
  <c r="Q59" i="1"/>
  <c r="P47" i="1"/>
  <c r="I175" i="1" s="1"/>
  <c r="Q47" i="1"/>
  <c r="J175" i="1" s="1"/>
  <c r="Q38" i="1"/>
  <c r="J169" i="1" s="1"/>
  <c r="P38" i="1"/>
  <c r="I169" i="1" s="1"/>
  <c r="Q9" i="1"/>
  <c r="P9" i="1"/>
  <c r="Q44" i="1"/>
  <c r="J174" i="1" s="1"/>
  <c r="P44" i="1"/>
  <c r="I174" i="1" s="1"/>
  <c r="P55" i="1"/>
  <c r="Q55" i="1"/>
  <c r="Q52" i="1"/>
  <c r="P52" i="1"/>
  <c r="Q66" i="1"/>
  <c r="J184" i="1" s="1"/>
  <c r="P66" i="1"/>
  <c r="I184" i="1" s="1"/>
  <c r="Q36" i="1"/>
  <c r="P36" i="1"/>
  <c r="P19" i="1"/>
  <c r="Q19" i="1"/>
  <c r="P49" i="1"/>
  <c r="Q49" i="1"/>
  <c r="P35" i="1"/>
  <c r="Q35" i="1"/>
  <c r="P61" i="1"/>
  <c r="Q61" i="1"/>
  <c r="P41" i="1"/>
  <c r="I172" i="1" s="1"/>
  <c r="Q41" i="1"/>
  <c r="J172" i="1" s="1"/>
  <c r="P21" i="1"/>
  <c r="Q21" i="1"/>
  <c r="Q48" i="1"/>
  <c r="J176" i="1" s="1"/>
  <c r="P48" i="1"/>
  <c r="I176" i="1" s="1"/>
  <c r="P57" i="1"/>
  <c r="Q57" i="1"/>
  <c r="P33" i="1"/>
  <c r="Q33" i="1"/>
  <c r="P63" i="1"/>
  <c r="Q63" i="1"/>
  <c r="P14" i="1"/>
  <c r="Q14" i="1"/>
  <c r="Q34" i="1"/>
  <c r="P34" i="1"/>
  <c r="Q60" i="1"/>
  <c r="J181" i="1" s="1"/>
  <c r="P60" i="1"/>
  <c r="I181" i="1" s="1"/>
  <c r="I162" i="1" l="1"/>
  <c r="I161" i="1"/>
  <c r="J162" i="1"/>
  <c r="J161" i="1"/>
</calcChain>
</file>

<file path=xl/sharedStrings.xml><?xml version="1.0" encoding="utf-8"?>
<sst xmlns="http://schemas.openxmlformats.org/spreadsheetml/2006/main" count="247" uniqueCount="156">
  <si>
    <t>Grup</t>
  </si>
  <si>
    <t>Cap d'equip</t>
  </si>
  <si>
    <t>Oficial 1ª</t>
  </si>
  <si>
    <t>Xofer</t>
  </si>
  <si>
    <t>Auxiliar de cuina</t>
  </si>
  <si>
    <t>Auxiliar de suport</t>
  </si>
  <si>
    <t>Peó</t>
  </si>
  <si>
    <t>Sou Base</t>
  </si>
  <si>
    <t>Clau per cerques</t>
  </si>
  <si>
    <t>Punt C.Lloc fins maig</t>
  </si>
  <si>
    <t>C.Lloc</t>
  </si>
  <si>
    <t>P.Ad.</t>
  </si>
  <si>
    <t>Total mensual</t>
  </si>
  <si>
    <t>Extres: juny + desembre</t>
  </si>
  <si>
    <t>Total anual</t>
  </si>
  <si>
    <t>A1L</t>
  </si>
  <si>
    <t>A2L</t>
  </si>
  <si>
    <t>C1L</t>
  </si>
  <si>
    <t>C2L</t>
  </si>
  <si>
    <t>APL</t>
  </si>
  <si>
    <t>Auxiliar de serveis</t>
  </si>
  <si>
    <t>Tècnic/a superior</t>
  </si>
  <si>
    <t>Prof. aux. conservatori</t>
  </si>
  <si>
    <t>Mestre/a</t>
  </si>
  <si>
    <t>Tècnic/a mitjà/ana</t>
  </si>
  <si>
    <t>Encarregat/ada d'administració</t>
  </si>
  <si>
    <t>Tècnic/a auxiliar especialista</t>
  </si>
  <si>
    <t>Administratiu/iva de gestió</t>
  </si>
  <si>
    <t>Tècnic/a auxiliar</t>
  </si>
  <si>
    <t>Aux. tècnic/a especialista</t>
  </si>
  <si>
    <t>Aux. administratiu/iva</t>
  </si>
  <si>
    <t>Monitor/a</t>
  </si>
  <si>
    <t>Auxiliar tècnic/a</t>
  </si>
  <si>
    <t>Auxiliar d'equipaments</t>
  </si>
  <si>
    <t>Operari/ària</t>
  </si>
  <si>
    <t xml:space="preserve">Assistent de serveis </t>
  </si>
  <si>
    <t>GRUP</t>
  </si>
  <si>
    <t>Tècnic/a de gestió/projectes</t>
  </si>
  <si>
    <t>Professor/a</t>
  </si>
  <si>
    <t>Personal tècnic de suport a la docència</t>
  </si>
  <si>
    <t>Director/a tècnic/a</t>
  </si>
  <si>
    <t>Tècnic/a mitjà/ana de gestió/projecte</t>
  </si>
  <si>
    <t>Mestre/a de taller</t>
  </si>
  <si>
    <t>Cap d'unitat administrativa/operativa</t>
  </si>
  <si>
    <t>Administratiu/iva</t>
  </si>
  <si>
    <t>Encarregat/ada</t>
  </si>
  <si>
    <t xml:space="preserve">Educador/a </t>
  </si>
  <si>
    <t>Aux. d'educació especial</t>
  </si>
  <si>
    <t>Peó especialista</t>
  </si>
  <si>
    <t>Director/a</t>
  </si>
  <si>
    <t>Coordinador/a d'activitats</t>
  </si>
  <si>
    <t>Delegat/ada de direcció</t>
  </si>
  <si>
    <t>Cap d'estudis i secretari/ària acadèmic/a</t>
  </si>
  <si>
    <t>IMPORTS DELS DIFERENTS COMPLEMENTS RETRIBUTIUS (€/MES)</t>
  </si>
  <si>
    <t>Grup A2L</t>
  </si>
  <si>
    <t>Grup C1L / C2L</t>
  </si>
  <si>
    <t>Cap de taller (a extingir)</t>
  </si>
  <si>
    <t>Ordenança</t>
  </si>
  <si>
    <t>DIPUTACIÓ DE TARRAGONA</t>
  </si>
  <si>
    <t>RETRIBUCIONS DEL PERSONAL LABORAL</t>
  </si>
  <si>
    <t>CATEGORIA</t>
  </si>
  <si>
    <t>C.Nivell</t>
  </si>
  <si>
    <t>C. Nivell</t>
  </si>
  <si>
    <t>C. Lloc</t>
  </si>
  <si>
    <t>Percentatge SS Lab</t>
  </si>
  <si>
    <t>Topall SS per persona Laborals</t>
  </si>
  <si>
    <t>PREUS TRIENNIS I SOU BASE PER PAGUES EXTRES</t>
  </si>
  <si>
    <t>Sou extra</t>
  </si>
  <si>
    <t>Trienni mensual</t>
  </si>
  <si>
    <t>Trienni extra</t>
  </si>
  <si>
    <t>Cap de servei</t>
  </si>
  <si>
    <t>Responsable d'unitat</t>
  </si>
  <si>
    <t>BL</t>
  </si>
  <si>
    <t>Mestre taller OOE</t>
  </si>
  <si>
    <t>Tècnic/a especialista</t>
  </si>
  <si>
    <t>Aux.Administratiu/iva de gestió</t>
  </si>
  <si>
    <t>Cap d'organisme autònom</t>
  </si>
  <si>
    <t>Director/a tècnic/a (a extingir)</t>
  </si>
  <si>
    <t>Cap de secció</t>
  </si>
  <si>
    <t>Cap de projecte</t>
  </si>
  <si>
    <t>Aux. tècnic/a especialista (a extingir)</t>
  </si>
  <si>
    <t>Aux. administratiu/iva de gestió (a extingir)</t>
  </si>
  <si>
    <t>Preu Punt Complement de Llocs de Comandament valorats</t>
  </si>
  <si>
    <t>Preu Punt Complement de Lloc de la resta de llocs</t>
  </si>
  <si>
    <t>RETRIBUCIONS ALUMNES DE PROJECTES I PLANS D'OCUPACIÓ</t>
  </si>
  <si>
    <t>Lloc tipus</t>
  </si>
  <si>
    <t>Retribució mensual</t>
  </si>
  <si>
    <t>Retribució any 
(14 pagues)</t>
  </si>
  <si>
    <t>F01</t>
  </si>
  <si>
    <t>F02</t>
  </si>
  <si>
    <t>Funcions de coordinació del projecte</t>
  </si>
  <si>
    <t>Funcions de cap d'equip</t>
  </si>
  <si>
    <t>Funcions de localització i disponibilitat</t>
  </si>
  <si>
    <t>Cap de secció (a extingir)</t>
  </si>
  <si>
    <t>HE Ord.</t>
  </si>
  <si>
    <t>HE Fest</t>
  </si>
  <si>
    <t>HE noc</t>
  </si>
  <si>
    <t>EAD de Reus, EAD de Tarragona, ECM (Reus, Tarragona i Tortosa)</t>
  </si>
  <si>
    <t>Cap d'estudis o secretari/ària acadèmic/a</t>
  </si>
  <si>
    <t>CPEE Alba / CPEE Sant Jordi</t>
  </si>
  <si>
    <t>CPEE Sant Rafael</t>
  </si>
  <si>
    <t>EAD de Reus, EAD de Tarragona</t>
  </si>
  <si>
    <t>Cap de departament o cap d'àrea o coordinador/a</t>
  </si>
  <si>
    <t>(per dia festiu treballat)</t>
  </si>
  <si>
    <t>Càrrec directiu centres</t>
  </si>
  <si>
    <t>Càrrec no directiu centres</t>
  </si>
  <si>
    <t>Coordinació de seguretat d'obres</t>
  </si>
  <si>
    <t>Emergències especials</t>
  </si>
  <si>
    <t>Productivitat xofers</t>
  </si>
  <si>
    <t>Jornada especial</t>
  </si>
  <si>
    <t>Jornada especial Auditori</t>
  </si>
  <si>
    <t>Localització</t>
  </si>
  <si>
    <t>Penositat</t>
  </si>
  <si>
    <t>Pernoctació</t>
  </si>
  <si>
    <t>Dia laborable</t>
  </si>
  <si>
    <t>Dia festiu</t>
  </si>
  <si>
    <t>(per dia)</t>
  </si>
  <si>
    <t>Productivitat per impartir formació</t>
  </si>
  <si>
    <t>Formació impartida fora de la jornada laboral</t>
  </si>
  <si>
    <t>Formació virtual</t>
  </si>
  <si>
    <t>(per hora)</t>
  </si>
  <si>
    <t>Guàrdia</t>
  </si>
  <si>
    <t>Personal en torn de guàrdia</t>
  </si>
  <si>
    <t>(dia laborable)</t>
  </si>
  <si>
    <t>(dia festiu)</t>
  </si>
  <si>
    <t>Responsable del torn de guàrdia)</t>
  </si>
  <si>
    <t>Treball per torns</t>
  </si>
  <si>
    <t>Treball per torns (festius)</t>
  </si>
  <si>
    <t>Dedicació a mitja jornada</t>
  </si>
  <si>
    <t>Dedicació dia sencer</t>
  </si>
  <si>
    <t>*Dedicació dia sencer (nit inclosa) per cada nit</t>
  </si>
  <si>
    <t>*El personal docent d'educació especial també té dret a la gratificació de dia sencer (nit inclosa) en el cas que sigui o no en dies laborables</t>
  </si>
  <si>
    <t>ECM (Reus, Tarragona i Tortosa)</t>
  </si>
  <si>
    <t>Festius xofers</t>
  </si>
  <si>
    <t>Productivitat de caràcter artístic o tècnic</t>
  </si>
  <si>
    <t>Treball per torns (ordinaris)</t>
  </si>
  <si>
    <t>GRATIFICACIONS PER ACTIVITATS AMB ALUMNAT EN QUÈ PARTICIPI EL PERSONAL DOCENT EN DIES NO LABORABLES</t>
  </si>
  <si>
    <t>COMPLEMENT PER FUNCIONS ADDICIONALS PERSONAL DE PROJECTES I PLANS D'OCUPACIÓ</t>
  </si>
  <si>
    <t>C. NIVELL</t>
  </si>
  <si>
    <t>C. LLOC</t>
  </si>
  <si>
    <t>Hora extra ordinària</t>
  </si>
  <si>
    <t>Hora extra festiva</t>
  </si>
  <si>
    <t>Hora extra nocturna</t>
  </si>
  <si>
    <t>Els imports de les hores extraordinàries es calcularan anualment tenint en compte la jornada en còmput anual.</t>
  </si>
  <si>
    <t>Alumne/a taller</t>
  </si>
  <si>
    <t>Alumne/a casa d'oficis</t>
  </si>
  <si>
    <t>SOC</t>
  </si>
  <si>
    <t>PREU HORA EXTRAORDINÀRIA</t>
  </si>
  <si>
    <t>Varia per treball realitzat entre</t>
  </si>
  <si>
    <t>i un màxim de</t>
  </si>
  <si>
    <t>L'Escola, Centre per l'Art la Cultura (Tortosa)</t>
  </si>
  <si>
    <t>Fires i promocions (Patronat de Turisme)</t>
  </si>
  <si>
    <t>Per assistència en festiu</t>
  </si>
  <si>
    <t>Aquests topalls estan referenciats al full de càlcul 'taules 2023.xlsx'</t>
  </si>
  <si>
    <t>Àrea de Persones i Talent</t>
  </si>
  <si>
    <t>TAULA SALARIAL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</si>
</sst>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€-2]* #,##0.00_-;\-[$€-2]* #,##0.00_-;_-[$€-2]* &quot;-&quot;??_-"/>
    <numFmt numFmtId="166" formatCode="#,##0.00_ ;\-#,##0.00\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0">
    <xf numFmtId="0" fontId="0" fillId="0" borderId="0" xfId="0"/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vertical="center"/>
    </xf>
    <xf numFmtId="0" fontId="0" fillId="2" borderId="0" xfId="0" applyFill="1"/>
    <xf numFmtId="0" fontId="13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9" fillId="0" borderId="3" xfId="0" applyNumberFormat="1" applyFont="1" applyBorder="1"/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4" fontId="0" fillId="3" borderId="6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4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8" xfId="0" applyNumberFormat="1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12" fillId="3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" fontId="0" fillId="3" borderId="10" xfId="0" applyNumberFormat="1" applyFill="1" applyBorder="1" applyAlignment="1">
      <alignment horizontal="center" vertical="center"/>
    </xf>
    <xf numFmtId="0" fontId="5" fillId="3" borderId="3" xfId="0" applyFont="1" applyFill="1" applyBorder="1"/>
    <xf numFmtId="0" fontId="0" fillId="3" borderId="3" xfId="0" applyFill="1" applyBorder="1"/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right"/>
    </xf>
    <xf numFmtId="0" fontId="4" fillId="3" borderId="3" xfId="0" applyFont="1" applyFill="1" applyBorder="1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7" fillId="3" borderId="0" xfId="0" applyFont="1" applyFill="1"/>
    <xf numFmtId="10" fontId="1" fillId="6" borderId="6" xfId="0" applyNumberFormat="1" applyFont="1" applyFill="1" applyBorder="1"/>
    <xf numFmtId="166" fontId="16" fillId="6" borderId="6" xfId="2" applyNumberFormat="1" applyFont="1" applyFill="1" applyBorder="1"/>
    <xf numFmtId="0" fontId="12" fillId="0" borderId="21" xfId="0" applyFont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horizontal="center" vertical="center"/>
    </xf>
    <xf numFmtId="4" fontId="8" fillId="4" borderId="21" xfId="0" applyNumberFormat="1" applyFont="1" applyFill="1" applyBorder="1" applyAlignment="1">
      <alignment horizontal="center" vertical="center" wrapText="1"/>
    </xf>
    <xf numFmtId="4" fontId="8" fillId="4" borderId="2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8" fillId="0" borderId="0" xfId="0" applyFont="1"/>
    <xf numFmtId="0" fontId="2" fillId="0" borderId="0" xfId="0" applyFont="1"/>
    <xf numFmtId="4" fontId="4" fillId="0" borderId="3" xfId="0" applyNumberFormat="1" applyFont="1" applyBorder="1"/>
    <xf numFmtId="0" fontId="17" fillId="5" borderId="1" xfId="0" applyFont="1" applyFill="1" applyBorder="1" applyAlignment="1">
      <alignment horizontal="justify" vertical="top" wrapText="1"/>
    </xf>
    <xf numFmtId="0" fontId="19" fillId="5" borderId="6" xfId="0" applyFont="1" applyFill="1" applyBorder="1" applyAlignment="1">
      <alignment horizontal="justify" vertical="center" wrapText="1"/>
    </xf>
    <xf numFmtId="0" fontId="2" fillId="3" borderId="0" xfId="0" applyFont="1" applyFill="1"/>
    <xf numFmtId="0" fontId="9" fillId="0" borderId="0" xfId="0" applyFont="1"/>
    <xf numFmtId="9" fontId="9" fillId="0" borderId="0" xfId="0" applyNumberFormat="1" applyFont="1"/>
    <xf numFmtId="0" fontId="9" fillId="0" borderId="0" xfId="0" applyFont="1" applyAlignment="1">
      <alignment horizontal="right"/>
    </xf>
    <xf numFmtId="0" fontId="2" fillId="3" borderId="3" xfId="0" applyFont="1" applyFill="1" applyBorder="1"/>
    <xf numFmtId="4" fontId="8" fillId="3" borderId="0" xfId="0" applyNumberFormat="1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3" borderId="3" xfId="0" applyFont="1" applyFill="1" applyBorder="1" applyAlignment="1">
      <alignment horizontal="right"/>
    </xf>
    <xf numFmtId="0" fontId="21" fillId="3" borderId="0" xfId="0" applyFont="1" applyFill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8" fillId="3" borderId="6" xfId="0" applyNumberFormat="1" applyFont="1" applyFill="1" applyBorder="1"/>
    <xf numFmtId="4" fontId="8" fillId="3" borderId="9" xfId="0" applyNumberFormat="1" applyFont="1" applyFill="1" applyBorder="1"/>
    <xf numFmtId="4" fontId="8" fillId="3" borderId="7" xfId="0" applyNumberFormat="1" applyFont="1" applyFill="1" applyBorder="1"/>
    <xf numFmtId="4" fontId="8" fillId="3" borderId="10" xfId="0" applyNumberFormat="1" applyFont="1" applyFill="1" applyBorder="1"/>
    <xf numFmtId="4" fontId="8" fillId="3" borderId="2" xfId="0" applyNumberFormat="1" applyFont="1" applyFill="1" applyBorder="1"/>
    <xf numFmtId="4" fontId="8" fillId="3" borderId="8" xfId="0" applyNumberFormat="1" applyFont="1" applyFill="1" applyBorder="1"/>
    <xf numFmtId="4" fontId="8" fillId="0" borderId="2" xfId="0" applyNumberFormat="1" applyFont="1" applyBorder="1"/>
    <xf numFmtId="4" fontId="8" fillId="0" borderId="8" xfId="0" applyNumberFormat="1" applyFont="1" applyBorder="1"/>
    <xf numFmtId="4" fontId="8" fillId="0" borderId="7" xfId="0" applyNumberFormat="1" applyFont="1" applyBorder="1"/>
    <xf numFmtId="4" fontId="8" fillId="0" borderId="10" xfId="0" applyNumberFormat="1" applyFont="1" applyBorder="1"/>
    <xf numFmtId="4" fontId="8" fillId="0" borderId="6" xfId="0" applyNumberFormat="1" applyFont="1" applyBorder="1"/>
    <xf numFmtId="4" fontId="8" fillId="0" borderId="9" xfId="0" applyNumberFormat="1" applyFont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2" fillId="5" borderId="4" xfId="0" applyFont="1" applyFill="1" applyBorder="1"/>
    <xf numFmtId="0" fontId="12" fillId="5" borderId="3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18" fillId="0" borderId="20" xfId="0" applyFont="1" applyBorder="1" applyAlignment="1">
      <alignment vertical="top" wrapText="1"/>
    </xf>
    <xf numFmtId="0" fontId="18" fillId="0" borderId="25" xfId="0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7" fillId="5" borderId="20" xfId="0" applyFont="1" applyFill="1" applyBorder="1" applyAlignment="1">
      <alignment vertical="center" wrapText="1"/>
    </xf>
    <xf numFmtId="0" fontId="17" fillId="5" borderId="25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vertical="center" wrapText="1"/>
    </xf>
    <xf numFmtId="0" fontId="20" fillId="3" borderId="0" xfId="0" applyFont="1" applyFill="1" applyAlignment="1">
      <alignment wrapText="1"/>
    </xf>
    <xf numFmtId="0" fontId="11" fillId="5" borderId="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2" fillId="5" borderId="16" xfId="0" applyFont="1" applyFill="1" applyBorder="1"/>
    <xf numFmtId="0" fontId="22" fillId="5" borderId="17" xfId="0" applyFont="1" applyFill="1" applyBorder="1"/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4" fillId="4" borderId="1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0" fillId="4" borderId="16" xfId="0" applyFill="1" applyBorder="1"/>
    <xf numFmtId="0" fontId="0" fillId="4" borderId="17" xfId="0" applyFill="1" applyBorder="1"/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6" borderId="20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</cellXfs>
  <cellStyles count="3">
    <cellStyle name="Euro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/UNITAT%20PLANIFICACIO%20I%20ORGANITZACIO%20RECURSOS%20HUMANS/PLANTILLA/Plantilla%20Funcionaris/taules%202025%20-%20amb%202,5sobre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"/>
      <sheetName val="Dada"/>
      <sheetName val="Organics compta"/>
      <sheetName val="Partides"/>
      <sheetName val="TriCat"/>
      <sheetName val="TriCatBase"/>
      <sheetName val="Categ"/>
    </sheetNames>
    <sheetDataSet>
      <sheetData sheetId="0">
        <row r="5">
          <cell r="B5" t="str">
            <v>A1</v>
          </cell>
          <cell r="C5">
            <v>52.6</v>
          </cell>
          <cell r="D5">
            <v>1366.74</v>
          </cell>
          <cell r="E5">
            <v>32.47</v>
          </cell>
          <cell r="F5">
            <v>843.4</v>
          </cell>
        </row>
        <row r="6">
          <cell r="B6" t="str">
            <v>A2</v>
          </cell>
          <cell r="C6">
            <v>42.9</v>
          </cell>
          <cell r="D6">
            <v>1181.79</v>
          </cell>
          <cell r="E6">
            <v>31.27</v>
          </cell>
          <cell r="F6">
            <v>861.9</v>
          </cell>
        </row>
        <row r="7">
          <cell r="B7" t="str">
            <v>B</v>
          </cell>
          <cell r="C7">
            <v>37.64</v>
          </cell>
          <cell r="D7">
            <v>1033.05</v>
          </cell>
          <cell r="E7">
            <v>32.54</v>
          </cell>
          <cell r="F7">
            <v>892.87</v>
          </cell>
        </row>
        <row r="8">
          <cell r="B8" t="str">
            <v>C1</v>
          </cell>
          <cell r="C8">
            <v>32.47</v>
          </cell>
          <cell r="D8">
            <v>887.32</v>
          </cell>
          <cell r="E8">
            <v>28.03</v>
          </cell>
          <cell r="F8">
            <v>766.92</v>
          </cell>
        </row>
        <row r="9">
          <cell r="B9" t="str">
            <v>C2</v>
          </cell>
          <cell r="C9">
            <v>22.11</v>
          </cell>
          <cell r="D9">
            <v>738.5</v>
          </cell>
          <cell r="E9">
            <v>21.87</v>
          </cell>
          <cell r="F9">
            <v>731.77</v>
          </cell>
        </row>
        <row r="10">
          <cell r="B10" t="str">
            <v>AP</v>
          </cell>
          <cell r="C10">
            <v>16.649999999999999</v>
          </cell>
          <cell r="D10">
            <v>675.93</v>
          </cell>
          <cell r="E10">
            <v>16.649999999999999</v>
          </cell>
          <cell r="F10">
            <v>675.93</v>
          </cell>
        </row>
        <row r="11">
          <cell r="B11" t="str">
            <v>A1L</v>
          </cell>
          <cell r="C11">
            <v>52.6</v>
          </cell>
          <cell r="D11">
            <v>1366.74</v>
          </cell>
          <cell r="E11">
            <v>32.47</v>
          </cell>
          <cell r="F11">
            <v>843.4</v>
          </cell>
        </row>
        <row r="12">
          <cell r="B12" t="str">
            <v>A2L</v>
          </cell>
          <cell r="C12">
            <v>42.9</v>
          </cell>
          <cell r="D12">
            <v>1181.79</v>
          </cell>
          <cell r="E12">
            <v>31.27</v>
          </cell>
          <cell r="F12">
            <v>861.9</v>
          </cell>
        </row>
        <row r="13">
          <cell r="B13" t="str">
            <v>BL</v>
          </cell>
          <cell r="C13">
            <v>37.64</v>
          </cell>
          <cell r="D13">
            <v>1033.05</v>
          </cell>
          <cell r="E13">
            <v>32.54</v>
          </cell>
          <cell r="F13">
            <v>892.87</v>
          </cell>
        </row>
        <row r="14">
          <cell r="B14" t="str">
            <v>C1L</v>
          </cell>
          <cell r="C14">
            <v>32.47</v>
          </cell>
          <cell r="D14">
            <v>887.32</v>
          </cell>
          <cell r="E14">
            <v>28.03</v>
          </cell>
          <cell r="F14">
            <v>766.92</v>
          </cell>
        </row>
        <row r="15">
          <cell r="B15" t="str">
            <v>C2L</v>
          </cell>
          <cell r="C15">
            <v>22.11</v>
          </cell>
          <cell r="D15">
            <v>738.5</v>
          </cell>
          <cell r="E15">
            <v>21.87</v>
          </cell>
          <cell r="F15">
            <v>731.77</v>
          </cell>
        </row>
        <row r="16">
          <cell r="B16" t="str">
            <v>APL</v>
          </cell>
          <cell r="C16">
            <v>16.649999999999999</v>
          </cell>
          <cell r="D16">
            <v>675.93</v>
          </cell>
          <cell r="E16">
            <v>16.649999999999999</v>
          </cell>
          <cell r="F16">
            <v>675.93</v>
          </cell>
        </row>
        <row r="21">
          <cell r="E21">
            <v>0.33579999999999999</v>
          </cell>
        </row>
        <row r="22">
          <cell r="E22">
            <v>19021.73</v>
          </cell>
        </row>
        <row r="127">
          <cell r="D127" t="str">
            <v>A1L-30-127</v>
          </cell>
          <cell r="E127">
            <v>423.9</v>
          </cell>
        </row>
        <row r="128">
          <cell r="D128" t="str">
            <v>A1L-26-90</v>
          </cell>
          <cell r="E128">
            <v>336.57</v>
          </cell>
        </row>
        <row r="129">
          <cell r="D129" t="str">
            <v>A1L-28-94</v>
          </cell>
          <cell r="E129">
            <v>349.13</v>
          </cell>
        </row>
        <row r="130">
          <cell r="D130" t="str">
            <v>A1L-24-83</v>
          </cell>
          <cell r="E130">
            <v>318.12</v>
          </cell>
        </row>
        <row r="131">
          <cell r="D131" t="str">
            <v>A1L-22-67</v>
          </cell>
          <cell r="E131">
            <v>281.64999999999998</v>
          </cell>
        </row>
        <row r="132">
          <cell r="D132" t="str">
            <v>A1L-22-50</v>
          </cell>
          <cell r="E132">
            <v>245.2</v>
          </cell>
        </row>
        <row r="133">
          <cell r="D133" t="str">
            <v>A1L-22-75</v>
          </cell>
          <cell r="E133">
            <v>298.81</v>
          </cell>
        </row>
        <row r="134">
          <cell r="D134" t="str">
            <v>BL-22-50</v>
          </cell>
          <cell r="E134">
            <v>218.43</v>
          </cell>
        </row>
        <row r="135">
          <cell r="D135" t="str">
            <v>BL-20-40</v>
          </cell>
          <cell r="E135">
            <v>205.66</v>
          </cell>
        </row>
        <row r="136">
          <cell r="D136" t="str">
            <v>A1L-29-1031</v>
          </cell>
          <cell r="E136">
            <v>0</v>
          </cell>
        </row>
        <row r="137">
          <cell r="D137" t="str">
            <v>A1L-28-835</v>
          </cell>
          <cell r="E137">
            <v>0</v>
          </cell>
        </row>
        <row r="138">
          <cell r="D138" t="str">
            <v>--</v>
          </cell>
          <cell r="E138">
            <v>0</v>
          </cell>
        </row>
        <row r="139">
          <cell r="D139" t="str">
            <v>A2L-24-83</v>
          </cell>
          <cell r="E139">
            <v>299.57</v>
          </cell>
        </row>
        <row r="140">
          <cell r="D140" t="str">
            <v>A2L-22-75</v>
          </cell>
          <cell r="E140">
            <v>280.25</v>
          </cell>
        </row>
        <row r="141">
          <cell r="D141" t="str">
            <v>A2L-22-67</v>
          </cell>
          <cell r="E141">
            <v>263.08999999999997</v>
          </cell>
        </row>
        <row r="142">
          <cell r="D142" t="str">
            <v>A2L-22-50</v>
          </cell>
          <cell r="E142">
            <v>226.65</v>
          </cell>
        </row>
        <row r="143">
          <cell r="D143" t="str">
            <v>--</v>
          </cell>
          <cell r="E143">
            <v>226.65</v>
          </cell>
        </row>
        <row r="144">
          <cell r="D144" t="str">
            <v>--</v>
          </cell>
          <cell r="E144">
            <v>226.65</v>
          </cell>
        </row>
        <row r="145">
          <cell r="D145" t="str">
            <v>--</v>
          </cell>
          <cell r="E145">
            <v>226.65</v>
          </cell>
        </row>
        <row r="146">
          <cell r="D146" t="str">
            <v>--</v>
          </cell>
          <cell r="E146">
            <v>226.65</v>
          </cell>
        </row>
        <row r="147">
          <cell r="D147" t="str">
            <v>--</v>
          </cell>
          <cell r="E147">
            <v>226.65</v>
          </cell>
        </row>
        <row r="148">
          <cell r="D148" t="str">
            <v>--</v>
          </cell>
          <cell r="E148">
            <v>226.65</v>
          </cell>
        </row>
        <row r="149">
          <cell r="D149" t="str">
            <v>--</v>
          </cell>
          <cell r="E149">
            <v>226.65</v>
          </cell>
        </row>
        <row r="150">
          <cell r="D150" t="str">
            <v>--</v>
          </cell>
          <cell r="E150">
            <v>226.65</v>
          </cell>
        </row>
        <row r="151">
          <cell r="D151" t="str">
            <v>--</v>
          </cell>
          <cell r="E151">
            <v>226.65</v>
          </cell>
        </row>
        <row r="152">
          <cell r="D152" t="str">
            <v>A2L-22-50</v>
          </cell>
          <cell r="E152">
            <v>226.65</v>
          </cell>
        </row>
        <row r="153">
          <cell r="D153" t="str">
            <v>A2L-20-40</v>
          </cell>
          <cell r="E153">
            <v>181.34</v>
          </cell>
        </row>
        <row r="154">
          <cell r="D154" t="str">
            <v>C1L-22-55</v>
          </cell>
          <cell r="E154">
            <v>210.81</v>
          </cell>
        </row>
        <row r="155">
          <cell r="D155" t="str">
            <v>C1L-20-40</v>
          </cell>
          <cell r="E155">
            <v>176.58</v>
          </cell>
        </row>
        <row r="156">
          <cell r="D156" t="str">
            <v>C1L-20-47</v>
          </cell>
          <cell r="E156">
            <v>191.6</v>
          </cell>
        </row>
        <row r="157">
          <cell r="D157" t="str">
            <v>C1L-20-40</v>
          </cell>
          <cell r="E157">
            <v>176.58</v>
          </cell>
        </row>
        <row r="158">
          <cell r="D158" t="str">
            <v>C1L-20-40</v>
          </cell>
          <cell r="E158">
            <v>176.58</v>
          </cell>
        </row>
        <row r="159">
          <cell r="D159" t="str">
            <v>C1L-18-33</v>
          </cell>
          <cell r="E159">
            <v>160.22999999999999</v>
          </cell>
        </row>
        <row r="160">
          <cell r="D160" t="str">
            <v>C1L-18-33</v>
          </cell>
          <cell r="E160">
            <v>160.22999999999999</v>
          </cell>
        </row>
        <row r="161">
          <cell r="D161" t="str">
            <v>C1L-18-33</v>
          </cell>
          <cell r="E161">
            <v>160.22999999999999</v>
          </cell>
        </row>
        <row r="162">
          <cell r="D162" t="str">
            <v>C1L-18-33</v>
          </cell>
          <cell r="E162">
            <v>160.22999999999999</v>
          </cell>
        </row>
        <row r="163">
          <cell r="D163" t="str">
            <v>C1L-18-33</v>
          </cell>
          <cell r="E163">
            <v>160.22999999999999</v>
          </cell>
        </row>
        <row r="164">
          <cell r="D164" t="str">
            <v>C1L-18-33</v>
          </cell>
          <cell r="E164">
            <v>160.22999999999999</v>
          </cell>
        </row>
        <row r="165">
          <cell r="D165" t="str">
            <v>C1L-18-33</v>
          </cell>
          <cell r="E165">
            <v>160.22999999999999</v>
          </cell>
        </row>
        <row r="166">
          <cell r="D166" t="str">
            <v>C1L-18-37</v>
          </cell>
          <cell r="E166">
            <v>168.42</v>
          </cell>
        </row>
        <row r="167">
          <cell r="D167" t="str">
            <v>C2L-18-33</v>
          </cell>
          <cell r="E167">
            <v>146.06</v>
          </cell>
        </row>
        <row r="168">
          <cell r="D168" t="str">
            <v>C2L-17-31</v>
          </cell>
          <cell r="E168">
            <v>141.11000000000001</v>
          </cell>
        </row>
        <row r="169">
          <cell r="D169" t="str">
            <v>C2L-16-29</v>
          </cell>
          <cell r="E169">
            <v>136.12</v>
          </cell>
        </row>
        <row r="170">
          <cell r="D170" t="str">
            <v>C2L-16-29</v>
          </cell>
          <cell r="E170">
            <v>136.12</v>
          </cell>
        </row>
        <row r="171">
          <cell r="D171" t="str">
            <v>C2L-15-34</v>
          </cell>
          <cell r="E171">
            <v>143.6</v>
          </cell>
        </row>
        <row r="172">
          <cell r="D172" t="str">
            <v>C2L-15-28</v>
          </cell>
          <cell r="E172">
            <v>132.69</v>
          </cell>
        </row>
        <row r="173">
          <cell r="D173" t="str">
            <v>C2L-15-26</v>
          </cell>
          <cell r="E173">
            <v>129.04</v>
          </cell>
        </row>
        <row r="174">
          <cell r="D174" t="str">
            <v>C2L-15-26</v>
          </cell>
          <cell r="E174">
            <v>129.04</v>
          </cell>
        </row>
        <row r="175">
          <cell r="D175" t="str">
            <v>C2L-15-26</v>
          </cell>
          <cell r="E175">
            <v>129.04</v>
          </cell>
        </row>
        <row r="176">
          <cell r="D176" t="str">
            <v>C2L-15-26</v>
          </cell>
          <cell r="E176">
            <v>129.04</v>
          </cell>
        </row>
        <row r="177">
          <cell r="D177" t="str">
            <v>C2L-15-26</v>
          </cell>
          <cell r="E177">
            <v>129.04</v>
          </cell>
        </row>
        <row r="178">
          <cell r="D178" t="str">
            <v>C2L-14-23</v>
          </cell>
          <cell r="E178">
            <v>121.96</v>
          </cell>
        </row>
        <row r="179">
          <cell r="D179" t="str">
            <v>C2L-13-20</v>
          </cell>
          <cell r="E179">
            <v>114.83</v>
          </cell>
        </row>
        <row r="180">
          <cell r="D180" t="str">
            <v>APL-14-28</v>
          </cell>
          <cell r="E180">
            <v>127.1</v>
          </cell>
        </row>
        <row r="181">
          <cell r="D181" t="str">
            <v>APL-14-28</v>
          </cell>
          <cell r="E181">
            <v>127.1</v>
          </cell>
        </row>
        <row r="182">
          <cell r="D182" t="str">
            <v>APL-13-27</v>
          </cell>
          <cell r="E182">
            <v>124.32</v>
          </cell>
        </row>
        <row r="183">
          <cell r="D183" t="str">
            <v>APL-13-27</v>
          </cell>
          <cell r="E183">
            <v>124.32</v>
          </cell>
        </row>
        <row r="184">
          <cell r="D184" t="str">
            <v>APL-13-24</v>
          </cell>
          <cell r="E184">
            <v>117.89</v>
          </cell>
        </row>
        <row r="185">
          <cell r="D185" t="str">
            <v>APL-13-24</v>
          </cell>
          <cell r="E185">
            <v>117.89</v>
          </cell>
        </row>
        <row r="186">
          <cell r="D186" t="str">
            <v>APL-13-24</v>
          </cell>
          <cell r="E186">
            <v>117.89</v>
          </cell>
        </row>
        <row r="187">
          <cell r="D187" t="str">
            <v>APL-10-20</v>
          </cell>
          <cell r="E187">
            <v>107.29</v>
          </cell>
        </row>
        <row r="188">
          <cell r="D188" t="str">
            <v>1--</v>
          </cell>
          <cell r="E188">
            <v>0</v>
          </cell>
        </row>
        <row r="189">
          <cell r="D189" t="str">
            <v>2--</v>
          </cell>
          <cell r="E189">
            <v>0</v>
          </cell>
        </row>
        <row r="190">
          <cell r="D190" t="str">
            <v>3--</v>
          </cell>
          <cell r="E190">
            <v>0</v>
          </cell>
        </row>
        <row r="191">
          <cell r="D191" t="str">
            <v>4--</v>
          </cell>
          <cell r="E191">
            <v>0</v>
          </cell>
        </row>
        <row r="192">
          <cell r="D192" t="str">
            <v>5--</v>
          </cell>
          <cell r="E192">
            <v>0</v>
          </cell>
        </row>
        <row r="193">
          <cell r="D193" t="str">
            <v>A2L-25-680</v>
          </cell>
          <cell r="E193">
            <v>0</v>
          </cell>
        </row>
        <row r="194">
          <cell r="D194" t="str">
            <v>A1L-26-759</v>
          </cell>
          <cell r="E194">
            <v>0</v>
          </cell>
        </row>
        <row r="195">
          <cell r="D195" t="str">
            <v>A2L-26-759</v>
          </cell>
          <cell r="E195">
            <v>0</v>
          </cell>
        </row>
        <row r="196">
          <cell r="D196" t="str">
            <v>A1L-25-680</v>
          </cell>
          <cell r="E196">
            <v>0</v>
          </cell>
        </row>
        <row r="197">
          <cell r="D197" t="str">
            <v>A1L-24-623</v>
          </cell>
          <cell r="E197">
            <v>0</v>
          </cell>
        </row>
        <row r="198">
          <cell r="D198" t="str">
            <v>A2L-24-623</v>
          </cell>
          <cell r="E198">
            <v>0</v>
          </cell>
        </row>
        <row r="199">
          <cell r="D199" t="str">
            <v>A1L-30-1377</v>
          </cell>
          <cell r="E199">
            <v>0</v>
          </cell>
        </row>
        <row r="202">
          <cell r="A202">
            <v>9</v>
          </cell>
          <cell r="B202" t="str">
            <v>9</v>
          </cell>
          <cell r="C202">
            <v>251.4</v>
          </cell>
          <cell r="E202">
            <v>23.7715</v>
          </cell>
        </row>
        <row r="203">
          <cell r="A203">
            <v>10</v>
          </cell>
          <cell r="B203" t="str">
            <v>10</v>
          </cell>
          <cell r="C203">
            <v>265.22000000000003</v>
          </cell>
          <cell r="E203">
            <v>3.6230000000000002</v>
          </cell>
        </row>
        <row r="204">
          <cell r="A204">
            <v>11</v>
          </cell>
          <cell r="B204" t="str">
            <v>11</v>
          </cell>
          <cell r="C204">
            <v>292.85000000000002</v>
          </cell>
        </row>
        <row r="205">
          <cell r="A205">
            <v>12</v>
          </cell>
          <cell r="B205" t="str">
            <v>12</v>
          </cell>
          <cell r="C205">
            <v>320.54000000000002</v>
          </cell>
        </row>
        <row r="206">
          <cell r="A206">
            <v>13</v>
          </cell>
          <cell r="B206" t="str">
            <v>13</v>
          </cell>
          <cell r="C206">
            <v>348.22</v>
          </cell>
        </row>
        <row r="207">
          <cell r="A207">
            <v>14</v>
          </cell>
          <cell r="B207" t="str">
            <v>14</v>
          </cell>
          <cell r="C207">
            <v>375.93</v>
          </cell>
        </row>
        <row r="208">
          <cell r="A208">
            <v>15</v>
          </cell>
          <cell r="B208" t="str">
            <v>15</v>
          </cell>
          <cell r="C208">
            <v>403.54</v>
          </cell>
        </row>
        <row r="209">
          <cell r="A209">
            <v>16</v>
          </cell>
          <cell r="B209" t="str">
            <v>16</v>
          </cell>
          <cell r="C209">
            <v>431.26</v>
          </cell>
        </row>
        <row r="210">
          <cell r="A210">
            <v>17</v>
          </cell>
          <cell r="B210" t="str">
            <v>17</v>
          </cell>
          <cell r="C210">
            <v>458.87</v>
          </cell>
        </row>
        <row r="211">
          <cell r="A211">
            <v>18</v>
          </cell>
          <cell r="B211" t="str">
            <v>18</v>
          </cell>
          <cell r="C211">
            <v>486.56</v>
          </cell>
        </row>
        <row r="212">
          <cell r="A212">
            <v>19</v>
          </cell>
          <cell r="B212" t="str">
            <v>19</v>
          </cell>
          <cell r="C212">
            <v>514.23</v>
          </cell>
        </row>
        <row r="213">
          <cell r="A213">
            <v>20</v>
          </cell>
          <cell r="B213" t="str">
            <v>20</v>
          </cell>
          <cell r="C213">
            <v>541.88</v>
          </cell>
        </row>
        <row r="214">
          <cell r="A214">
            <v>21</v>
          </cell>
          <cell r="B214" t="str">
            <v>21</v>
          </cell>
          <cell r="C214">
            <v>583.36</v>
          </cell>
        </row>
        <row r="215">
          <cell r="A215">
            <v>22</v>
          </cell>
          <cell r="B215" t="str">
            <v>22</v>
          </cell>
          <cell r="C215">
            <v>628.30999999999995</v>
          </cell>
        </row>
        <row r="216">
          <cell r="A216">
            <v>23</v>
          </cell>
          <cell r="B216" t="str">
            <v>23</v>
          </cell>
          <cell r="C216">
            <v>673.38</v>
          </cell>
        </row>
        <row r="217">
          <cell r="A217">
            <v>24</v>
          </cell>
          <cell r="B217" t="str">
            <v>24</v>
          </cell>
          <cell r="C217">
            <v>718.36</v>
          </cell>
        </row>
        <row r="218">
          <cell r="A218">
            <v>25</v>
          </cell>
          <cell r="B218" t="str">
            <v>25</v>
          </cell>
          <cell r="C218">
            <v>763.41</v>
          </cell>
        </row>
        <row r="219">
          <cell r="A219">
            <v>26</v>
          </cell>
          <cell r="B219" t="str">
            <v>26</v>
          </cell>
          <cell r="C219">
            <v>860.47</v>
          </cell>
        </row>
        <row r="220">
          <cell r="A220">
            <v>27</v>
          </cell>
          <cell r="B220" t="str">
            <v>27</v>
          </cell>
          <cell r="C220">
            <v>980.76</v>
          </cell>
        </row>
        <row r="221">
          <cell r="A221">
            <v>28</v>
          </cell>
          <cell r="B221" t="str">
            <v>28</v>
          </cell>
          <cell r="C221">
            <v>1025.83</v>
          </cell>
        </row>
        <row r="222">
          <cell r="A222">
            <v>29</v>
          </cell>
          <cell r="B222" t="str">
            <v>29</v>
          </cell>
          <cell r="C222">
            <v>1070.83</v>
          </cell>
        </row>
        <row r="223">
          <cell r="A223">
            <v>30</v>
          </cell>
          <cell r="B223" t="str">
            <v>30</v>
          </cell>
          <cell r="C223">
            <v>1193.8599999999999</v>
          </cell>
        </row>
        <row r="224">
          <cell r="A224">
            <v>0</v>
          </cell>
          <cell r="B224" t="str">
            <v>0</v>
          </cell>
          <cell r="C224">
            <v>0</v>
          </cell>
        </row>
        <row r="255">
          <cell r="A255">
            <v>20</v>
          </cell>
          <cell r="B255">
            <v>475.43</v>
          </cell>
        </row>
        <row r="256">
          <cell r="A256">
            <v>22</v>
          </cell>
          <cell r="B256">
            <v>522.97</v>
          </cell>
        </row>
        <row r="257">
          <cell r="A257">
            <v>23</v>
          </cell>
          <cell r="B257">
            <v>546.74</v>
          </cell>
        </row>
        <row r="258">
          <cell r="A258">
            <v>24</v>
          </cell>
          <cell r="B258">
            <v>570.52</v>
          </cell>
        </row>
        <row r="259">
          <cell r="A259">
            <v>26</v>
          </cell>
          <cell r="B259">
            <v>618.05999999999995</v>
          </cell>
        </row>
        <row r="260">
          <cell r="A260">
            <v>27</v>
          </cell>
          <cell r="B260">
            <v>641.83000000000004</v>
          </cell>
        </row>
        <row r="261">
          <cell r="A261">
            <v>28</v>
          </cell>
          <cell r="B261">
            <v>665.6</v>
          </cell>
        </row>
        <row r="262">
          <cell r="A262">
            <v>29</v>
          </cell>
          <cell r="B262">
            <v>689.37</v>
          </cell>
        </row>
        <row r="263">
          <cell r="A263">
            <v>31</v>
          </cell>
          <cell r="B263">
            <v>736.92</v>
          </cell>
        </row>
        <row r="264">
          <cell r="A264">
            <v>33</v>
          </cell>
          <cell r="B264">
            <v>784.46</v>
          </cell>
        </row>
        <row r="265">
          <cell r="A265">
            <v>34</v>
          </cell>
          <cell r="B265">
            <v>808.23</v>
          </cell>
        </row>
        <row r="266">
          <cell r="A266">
            <v>37</v>
          </cell>
          <cell r="B266">
            <v>879.55</v>
          </cell>
        </row>
        <row r="267">
          <cell r="A267">
            <v>40</v>
          </cell>
          <cell r="B267">
            <v>950.86</v>
          </cell>
        </row>
        <row r="268">
          <cell r="A268">
            <v>47</v>
          </cell>
          <cell r="B268">
            <v>1117.26</v>
          </cell>
        </row>
        <row r="269">
          <cell r="A269">
            <v>50</v>
          </cell>
          <cell r="B269">
            <v>1188.58</v>
          </cell>
        </row>
        <row r="270">
          <cell r="A270">
            <v>55</v>
          </cell>
          <cell r="B270">
            <v>1307.43</v>
          </cell>
        </row>
        <row r="271">
          <cell r="A271">
            <v>60</v>
          </cell>
          <cell r="B271">
            <v>1426.29</v>
          </cell>
        </row>
        <row r="272">
          <cell r="A272">
            <v>67</v>
          </cell>
          <cell r="B272">
            <v>1592.69</v>
          </cell>
        </row>
        <row r="273">
          <cell r="A273">
            <v>75</v>
          </cell>
          <cell r="B273">
            <v>1782.86</v>
          </cell>
        </row>
        <row r="274">
          <cell r="A274">
            <v>83</v>
          </cell>
          <cell r="B274">
            <v>1973.03</v>
          </cell>
        </row>
        <row r="275">
          <cell r="A275">
            <v>90</v>
          </cell>
          <cell r="B275">
            <v>2139.44</v>
          </cell>
        </row>
        <row r="276">
          <cell r="A276">
            <v>94</v>
          </cell>
          <cell r="B276">
            <v>2234.52</v>
          </cell>
        </row>
        <row r="277">
          <cell r="A277">
            <v>100</v>
          </cell>
          <cell r="B277">
            <v>2377.15</v>
          </cell>
        </row>
        <row r="278">
          <cell r="A278">
            <v>127</v>
          </cell>
          <cell r="B278">
            <v>3018.98</v>
          </cell>
        </row>
        <row r="279">
          <cell r="A279">
            <v>184</v>
          </cell>
          <cell r="B279">
            <v>4373.96</v>
          </cell>
        </row>
        <row r="280">
          <cell r="A280">
            <v>623</v>
          </cell>
          <cell r="B280">
            <v>2257.13</v>
          </cell>
        </row>
        <row r="281">
          <cell r="A281">
            <v>680</v>
          </cell>
          <cell r="B281">
            <v>2463.64</v>
          </cell>
        </row>
        <row r="282">
          <cell r="A282">
            <v>759</v>
          </cell>
          <cell r="B282">
            <v>2749.86</v>
          </cell>
        </row>
        <row r="283">
          <cell r="A283">
            <v>835</v>
          </cell>
          <cell r="B283">
            <v>3025.21</v>
          </cell>
        </row>
        <row r="284">
          <cell r="A284">
            <v>1031</v>
          </cell>
          <cell r="B284">
            <v>3735.31</v>
          </cell>
        </row>
        <row r="285">
          <cell r="A285">
            <v>1377</v>
          </cell>
          <cell r="B285">
            <v>4988.87</v>
          </cell>
        </row>
        <row r="286">
          <cell r="A286">
            <v>1900</v>
          </cell>
          <cell r="B286">
            <v>6883.7</v>
          </cell>
        </row>
        <row r="287">
          <cell r="A287">
            <v>770</v>
          </cell>
          <cell r="B287">
            <v>2789.71</v>
          </cell>
        </row>
        <row r="288">
          <cell r="A288">
            <v>1634</v>
          </cell>
          <cell r="B288">
            <v>5919.98</v>
          </cell>
        </row>
        <row r="289">
          <cell r="A289">
            <v>1472</v>
          </cell>
          <cell r="B289">
            <v>5333.06</v>
          </cell>
        </row>
        <row r="290">
          <cell r="A290">
            <v>0</v>
          </cell>
          <cell r="B290">
            <v>0</v>
          </cell>
        </row>
        <row r="291">
          <cell r="A291">
            <v>0</v>
          </cell>
          <cell r="B291">
            <v>0</v>
          </cell>
        </row>
        <row r="292">
          <cell r="A292">
            <v>0</v>
          </cell>
          <cell r="B292">
            <v>0</v>
          </cell>
        </row>
        <row r="293">
          <cell r="A293">
            <v>0</v>
          </cell>
          <cell r="B293">
            <v>0</v>
          </cell>
        </row>
        <row r="294">
          <cell r="A294">
            <v>0</v>
          </cell>
          <cell r="B294">
            <v>0</v>
          </cell>
        </row>
        <row r="295">
          <cell r="A295">
            <v>0</v>
          </cell>
          <cell r="B295">
            <v>0</v>
          </cell>
        </row>
        <row r="296">
          <cell r="A296">
            <v>0</v>
          </cell>
          <cell r="B296">
            <v>0</v>
          </cell>
        </row>
        <row r="297">
          <cell r="A297">
            <v>0</v>
          </cell>
          <cell r="B297">
            <v>0</v>
          </cell>
        </row>
        <row r="298">
          <cell r="A298">
            <v>0</v>
          </cell>
          <cell r="B298">
            <v>0</v>
          </cell>
        </row>
        <row r="299">
          <cell r="A299">
            <v>0</v>
          </cell>
          <cell r="B299">
            <v>0</v>
          </cell>
        </row>
        <row r="300">
          <cell r="A300">
            <v>0</v>
          </cell>
          <cell r="B300">
            <v>0</v>
          </cell>
        </row>
        <row r="301">
          <cell r="A301">
            <v>0</v>
          </cell>
          <cell r="B301">
            <v>0</v>
          </cell>
        </row>
        <row r="302">
          <cell r="A302">
            <v>0</v>
          </cell>
          <cell r="B302">
            <v>0</v>
          </cell>
        </row>
        <row r="303">
          <cell r="A303">
            <v>0</v>
          </cell>
          <cell r="B303">
            <v>0</v>
          </cell>
        </row>
        <row r="304">
          <cell r="A304">
            <v>0</v>
          </cell>
          <cell r="B304">
            <v>0</v>
          </cell>
        </row>
        <row r="305">
          <cell r="A305">
            <v>0</v>
          </cell>
          <cell r="B305">
            <v>0</v>
          </cell>
        </row>
        <row r="306">
          <cell r="A306">
            <v>0</v>
          </cell>
          <cell r="B306">
            <v>0</v>
          </cell>
        </row>
        <row r="307">
          <cell r="A307">
            <v>0</v>
          </cell>
          <cell r="B307">
            <v>0</v>
          </cell>
        </row>
        <row r="308">
          <cell r="A308">
            <v>0</v>
          </cell>
          <cell r="B308">
            <v>0</v>
          </cell>
        </row>
        <row r="309">
          <cell r="A309">
            <v>0</v>
          </cell>
          <cell r="B309">
            <v>0</v>
          </cell>
        </row>
        <row r="310">
          <cell r="A310">
            <v>0</v>
          </cell>
          <cell r="B310">
            <v>0</v>
          </cell>
        </row>
        <row r="311">
          <cell r="A311">
            <v>0</v>
          </cell>
          <cell r="B311">
            <v>0</v>
          </cell>
        </row>
        <row r="312">
          <cell r="A312">
            <v>0</v>
          </cell>
          <cell r="B312">
            <v>0</v>
          </cell>
        </row>
        <row r="313">
          <cell r="A313">
            <v>0</v>
          </cell>
          <cell r="B313">
            <v>0</v>
          </cell>
        </row>
        <row r="314">
          <cell r="A314">
            <v>0</v>
          </cell>
          <cell r="B314">
            <v>0</v>
          </cell>
        </row>
        <row r="315">
          <cell r="A315">
            <v>0</v>
          </cell>
          <cell r="B315">
            <v>0</v>
          </cell>
        </row>
        <row r="316">
          <cell r="A316">
            <v>0</v>
          </cell>
          <cell r="B316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5"/>
  <sheetViews>
    <sheetView tabSelected="1" zoomScaleNormal="100" workbookViewId="0">
      <selection activeCell="N1" sqref="N1:Q1048576"/>
    </sheetView>
  </sheetViews>
  <sheetFormatPr baseColWidth="10" defaultColWidth="11.42578125" defaultRowHeight="12.75" x14ac:dyDescent="0.2"/>
  <cols>
    <col min="1" max="1" width="5.7109375" customWidth="1"/>
    <col min="2" max="2" width="24.5703125" customWidth="1"/>
    <col min="3" max="3" width="5.85546875" hidden="1" customWidth="1"/>
    <col min="4" max="4" width="6.5703125" customWidth="1"/>
    <col min="5" max="5" width="5.7109375" bestFit="1" customWidth="1"/>
    <col min="6" max="6" width="7.5703125" hidden="1" customWidth="1"/>
    <col min="7" max="8" width="8.7109375" customWidth="1"/>
    <col min="9" max="9" width="8.42578125" customWidth="1"/>
    <col min="10" max="10" width="6.85546875" customWidth="1"/>
    <col min="11" max="11" width="8.7109375" style="2" customWidth="1"/>
    <col min="12" max="12" width="10.28515625" style="2" customWidth="1"/>
    <col min="13" max="13" width="10.140625" style="2" bestFit="1" customWidth="1"/>
    <col min="14" max="14" width="11.42578125" hidden="1" customWidth="1"/>
    <col min="15" max="17" width="7.28515625" hidden="1" customWidth="1"/>
    <col min="18" max="18" width="11.42578125" customWidth="1"/>
  </cols>
  <sheetData>
    <row r="1" spans="1:17" ht="9.75" customHeight="1" x14ac:dyDescent="0.2">
      <c r="A1" s="5" t="s">
        <v>58</v>
      </c>
      <c r="B1" s="6"/>
      <c r="C1" s="6"/>
      <c r="D1" s="6"/>
      <c r="E1" s="6"/>
      <c r="F1" s="7"/>
      <c r="G1" s="8"/>
      <c r="H1" s="9"/>
      <c r="I1" s="2"/>
      <c r="J1" s="10"/>
      <c r="K1" s="10"/>
      <c r="L1" s="11"/>
      <c r="M1"/>
    </row>
    <row r="2" spans="1:17" ht="12" customHeight="1" x14ac:dyDescent="0.2">
      <c r="A2" s="5" t="s">
        <v>154</v>
      </c>
      <c r="B2" s="6"/>
      <c r="C2" s="6"/>
      <c r="D2" s="6"/>
      <c r="E2" s="6"/>
      <c r="F2" s="7"/>
      <c r="G2" s="8"/>
      <c r="H2" s="9"/>
      <c r="I2" s="2"/>
      <c r="J2" s="10"/>
      <c r="K2" s="10"/>
      <c r="L2" s="11"/>
      <c r="M2"/>
    </row>
    <row r="3" spans="1:17" ht="13.5" thickBot="1" x14ac:dyDescent="0.25">
      <c r="A3" s="12"/>
      <c r="B3" s="113"/>
      <c r="C3" s="13"/>
      <c r="D3" s="13"/>
      <c r="E3" s="13"/>
      <c r="F3" s="14"/>
      <c r="G3" s="15"/>
      <c r="H3" s="15"/>
      <c r="I3" s="16"/>
      <c r="J3" s="17"/>
      <c r="K3" s="17"/>
      <c r="L3" s="18"/>
      <c r="M3" s="29"/>
    </row>
    <row r="4" spans="1:17" ht="16.5" thickBot="1" x14ac:dyDescent="0.3">
      <c r="A4" s="176" t="s">
        <v>59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17" ht="16.5" thickBot="1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30"/>
    </row>
    <row r="6" spans="1:17" ht="15.75" thickBot="1" x14ac:dyDescent="0.3">
      <c r="A6" s="167" t="s">
        <v>155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7" ht="13.5" thickBot="1" x14ac:dyDescent="0.25">
      <c r="B7" s="28"/>
      <c r="C7" s="25"/>
      <c r="D7" s="25"/>
      <c r="E7" s="25"/>
      <c r="F7" s="25"/>
      <c r="G7" s="25"/>
      <c r="I7" s="26" t="s">
        <v>9</v>
      </c>
      <c r="J7" s="26"/>
      <c r="K7" s="27">
        <v>20.3</v>
      </c>
      <c r="O7" s="117">
        <v>1512</v>
      </c>
      <c r="P7" s="118">
        <v>0.15</v>
      </c>
      <c r="Q7" s="118">
        <v>0.25</v>
      </c>
    </row>
    <row r="8" spans="1:17" ht="29.25" customHeight="1" thickBot="1" x14ac:dyDescent="0.25">
      <c r="A8" s="63" t="s">
        <v>36</v>
      </c>
      <c r="B8" s="21" t="s">
        <v>60</v>
      </c>
      <c r="C8" s="22" t="s">
        <v>0</v>
      </c>
      <c r="D8" s="64" t="s">
        <v>62</v>
      </c>
      <c r="E8" s="23" t="s">
        <v>63</v>
      </c>
      <c r="F8" s="23" t="s">
        <v>8</v>
      </c>
      <c r="G8" s="64" t="s">
        <v>7</v>
      </c>
      <c r="H8" s="23" t="s">
        <v>61</v>
      </c>
      <c r="I8" s="64" t="s">
        <v>10</v>
      </c>
      <c r="J8" s="22" t="s">
        <v>11</v>
      </c>
      <c r="K8" s="65" t="s">
        <v>12</v>
      </c>
      <c r="L8" s="22" t="s">
        <v>13</v>
      </c>
      <c r="M8" s="66" t="s">
        <v>14</v>
      </c>
      <c r="N8" s="24"/>
      <c r="O8" s="119" t="s">
        <v>94</v>
      </c>
      <c r="P8" s="119" t="s">
        <v>95</v>
      </c>
      <c r="Q8" s="119" t="s">
        <v>96</v>
      </c>
    </row>
    <row r="9" spans="1:17" x14ac:dyDescent="0.2">
      <c r="A9" s="177" t="s">
        <v>15</v>
      </c>
      <c r="B9" s="108" t="s">
        <v>76</v>
      </c>
      <c r="C9" s="1" t="s">
        <v>15</v>
      </c>
      <c r="D9" s="57">
        <v>30</v>
      </c>
      <c r="E9" s="58">
        <v>1377</v>
      </c>
      <c r="F9" s="59" t="str">
        <f t="shared" ref="F9:F19" si="0">CONCATENATE(C9,"-",D9,"-",E9)</f>
        <v>A1L-30-1377</v>
      </c>
      <c r="G9" s="60">
        <f>VLOOKUP(C9,[1]Taula!$B$11:$D$16,3,FALSE)</f>
        <v>1366.74</v>
      </c>
      <c r="H9" s="61">
        <f>VLOOKUP(D9,[1]Taula!$A$202:$C$224,3,FALSE)</f>
        <v>1193.8599999999999</v>
      </c>
      <c r="I9" s="62">
        <f>VLOOKUP(E9,[1]Taula!$A$255:$B$316,2,FALSE)</f>
        <v>4988.87</v>
      </c>
      <c r="J9" s="61">
        <f>VLOOKUP(F9,[1]Taula!$D$127:$E$199,2,FALSE)</f>
        <v>0</v>
      </c>
      <c r="K9" s="60">
        <f t="shared" ref="K9:K40" si="1">+G9+H9+I9+J9</f>
        <v>7549.4699999999993</v>
      </c>
      <c r="L9" s="45">
        <f>(VLOOKUP(C9,[1]Taula!$B$11:$F$16,5,FALSE)+H9+I9+J9)*2</f>
        <v>14052.259999999998</v>
      </c>
      <c r="M9" s="47">
        <f t="shared" ref="M9:M40" si="2">+K9*12+L9</f>
        <v>104645.89999999998</v>
      </c>
      <c r="N9" s="4">
        <f>VLOOKUP(C9,[1]Taula!$B$5:$F$16,5,FALSE)</f>
        <v>843.4</v>
      </c>
      <c r="O9" s="11">
        <f>ROUND(M9/$O$7,2)</f>
        <v>69.209999999999994</v>
      </c>
      <c r="P9" s="11">
        <f>ROUND(O9*$P$7+O9,2)</f>
        <v>79.59</v>
      </c>
      <c r="Q9" s="11">
        <f>ROUND(O9*$Q$7+O9,2)</f>
        <v>86.51</v>
      </c>
    </row>
    <row r="10" spans="1:17" ht="24" x14ac:dyDescent="0.2">
      <c r="A10" s="178"/>
      <c r="B10" s="109" t="s">
        <v>77</v>
      </c>
      <c r="C10" s="33" t="s">
        <v>15</v>
      </c>
      <c r="D10" s="34">
        <v>26</v>
      </c>
      <c r="E10" s="35">
        <v>90</v>
      </c>
      <c r="F10" s="36" t="str">
        <f t="shared" si="0"/>
        <v>A1L-26-90</v>
      </c>
      <c r="G10" s="37">
        <f>VLOOKUP(C10,[1]Taula!$B$11:$D$16,3,FALSE)</f>
        <v>1366.74</v>
      </c>
      <c r="H10" s="38">
        <f>VLOOKUP(D10,[1]Taula!$A$202:$C$224,3,FALSE)</f>
        <v>860.47</v>
      </c>
      <c r="I10" s="39">
        <f>VLOOKUP(E10,[1]Taula!$A$255:$B$316,2,FALSE)</f>
        <v>2139.44</v>
      </c>
      <c r="J10" s="38">
        <f>VLOOKUP(F10,[1]Taula!$D$127:$E$199,2,FALSE)</f>
        <v>336.57</v>
      </c>
      <c r="K10" s="37">
        <f t="shared" si="1"/>
        <v>4703.2199999999993</v>
      </c>
      <c r="L10" s="38">
        <f>(VLOOKUP(C10,[1]Taula!$B$11:$F$16,5,FALSE)+H10+I10+J10)*2</f>
        <v>8359.76</v>
      </c>
      <c r="M10" s="48">
        <f t="shared" si="2"/>
        <v>64798.399999999994</v>
      </c>
      <c r="N10" s="4">
        <f>VLOOKUP(C10,[1]Taula!$B$5:$F$16,5,FALSE)</f>
        <v>843.4</v>
      </c>
      <c r="O10" s="11">
        <f t="shared" ref="O10:O66" si="3">ROUND(M10/$O$7,2)</f>
        <v>42.86</v>
      </c>
      <c r="P10" s="11">
        <f t="shared" ref="P10:P66" si="4">ROUND(O10*$P$7+O10,2)</f>
        <v>49.29</v>
      </c>
      <c r="Q10" s="11">
        <f t="shared" ref="Q10:Q66" si="5">ROUND(O10*$Q$7+O10,2)</f>
        <v>53.58</v>
      </c>
    </row>
    <row r="11" spans="1:17" x14ac:dyDescent="0.2">
      <c r="A11" s="178"/>
      <c r="B11" s="186" t="s">
        <v>70</v>
      </c>
      <c r="C11" s="33" t="s">
        <v>15</v>
      </c>
      <c r="D11" s="34">
        <v>29</v>
      </c>
      <c r="E11" s="35">
        <v>1031</v>
      </c>
      <c r="F11" s="36" t="str">
        <f t="shared" si="0"/>
        <v>A1L-29-1031</v>
      </c>
      <c r="G11" s="37">
        <f>VLOOKUP(C11,[1]Taula!$B$11:$D$16,3,FALSE)</f>
        <v>1366.74</v>
      </c>
      <c r="H11" s="38">
        <f>VLOOKUP(D11,[1]Taula!$A$202:$C$224,3,FALSE)</f>
        <v>1070.83</v>
      </c>
      <c r="I11" s="39">
        <f>VLOOKUP(E11,[1]Taula!$A$255:$B$316,2,FALSE)</f>
        <v>3735.31</v>
      </c>
      <c r="J11" s="38">
        <f>VLOOKUP(F11,[1]Taula!$D$127:$E$199,2,FALSE)</f>
        <v>0</v>
      </c>
      <c r="K11" s="37">
        <f t="shared" ref="K11" si="6">+G11+H11+I11+J11</f>
        <v>6172.8799999999992</v>
      </c>
      <c r="L11" s="38">
        <f>(VLOOKUP(C11,[1]Taula!$B$11:$F$16,5,FALSE)+H11+I11+J11)*2</f>
        <v>11299.08</v>
      </c>
      <c r="M11" s="48">
        <f t="shared" ref="M11" si="7">+K11*12+L11</f>
        <v>85373.64</v>
      </c>
      <c r="N11" s="4">
        <f>VLOOKUP(C11,[1]Taula!$B$5:$F$16,5,FALSE)</f>
        <v>843.4</v>
      </c>
      <c r="O11" s="11">
        <f t="shared" si="3"/>
        <v>56.46</v>
      </c>
      <c r="P11" s="11">
        <f t="shared" si="4"/>
        <v>64.930000000000007</v>
      </c>
      <c r="Q11" s="11">
        <f t="shared" si="5"/>
        <v>70.58</v>
      </c>
    </row>
    <row r="12" spans="1:17" x14ac:dyDescent="0.2">
      <c r="A12" s="178"/>
      <c r="B12" s="187"/>
      <c r="C12" s="33" t="s">
        <v>15</v>
      </c>
      <c r="D12" s="34">
        <v>28</v>
      </c>
      <c r="E12" s="35">
        <v>835</v>
      </c>
      <c r="F12" s="36" t="str">
        <f t="shared" ref="F12:F13" si="8">CONCATENATE(C12,"-",D12,"-",E12)</f>
        <v>A1L-28-835</v>
      </c>
      <c r="G12" s="37">
        <f>VLOOKUP(C12,[1]Taula!$B$11:$D$16,3,FALSE)</f>
        <v>1366.74</v>
      </c>
      <c r="H12" s="38">
        <f>VLOOKUP(D12,[1]Taula!$A$202:$C$224,3,FALSE)</f>
        <v>1025.83</v>
      </c>
      <c r="I12" s="39">
        <f>VLOOKUP(E12,[1]Taula!$A$255:$B$316,2,FALSE)</f>
        <v>3025.21</v>
      </c>
      <c r="J12" s="38">
        <f>VLOOKUP(F12,[1]Taula!$D$127:$E$199,2,FALSE)</f>
        <v>0</v>
      </c>
      <c r="K12" s="37">
        <f t="shared" ref="K12:K13" si="9">+G12+H12+I12+J12</f>
        <v>5417.78</v>
      </c>
      <c r="L12" s="38">
        <f>(VLOOKUP(C12,[1]Taula!$B$11:$F$16,5,FALSE)+H12+I12+J12)*2</f>
        <v>9788.880000000001</v>
      </c>
      <c r="M12" s="48">
        <f t="shared" ref="M12:M13" si="10">+K12*12+L12</f>
        <v>74802.240000000005</v>
      </c>
      <c r="N12" s="4">
        <f>VLOOKUP(C12,[1]Taula!$B$5:$F$16,5,FALSE)</f>
        <v>843.4</v>
      </c>
      <c r="O12" s="11">
        <f t="shared" si="3"/>
        <v>49.47</v>
      </c>
      <c r="P12" s="11">
        <f t="shared" si="4"/>
        <v>56.89</v>
      </c>
      <c r="Q12" s="11">
        <f t="shared" si="5"/>
        <v>61.84</v>
      </c>
    </row>
    <row r="13" spans="1:17" x14ac:dyDescent="0.2">
      <c r="A13" s="178"/>
      <c r="B13" s="186" t="s">
        <v>78</v>
      </c>
      <c r="C13" s="33" t="s">
        <v>15</v>
      </c>
      <c r="D13" s="34">
        <v>26</v>
      </c>
      <c r="E13" s="35">
        <v>759</v>
      </c>
      <c r="F13" s="36" t="str">
        <f t="shared" si="8"/>
        <v>A1L-26-759</v>
      </c>
      <c r="G13" s="37">
        <f>VLOOKUP(C13,[1]Taula!$B$11:$D$16,3,FALSE)</f>
        <v>1366.74</v>
      </c>
      <c r="H13" s="38">
        <f>VLOOKUP(D13,[1]Taula!$A$202:$C$224,3,FALSE)</f>
        <v>860.47</v>
      </c>
      <c r="I13" s="39">
        <f>VLOOKUP(E13,[1]Taula!$A$255:$B$316,2,FALSE)</f>
        <v>2749.86</v>
      </c>
      <c r="J13" s="38">
        <f>VLOOKUP(F13,[1]Taula!$D$127:$E$199,2,FALSE)</f>
        <v>0</v>
      </c>
      <c r="K13" s="37">
        <f t="shared" si="9"/>
        <v>4977.07</v>
      </c>
      <c r="L13" s="38">
        <f>(VLOOKUP(C13,[1]Taula!$B$11:$F$16,5,FALSE)+H13+I13+J13)*2</f>
        <v>8907.4599999999991</v>
      </c>
      <c r="M13" s="48">
        <f t="shared" si="10"/>
        <v>68632.299999999988</v>
      </c>
      <c r="N13" s="4">
        <f>VLOOKUP(C13,[1]Taula!$B$5:$F$16,5,FALSE)</f>
        <v>843.4</v>
      </c>
      <c r="O13" s="11">
        <f t="shared" si="3"/>
        <v>45.39</v>
      </c>
      <c r="P13" s="11">
        <f t="shared" si="4"/>
        <v>52.2</v>
      </c>
      <c r="Q13" s="11">
        <f t="shared" si="5"/>
        <v>56.74</v>
      </c>
    </row>
    <row r="14" spans="1:17" x14ac:dyDescent="0.2">
      <c r="A14" s="178"/>
      <c r="B14" s="187"/>
      <c r="C14" s="33" t="s">
        <v>15</v>
      </c>
      <c r="D14" s="34">
        <v>25</v>
      </c>
      <c r="E14" s="35">
        <v>680</v>
      </c>
      <c r="F14" s="36" t="str">
        <f t="shared" si="0"/>
        <v>A1L-25-680</v>
      </c>
      <c r="G14" s="37">
        <f>VLOOKUP(C14,[1]Taula!$B$11:$D$16,3,FALSE)</f>
        <v>1366.74</v>
      </c>
      <c r="H14" s="38">
        <f>VLOOKUP(D14,[1]Taula!$A$202:$C$224,3,FALSE)</f>
        <v>763.41</v>
      </c>
      <c r="I14" s="39">
        <f>VLOOKUP(E14,[1]Taula!$A$255:$B$316,2,FALSE)</f>
        <v>2463.64</v>
      </c>
      <c r="J14" s="38">
        <f>VLOOKUP(F14,[1]Taula!$D$127:$E$199,2,FALSE)</f>
        <v>0</v>
      </c>
      <c r="K14" s="37">
        <f t="shared" si="1"/>
        <v>4593.79</v>
      </c>
      <c r="L14" s="38">
        <f>(VLOOKUP(C14,[1]Taula!$B$11:$F$16,5,FALSE)+H14+I14+J14)*2</f>
        <v>8140.9</v>
      </c>
      <c r="M14" s="48">
        <f t="shared" si="2"/>
        <v>63266.38</v>
      </c>
      <c r="N14" s="4">
        <f>VLOOKUP(C14,[1]Taula!$B$5:$F$16,5,FALSE)</f>
        <v>843.4</v>
      </c>
      <c r="O14" s="11">
        <f t="shared" si="3"/>
        <v>41.84</v>
      </c>
      <c r="P14" s="11">
        <f t="shared" si="4"/>
        <v>48.12</v>
      </c>
      <c r="Q14" s="11">
        <f t="shared" si="5"/>
        <v>52.3</v>
      </c>
    </row>
    <row r="15" spans="1:17" x14ac:dyDescent="0.2">
      <c r="A15" s="178"/>
      <c r="B15" s="110" t="s">
        <v>93</v>
      </c>
      <c r="C15" s="33" t="s">
        <v>15</v>
      </c>
      <c r="D15" s="34">
        <v>24</v>
      </c>
      <c r="E15" s="35">
        <v>83</v>
      </c>
      <c r="F15" s="36" t="str">
        <f t="shared" si="0"/>
        <v>A1L-24-83</v>
      </c>
      <c r="G15" s="37">
        <f>VLOOKUP(C15,[1]Taula!$B$11:$D$16,3,FALSE)</f>
        <v>1366.74</v>
      </c>
      <c r="H15" s="38">
        <f>VLOOKUP(D15,[1]Taula!$A$202:$C$224,3,FALSE)</f>
        <v>718.36</v>
      </c>
      <c r="I15" s="39">
        <f>VLOOKUP(E15,[1]Taula!$A$255:$B$316,2,FALSE)</f>
        <v>1973.03</v>
      </c>
      <c r="J15" s="38">
        <f>VLOOKUP(F15,[1]Taula!$D$127:$E$199,2,FALSE)</f>
        <v>318.12</v>
      </c>
      <c r="K15" s="37">
        <f t="shared" si="1"/>
        <v>4376.25</v>
      </c>
      <c r="L15" s="38">
        <f>(VLOOKUP(C15,[1]Taula!$B$11:$F$16,5,FALSE)+H15+I15+J15)*2</f>
        <v>7705.82</v>
      </c>
      <c r="M15" s="48">
        <f t="shared" si="2"/>
        <v>60220.82</v>
      </c>
      <c r="N15" s="4">
        <f>VLOOKUP(C15,[1]Taula!$B$5:$F$16,5,FALSE)</f>
        <v>843.4</v>
      </c>
      <c r="O15" s="11">
        <f t="shared" ref="O15" si="11">ROUND(M15/$O$7,2)</f>
        <v>39.83</v>
      </c>
      <c r="P15" s="11">
        <f t="shared" ref="P15" si="12">ROUND(O15*$P$7+O15,2)</f>
        <v>45.8</v>
      </c>
      <c r="Q15" s="11">
        <f t="shared" ref="Q15" si="13">ROUND(O15*$Q$7+O15,2)</f>
        <v>49.79</v>
      </c>
    </row>
    <row r="16" spans="1:17" x14ac:dyDescent="0.2">
      <c r="A16" s="178"/>
      <c r="B16" s="186" t="s">
        <v>79</v>
      </c>
      <c r="C16" s="33" t="s">
        <v>15</v>
      </c>
      <c r="D16" s="34">
        <v>26</v>
      </c>
      <c r="E16" s="35">
        <v>759</v>
      </c>
      <c r="F16" s="36" t="str">
        <f t="shared" si="0"/>
        <v>A1L-26-759</v>
      </c>
      <c r="G16" s="37">
        <f>VLOOKUP(C16,[1]Taula!$B$11:$D$16,3,FALSE)</f>
        <v>1366.74</v>
      </c>
      <c r="H16" s="38">
        <f>VLOOKUP(D16,[1]Taula!$A$202:$C$224,3,FALSE)</f>
        <v>860.47</v>
      </c>
      <c r="I16" s="39">
        <f>VLOOKUP(E16,[1]Taula!$A$255:$B$316,2,FALSE)</f>
        <v>2749.86</v>
      </c>
      <c r="J16" s="38">
        <f>VLOOKUP(F16,[1]Taula!$D$127:$E$199,2,FALSE)</f>
        <v>0</v>
      </c>
      <c r="K16" s="37">
        <f t="shared" si="1"/>
        <v>4977.07</v>
      </c>
      <c r="L16" s="38">
        <f>(VLOOKUP(C16,[1]Taula!$B$11:$F$16,5,FALSE)+H16+I16+J16)*2</f>
        <v>8907.4599999999991</v>
      </c>
      <c r="M16" s="48">
        <f t="shared" si="2"/>
        <v>68632.299999999988</v>
      </c>
      <c r="N16" s="4">
        <f>VLOOKUP(C16,[1]Taula!$B$5:$F$16,5,FALSE)</f>
        <v>843.4</v>
      </c>
      <c r="O16" s="11">
        <f t="shared" si="3"/>
        <v>45.39</v>
      </c>
      <c r="P16" s="11">
        <f t="shared" si="4"/>
        <v>52.2</v>
      </c>
      <c r="Q16" s="11">
        <f t="shared" si="5"/>
        <v>56.74</v>
      </c>
    </row>
    <row r="17" spans="1:17" x14ac:dyDescent="0.2">
      <c r="A17" s="178"/>
      <c r="B17" s="187"/>
      <c r="C17" s="33" t="s">
        <v>15</v>
      </c>
      <c r="D17" s="34">
        <v>25</v>
      </c>
      <c r="E17" s="35">
        <v>680</v>
      </c>
      <c r="F17" s="36" t="str">
        <f t="shared" ref="F17" si="14">CONCATENATE(C17,"-",D17,"-",E17)</f>
        <v>A1L-25-680</v>
      </c>
      <c r="G17" s="37">
        <f>VLOOKUP(C17,[1]Taula!$B$11:$D$16,3,FALSE)</f>
        <v>1366.74</v>
      </c>
      <c r="H17" s="38">
        <f>VLOOKUP(D17,[1]Taula!$A$202:$C$224,3,FALSE)</f>
        <v>763.41</v>
      </c>
      <c r="I17" s="39">
        <f>VLOOKUP(E17,[1]Taula!$A$255:$B$316,2,FALSE)</f>
        <v>2463.64</v>
      </c>
      <c r="J17" s="38">
        <f>VLOOKUP(F17,[1]Taula!$D$127:$E$199,2,FALSE)</f>
        <v>0</v>
      </c>
      <c r="K17" s="37">
        <f t="shared" ref="K17" si="15">+G17+H17+I17+J17</f>
        <v>4593.79</v>
      </c>
      <c r="L17" s="38">
        <f>(VLOOKUP(C17,[1]Taula!$B$11:$F$16,5,FALSE)+H17+I17+J17)*2</f>
        <v>8140.9</v>
      </c>
      <c r="M17" s="48">
        <f t="shared" ref="M17" si="16">+K17*12+L17</f>
        <v>63266.38</v>
      </c>
      <c r="N17" s="4">
        <f>VLOOKUP(C17,[1]Taula!$B$5:$F$16,5,FALSE)</f>
        <v>843.4</v>
      </c>
      <c r="O17" s="11">
        <f t="shared" si="3"/>
        <v>41.84</v>
      </c>
      <c r="P17" s="11">
        <f t="shared" si="4"/>
        <v>48.12</v>
      </c>
      <c r="Q17" s="11">
        <f t="shared" si="5"/>
        <v>52.3</v>
      </c>
    </row>
    <row r="18" spans="1:17" x14ac:dyDescent="0.2">
      <c r="A18" s="178"/>
      <c r="B18" s="109" t="s">
        <v>71</v>
      </c>
      <c r="C18" s="33" t="s">
        <v>15</v>
      </c>
      <c r="D18" s="34">
        <v>24</v>
      </c>
      <c r="E18" s="35">
        <v>623</v>
      </c>
      <c r="F18" s="36" t="str">
        <f t="shared" si="0"/>
        <v>A1L-24-623</v>
      </c>
      <c r="G18" s="37">
        <f>VLOOKUP(C18,[1]Taula!$B$11:$D$16,3,FALSE)</f>
        <v>1366.74</v>
      </c>
      <c r="H18" s="38">
        <f>VLOOKUP(D18,[1]Taula!$A$202:$C$224,3,FALSE)</f>
        <v>718.36</v>
      </c>
      <c r="I18" s="39">
        <f>VLOOKUP(E18,[1]Taula!$A$255:$B$316,2,FALSE)</f>
        <v>2257.13</v>
      </c>
      <c r="J18" s="38">
        <f>VLOOKUP(F18,[1]Taula!$D$127:$E$199,2,FALSE)</f>
        <v>0</v>
      </c>
      <c r="K18" s="37">
        <f t="shared" ref="K18" si="17">+G18+H18+I18+J18</f>
        <v>4342.2299999999996</v>
      </c>
      <c r="L18" s="38">
        <f>(VLOOKUP(C18,[1]Taula!$B$11:$F$16,5,FALSE)+H18+I18+J18)*2</f>
        <v>7637.7800000000007</v>
      </c>
      <c r="M18" s="48">
        <f t="shared" ref="M18" si="18">+K18*12+L18</f>
        <v>59744.539999999994</v>
      </c>
      <c r="N18" s="4">
        <f>VLOOKUP(C18,[1]Taula!$B$5:$F$16,5,FALSE)</f>
        <v>843.4</v>
      </c>
      <c r="O18" s="11">
        <f t="shared" si="3"/>
        <v>39.51</v>
      </c>
      <c r="P18" s="11">
        <f t="shared" si="4"/>
        <v>45.44</v>
      </c>
      <c r="Q18" s="11">
        <f t="shared" si="5"/>
        <v>49.39</v>
      </c>
    </row>
    <row r="19" spans="1:17" x14ac:dyDescent="0.2">
      <c r="A19" s="178"/>
      <c r="B19" s="109" t="s">
        <v>37</v>
      </c>
      <c r="C19" s="33" t="s">
        <v>15</v>
      </c>
      <c r="D19" s="34">
        <v>22</v>
      </c>
      <c r="E19" s="35">
        <v>67</v>
      </c>
      <c r="F19" s="36" t="str">
        <f t="shared" si="0"/>
        <v>A1L-22-67</v>
      </c>
      <c r="G19" s="37">
        <f>VLOOKUP(C19,[1]Taula!$B$11:$D$16,3,FALSE)</f>
        <v>1366.74</v>
      </c>
      <c r="H19" s="38">
        <f>VLOOKUP(D19,[1]Taula!$A$202:$C$224,3,FALSE)</f>
        <v>628.30999999999995</v>
      </c>
      <c r="I19" s="39">
        <f>VLOOKUP(E19,[1]Taula!$A$255:$B$316,2,FALSE)</f>
        <v>1592.69</v>
      </c>
      <c r="J19" s="38">
        <f>VLOOKUP(F19,[1]Taula!$D$127:$E$199,2,FALSE)</f>
        <v>281.64999999999998</v>
      </c>
      <c r="K19" s="37">
        <f t="shared" si="1"/>
        <v>3869.39</v>
      </c>
      <c r="L19" s="38">
        <f>(VLOOKUP(C19,[1]Taula!$B$11:$F$16,5,FALSE)+H19+I19+J19)*2</f>
        <v>6692.1</v>
      </c>
      <c r="M19" s="48">
        <f t="shared" si="2"/>
        <v>53124.78</v>
      </c>
      <c r="N19" s="4">
        <f>VLOOKUP(C19,[1]Taula!$B$5:$F$16,5,FALSE)</f>
        <v>843.4</v>
      </c>
      <c r="O19" s="11">
        <f t="shared" si="3"/>
        <v>35.14</v>
      </c>
      <c r="P19" s="11">
        <f t="shared" si="4"/>
        <v>40.409999999999997</v>
      </c>
      <c r="Q19" s="11">
        <f t="shared" si="5"/>
        <v>43.93</v>
      </c>
    </row>
    <row r="20" spans="1:17" x14ac:dyDescent="0.2">
      <c r="A20" s="178"/>
      <c r="B20" s="40" t="s">
        <v>38</v>
      </c>
      <c r="C20" s="33" t="s">
        <v>15</v>
      </c>
      <c r="D20" s="34">
        <v>22</v>
      </c>
      <c r="E20" s="35">
        <v>50</v>
      </c>
      <c r="F20" s="36" t="str">
        <f t="shared" ref="F20:F66" si="19">CONCATENATE(C20,"-",D20,"-",E20)</f>
        <v>A1L-22-50</v>
      </c>
      <c r="G20" s="37">
        <f>VLOOKUP(C20,[1]Taula!$B$11:$D$16,3,FALSE)</f>
        <v>1366.74</v>
      </c>
      <c r="H20" s="38">
        <f>VLOOKUP(D20,[1]Taula!$A$202:$C$224,3,FALSE)</f>
        <v>628.30999999999995</v>
      </c>
      <c r="I20" s="39">
        <f>VLOOKUP(E20,[1]Taula!$A$255:$B$316,2,FALSE)</f>
        <v>1188.58</v>
      </c>
      <c r="J20" s="38">
        <f>VLOOKUP(F20,[1]Taula!$D$127:$E$199,2,FALSE)</f>
        <v>245.2</v>
      </c>
      <c r="K20" s="37">
        <f t="shared" si="1"/>
        <v>3428.83</v>
      </c>
      <c r="L20" s="38">
        <f>(VLOOKUP(C20,[1]Taula!$B$11:$F$16,5,FALSE)+H20+I20+J20)*2</f>
        <v>5810.98</v>
      </c>
      <c r="M20" s="48">
        <f t="shared" si="2"/>
        <v>46956.94</v>
      </c>
      <c r="N20" s="4">
        <f>VLOOKUP(C20,[1]Taula!$B$5:$F$16,5,FALSE)</f>
        <v>843.4</v>
      </c>
      <c r="O20" s="11">
        <f t="shared" si="3"/>
        <v>31.06</v>
      </c>
      <c r="P20" s="11">
        <f t="shared" si="4"/>
        <v>35.72</v>
      </c>
      <c r="Q20" s="11">
        <f t="shared" si="5"/>
        <v>38.83</v>
      </c>
    </row>
    <row r="21" spans="1:17" ht="24" x14ac:dyDescent="0.2">
      <c r="A21" s="178"/>
      <c r="B21" s="40" t="s">
        <v>39</v>
      </c>
      <c r="C21" s="33" t="s">
        <v>15</v>
      </c>
      <c r="D21" s="34">
        <v>22</v>
      </c>
      <c r="E21" s="35">
        <v>50</v>
      </c>
      <c r="F21" s="36" t="str">
        <f t="shared" si="19"/>
        <v>A1L-22-50</v>
      </c>
      <c r="G21" s="37">
        <f>VLOOKUP(C21,[1]Taula!$B$11:$D$16,3,FALSE)</f>
        <v>1366.74</v>
      </c>
      <c r="H21" s="38">
        <f>VLOOKUP(D21,[1]Taula!$A$202:$C$224,3,FALSE)</f>
        <v>628.30999999999995</v>
      </c>
      <c r="I21" s="39">
        <f>VLOOKUP(E21,[1]Taula!$A$255:$B$316,2,FALSE)</f>
        <v>1188.58</v>
      </c>
      <c r="J21" s="38">
        <f>VLOOKUP(F21,[1]Taula!$D$127:$E$199,2,FALSE)</f>
        <v>245.2</v>
      </c>
      <c r="K21" s="37">
        <f t="shared" si="1"/>
        <v>3428.83</v>
      </c>
      <c r="L21" s="38">
        <f>(VLOOKUP(C21,[1]Taula!$B$11:$F$16,5,FALSE)+H21+I21+J21)*2</f>
        <v>5810.98</v>
      </c>
      <c r="M21" s="48">
        <f t="shared" si="2"/>
        <v>46956.94</v>
      </c>
      <c r="N21" s="4">
        <f>VLOOKUP(C21,[1]Taula!$B$5:$F$16,5,FALSE)</f>
        <v>843.4</v>
      </c>
      <c r="O21" s="11">
        <f t="shared" si="3"/>
        <v>31.06</v>
      </c>
      <c r="P21" s="11">
        <f t="shared" si="4"/>
        <v>35.72</v>
      </c>
      <c r="Q21" s="11">
        <f t="shared" si="5"/>
        <v>38.83</v>
      </c>
    </row>
    <row r="22" spans="1:17" x14ac:dyDescent="0.2">
      <c r="A22" s="178"/>
      <c r="B22" s="40" t="s">
        <v>56</v>
      </c>
      <c r="C22" s="33" t="s">
        <v>15</v>
      </c>
      <c r="D22" s="34">
        <v>22</v>
      </c>
      <c r="E22" s="35">
        <v>50</v>
      </c>
      <c r="F22" s="36" t="str">
        <f t="shared" si="19"/>
        <v>A1L-22-50</v>
      </c>
      <c r="G22" s="37">
        <f>VLOOKUP(C22,[1]Taula!$B$11:$D$16,3,FALSE)</f>
        <v>1366.74</v>
      </c>
      <c r="H22" s="38">
        <f>VLOOKUP(D22,[1]Taula!$A$202:$C$224,3,FALSE)</f>
        <v>628.30999999999995</v>
      </c>
      <c r="I22" s="39">
        <f>VLOOKUP(E22,[1]Taula!$A$255:$B$316,2,FALSE)</f>
        <v>1188.58</v>
      </c>
      <c r="J22" s="38">
        <f>VLOOKUP(F22,[1]Taula!$D$127:$E$199,2,FALSE)</f>
        <v>245.2</v>
      </c>
      <c r="K22" s="37">
        <f t="shared" si="1"/>
        <v>3428.83</v>
      </c>
      <c r="L22" s="38">
        <f>(VLOOKUP(C22,[1]Taula!$B$11:$F$16,5,FALSE)+H22+I22+J22)*2</f>
        <v>5810.98</v>
      </c>
      <c r="M22" s="48">
        <f t="shared" si="2"/>
        <v>46956.94</v>
      </c>
      <c r="N22" s="4">
        <f>VLOOKUP(C22,[1]Taula!$B$5:$F$16,5,FALSE)</f>
        <v>843.4</v>
      </c>
      <c r="O22" s="11">
        <f t="shared" si="3"/>
        <v>31.06</v>
      </c>
      <c r="P22" s="11">
        <f t="shared" si="4"/>
        <v>35.72</v>
      </c>
      <c r="Q22" s="11">
        <f t="shared" si="5"/>
        <v>38.83</v>
      </c>
    </row>
    <row r="23" spans="1:17" ht="13.5" thickBot="1" x14ac:dyDescent="0.25">
      <c r="A23" s="179"/>
      <c r="B23" s="110" t="s">
        <v>21</v>
      </c>
      <c r="C23" s="67" t="s">
        <v>15</v>
      </c>
      <c r="D23" s="68">
        <v>22</v>
      </c>
      <c r="E23" s="69">
        <v>50</v>
      </c>
      <c r="F23" s="70" t="str">
        <f t="shared" si="19"/>
        <v>A1L-22-50</v>
      </c>
      <c r="G23" s="71">
        <f>VLOOKUP(C23,[1]Taula!$B$11:$D$16,3,FALSE)</f>
        <v>1366.74</v>
      </c>
      <c r="H23" s="72">
        <f>VLOOKUP(D23,[1]Taula!$A$202:$C$224,3,FALSE)</f>
        <v>628.30999999999995</v>
      </c>
      <c r="I23" s="73">
        <f>VLOOKUP(E23,[1]Taula!$A$255:$B$316,2,FALSE)</f>
        <v>1188.58</v>
      </c>
      <c r="J23" s="72">
        <f>VLOOKUP(F23,[1]Taula!$D$127:$E$199,2,FALSE)</f>
        <v>245.2</v>
      </c>
      <c r="K23" s="71">
        <f t="shared" si="1"/>
        <v>3428.83</v>
      </c>
      <c r="L23" s="54">
        <f>(VLOOKUP(C23,[1]Taula!$B$11:$F$16,5,FALSE)+H23+I23+J23)*2</f>
        <v>5810.98</v>
      </c>
      <c r="M23" s="56">
        <f t="shared" si="2"/>
        <v>46956.94</v>
      </c>
      <c r="N23" s="4">
        <f>VLOOKUP(C23,[1]Taula!$B$5:$F$16,5,FALSE)</f>
        <v>843.4</v>
      </c>
      <c r="O23" s="11">
        <f t="shared" si="3"/>
        <v>31.06</v>
      </c>
      <c r="P23" s="11">
        <f t="shared" si="4"/>
        <v>35.72</v>
      </c>
      <c r="Q23" s="11">
        <f t="shared" si="5"/>
        <v>38.83</v>
      </c>
    </row>
    <row r="24" spans="1:17" x14ac:dyDescent="0.2">
      <c r="A24" s="180" t="s">
        <v>16</v>
      </c>
      <c r="B24" s="75" t="s">
        <v>40</v>
      </c>
      <c r="C24" s="3" t="s">
        <v>16</v>
      </c>
      <c r="D24" s="41">
        <v>24</v>
      </c>
      <c r="E24" s="42">
        <v>83</v>
      </c>
      <c r="F24" s="43" t="str">
        <f t="shared" si="19"/>
        <v>A2L-24-83</v>
      </c>
      <c r="G24" s="44">
        <f>VLOOKUP(C24,[1]Taula!$B$11:$D$16,3,FALSE)</f>
        <v>1181.79</v>
      </c>
      <c r="H24" s="45">
        <f>VLOOKUP(D24,[1]Taula!$A$202:$C$224,3,FALSE)</f>
        <v>718.36</v>
      </c>
      <c r="I24" s="46">
        <f>VLOOKUP(E24,[1]Taula!$A$255:$B$316,2,FALSE)</f>
        <v>1973.03</v>
      </c>
      <c r="J24" s="45">
        <f>VLOOKUP(F24,[1]Taula!$D$127:$E$199,2,FALSE)</f>
        <v>299.57</v>
      </c>
      <c r="K24" s="44">
        <f t="shared" si="1"/>
        <v>4172.75</v>
      </c>
      <c r="L24" s="45">
        <f>(VLOOKUP(C24,[1]Taula!$B$11:$F$16,5,FALSE)+H24+I24+J24)*2</f>
        <v>7705.72</v>
      </c>
      <c r="M24" s="47">
        <f t="shared" si="2"/>
        <v>57778.720000000001</v>
      </c>
      <c r="N24" s="4">
        <f>VLOOKUP(C24,[1]Taula!$B$5:$F$16,5,FALSE)</f>
        <v>861.9</v>
      </c>
      <c r="O24" s="11">
        <f t="shared" si="3"/>
        <v>38.21</v>
      </c>
      <c r="P24" s="11">
        <f t="shared" si="4"/>
        <v>43.94</v>
      </c>
      <c r="Q24" s="11">
        <f t="shared" si="5"/>
        <v>47.76</v>
      </c>
    </row>
    <row r="25" spans="1:17" x14ac:dyDescent="0.2">
      <c r="A25" s="177"/>
      <c r="B25" s="186" t="s">
        <v>78</v>
      </c>
      <c r="C25" s="33" t="s">
        <v>16</v>
      </c>
      <c r="D25" s="34">
        <v>26</v>
      </c>
      <c r="E25" s="35">
        <v>759</v>
      </c>
      <c r="F25" s="36" t="str">
        <f t="shared" ref="F25" si="20">CONCATENATE(C25,"-",D25,"-",E25)</f>
        <v>A2L-26-759</v>
      </c>
      <c r="G25" s="37">
        <f>VLOOKUP(C25,[1]Taula!$B$11:$D$16,3,FALSE)</f>
        <v>1181.79</v>
      </c>
      <c r="H25" s="38">
        <f>VLOOKUP(D25,[1]Taula!$A$202:$C$224,3,FALSE)</f>
        <v>860.47</v>
      </c>
      <c r="I25" s="39">
        <f>VLOOKUP(E25,[1]Taula!$A$255:$B$316,2,FALSE)</f>
        <v>2749.86</v>
      </c>
      <c r="J25" s="38">
        <f>VLOOKUP(F25,[1]Taula!$D$127:$E$199,2,FALSE)</f>
        <v>0</v>
      </c>
      <c r="K25" s="37">
        <f t="shared" ref="K25" si="21">+G25+H25+I25+J25</f>
        <v>4792.12</v>
      </c>
      <c r="L25" s="38">
        <f>(VLOOKUP(C25,[1]Taula!$B$11:$F$16,5,FALSE)+H25+I25+J25)*2</f>
        <v>8944.4599999999991</v>
      </c>
      <c r="M25" s="48">
        <f t="shared" ref="M25" si="22">+K25*12+L25</f>
        <v>66449.899999999994</v>
      </c>
      <c r="N25" s="4">
        <f>VLOOKUP(C25,[1]Taula!$B$5:$F$16,5,FALSE)</f>
        <v>861.9</v>
      </c>
      <c r="O25" s="11">
        <f t="shared" si="3"/>
        <v>43.95</v>
      </c>
      <c r="P25" s="11">
        <f t="shared" si="4"/>
        <v>50.54</v>
      </c>
      <c r="Q25" s="11">
        <f t="shared" si="5"/>
        <v>54.94</v>
      </c>
    </row>
    <row r="26" spans="1:17" x14ac:dyDescent="0.2">
      <c r="A26" s="178"/>
      <c r="B26" s="187"/>
      <c r="C26" s="33" t="s">
        <v>16</v>
      </c>
      <c r="D26" s="34">
        <v>25</v>
      </c>
      <c r="E26" s="35">
        <v>680</v>
      </c>
      <c r="F26" s="36" t="str">
        <f t="shared" si="19"/>
        <v>A2L-25-680</v>
      </c>
      <c r="G26" s="37">
        <f>VLOOKUP(C26,[1]Taula!$B$11:$D$16,3,FALSE)</f>
        <v>1181.79</v>
      </c>
      <c r="H26" s="38">
        <f>VLOOKUP(D26,[1]Taula!$A$202:$C$224,3,FALSE)</f>
        <v>763.41</v>
      </c>
      <c r="I26" s="39">
        <f>VLOOKUP(E26,[1]Taula!$A$255:$B$316,2,FALSE)</f>
        <v>2463.64</v>
      </c>
      <c r="J26" s="38">
        <f>VLOOKUP(F26,[1]Taula!$D$127:$E$199,2,FALSE)</f>
        <v>0</v>
      </c>
      <c r="K26" s="37">
        <f t="shared" si="1"/>
        <v>4408.84</v>
      </c>
      <c r="L26" s="38">
        <f>(VLOOKUP(C26,[1]Taula!$B$11:$F$16,5,FALSE)+H26+I26+J26)*2</f>
        <v>8177.9</v>
      </c>
      <c r="M26" s="48">
        <f t="shared" si="2"/>
        <v>61083.98</v>
      </c>
      <c r="N26" s="4">
        <f>VLOOKUP(C26,[1]Taula!$B$5:$F$16,5,FALSE)</f>
        <v>861.9</v>
      </c>
      <c r="O26" s="11">
        <f t="shared" si="3"/>
        <v>40.4</v>
      </c>
      <c r="P26" s="11">
        <f t="shared" si="4"/>
        <v>46.46</v>
      </c>
      <c r="Q26" s="11">
        <f t="shared" si="5"/>
        <v>50.5</v>
      </c>
    </row>
    <row r="27" spans="1:17" x14ac:dyDescent="0.2">
      <c r="A27" s="178"/>
      <c r="B27" s="40" t="s">
        <v>93</v>
      </c>
      <c r="C27" s="33" t="s">
        <v>16</v>
      </c>
      <c r="D27" s="34">
        <v>24</v>
      </c>
      <c r="E27" s="35">
        <v>83</v>
      </c>
      <c r="F27" s="36" t="str">
        <f t="shared" ref="F27" si="23">CONCATENATE(C27,"-",D27,"-",E27)</f>
        <v>A2L-24-83</v>
      </c>
      <c r="G27" s="37">
        <f>VLOOKUP(C27,[1]Taula!$B$11:$D$16,3,FALSE)</f>
        <v>1181.79</v>
      </c>
      <c r="H27" s="38">
        <f>VLOOKUP(D27,[1]Taula!$A$202:$C$224,3,FALSE)</f>
        <v>718.36</v>
      </c>
      <c r="I27" s="39">
        <f>VLOOKUP(E27,[1]Taula!$A$255:$B$316,2,FALSE)</f>
        <v>1973.03</v>
      </c>
      <c r="J27" s="38">
        <f>VLOOKUP(F27,[1]Taula!$D$127:$E$199,2,FALSE)</f>
        <v>299.57</v>
      </c>
      <c r="K27" s="37">
        <f t="shared" ref="K27" si="24">+G27+H27+I27+J27</f>
        <v>4172.75</v>
      </c>
      <c r="L27" s="38">
        <f>(VLOOKUP(C27,[1]Taula!$B$11:$F$16,5,FALSE)+H27+I27+J27)*2</f>
        <v>7705.72</v>
      </c>
      <c r="M27" s="48">
        <f t="shared" ref="M27" si="25">+K27*12+L27</f>
        <v>57778.720000000001</v>
      </c>
      <c r="N27" s="4">
        <f>VLOOKUP(C27,[1]Taula!$B$5:$F$16,5,FALSE)</f>
        <v>861.9</v>
      </c>
      <c r="O27" s="11">
        <f t="shared" si="3"/>
        <v>38.21</v>
      </c>
      <c r="P27" s="11">
        <f t="shared" si="4"/>
        <v>43.94</v>
      </c>
      <c r="Q27" s="11">
        <f t="shared" si="5"/>
        <v>47.76</v>
      </c>
    </row>
    <row r="28" spans="1:17" x14ac:dyDescent="0.2">
      <c r="A28" s="178"/>
      <c r="B28" s="186" t="s">
        <v>79</v>
      </c>
      <c r="C28" s="33" t="s">
        <v>16</v>
      </c>
      <c r="D28" s="34">
        <v>26</v>
      </c>
      <c r="E28" s="35">
        <v>759</v>
      </c>
      <c r="F28" s="36" t="str">
        <f t="shared" si="19"/>
        <v>A2L-26-759</v>
      </c>
      <c r="G28" s="37">
        <f>VLOOKUP(C28,[1]Taula!$B$11:$D$16,3,FALSE)</f>
        <v>1181.79</v>
      </c>
      <c r="H28" s="38">
        <f>VLOOKUP(D28,[1]Taula!$A$202:$C$224,3,FALSE)</f>
        <v>860.47</v>
      </c>
      <c r="I28" s="39">
        <f>VLOOKUP(E28,[1]Taula!$A$255:$B$316,2,FALSE)</f>
        <v>2749.86</v>
      </c>
      <c r="J28" s="38">
        <f>VLOOKUP(F28,[1]Taula!$D$127:$E$199,2,FALSE)</f>
        <v>0</v>
      </c>
      <c r="K28" s="37">
        <f t="shared" si="1"/>
        <v>4792.12</v>
      </c>
      <c r="L28" s="38">
        <f>(VLOOKUP(C28,[1]Taula!$B$11:$F$16,5,FALSE)+H28+I28+J28)*2</f>
        <v>8944.4599999999991</v>
      </c>
      <c r="M28" s="48">
        <f t="shared" si="2"/>
        <v>66449.899999999994</v>
      </c>
      <c r="N28" s="4">
        <f>VLOOKUP(C28,[1]Taula!$B$5:$F$16,5,FALSE)</f>
        <v>861.9</v>
      </c>
      <c r="O28" s="11">
        <f t="shared" si="3"/>
        <v>43.95</v>
      </c>
      <c r="P28" s="11">
        <f t="shared" si="4"/>
        <v>50.54</v>
      </c>
      <c r="Q28" s="11">
        <f t="shared" si="5"/>
        <v>54.94</v>
      </c>
    </row>
    <row r="29" spans="1:17" x14ac:dyDescent="0.2">
      <c r="A29" s="178"/>
      <c r="B29" s="187"/>
      <c r="C29" s="33" t="s">
        <v>16</v>
      </c>
      <c r="D29" s="34">
        <v>25</v>
      </c>
      <c r="E29" s="35">
        <v>680</v>
      </c>
      <c r="F29" s="36" t="str">
        <f t="shared" ref="F29" si="26">CONCATENATE(C29,"-",D29,"-",E29)</f>
        <v>A2L-25-680</v>
      </c>
      <c r="G29" s="37">
        <f>VLOOKUP(C29,[1]Taula!$B$11:$D$16,3,FALSE)</f>
        <v>1181.79</v>
      </c>
      <c r="H29" s="38">
        <f>VLOOKUP(D29,[1]Taula!$A$202:$C$224,3,FALSE)</f>
        <v>763.41</v>
      </c>
      <c r="I29" s="39">
        <f>VLOOKUP(E29,[1]Taula!$A$255:$B$316,2,FALSE)</f>
        <v>2463.64</v>
      </c>
      <c r="J29" s="38">
        <f>VLOOKUP(F29,[1]Taula!$D$127:$E$199,2,FALSE)</f>
        <v>0</v>
      </c>
      <c r="K29" s="37">
        <f t="shared" ref="K29" si="27">+G29+H29+I29+J29</f>
        <v>4408.84</v>
      </c>
      <c r="L29" s="38">
        <f>(VLOOKUP(C29,[1]Taula!$B$11:$F$16,5,FALSE)+H29+I29+J29)*2</f>
        <v>8177.9</v>
      </c>
      <c r="M29" s="48">
        <f t="shared" ref="M29" si="28">+K29*12+L29</f>
        <v>61083.98</v>
      </c>
      <c r="N29" s="4">
        <f>VLOOKUP(C29,[1]Taula!$B$5:$F$16,5,FALSE)</f>
        <v>861.9</v>
      </c>
      <c r="O29" s="11">
        <f t="shared" si="3"/>
        <v>40.4</v>
      </c>
      <c r="P29" s="11">
        <f t="shared" si="4"/>
        <v>46.46</v>
      </c>
      <c r="Q29" s="11">
        <f t="shared" si="5"/>
        <v>50.5</v>
      </c>
    </row>
    <row r="30" spans="1:17" x14ac:dyDescent="0.2">
      <c r="A30" s="178"/>
      <c r="B30" s="40" t="s">
        <v>71</v>
      </c>
      <c r="C30" s="33" t="s">
        <v>16</v>
      </c>
      <c r="D30" s="34">
        <v>24</v>
      </c>
      <c r="E30" s="35">
        <v>623</v>
      </c>
      <c r="F30" s="36" t="str">
        <f t="shared" si="19"/>
        <v>A2L-24-623</v>
      </c>
      <c r="G30" s="37">
        <f>VLOOKUP(C30,[1]Taula!$B$11:$D$16,3,FALSE)</f>
        <v>1181.79</v>
      </c>
      <c r="H30" s="38">
        <f>VLOOKUP(D30,[1]Taula!$A$202:$C$224,3,FALSE)</f>
        <v>718.36</v>
      </c>
      <c r="I30" s="39">
        <f>VLOOKUP(E30,[1]Taula!$A$255:$B$316,2,FALSE)</f>
        <v>2257.13</v>
      </c>
      <c r="J30" s="38">
        <f>VLOOKUP(F30,[1]Taula!$D$127:$E$199,2,FALSE)</f>
        <v>0</v>
      </c>
      <c r="K30" s="37">
        <f t="shared" si="1"/>
        <v>4157.2800000000007</v>
      </c>
      <c r="L30" s="38">
        <f>(VLOOKUP(C30,[1]Taula!$B$11:$F$16,5,FALSE)+H30+I30+J30)*2</f>
        <v>7674.7800000000007</v>
      </c>
      <c r="M30" s="48">
        <f t="shared" si="2"/>
        <v>57562.140000000007</v>
      </c>
      <c r="N30" s="4">
        <f>VLOOKUP(C30,[1]Taula!$B$5:$F$16,5,FALSE)</f>
        <v>861.9</v>
      </c>
      <c r="O30" s="11">
        <f t="shared" si="3"/>
        <v>38.07</v>
      </c>
      <c r="P30" s="11">
        <f t="shared" si="4"/>
        <v>43.78</v>
      </c>
      <c r="Q30" s="11">
        <f t="shared" si="5"/>
        <v>47.59</v>
      </c>
    </row>
    <row r="31" spans="1:17" ht="24" x14ac:dyDescent="0.2">
      <c r="A31" s="178"/>
      <c r="B31" s="40" t="s">
        <v>41</v>
      </c>
      <c r="C31" s="33" t="s">
        <v>16</v>
      </c>
      <c r="D31" s="34">
        <v>22</v>
      </c>
      <c r="E31" s="35">
        <v>67</v>
      </c>
      <c r="F31" s="36" t="str">
        <f>CONCATENATE(C31,"-",D31,"-",E31)</f>
        <v>A2L-22-67</v>
      </c>
      <c r="G31" s="37">
        <f>VLOOKUP(C31,[1]Taula!$B$11:$D$16,3,FALSE)</f>
        <v>1181.79</v>
      </c>
      <c r="H31" s="38">
        <f>VLOOKUP(D31,[1]Taula!$A$202:$C$224,3,FALSE)</f>
        <v>628.30999999999995</v>
      </c>
      <c r="I31" s="39">
        <f>VLOOKUP(E31,[1]Taula!$A$255:$B$316,2,FALSE)</f>
        <v>1592.69</v>
      </c>
      <c r="J31" s="38">
        <f>VLOOKUP(F31,[1]Taula!$D$127:$E$199,2,FALSE)</f>
        <v>263.08999999999997</v>
      </c>
      <c r="K31" s="37">
        <f t="shared" si="1"/>
        <v>3665.88</v>
      </c>
      <c r="L31" s="38">
        <f>(VLOOKUP(C31,[1]Taula!$B$11:$F$16,5,FALSE)+H31+I31+J31)*2</f>
        <v>6691.9800000000005</v>
      </c>
      <c r="M31" s="48">
        <f t="shared" si="2"/>
        <v>50682.54</v>
      </c>
      <c r="N31" s="4">
        <f>VLOOKUP(C31,[1]Taula!$B$5:$F$16,5,FALSE)</f>
        <v>861.9</v>
      </c>
      <c r="O31" s="11">
        <f t="shared" si="3"/>
        <v>33.520000000000003</v>
      </c>
      <c r="P31" s="11">
        <f t="shared" si="4"/>
        <v>38.549999999999997</v>
      </c>
      <c r="Q31" s="11">
        <f t="shared" si="5"/>
        <v>41.9</v>
      </c>
    </row>
    <row r="32" spans="1:17" x14ac:dyDescent="0.2">
      <c r="A32" s="178"/>
      <c r="B32" s="40" t="s">
        <v>22</v>
      </c>
      <c r="C32" s="33" t="s">
        <v>16</v>
      </c>
      <c r="D32" s="34">
        <v>22</v>
      </c>
      <c r="E32" s="35">
        <v>50</v>
      </c>
      <c r="F32" s="36" t="str">
        <f t="shared" si="19"/>
        <v>A2L-22-50</v>
      </c>
      <c r="G32" s="37">
        <f>VLOOKUP(C32,[1]Taula!$B$11:$D$16,3,FALSE)</f>
        <v>1181.79</v>
      </c>
      <c r="H32" s="38">
        <f>VLOOKUP(D32,[1]Taula!$A$202:$C$224,3,FALSE)</f>
        <v>628.30999999999995</v>
      </c>
      <c r="I32" s="39">
        <f>VLOOKUP(E32,[1]Taula!$A$255:$B$316,2,FALSE)</f>
        <v>1188.58</v>
      </c>
      <c r="J32" s="38">
        <f>VLOOKUP(F32,[1]Taula!$D$127:$E$199,2,FALSE)</f>
        <v>226.65</v>
      </c>
      <c r="K32" s="37">
        <f t="shared" si="1"/>
        <v>3225.33</v>
      </c>
      <c r="L32" s="38">
        <f>(VLOOKUP(C32,[1]Taula!$B$11:$F$16,5,FALSE)+H32+I32+J32)*2</f>
        <v>5810.88</v>
      </c>
      <c r="M32" s="48">
        <f t="shared" si="2"/>
        <v>44514.84</v>
      </c>
      <c r="N32" s="4">
        <f>VLOOKUP(C32,[1]Taula!$B$5:$F$16,5,FALSE)</f>
        <v>861.9</v>
      </c>
      <c r="O32" s="11">
        <f t="shared" si="3"/>
        <v>29.44</v>
      </c>
      <c r="P32" s="11">
        <f t="shared" si="4"/>
        <v>33.86</v>
      </c>
      <c r="Q32" s="11">
        <f t="shared" si="5"/>
        <v>36.799999999999997</v>
      </c>
    </row>
    <row r="33" spans="1:17" x14ac:dyDescent="0.2">
      <c r="A33" s="182"/>
      <c r="B33" s="40" t="s">
        <v>42</v>
      </c>
      <c r="C33" s="33" t="s">
        <v>16</v>
      </c>
      <c r="D33" s="34">
        <v>22</v>
      </c>
      <c r="E33" s="35">
        <v>50</v>
      </c>
      <c r="F33" s="36" t="str">
        <f t="shared" si="19"/>
        <v>A2L-22-50</v>
      </c>
      <c r="G33" s="37">
        <f>VLOOKUP(C33,[1]Taula!$B$11:$D$16,3,FALSE)</f>
        <v>1181.79</v>
      </c>
      <c r="H33" s="38">
        <f>VLOOKUP(D33,[1]Taula!$A$202:$C$224,3,FALSE)</f>
        <v>628.30999999999995</v>
      </c>
      <c r="I33" s="39">
        <f>VLOOKUP(E33,[1]Taula!$A$255:$B$316,2,FALSE)</f>
        <v>1188.58</v>
      </c>
      <c r="J33" s="38">
        <f>VLOOKUP(F33,[1]Taula!$D$127:$E$199,2,FALSE)</f>
        <v>226.65</v>
      </c>
      <c r="K33" s="37">
        <f t="shared" si="1"/>
        <v>3225.33</v>
      </c>
      <c r="L33" s="38">
        <f>(VLOOKUP(C33,[1]Taula!$B$11:$F$16,5,FALSE)+H33+I33+J33)*2</f>
        <v>5810.88</v>
      </c>
      <c r="M33" s="48">
        <f t="shared" si="2"/>
        <v>44514.84</v>
      </c>
      <c r="N33" s="4">
        <f>VLOOKUP(C33,[1]Taula!$B$5:$F$16,5,FALSE)</f>
        <v>861.9</v>
      </c>
      <c r="O33" s="11">
        <f t="shared" si="3"/>
        <v>29.44</v>
      </c>
      <c r="P33" s="11">
        <f t="shared" si="4"/>
        <v>33.86</v>
      </c>
      <c r="Q33" s="11">
        <f t="shared" si="5"/>
        <v>36.799999999999997</v>
      </c>
    </row>
    <row r="34" spans="1:17" x14ac:dyDescent="0.2">
      <c r="A34" s="182"/>
      <c r="B34" s="40" t="s">
        <v>23</v>
      </c>
      <c r="C34" s="33" t="s">
        <v>16</v>
      </c>
      <c r="D34" s="34">
        <v>22</v>
      </c>
      <c r="E34" s="35">
        <v>50</v>
      </c>
      <c r="F34" s="36" t="str">
        <f t="shared" si="19"/>
        <v>A2L-22-50</v>
      </c>
      <c r="G34" s="37">
        <f>VLOOKUP(C34,[1]Taula!$B$11:$D$16,3,FALSE)</f>
        <v>1181.79</v>
      </c>
      <c r="H34" s="38">
        <f>VLOOKUP(D34,[1]Taula!$A$202:$C$224,3,FALSE)</f>
        <v>628.30999999999995</v>
      </c>
      <c r="I34" s="39">
        <f>VLOOKUP(E34,[1]Taula!$A$255:$B$316,2,FALSE)</f>
        <v>1188.58</v>
      </c>
      <c r="J34" s="38">
        <f>VLOOKUP(F34,[1]Taula!$D$127:$E$199,2,FALSE)</f>
        <v>226.65</v>
      </c>
      <c r="K34" s="37">
        <f t="shared" si="1"/>
        <v>3225.33</v>
      </c>
      <c r="L34" s="38">
        <f>(VLOOKUP(C34,[1]Taula!$B$11:$F$16,5,FALSE)+H34+I34+J34)*2</f>
        <v>5810.88</v>
      </c>
      <c r="M34" s="48">
        <f t="shared" si="2"/>
        <v>44514.84</v>
      </c>
      <c r="N34" s="4">
        <f>VLOOKUP(C34,[1]Taula!$B$5:$F$16,5,FALSE)</f>
        <v>861.9</v>
      </c>
      <c r="O34" s="11">
        <f t="shared" si="3"/>
        <v>29.44</v>
      </c>
      <c r="P34" s="11">
        <f t="shared" si="4"/>
        <v>33.86</v>
      </c>
      <c r="Q34" s="11">
        <f t="shared" si="5"/>
        <v>36.799999999999997</v>
      </c>
    </row>
    <row r="35" spans="1:17" x14ac:dyDescent="0.2">
      <c r="A35" s="182"/>
      <c r="B35" s="40" t="s">
        <v>24</v>
      </c>
      <c r="C35" s="33" t="s">
        <v>16</v>
      </c>
      <c r="D35" s="34">
        <v>22</v>
      </c>
      <c r="E35" s="35">
        <v>50</v>
      </c>
      <c r="F35" s="36" t="str">
        <f t="shared" si="19"/>
        <v>A2L-22-50</v>
      </c>
      <c r="G35" s="37">
        <f>VLOOKUP(C35,[1]Taula!$B$11:$D$16,3,FALSE)</f>
        <v>1181.79</v>
      </c>
      <c r="H35" s="38">
        <f>VLOOKUP(D35,[1]Taula!$A$202:$C$224,3,FALSE)</f>
        <v>628.30999999999995</v>
      </c>
      <c r="I35" s="39">
        <f>VLOOKUP(E35,[1]Taula!$A$255:$B$316,2,FALSE)</f>
        <v>1188.58</v>
      </c>
      <c r="J35" s="38">
        <f>VLOOKUP(F35,[1]Taula!$D$127:$E$199,2,FALSE)</f>
        <v>226.65</v>
      </c>
      <c r="K35" s="37">
        <f t="shared" si="1"/>
        <v>3225.33</v>
      </c>
      <c r="L35" s="38">
        <f>(VLOOKUP(C35,[1]Taula!$B$11:$F$16,5,FALSE)+H35+I35+J35)*2</f>
        <v>5810.88</v>
      </c>
      <c r="M35" s="48">
        <f t="shared" si="2"/>
        <v>44514.84</v>
      </c>
      <c r="N35" s="4">
        <f>VLOOKUP(C35,[1]Taula!$B$5:$F$16,5,FALSE)</f>
        <v>861.9</v>
      </c>
      <c r="O35" s="11">
        <f t="shared" si="3"/>
        <v>29.44</v>
      </c>
      <c r="P35" s="11">
        <f t="shared" si="4"/>
        <v>33.86</v>
      </c>
      <c r="Q35" s="11">
        <f t="shared" si="5"/>
        <v>36.799999999999997</v>
      </c>
    </row>
    <row r="36" spans="1:17" ht="24.75" thickBot="1" x14ac:dyDescent="0.25">
      <c r="A36" s="183"/>
      <c r="B36" s="74" t="s">
        <v>39</v>
      </c>
      <c r="C36" s="49" t="s">
        <v>16</v>
      </c>
      <c r="D36" s="50">
        <v>22</v>
      </c>
      <c r="E36" s="51">
        <v>50</v>
      </c>
      <c r="F36" s="52" t="str">
        <f>CONCATENATE(C36,"-",D36,"-",E36)</f>
        <v>A2L-22-50</v>
      </c>
      <c r="G36" s="53">
        <f>VLOOKUP(C36,[1]Taula!$B$11:$D$16,3,FALSE)</f>
        <v>1181.79</v>
      </c>
      <c r="H36" s="54">
        <f>VLOOKUP(D36,[1]Taula!$A$202:$C$224,3,FALSE)</f>
        <v>628.30999999999995</v>
      </c>
      <c r="I36" s="55">
        <f>VLOOKUP(E36,[1]Taula!$A$255:$B$316,2,FALSE)</f>
        <v>1188.58</v>
      </c>
      <c r="J36" s="54">
        <f>VLOOKUP(F36,[1]Taula!$D$127:$E$199,2,FALSE)</f>
        <v>226.65</v>
      </c>
      <c r="K36" s="53">
        <f t="shared" si="1"/>
        <v>3225.33</v>
      </c>
      <c r="L36" s="54">
        <f>(VLOOKUP(C36,[1]Taula!$B$11:$F$16,5,FALSE)+H36+I36+J36)*2</f>
        <v>5810.88</v>
      </c>
      <c r="M36" s="56">
        <f t="shared" si="2"/>
        <v>44514.84</v>
      </c>
      <c r="N36" s="4">
        <f>VLOOKUP(C36,[1]Taula!$B$5:$F$16,5,FALSE)</f>
        <v>861.9</v>
      </c>
      <c r="O36" s="11">
        <f t="shared" si="3"/>
        <v>29.44</v>
      </c>
      <c r="P36" s="11">
        <f t="shared" si="4"/>
        <v>33.86</v>
      </c>
      <c r="Q36" s="11">
        <f t="shared" si="5"/>
        <v>36.799999999999997</v>
      </c>
    </row>
    <row r="37" spans="1:17" x14ac:dyDescent="0.2">
      <c r="A37" s="184" t="s">
        <v>72</v>
      </c>
      <c r="B37" s="98" t="s">
        <v>73</v>
      </c>
      <c r="C37" s="106" t="s">
        <v>72</v>
      </c>
      <c r="D37" s="99">
        <v>22</v>
      </c>
      <c r="E37" s="100">
        <v>50</v>
      </c>
      <c r="F37" s="101" t="str">
        <f>CONCATENATE(C37,"-",D37,"-",E37)</f>
        <v>BL-22-50</v>
      </c>
      <c r="G37" s="102">
        <f>VLOOKUP(C37,[1]Taula!$B$11:$D$16,3,FALSE)</f>
        <v>1033.05</v>
      </c>
      <c r="H37" s="103">
        <f>VLOOKUP(D37,[1]Taula!$A$202:$C$224,3,FALSE)</f>
        <v>628.30999999999995</v>
      </c>
      <c r="I37" s="104">
        <f>VLOOKUP(E37,[1]Taula!$A$255:$B$316,2,FALSE)</f>
        <v>1188.58</v>
      </c>
      <c r="J37" s="103">
        <f>VLOOKUP(F37,[1]Taula!$D$127:$E$199,2,FALSE)</f>
        <v>218.43</v>
      </c>
      <c r="K37" s="102">
        <f t="shared" ref="K37:K38" si="29">+G37+H37+I37+J37</f>
        <v>3068.3699999999994</v>
      </c>
      <c r="L37" s="103">
        <f>(VLOOKUP(C37,[1]Taula!$B$11:$F$16,5,FALSE)+H37+I37+J37)*2</f>
        <v>5856.3799999999992</v>
      </c>
      <c r="M37" s="105">
        <f t="shared" ref="M37:M38" si="30">+K37*12+L37</f>
        <v>42676.819999999992</v>
      </c>
      <c r="N37" s="4"/>
      <c r="O37" s="11">
        <f t="shared" si="3"/>
        <v>28.23</v>
      </c>
      <c r="P37" s="11">
        <f t="shared" si="4"/>
        <v>32.46</v>
      </c>
      <c r="Q37" s="11">
        <f t="shared" si="5"/>
        <v>35.29</v>
      </c>
    </row>
    <row r="38" spans="1:17" ht="13.5" thickBot="1" x14ac:dyDescent="0.25">
      <c r="A38" s="185"/>
      <c r="B38" s="74" t="s">
        <v>74</v>
      </c>
      <c r="C38" s="107" t="s">
        <v>72</v>
      </c>
      <c r="D38" s="50">
        <v>20</v>
      </c>
      <c r="E38" s="51">
        <v>40</v>
      </c>
      <c r="F38" s="52" t="str">
        <f t="shared" ref="F38" si="31">CONCATENATE(C38,"-",D38,"-",E38)</f>
        <v>BL-20-40</v>
      </c>
      <c r="G38" s="53">
        <f>VLOOKUP(C38,[1]Taula!$B$11:$D$16,3,FALSE)</f>
        <v>1033.05</v>
      </c>
      <c r="H38" s="54">
        <f>VLOOKUP(D38,[1]Taula!$A$202:$C$224,3,FALSE)</f>
        <v>541.88</v>
      </c>
      <c r="I38" s="55">
        <f>VLOOKUP(E38,[1]Taula!$A$255:$B$316,2,FALSE)</f>
        <v>950.86</v>
      </c>
      <c r="J38" s="54">
        <f>VLOOKUP(F38,[1]Taula!$D$127:$E$199,2,FALSE)</f>
        <v>205.66</v>
      </c>
      <c r="K38" s="53">
        <f t="shared" si="29"/>
        <v>2731.45</v>
      </c>
      <c r="L38" s="54">
        <f>(VLOOKUP(C38,[1]Taula!$B$11:$F$16,5,FALSE)+H38+I38+J38)*2</f>
        <v>5182.54</v>
      </c>
      <c r="M38" s="56">
        <f t="shared" si="30"/>
        <v>37959.939999999995</v>
      </c>
      <c r="N38" s="4">
        <f>VLOOKUP(C38,[1]Taula!$B$5:$F$16,5,FALSE)</f>
        <v>892.87</v>
      </c>
      <c r="O38" s="11">
        <f t="shared" si="3"/>
        <v>25.11</v>
      </c>
      <c r="P38" s="11">
        <f t="shared" si="4"/>
        <v>28.88</v>
      </c>
      <c r="Q38" s="11">
        <f t="shared" si="5"/>
        <v>31.39</v>
      </c>
    </row>
    <row r="39" spans="1:17" ht="24" x14ac:dyDescent="0.2">
      <c r="A39" s="180" t="s">
        <v>17</v>
      </c>
      <c r="B39" s="75" t="s">
        <v>43</v>
      </c>
      <c r="C39" s="3" t="s">
        <v>17</v>
      </c>
      <c r="D39" s="41">
        <v>22</v>
      </c>
      <c r="E39" s="42">
        <v>55</v>
      </c>
      <c r="F39" s="43" t="str">
        <f>CONCATENATE(C39,"-",D39,"-",E39)</f>
        <v>C1L-22-55</v>
      </c>
      <c r="G39" s="44">
        <f>VLOOKUP(C39,[1]Taula!$B$11:$D$16,3,FALSE)</f>
        <v>887.32</v>
      </c>
      <c r="H39" s="45">
        <f>VLOOKUP(D39,[1]Taula!$A$202:$C$224,3,FALSE)</f>
        <v>628.30999999999995</v>
      </c>
      <c r="I39" s="46">
        <f>VLOOKUP(E39,[1]Taula!$A$255:$B$316,2,FALSE)</f>
        <v>1307.43</v>
      </c>
      <c r="J39" s="45">
        <f>VLOOKUP(F39,[1]Taula!$D$127:$E$199,2,FALSE)</f>
        <v>210.81</v>
      </c>
      <c r="K39" s="44">
        <f t="shared" si="1"/>
        <v>3033.8700000000003</v>
      </c>
      <c r="L39" s="45">
        <f>(VLOOKUP(C39,[1]Taula!$B$11:$F$16,5,FALSE)+H39+I39+J39)*2</f>
        <v>5826.94</v>
      </c>
      <c r="M39" s="47">
        <f t="shared" si="2"/>
        <v>42233.380000000005</v>
      </c>
      <c r="N39" s="4">
        <f>VLOOKUP(C39,[1]Taula!$B$5:$F$16,5,FALSE)</f>
        <v>766.92</v>
      </c>
      <c r="O39" s="11">
        <f t="shared" si="3"/>
        <v>27.93</v>
      </c>
      <c r="P39" s="11">
        <f t="shared" si="4"/>
        <v>32.119999999999997</v>
      </c>
      <c r="Q39" s="11">
        <f t="shared" si="5"/>
        <v>34.909999999999997</v>
      </c>
    </row>
    <row r="40" spans="1:17" ht="24" x14ac:dyDescent="0.2">
      <c r="A40" s="178"/>
      <c r="B40" s="40" t="s">
        <v>25</v>
      </c>
      <c r="C40" s="33" t="s">
        <v>17</v>
      </c>
      <c r="D40" s="34">
        <v>20</v>
      </c>
      <c r="E40" s="35">
        <v>47</v>
      </c>
      <c r="F40" s="36" t="str">
        <f t="shared" si="19"/>
        <v>C1L-20-47</v>
      </c>
      <c r="G40" s="37">
        <f>VLOOKUP(C40,[1]Taula!$B$11:$D$16,3,FALSE)</f>
        <v>887.32</v>
      </c>
      <c r="H40" s="38">
        <f>VLOOKUP(D40,[1]Taula!$A$202:$C$224,3,FALSE)</f>
        <v>541.88</v>
      </c>
      <c r="I40" s="39">
        <f>VLOOKUP(E40,[1]Taula!$A$255:$B$316,2,FALSE)</f>
        <v>1117.26</v>
      </c>
      <c r="J40" s="38">
        <f>VLOOKUP(F40,[1]Taula!$D$127:$E$199,2,FALSE)</f>
        <v>191.6</v>
      </c>
      <c r="K40" s="37">
        <f t="shared" si="1"/>
        <v>2738.06</v>
      </c>
      <c r="L40" s="38">
        <f>(VLOOKUP(C40,[1]Taula!$B$11:$F$16,5,FALSE)+H40+I40+J40)*2</f>
        <v>5235.32</v>
      </c>
      <c r="M40" s="48">
        <f t="shared" si="2"/>
        <v>38092.04</v>
      </c>
      <c r="N40" s="4">
        <f>VLOOKUP(C40,[1]Taula!$B$5:$F$16,5,FALSE)</f>
        <v>766.92</v>
      </c>
      <c r="O40" s="11">
        <f t="shared" si="3"/>
        <v>25.19</v>
      </c>
      <c r="P40" s="11">
        <f t="shared" si="4"/>
        <v>28.97</v>
      </c>
      <c r="Q40" s="11">
        <f t="shared" si="5"/>
        <v>31.49</v>
      </c>
    </row>
    <row r="41" spans="1:17" ht="24" x14ac:dyDescent="0.2">
      <c r="A41" s="178"/>
      <c r="B41" s="40" t="s">
        <v>26</v>
      </c>
      <c r="C41" s="33" t="s">
        <v>17</v>
      </c>
      <c r="D41" s="34">
        <v>20</v>
      </c>
      <c r="E41" s="35">
        <v>40</v>
      </c>
      <c r="F41" s="36" t="str">
        <f t="shared" si="19"/>
        <v>C1L-20-40</v>
      </c>
      <c r="G41" s="37">
        <f>VLOOKUP(C41,[1]Taula!$B$11:$D$16,3,FALSE)</f>
        <v>887.32</v>
      </c>
      <c r="H41" s="38">
        <f>VLOOKUP(D41,[1]Taula!$A$202:$C$224,3,FALSE)</f>
        <v>541.88</v>
      </c>
      <c r="I41" s="39">
        <f>VLOOKUP(E41,[1]Taula!$A$255:$B$316,2,FALSE)</f>
        <v>950.86</v>
      </c>
      <c r="J41" s="38">
        <f>VLOOKUP(F41,[1]Taula!$D$127:$E$199,2,FALSE)</f>
        <v>176.58</v>
      </c>
      <c r="K41" s="37">
        <f t="shared" ref="K41:K64" si="32">+G41+H41+I41+J41</f>
        <v>2556.64</v>
      </c>
      <c r="L41" s="38">
        <f>(VLOOKUP(C41,[1]Taula!$B$11:$F$16,5,FALSE)+H41+I41+J41)*2</f>
        <v>4872.4799999999996</v>
      </c>
      <c r="M41" s="48">
        <f t="shared" ref="M41:M64" si="33">+K41*12+L41</f>
        <v>35552.160000000003</v>
      </c>
      <c r="N41" s="4">
        <f>VLOOKUP(C41,[1]Taula!$B$5:$F$16,5,FALSE)</f>
        <v>766.92</v>
      </c>
      <c r="O41" s="11">
        <f t="shared" si="3"/>
        <v>23.51</v>
      </c>
      <c r="P41" s="11">
        <f t="shared" si="4"/>
        <v>27.04</v>
      </c>
      <c r="Q41" s="11">
        <f t="shared" si="5"/>
        <v>29.39</v>
      </c>
    </row>
    <row r="42" spans="1:17" x14ac:dyDescent="0.2">
      <c r="A42" s="178"/>
      <c r="B42" s="40" t="s">
        <v>27</v>
      </c>
      <c r="C42" s="33" t="s">
        <v>17</v>
      </c>
      <c r="D42" s="34">
        <v>20</v>
      </c>
      <c r="E42" s="35">
        <v>40</v>
      </c>
      <c r="F42" s="36" t="str">
        <f t="shared" si="19"/>
        <v>C1L-20-40</v>
      </c>
      <c r="G42" s="37">
        <f>VLOOKUP(C42,[1]Taula!$B$11:$D$16,3,FALSE)</f>
        <v>887.32</v>
      </c>
      <c r="H42" s="38">
        <f>VLOOKUP(D42,[1]Taula!$A$202:$C$224,3,FALSE)</f>
        <v>541.88</v>
      </c>
      <c r="I42" s="39">
        <f>VLOOKUP(E42,[1]Taula!$A$255:$B$316,2,FALSE)</f>
        <v>950.86</v>
      </c>
      <c r="J42" s="38">
        <f>VLOOKUP(F42,[1]Taula!$D$127:$E$199,2,FALSE)</f>
        <v>176.58</v>
      </c>
      <c r="K42" s="37">
        <f t="shared" si="32"/>
        <v>2556.64</v>
      </c>
      <c r="L42" s="38">
        <f>(VLOOKUP(C42,[1]Taula!$B$11:$F$16,5,FALSE)+H42+I42+J42)*2</f>
        <v>4872.4799999999996</v>
      </c>
      <c r="M42" s="48">
        <f t="shared" si="33"/>
        <v>35552.160000000003</v>
      </c>
      <c r="N42" s="4">
        <f>VLOOKUP(C42,[1]Taula!$B$5:$F$16,5,FALSE)</f>
        <v>766.92</v>
      </c>
      <c r="O42" s="11">
        <f t="shared" si="3"/>
        <v>23.51</v>
      </c>
      <c r="P42" s="11">
        <f t="shared" si="4"/>
        <v>27.04</v>
      </c>
      <c r="Q42" s="11">
        <f t="shared" si="5"/>
        <v>29.39</v>
      </c>
    </row>
    <row r="43" spans="1:17" x14ac:dyDescent="0.2">
      <c r="A43" s="178"/>
      <c r="B43" s="40" t="s">
        <v>46</v>
      </c>
      <c r="C43" s="33" t="s">
        <v>17</v>
      </c>
      <c r="D43" s="34">
        <v>18</v>
      </c>
      <c r="E43" s="35">
        <v>37</v>
      </c>
      <c r="F43" s="36" t="str">
        <f>CONCATENATE(C43,"-",D43,"-",E43)</f>
        <v>C1L-18-37</v>
      </c>
      <c r="G43" s="37">
        <f>VLOOKUP(C43,[1]Taula!$B$11:$D$16,3,FALSE)</f>
        <v>887.32</v>
      </c>
      <c r="H43" s="38">
        <f>VLOOKUP(D43,[1]Taula!$A$202:$C$224,3,FALSE)</f>
        <v>486.56</v>
      </c>
      <c r="I43" s="39">
        <f>VLOOKUP(E43,[1]Taula!$A$255:$B$316,2,FALSE)</f>
        <v>879.55</v>
      </c>
      <c r="J43" s="38">
        <f>VLOOKUP(F43,[1]Taula!$D$127:$E$199,2,FALSE)</f>
        <v>168.42</v>
      </c>
      <c r="K43" s="37">
        <f>+G43+H43+I43+J43</f>
        <v>2421.8500000000004</v>
      </c>
      <c r="L43" s="38">
        <f>(VLOOKUP(C43,[1]Taula!$B$11:$F$16,5,FALSE)+H43+I43+J43)*2</f>
        <v>4602.8999999999996</v>
      </c>
      <c r="M43" s="48">
        <f>+K43*12+L43</f>
        <v>33665.100000000006</v>
      </c>
      <c r="N43" s="4">
        <f>VLOOKUP(C43,[1]Taula!$B$5:$F$16,5,FALSE)</f>
        <v>766.92</v>
      </c>
      <c r="O43" s="11">
        <f t="shared" si="3"/>
        <v>22.27</v>
      </c>
      <c r="P43" s="11">
        <f t="shared" si="4"/>
        <v>25.61</v>
      </c>
      <c r="Q43" s="11">
        <f t="shared" si="5"/>
        <v>27.84</v>
      </c>
    </row>
    <row r="44" spans="1:17" x14ac:dyDescent="0.2">
      <c r="A44" s="178"/>
      <c r="B44" s="40" t="s">
        <v>28</v>
      </c>
      <c r="C44" s="33" t="s">
        <v>17</v>
      </c>
      <c r="D44" s="34">
        <v>18</v>
      </c>
      <c r="E44" s="35">
        <v>33</v>
      </c>
      <c r="F44" s="36" t="str">
        <f t="shared" si="19"/>
        <v>C1L-18-33</v>
      </c>
      <c r="G44" s="37">
        <f>VLOOKUP(C44,[1]Taula!$B$11:$D$16,3,FALSE)</f>
        <v>887.32</v>
      </c>
      <c r="H44" s="38">
        <f>VLOOKUP(D44,[1]Taula!$A$202:$C$224,3,FALSE)</f>
        <v>486.56</v>
      </c>
      <c r="I44" s="39">
        <f>VLOOKUP(E44,[1]Taula!$A$255:$B$316,2,FALSE)</f>
        <v>784.46</v>
      </c>
      <c r="J44" s="38">
        <f>VLOOKUP(F44,[1]Taula!$D$127:$E$199,2,FALSE)</f>
        <v>160.22999999999999</v>
      </c>
      <c r="K44" s="37">
        <f t="shared" si="32"/>
        <v>2318.5700000000002</v>
      </c>
      <c r="L44" s="38">
        <f>(VLOOKUP(C44,[1]Taula!$B$11:$F$16,5,FALSE)+H44+I44+J44)*2</f>
        <v>4396.34</v>
      </c>
      <c r="M44" s="48">
        <f t="shared" si="33"/>
        <v>32219.180000000004</v>
      </c>
      <c r="N44" s="4">
        <f>VLOOKUP(C44,[1]Taula!$B$5:$F$16,5,FALSE)</f>
        <v>766.92</v>
      </c>
      <c r="O44" s="11">
        <f t="shared" si="3"/>
        <v>21.31</v>
      </c>
      <c r="P44" s="11">
        <f t="shared" si="4"/>
        <v>24.51</v>
      </c>
      <c r="Q44" s="11">
        <f t="shared" si="5"/>
        <v>26.64</v>
      </c>
    </row>
    <row r="45" spans="1:17" x14ac:dyDescent="0.2">
      <c r="A45" s="178"/>
      <c r="B45" s="40" t="s">
        <v>44</v>
      </c>
      <c r="C45" s="33" t="s">
        <v>17</v>
      </c>
      <c r="D45" s="34">
        <v>18</v>
      </c>
      <c r="E45" s="35">
        <v>33</v>
      </c>
      <c r="F45" s="36" t="str">
        <f t="shared" si="19"/>
        <v>C1L-18-33</v>
      </c>
      <c r="G45" s="37">
        <f>VLOOKUP(C45,[1]Taula!$B$11:$D$16,3,FALSE)</f>
        <v>887.32</v>
      </c>
      <c r="H45" s="38">
        <f>VLOOKUP(D45,[1]Taula!$A$202:$C$224,3,FALSE)</f>
        <v>486.56</v>
      </c>
      <c r="I45" s="39">
        <f>VLOOKUP(E45,[1]Taula!$A$255:$B$316,2,FALSE)</f>
        <v>784.46</v>
      </c>
      <c r="J45" s="38">
        <f>VLOOKUP(F45,[1]Taula!$D$127:$E$199,2,FALSE)</f>
        <v>160.22999999999999</v>
      </c>
      <c r="K45" s="37">
        <f t="shared" si="32"/>
        <v>2318.5700000000002</v>
      </c>
      <c r="L45" s="38">
        <f>(VLOOKUP(C45,[1]Taula!$B$11:$F$16,5,FALSE)+H45+I45+J45)*2</f>
        <v>4396.34</v>
      </c>
      <c r="M45" s="48">
        <f t="shared" si="33"/>
        <v>32219.180000000004</v>
      </c>
      <c r="N45" s="4">
        <f>VLOOKUP(C45,[1]Taula!$B$5:$F$16,5,FALSE)</f>
        <v>766.92</v>
      </c>
      <c r="O45" s="11">
        <f t="shared" si="3"/>
        <v>21.31</v>
      </c>
      <c r="P45" s="11">
        <f t="shared" si="4"/>
        <v>24.51</v>
      </c>
      <c r="Q45" s="11">
        <f t="shared" si="5"/>
        <v>26.64</v>
      </c>
    </row>
    <row r="46" spans="1:17" ht="13.5" thickBot="1" x14ac:dyDescent="0.25">
      <c r="A46" s="181"/>
      <c r="B46" s="74" t="s">
        <v>45</v>
      </c>
      <c r="C46" s="49" t="s">
        <v>17</v>
      </c>
      <c r="D46" s="50">
        <v>18</v>
      </c>
      <c r="E46" s="51">
        <v>33</v>
      </c>
      <c r="F46" s="52" t="str">
        <f t="shared" si="19"/>
        <v>C1L-18-33</v>
      </c>
      <c r="G46" s="53">
        <f>VLOOKUP(C46,[1]Taula!$B$11:$D$16,3,FALSE)</f>
        <v>887.32</v>
      </c>
      <c r="H46" s="54">
        <f>VLOOKUP(D46,[1]Taula!$A$202:$C$224,3,FALSE)</f>
        <v>486.56</v>
      </c>
      <c r="I46" s="55">
        <f>VLOOKUP(E46,[1]Taula!$A$255:$B$316,2,FALSE)</f>
        <v>784.46</v>
      </c>
      <c r="J46" s="54">
        <f>VLOOKUP(F46,[1]Taula!$D$127:$E$199,2,FALSE)</f>
        <v>160.22999999999999</v>
      </c>
      <c r="K46" s="53">
        <f t="shared" si="32"/>
        <v>2318.5700000000002</v>
      </c>
      <c r="L46" s="54">
        <f>(VLOOKUP(C46,[1]Taula!$B$11:$F$16,5,FALSE)+H46+I46+J46)*2</f>
        <v>4396.34</v>
      </c>
      <c r="M46" s="56">
        <f t="shared" si="33"/>
        <v>32219.180000000004</v>
      </c>
      <c r="N46" s="4">
        <f>VLOOKUP(C46,[1]Taula!$B$5:$F$16,5,FALSE)</f>
        <v>766.92</v>
      </c>
      <c r="O46" s="11">
        <f t="shared" si="3"/>
        <v>21.31</v>
      </c>
      <c r="P46" s="11">
        <f t="shared" si="4"/>
        <v>24.51</v>
      </c>
      <c r="Q46" s="11">
        <f t="shared" si="5"/>
        <v>26.64</v>
      </c>
    </row>
    <row r="47" spans="1:17" ht="24" x14ac:dyDescent="0.2">
      <c r="A47" s="180" t="s">
        <v>18</v>
      </c>
      <c r="B47" s="75" t="s">
        <v>75</v>
      </c>
      <c r="C47" s="3" t="s">
        <v>18</v>
      </c>
      <c r="D47" s="41">
        <v>18</v>
      </c>
      <c r="E47" s="42">
        <v>33</v>
      </c>
      <c r="F47" s="43" t="str">
        <f t="shared" si="19"/>
        <v>C2L-18-33</v>
      </c>
      <c r="G47" s="44">
        <f>VLOOKUP(C47,[1]Taula!$B$11:$D$16,3,FALSE)</f>
        <v>738.5</v>
      </c>
      <c r="H47" s="45">
        <f>VLOOKUP(D47,[1]Taula!$A$202:$C$224,3,FALSE)</f>
        <v>486.56</v>
      </c>
      <c r="I47" s="46">
        <f>VLOOKUP(E47,[1]Taula!$A$255:$B$316,2,FALSE)</f>
        <v>784.46</v>
      </c>
      <c r="J47" s="45">
        <f>VLOOKUP(F47,[1]Taula!$D$127:$E$199,2,FALSE)</f>
        <v>146.06</v>
      </c>
      <c r="K47" s="44">
        <f t="shared" si="32"/>
        <v>2155.58</v>
      </c>
      <c r="L47" s="45">
        <f>(VLOOKUP(C47,[1]Taula!$B$11:$F$16,5,FALSE)+H47+I47+J47)*2</f>
        <v>4297.7</v>
      </c>
      <c r="M47" s="47">
        <f t="shared" si="33"/>
        <v>30164.66</v>
      </c>
      <c r="N47" s="4">
        <f>VLOOKUP(C47,[1]Taula!$B$5:$F$16,5,FALSE)</f>
        <v>731.77</v>
      </c>
      <c r="O47" s="11">
        <f t="shared" si="3"/>
        <v>19.95</v>
      </c>
      <c r="P47" s="11">
        <f t="shared" si="4"/>
        <v>22.94</v>
      </c>
      <c r="Q47" s="11">
        <f t="shared" si="5"/>
        <v>24.94</v>
      </c>
    </row>
    <row r="48" spans="1:17" x14ac:dyDescent="0.2">
      <c r="A48" s="177"/>
      <c r="B48" s="40" t="s">
        <v>1</v>
      </c>
      <c r="C48" s="33" t="s">
        <v>18</v>
      </c>
      <c r="D48" s="34">
        <v>17</v>
      </c>
      <c r="E48" s="35">
        <v>31</v>
      </c>
      <c r="F48" s="36" t="str">
        <f t="shared" ref="F48" si="34">CONCATENATE(C48,"-",D48,"-",E48)</f>
        <v>C2L-17-31</v>
      </c>
      <c r="G48" s="37">
        <f>VLOOKUP(C48,[1]Taula!$B$11:$D$16,3,FALSE)</f>
        <v>738.5</v>
      </c>
      <c r="H48" s="38">
        <f>VLOOKUP(D48,[1]Taula!$A$202:$C$224,3,FALSE)</f>
        <v>458.87</v>
      </c>
      <c r="I48" s="39">
        <f>VLOOKUP(E48,[1]Taula!$A$255:$B$316,2,FALSE)</f>
        <v>736.92</v>
      </c>
      <c r="J48" s="38">
        <f>VLOOKUP(F48,[1]Taula!$D$127:$E$199,2,FALSE)</f>
        <v>141.11000000000001</v>
      </c>
      <c r="K48" s="37">
        <f t="shared" ref="K48" si="35">+G48+H48+I48+J48</f>
        <v>2075.4</v>
      </c>
      <c r="L48" s="38">
        <f>(VLOOKUP(C48,[1]Taula!$B$11:$F$16,5,FALSE)+H48+I48+J48)*2</f>
        <v>4137.34</v>
      </c>
      <c r="M48" s="48">
        <f t="shared" ref="M48" si="36">+K48*12+L48</f>
        <v>29042.140000000003</v>
      </c>
      <c r="N48" s="4">
        <f>VLOOKUP(C48,[1]Taula!$B$5:$F$16,5,FALSE)</f>
        <v>731.77</v>
      </c>
      <c r="O48" s="11">
        <f t="shared" si="3"/>
        <v>19.21</v>
      </c>
      <c r="P48" s="11">
        <f t="shared" si="4"/>
        <v>22.09</v>
      </c>
      <c r="Q48" s="11">
        <f t="shared" si="5"/>
        <v>24.01</v>
      </c>
    </row>
    <row r="49" spans="1:17" ht="24" x14ac:dyDescent="0.2">
      <c r="A49" s="178"/>
      <c r="B49" s="40" t="s">
        <v>81</v>
      </c>
      <c r="C49" s="33" t="s">
        <v>18</v>
      </c>
      <c r="D49" s="34">
        <v>17</v>
      </c>
      <c r="E49" s="35">
        <v>31</v>
      </c>
      <c r="F49" s="36" t="str">
        <f t="shared" si="19"/>
        <v>C2L-17-31</v>
      </c>
      <c r="G49" s="37">
        <f>VLOOKUP(C49,[1]Taula!$B$11:$D$16,3,FALSE)</f>
        <v>738.5</v>
      </c>
      <c r="H49" s="38">
        <f>VLOOKUP(D49,[1]Taula!$A$202:$C$224,3,FALSE)</f>
        <v>458.87</v>
      </c>
      <c r="I49" s="39">
        <f>VLOOKUP(E49,[1]Taula!$A$255:$B$316,2,FALSE)</f>
        <v>736.92</v>
      </c>
      <c r="J49" s="38">
        <f>VLOOKUP(F49,[1]Taula!$D$127:$E$199,2,FALSE)</f>
        <v>141.11000000000001</v>
      </c>
      <c r="K49" s="37">
        <f t="shared" si="32"/>
        <v>2075.4</v>
      </c>
      <c r="L49" s="38">
        <f>(VLOOKUP(C49,[1]Taula!$B$11:$F$16,5,FALSE)+H49+I49+J49)*2</f>
        <v>4137.34</v>
      </c>
      <c r="M49" s="48">
        <f t="shared" si="33"/>
        <v>29042.140000000003</v>
      </c>
      <c r="N49" s="4">
        <f>VLOOKUP(C49,[1]Taula!$B$5:$F$16,5,FALSE)</f>
        <v>731.77</v>
      </c>
      <c r="O49" s="11">
        <f t="shared" si="3"/>
        <v>19.21</v>
      </c>
      <c r="P49" s="11">
        <f t="shared" si="4"/>
        <v>22.09</v>
      </c>
      <c r="Q49" s="11">
        <f t="shared" si="5"/>
        <v>24.01</v>
      </c>
    </row>
    <row r="50" spans="1:17" x14ac:dyDescent="0.2">
      <c r="A50" s="182"/>
      <c r="B50" s="40" t="s">
        <v>2</v>
      </c>
      <c r="C50" s="33" t="s">
        <v>18</v>
      </c>
      <c r="D50" s="34">
        <v>16</v>
      </c>
      <c r="E50" s="35">
        <v>29</v>
      </c>
      <c r="F50" s="36" t="str">
        <f t="shared" si="19"/>
        <v>C2L-16-29</v>
      </c>
      <c r="G50" s="37">
        <f>VLOOKUP(C50,[1]Taula!$B$11:$D$16,3,FALSE)</f>
        <v>738.5</v>
      </c>
      <c r="H50" s="38">
        <f>VLOOKUP(D50,[1]Taula!$A$202:$C$224,3,FALSE)</f>
        <v>431.26</v>
      </c>
      <c r="I50" s="39">
        <f>VLOOKUP(E50,[1]Taula!$A$255:$B$316,2,FALSE)</f>
        <v>689.37</v>
      </c>
      <c r="J50" s="38">
        <f>VLOOKUP(F50,[1]Taula!$D$127:$E$199,2,FALSE)</f>
        <v>136.12</v>
      </c>
      <c r="K50" s="37">
        <f t="shared" si="32"/>
        <v>1995.25</v>
      </c>
      <c r="L50" s="38">
        <f>(VLOOKUP(C50,[1]Taula!$B$11:$F$16,5,FALSE)+H50+I50+J50)*2</f>
        <v>3977.04</v>
      </c>
      <c r="M50" s="48">
        <f t="shared" si="33"/>
        <v>27920.04</v>
      </c>
      <c r="N50" s="4">
        <f>VLOOKUP(C50,[1]Taula!$B$5:$F$16,5,FALSE)</f>
        <v>731.77</v>
      </c>
      <c r="O50" s="11">
        <f t="shared" si="3"/>
        <v>18.47</v>
      </c>
      <c r="P50" s="11">
        <f t="shared" si="4"/>
        <v>21.24</v>
      </c>
      <c r="Q50" s="11">
        <f t="shared" si="5"/>
        <v>23.09</v>
      </c>
    </row>
    <row r="51" spans="1:17" x14ac:dyDescent="0.2">
      <c r="A51" s="182"/>
      <c r="B51" s="110" t="s">
        <v>29</v>
      </c>
      <c r="C51" s="33" t="s">
        <v>18</v>
      </c>
      <c r="D51" s="34">
        <v>18</v>
      </c>
      <c r="E51" s="35">
        <v>33</v>
      </c>
      <c r="F51" s="36" t="str">
        <f t="shared" ref="F51" si="37">CONCATENATE(C51,"-",D51,"-",E51)</f>
        <v>C2L-18-33</v>
      </c>
      <c r="G51" s="37">
        <f>VLOOKUP(C51,[1]Taula!$B$11:$D$16,3,FALSE)</f>
        <v>738.5</v>
      </c>
      <c r="H51" s="38">
        <f>VLOOKUP(D51,[1]Taula!$A$202:$C$224,3,FALSE)</f>
        <v>486.56</v>
      </c>
      <c r="I51" s="39">
        <f>VLOOKUP(E51,[1]Taula!$A$255:$B$316,2,FALSE)</f>
        <v>784.46</v>
      </c>
      <c r="J51" s="38">
        <f>VLOOKUP(F51,[1]Taula!$D$127:$E$199,2,FALSE)</f>
        <v>146.06</v>
      </c>
      <c r="K51" s="37">
        <f t="shared" ref="K51" si="38">+G51+H51+I51+J51</f>
        <v>2155.58</v>
      </c>
      <c r="L51" s="38">
        <f>(VLOOKUP(C51,[1]Taula!$B$11:$F$16,5,FALSE)+H51+I51+J51)*2</f>
        <v>4297.7</v>
      </c>
      <c r="M51" s="48">
        <f t="shared" ref="M51" si="39">+K51*12+L51</f>
        <v>30164.66</v>
      </c>
      <c r="N51" s="4">
        <f>VLOOKUP(C51,[1]Taula!$B$5:$F$16,5,FALSE)</f>
        <v>731.77</v>
      </c>
      <c r="O51" s="11">
        <f t="shared" si="3"/>
        <v>19.95</v>
      </c>
      <c r="P51" s="11">
        <f t="shared" si="4"/>
        <v>22.94</v>
      </c>
      <c r="Q51" s="11">
        <f t="shared" si="5"/>
        <v>24.94</v>
      </c>
    </row>
    <row r="52" spans="1:17" ht="24" x14ac:dyDescent="0.2">
      <c r="A52" s="182"/>
      <c r="B52" s="110" t="s">
        <v>80</v>
      </c>
      <c r="C52" s="33" t="s">
        <v>18</v>
      </c>
      <c r="D52" s="34">
        <v>16</v>
      </c>
      <c r="E52" s="35">
        <v>29</v>
      </c>
      <c r="F52" s="36" t="str">
        <f t="shared" si="19"/>
        <v>C2L-16-29</v>
      </c>
      <c r="G52" s="37">
        <f>VLOOKUP(C52,[1]Taula!$B$11:$D$16,3,FALSE)</f>
        <v>738.5</v>
      </c>
      <c r="H52" s="38">
        <f>VLOOKUP(D52,[1]Taula!$A$202:$C$224,3,FALSE)</f>
        <v>431.26</v>
      </c>
      <c r="I52" s="39">
        <f>VLOOKUP(E52,[1]Taula!$A$255:$B$316,2,FALSE)</f>
        <v>689.37</v>
      </c>
      <c r="J52" s="38">
        <f>VLOOKUP(F52,[1]Taula!$D$127:$E$199,2,FALSE)</f>
        <v>136.12</v>
      </c>
      <c r="K52" s="37">
        <f t="shared" si="32"/>
        <v>1995.25</v>
      </c>
      <c r="L52" s="38">
        <f>(VLOOKUP(C52,[1]Taula!$B$11:$F$16,5,FALSE)+H52+I52+J52)*2</f>
        <v>3977.04</v>
      </c>
      <c r="M52" s="48">
        <f t="shared" si="33"/>
        <v>27920.04</v>
      </c>
      <c r="N52" s="4">
        <f>VLOOKUP(C52,[1]Taula!$B$5:$F$16,5,FALSE)</f>
        <v>731.77</v>
      </c>
      <c r="O52" s="11">
        <f t="shared" si="3"/>
        <v>18.47</v>
      </c>
      <c r="P52" s="11">
        <f t="shared" si="4"/>
        <v>21.24</v>
      </c>
      <c r="Q52" s="11">
        <f t="shared" si="5"/>
        <v>23.09</v>
      </c>
    </row>
    <row r="53" spans="1:17" x14ac:dyDescent="0.2">
      <c r="A53" s="182"/>
      <c r="B53" s="40" t="s">
        <v>47</v>
      </c>
      <c r="C53" s="33" t="s">
        <v>18</v>
      </c>
      <c r="D53" s="34">
        <v>15</v>
      </c>
      <c r="E53" s="35">
        <v>34</v>
      </c>
      <c r="F53" s="36" t="str">
        <f t="shared" si="19"/>
        <v>C2L-15-34</v>
      </c>
      <c r="G53" s="37">
        <f>VLOOKUP(C53,[1]Taula!$B$11:$D$16,3,FALSE)</f>
        <v>738.5</v>
      </c>
      <c r="H53" s="38">
        <f>VLOOKUP(D53,[1]Taula!$A$202:$C$224,3,FALSE)</f>
        <v>403.54</v>
      </c>
      <c r="I53" s="39">
        <f>VLOOKUP(E53,[1]Taula!$A$255:$B$316,2,FALSE)</f>
        <v>808.23</v>
      </c>
      <c r="J53" s="38">
        <f>VLOOKUP(F53,[1]Taula!$D$127:$E$199,2,FALSE)</f>
        <v>143.6</v>
      </c>
      <c r="K53" s="37">
        <f t="shared" si="32"/>
        <v>2093.87</v>
      </c>
      <c r="L53" s="38">
        <f>(VLOOKUP(C53,[1]Taula!$B$11:$F$16,5,FALSE)+H53+I53+J53)*2</f>
        <v>4174.28</v>
      </c>
      <c r="M53" s="48">
        <f t="shared" si="33"/>
        <v>29300.719999999998</v>
      </c>
      <c r="N53" s="4">
        <f>VLOOKUP(C53,[1]Taula!$B$5:$F$16,5,FALSE)</f>
        <v>731.77</v>
      </c>
      <c r="O53" s="11">
        <f t="shared" si="3"/>
        <v>19.38</v>
      </c>
      <c r="P53" s="11">
        <f t="shared" si="4"/>
        <v>22.29</v>
      </c>
      <c r="Q53" s="11">
        <f t="shared" si="5"/>
        <v>24.23</v>
      </c>
    </row>
    <row r="54" spans="1:17" x14ac:dyDescent="0.2">
      <c r="A54" s="182"/>
      <c r="B54" s="40" t="s">
        <v>30</v>
      </c>
      <c r="C54" s="33" t="s">
        <v>18</v>
      </c>
      <c r="D54" s="34">
        <v>15</v>
      </c>
      <c r="E54" s="35">
        <v>26</v>
      </c>
      <c r="F54" s="36" t="str">
        <f t="shared" si="19"/>
        <v>C2L-15-26</v>
      </c>
      <c r="G54" s="37">
        <f>VLOOKUP(C54,[1]Taula!$B$11:$D$16,3,FALSE)</f>
        <v>738.5</v>
      </c>
      <c r="H54" s="38">
        <f>VLOOKUP(D54,[1]Taula!$A$202:$C$224,3,FALSE)</f>
        <v>403.54</v>
      </c>
      <c r="I54" s="39">
        <f>VLOOKUP(E54,[1]Taula!$A$255:$B$316,2,FALSE)</f>
        <v>618.05999999999995</v>
      </c>
      <c r="J54" s="38">
        <f>VLOOKUP(F54,[1]Taula!$D$127:$E$199,2,FALSE)</f>
        <v>129.04</v>
      </c>
      <c r="K54" s="37">
        <f t="shared" si="32"/>
        <v>1889.1399999999999</v>
      </c>
      <c r="L54" s="38">
        <f>(VLOOKUP(C54,[1]Taula!$B$11:$F$16,5,FALSE)+H54+I54+J54)*2</f>
        <v>3764.8199999999997</v>
      </c>
      <c r="M54" s="48">
        <f t="shared" si="33"/>
        <v>26434.5</v>
      </c>
      <c r="N54" s="4">
        <f>VLOOKUP(C54,[1]Taula!$B$5:$F$16,5,FALSE)</f>
        <v>731.77</v>
      </c>
      <c r="O54" s="11">
        <f t="shared" si="3"/>
        <v>17.48</v>
      </c>
      <c r="P54" s="11">
        <f t="shared" si="4"/>
        <v>20.100000000000001</v>
      </c>
      <c r="Q54" s="11">
        <f t="shared" si="5"/>
        <v>21.85</v>
      </c>
    </row>
    <row r="55" spans="1:17" x14ac:dyDescent="0.2">
      <c r="A55" s="182"/>
      <c r="B55" s="40" t="s">
        <v>3</v>
      </c>
      <c r="C55" s="33" t="s">
        <v>18</v>
      </c>
      <c r="D55" s="34">
        <v>15</v>
      </c>
      <c r="E55" s="35">
        <v>26</v>
      </c>
      <c r="F55" s="36" t="str">
        <f t="shared" si="19"/>
        <v>C2L-15-26</v>
      </c>
      <c r="G55" s="37">
        <f>VLOOKUP(C55,[1]Taula!$B$11:$D$16,3,FALSE)</f>
        <v>738.5</v>
      </c>
      <c r="H55" s="38">
        <f>VLOOKUP(D55,[1]Taula!$A$202:$C$224,3,FALSE)</f>
        <v>403.54</v>
      </c>
      <c r="I55" s="39">
        <f>VLOOKUP(E55,[1]Taula!$A$255:$B$316,2,FALSE)</f>
        <v>618.05999999999995</v>
      </c>
      <c r="J55" s="38">
        <f>VLOOKUP(F55,[1]Taula!$D$127:$E$199,2,FALSE)</f>
        <v>129.04</v>
      </c>
      <c r="K55" s="37">
        <f t="shared" si="32"/>
        <v>1889.1399999999999</v>
      </c>
      <c r="L55" s="38">
        <f>(VLOOKUP(C55,[1]Taula!$B$11:$F$16,5,FALSE)+H55+I55+J55)*2</f>
        <v>3764.8199999999997</v>
      </c>
      <c r="M55" s="48">
        <f t="shared" si="33"/>
        <v>26434.5</v>
      </c>
      <c r="N55" s="4">
        <f>VLOOKUP(C55,[1]Taula!$B$5:$F$16,5,FALSE)</f>
        <v>731.77</v>
      </c>
      <c r="O55" s="11">
        <f t="shared" si="3"/>
        <v>17.48</v>
      </c>
      <c r="P55" s="11">
        <f t="shared" si="4"/>
        <v>20.100000000000001</v>
      </c>
      <c r="Q55" s="11">
        <f t="shared" si="5"/>
        <v>21.85</v>
      </c>
    </row>
    <row r="56" spans="1:17" x14ac:dyDescent="0.2">
      <c r="A56" s="182"/>
      <c r="B56" s="40" t="s">
        <v>31</v>
      </c>
      <c r="C56" s="33" t="s">
        <v>18</v>
      </c>
      <c r="D56" s="34">
        <v>15</v>
      </c>
      <c r="E56" s="35">
        <v>26</v>
      </c>
      <c r="F56" s="36" t="str">
        <f t="shared" si="19"/>
        <v>C2L-15-26</v>
      </c>
      <c r="G56" s="37">
        <f>VLOOKUP(C56,[1]Taula!$B$11:$D$16,3,FALSE)</f>
        <v>738.5</v>
      </c>
      <c r="H56" s="38">
        <f>VLOOKUP(D56,[1]Taula!$A$202:$C$224,3,FALSE)</f>
        <v>403.54</v>
      </c>
      <c r="I56" s="39">
        <f>VLOOKUP(E56,[1]Taula!$A$255:$B$316,2,FALSE)</f>
        <v>618.05999999999995</v>
      </c>
      <c r="J56" s="38">
        <f>VLOOKUP(F56,[1]Taula!$D$127:$E$199,2,FALSE)</f>
        <v>129.04</v>
      </c>
      <c r="K56" s="37">
        <f t="shared" si="32"/>
        <v>1889.1399999999999</v>
      </c>
      <c r="L56" s="38">
        <f>(VLOOKUP(C56,[1]Taula!$B$11:$F$16,5,FALSE)+H56+I56+J56)*2</f>
        <v>3764.8199999999997</v>
      </c>
      <c r="M56" s="48">
        <f t="shared" si="33"/>
        <v>26434.5</v>
      </c>
      <c r="N56" s="4">
        <f>VLOOKUP(C56,[1]Taula!$B$5:$F$16,5,FALSE)</f>
        <v>731.77</v>
      </c>
      <c r="O56" s="11">
        <f t="shared" si="3"/>
        <v>17.48</v>
      </c>
      <c r="P56" s="11">
        <f t="shared" si="4"/>
        <v>20.100000000000001</v>
      </c>
      <c r="Q56" s="11">
        <f t="shared" si="5"/>
        <v>21.85</v>
      </c>
    </row>
    <row r="57" spans="1:17" x14ac:dyDescent="0.2">
      <c r="A57" s="182"/>
      <c r="B57" s="40" t="s">
        <v>4</v>
      </c>
      <c r="C57" s="33" t="s">
        <v>18</v>
      </c>
      <c r="D57" s="34">
        <v>15</v>
      </c>
      <c r="E57" s="35">
        <v>26</v>
      </c>
      <c r="F57" s="36" t="str">
        <f t="shared" si="19"/>
        <v>C2L-15-26</v>
      </c>
      <c r="G57" s="37">
        <f>VLOOKUP(C57,[1]Taula!$B$11:$D$16,3,FALSE)</f>
        <v>738.5</v>
      </c>
      <c r="H57" s="38">
        <f>VLOOKUP(D57,[1]Taula!$A$202:$C$224,3,FALSE)</f>
        <v>403.54</v>
      </c>
      <c r="I57" s="39">
        <f>VLOOKUP(E57,[1]Taula!$A$255:$B$316,2,FALSE)</f>
        <v>618.05999999999995</v>
      </c>
      <c r="J57" s="38">
        <f>VLOOKUP(F57,[1]Taula!$D$127:$E$199,2,FALSE)</f>
        <v>129.04</v>
      </c>
      <c r="K57" s="37">
        <f t="shared" si="32"/>
        <v>1889.1399999999999</v>
      </c>
      <c r="L57" s="38">
        <f>(VLOOKUP(C57,[1]Taula!$B$11:$F$16,5,FALSE)+H57+I57+J57)*2</f>
        <v>3764.8199999999997</v>
      </c>
      <c r="M57" s="48">
        <f t="shared" si="33"/>
        <v>26434.5</v>
      </c>
      <c r="N57" s="4">
        <f>VLOOKUP(C57,[1]Taula!$B$5:$F$16,5,FALSE)</f>
        <v>731.77</v>
      </c>
      <c r="O57" s="11">
        <f t="shared" si="3"/>
        <v>17.48</v>
      </c>
      <c r="P57" s="11">
        <f t="shared" si="4"/>
        <v>20.100000000000001</v>
      </c>
      <c r="Q57" s="11">
        <f t="shared" si="5"/>
        <v>21.85</v>
      </c>
    </row>
    <row r="58" spans="1:17" x14ac:dyDescent="0.2">
      <c r="A58" s="182"/>
      <c r="B58" s="40" t="s">
        <v>32</v>
      </c>
      <c r="C58" s="33" t="s">
        <v>18</v>
      </c>
      <c r="D58" s="34">
        <v>14</v>
      </c>
      <c r="E58" s="35">
        <v>23</v>
      </c>
      <c r="F58" s="36" t="str">
        <f>CONCATENATE(C58,"-",D58,"-",E58)</f>
        <v>C2L-14-23</v>
      </c>
      <c r="G58" s="37">
        <f>VLOOKUP(C58,[1]Taula!$B$11:$D$16,3,FALSE)</f>
        <v>738.5</v>
      </c>
      <c r="H58" s="38">
        <f>VLOOKUP(D58,[1]Taula!$A$202:$C$224,3,FALSE)</f>
        <v>375.93</v>
      </c>
      <c r="I58" s="39">
        <f>VLOOKUP(E58,[1]Taula!$A$255:$B$316,2,FALSE)</f>
        <v>546.74</v>
      </c>
      <c r="J58" s="38">
        <f>VLOOKUP(F58,[1]Taula!$D$127:$E$199,2,FALSE)</f>
        <v>121.96</v>
      </c>
      <c r="K58" s="37">
        <f>+G58+H58+I58+J58</f>
        <v>1783.13</v>
      </c>
      <c r="L58" s="38">
        <f>(VLOOKUP(C58,[1]Taula!$B$11:$F$16,5,FALSE)+H58+I58+J58)*2</f>
        <v>3552.8</v>
      </c>
      <c r="M58" s="48">
        <f>+K58*12+L58</f>
        <v>24950.36</v>
      </c>
      <c r="N58" s="4">
        <f>VLOOKUP(C58,[1]Taula!$B$5:$F$16,5,FALSE)</f>
        <v>731.77</v>
      </c>
      <c r="O58" s="11">
        <f t="shared" si="3"/>
        <v>16.5</v>
      </c>
      <c r="P58" s="11">
        <f t="shared" si="4"/>
        <v>18.98</v>
      </c>
      <c r="Q58" s="11">
        <f t="shared" si="5"/>
        <v>20.63</v>
      </c>
    </row>
    <row r="59" spans="1:17" ht="13.5" thickBot="1" x14ac:dyDescent="0.25">
      <c r="A59" s="182"/>
      <c r="B59" s="40" t="s">
        <v>5</v>
      </c>
      <c r="C59" s="33" t="s">
        <v>18</v>
      </c>
      <c r="D59" s="34">
        <v>14</v>
      </c>
      <c r="E59" s="35">
        <v>23</v>
      </c>
      <c r="F59" s="36" t="str">
        <f>CONCATENATE(C59,"-",D59,"-",E59)</f>
        <v>C2L-14-23</v>
      </c>
      <c r="G59" s="37">
        <f>VLOOKUP(C59,[1]Taula!$B$11:$D$16,3,FALSE)</f>
        <v>738.5</v>
      </c>
      <c r="H59" s="38">
        <f>VLOOKUP(D59,[1]Taula!$A$202:$C$224,3,FALSE)</f>
        <v>375.93</v>
      </c>
      <c r="I59" s="39">
        <f>VLOOKUP(E59,[1]Taula!$A$255:$B$316,2,FALSE)</f>
        <v>546.74</v>
      </c>
      <c r="J59" s="38">
        <f>VLOOKUP(F59,[1]Taula!$D$127:$E$199,2,FALSE)</f>
        <v>121.96</v>
      </c>
      <c r="K59" s="37">
        <f>+G59+H59+I59+J59</f>
        <v>1783.13</v>
      </c>
      <c r="L59" s="38">
        <f>(VLOOKUP(C59,[1]Taula!$B$11:$F$16,5,FALSE)+H59+I59+J59)*2</f>
        <v>3552.8</v>
      </c>
      <c r="M59" s="48">
        <f>+K59*12+L59</f>
        <v>24950.36</v>
      </c>
      <c r="N59" s="4">
        <f>VLOOKUP(C59,[1]Taula!$B$5:$F$16,5,FALSE)</f>
        <v>731.77</v>
      </c>
      <c r="O59" s="11">
        <f t="shared" si="3"/>
        <v>16.5</v>
      </c>
      <c r="P59" s="11">
        <f t="shared" si="4"/>
        <v>18.98</v>
      </c>
      <c r="Q59" s="11">
        <f t="shared" si="5"/>
        <v>20.63</v>
      </c>
    </row>
    <row r="60" spans="1:17" x14ac:dyDescent="0.2">
      <c r="A60" s="180" t="s">
        <v>19</v>
      </c>
      <c r="B60" s="75" t="s">
        <v>33</v>
      </c>
      <c r="C60" s="3" t="s">
        <v>19</v>
      </c>
      <c r="D60" s="41">
        <v>14</v>
      </c>
      <c r="E60" s="42">
        <v>28</v>
      </c>
      <c r="F60" s="43" t="str">
        <f t="shared" si="19"/>
        <v>APL-14-28</v>
      </c>
      <c r="G60" s="44">
        <f>VLOOKUP(C60,[1]Taula!$B$11:$D$16,3,FALSE)</f>
        <v>675.93</v>
      </c>
      <c r="H60" s="45">
        <f>VLOOKUP(D60,[1]Taula!$A$202:$C$224,3,FALSE)</f>
        <v>375.93</v>
      </c>
      <c r="I60" s="46">
        <f>VLOOKUP(E60,[1]Taula!$A$255:$B$316,2,FALSE)</f>
        <v>665.6</v>
      </c>
      <c r="J60" s="45">
        <f>VLOOKUP(F60,[1]Taula!$D$127:$E$199,2,FALSE)</f>
        <v>127.1</v>
      </c>
      <c r="K60" s="44">
        <f t="shared" si="32"/>
        <v>1844.56</v>
      </c>
      <c r="L60" s="45">
        <f>(VLOOKUP(C60,[1]Taula!$B$11:$F$16,5,FALSE)+H60+I60+J60)*2</f>
        <v>3689.12</v>
      </c>
      <c r="M60" s="47">
        <f t="shared" si="33"/>
        <v>25823.84</v>
      </c>
      <c r="N60" s="4">
        <f>VLOOKUP(C60,[1]Taula!$B$5:$F$16,5,FALSE)</f>
        <v>675.93</v>
      </c>
      <c r="O60" s="11">
        <f t="shared" si="3"/>
        <v>17.079999999999998</v>
      </c>
      <c r="P60" s="11">
        <f t="shared" si="4"/>
        <v>19.64</v>
      </c>
      <c r="Q60" s="11">
        <f t="shared" si="5"/>
        <v>21.35</v>
      </c>
    </row>
    <row r="61" spans="1:17" x14ac:dyDescent="0.2">
      <c r="A61" s="182"/>
      <c r="B61" s="40" t="s">
        <v>48</v>
      </c>
      <c r="C61" s="33" t="s">
        <v>19</v>
      </c>
      <c r="D61" s="34">
        <v>14</v>
      </c>
      <c r="E61" s="35">
        <v>28</v>
      </c>
      <c r="F61" s="36" t="str">
        <f t="shared" si="19"/>
        <v>APL-14-28</v>
      </c>
      <c r="G61" s="37">
        <f>VLOOKUP(C61,[1]Taula!$B$11:$D$16,3,FALSE)</f>
        <v>675.93</v>
      </c>
      <c r="H61" s="38">
        <f>VLOOKUP(D61,[1]Taula!$A$202:$C$224,3,FALSE)</f>
        <v>375.93</v>
      </c>
      <c r="I61" s="39">
        <f>VLOOKUP(E61,[1]Taula!$A$255:$B$316,2,FALSE)</f>
        <v>665.6</v>
      </c>
      <c r="J61" s="38">
        <f>VLOOKUP(F61,[1]Taula!$D$127:$E$199,2,FALSE)</f>
        <v>127.1</v>
      </c>
      <c r="K61" s="37">
        <f t="shared" si="32"/>
        <v>1844.56</v>
      </c>
      <c r="L61" s="38">
        <f>(VLOOKUP(C61,[1]Taula!$B$11:$F$16,5,FALSE)+H61+I61+J61)*2</f>
        <v>3689.12</v>
      </c>
      <c r="M61" s="48">
        <f t="shared" si="33"/>
        <v>25823.84</v>
      </c>
      <c r="N61" s="4">
        <f>VLOOKUP(C61,[1]Taula!$B$5:$F$16,5,FALSE)</f>
        <v>675.93</v>
      </c>
      <c r="O61" s="11">
        <f t="shared" si="3"/>
        <v>17.079999999999998</v>
      </c>
      <c r="P61" s="11">
        <f t="shared" si="4"/>
        <v>19.64</v>
      </c>
      <c r="Q61" s="11">
        <f t="shared" si="5"/>
        <v>21.35</v>
      </c>
    </row>
    <row r="62" spans="1:17" x14ac:dyDescent="0.2">
      <c r="A62" s="182"/>
      <c r="B62" s="40" t="s">
        <v>57</v>
      </c>
      <c r="C62" s="33" t="s">
        <v>19</v>
      </c>
      <c r="D62" s="34">
        <v>13</v>
      </c>
      <c r="E62" s="35">
        <v>27</v>
      </c>
      <c r="F62" s="36" t="str">
        <f>CONCATENATE(C62,"-",D62,"-",E62)</f>
        <v>APL-13-27</v>
      </c>
      <c r="G62" s="37">
        <f>VLOOKUP(C62,[1]Taula!$B$11:$D$16,3,FALSE)</f>
        <v>675.93</v>
      </c>
      <c r="H62" s="38">
        <f>VLOOKUP(D62,[1]Taula!$A$202:$C$224,3,FALSE)</f>
        <v>348.22</v>
      </c>
      <c r="I62" s="39">
        <f>VLOOKUP(E62,[1]Taula!$A$255:$B$316,2,FALSE)</f>
        <v>641.83000000000004</v>
      </c>
      <c r="J62" s="38">
        <f>VLOOKUP(F62,[1]Taula!$D$127:$E$199,2,FALSE)</f>
        <v>124.32</v>
      </c>
      <c r="K62" s="37">
        <f>+G62+H62+I62+J62</f>
        <v>1790.3</v>
      </c>
      <c r="L62" s="38">
        <f>(VLOOKUP(C62,[1]Taula!$B$11:$F$16,5,FALSE)+H62+I62+J62)*2</f>
        <v>3580.6</v>
      </c>
      <c r="M62" s="48">
        <f>+K62*12+L62</f>
        <v>25064.199999999997</v>
      </c>
      <c r="N62" s="4">
        <f>VLOOKUP(C62,[1]Taula!$B$5:$F$16,5,FALSE)</f>
        <v>675.93</v>
      </c>
      <c r="O62" s="11">
        <f t="shared" si="3"/>
        <v>16.579999999999998</v>
      </c>
      <c r="P62" s="11">
        <f t="shared" si="4"/>
        <v>19.07</v>
      </c>
      <c r="Q62" s="11">
        <f t="shared" si="5"/>
        <v>20.73</v>
      </c>
    </row>
    <row r="63" spans="1:17" x14ac:dyDescent="0.2">
      <c r="A63" s="182"/>
      <c r="B63" s="40" t="s">
        <v>6</v>
      </c>
      <c r="C63" s="33" t="s">
        <v>19</v>
      </c>
      <c r="D63" s="34">
        <v>13</v>
      </c>
      <c r="E63" s="35">
        <v>27</v>
      </c>
      <c r="F63" s="36" t="str">
        <f>CONCATENATE(C63,"-",D63,"-",E63)</f>
        <v>APL-13-27</v>
      </c>
      <c r="G63" s="37">
        <f>VLOOKUP(C63,[1]Taula!$B$11:$D$16,3,FALSE)</f>
        <v>675.93</v>
      </c>
      <c r="H63" s="38">
        <f>VLOOKUP(D63,[1]Taula!$A$202:$C$224,3,FALSE)</f>
        <v>348.22</v>
      </c>
      <c r="I63" s="39">
        <f>VLOOKUP(E63,[1]Taula!$A$255:$B$316,2,FALSE)</f>
        <v>641.83000000000004</v>
      </c>
      <c r="J63" s="38">
        <f>VLOOKUP(F63,[1]Taula!$D$127:$E$199,2,FALSE)</f>
        <v>124.32</v>
      </c>
      <c r="K63" s="37">
        <f>+G63+H63+I63+J63</f>
        <v>1790.3</v>
      </c>
      <c r="L63" s="38">
        <f>(VLOOKUP(C63,[1]Taula!$B$11:$F$16,5,FALSE)+H63+I63+J63)*2</f>
        <v>3580.6</v>
      </c>
      <c r="M63" s="48">
        <f>+K63*12+L63</f>
        <v>25064.199999999997</v>
      </c>
      <c r="N63" s="4">
        <f>VLOOKUP(C63,[1]Taula!$B$5:$F$16,5,FALSE)</f>
        <v>675.93</v>
      </c>
      <c r="O63" s="11">
        <f t="shared" si="3"/>
        <v>16.579999999999998</v>
      </c>
      <c r="P63" s="11">
        <f t="shared" si="4"/>
        <v>19.07</v>
      </c>
      <c r="Q63" s="11">
        <f t="shared" si="5"/>
        <v>20.73</v>
      </c>
    </row>
    <row r="64" spans="1:17" x14ac:dyDescent="0.2">
      <c r="A64" s="182"/>
      <c r="B64" s="40" t="s">
        <v>20</v>
      </c>
      <c r="C64" s="33" t="s">
        <v>19</v>
      </c>
      <c r="D64" s="34">
        <v>13</v>
      </c>
      <c r="E64" s="35">
        <v>24</v>
      </c>
      <c r="F64" s="36" t="str">
        <f t="shared" si="19"/>
        <v>APL-13-24</v>
      </c>
      <c r="G64" s="37">
        <f>VLOOKUP(C64,[1]Taula!$B$11:$D$16,3,FALSE)</f>
        <v>675.93</v>
      </c>
      <c r="H64" s="38">
        <f>VLOOKUP(D64,[1]Taula!$A$202:$C$224,3,FALSE)</f>
        <v>348.22</v>
      </c>
      <c r="I64" s="39">
        <f>VLOOKUP(E64,[1]Taula!$A$255:$B$316,2,FALSE)</f>
        <v>570.52</v>
      </c>
      <c r="J64" s="38">
        <f>VLOOKUP(F64,[1]Taula!$D$127:$E$199,2,FALSE)</f>
        <v>117.89</v>
      </c>
      <c r="K64" s="37">
        <f t="shared" si="32"/>
        <v>1712.5600000000002</v>
      </c>
      <c r="L64" s="38">
        <f>(VLOOKUP(C64,[1]Taula!$B$11:$F$16,5,FALSE)+H64+I64+J64)*2</f>
        <v>3425.1200000000003</v>
      </c>
      <c r="M64" s="48">
        <f t="shared" si="33"/>
        <v>23975.84</v>
      </c>
      <c r="N64" s="4">
        <f>VLOOKUP(C64,[1]Taula!$B$5:$F$16,5,FALSE)</f>
        <v>675.93</v>
      </c>
      <c r="O64" s="11">
        <f t="shared" si="3"/>
        <v>15.86</v>
      </c>
      <c r="P64" s="11">
        <f t="shared" si="4"/>
        <v>18.239999999999998</v>
      </c>
      <c r="Q64" s="11">
        <f t="shared" si="5"/>
        <v>19.829999999999998</v>
      </c>
    </row>
    <row r="65" spans="1:17" x14ac:dyDescent="0.2">
      <c r="A65" s="182"/>
      <c r="B65" s="40" t="s">
        <v>34</v>
      </c>
      <c r="C65" s="33" t="s">
        <v>19</v>
      </c>
      <c r="D65" s="34">
        <v>13</v>
      </c>
      <c r="E65" s="35">
        <v>24</v>
      </c>
      <c r="F65" s="36" t="str">
        <f t="shared" si="19"/>
        <v>APL-13-24</v>
      </c>
      <c r="G65" s="37">
        <f>VLOOKUP(C65,[1]Taula!$B$11:$D$16,3,FALSE)</f>
        <v>675.93</v>
      </c>
      <c r="H65" s="38">
        <f>VLOOKUP(D65,[1]Taula!$A$202:$C$224,3,FALSE)</f>
        <v>348.22</v>
      </c>
      <c r="I65" s="39">
        <f>VLOOKUP(E65,[1]Taula!$A$255:$B$316,2,FALSE)</f>
        <v>570.52</v>
      </c>
      <c r="J65" s="38">
        <f>VLOOKUP(F65,[1]Taula!$D$127:$E$199,2,FALSE)</f>
        <v>117.89</v>
      </c>
      <c r="K65" s="37">
        <f>+G65+H65+I65+J65</f>
        <v>1712.5600000000002</v>
      </c>
      <c r="L65" s="38">
        <f>(VLOOKUP(C65,[1]Taula!$B$11:$F$16,5,FALSE)+H65+I65+J65)*2</f>
        <v>3425.1200000000003</v>
      </c>
      <c r="M65" s="48">
        <f>+K65*12+L65</f>
        <v>23975.84</v>
      </c>
      <c r="N65" s="4">
        <f>VLOOKUP(C65,[1]Taula!$B$5:$F$16,5,FALSE)</f>
        <v>675.93</v>
      </c>
      <c r="O65" s="11">
        <f t="shared" si="3"/>
        <v>15.86</v>
      </c>
      <c r="P65" s="11">
        <f t="shared" si="4"/>
        <v>18.239999999999998</v>
      </c>
      <c r="Q65" s="11">
        <f t="shared" si="5"/>
        <v>19.829999999999998</v>
      </c>
    </row>
    <row r="66" spans="1:17" ht="13.5" thickBot="1" x14ac:dyDescent="0.25">
      <c r="A66" s="183"/>
      <c r="B66" s="74" t="s">
        <v>35</v>
      </c>
      <c r="C66" s="49" t="s">
        <v>19</v>
      </c>
      <c r="D66" s="50">
        <v>10</v>
      </c>
      <c r="E66" s="51">
        <v>20</v>
      </c>
      <c r="F66" s="52" t="str">
        <f t="shared" si="19"/>
        <v>APL-10-20</v>
      </c>
      <c r="G66" s="53">
        <f>VLOOKUP(C66,[1]Taula!$B$11:$D$16,3,FALSE)</f>
        <v>675.93</v>
      </c>
      <c r="H66" s="54">
        <f>VLOOKUP(D66,[1]Taula!$A$202:$C$224,3,FALSE)</f>
        <v>265.22000000000003</v>
      </c>
      <c r="I66" s="55">
        <f>VLOOKUP(E66,[1]Taula!$A$255:$B$316,2,FALSE)</f>
        <v>475.43</v>
      </c>
      <c r="J66" s="54">
        <f>VLOOKUP(F66,[1]Taula!$D$127:$E$199,2,FALSE)</f>
        <v>107.29</v>
      </c>
      <c r="K66" s="53">
        <f>+G66+H66+I66+J66</f>
        <v>1523.87</v>
      </c>
      <c r="L66" s="54">
        <f>(VLOOKUP(C66,[1]Taula!$B$11:$F$16,5,FALSE)+H66+I66+J66)*2</f>
        <v>3047.74</v>
      </c>
      <c r="M66" s="56">
        <f>+K66*12+L66</f>
        <v>21334.18</v>
      </c>
      <c r="N66" s="4">
        <f>VLOOKUP(C66,[1]Taula!$B$5:$F$16,5,FALSE)</f>
        <v>675.93</v>
      </c>
      <c r="O66" s="11">
        <f t="shared" si="3"/>
        <v>14.11</v>
      </c>
      <c r="P66" s="11">
        <f t="shared" si="4"/>
        <v>16.23</v>
      </c>
      <c r="Q66" s="11">
        <f t="shared" si="5"/>
        <v>17.64</v>
      </c>
    </row>
    <row r="67" spans="1:17" ht="13.5" thickBot="1" x14ac:dyDescent="0.25">
      <c r="A67" s="12"/>
      <c r="B67" s="13"/>
      <c r="C67" s="13"/>
      <c r="D67" s="13"/>
      <c r="E67" s="13"/>
      <c r="F67" s="14"/>
      <c r="G67" s="15"/>
      <c r="H67" s="15"/>
      <c r="I67" s="16"/>
      <c r="J67" s="17"/>
      <c r="K67" s="17"/>
      <c r="L67" s="18"/>
      <c r="M67" s="29"/>
    </row>
    <row r="68" spans="1:17" ht="15.75" thickBot="1" x14ac:dyDescent="0.3">
      <c r="A68" s="167" t="s">
        <v>66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</row>
    <row r="69" spans="1:17" ht="15.75" thickBot="1" x14ac:dyDescent="0.3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</row>
    <row r="70" spans="1:17" ht="24.75" customHeight="1" x14ac:dyDescent="0.2">
      <c r="G70" s="77" t="s">
        <v>36</v>
      </c>
      <c r="H70" s="78" t="s">
        <v>68</v>
      </c>
      <c r="I70" s="79" t="s">
        <v>69</v>
      </c>
      <c r="J70" s="79" t="s">
        <v>67</v>
      </c>
    </row>
    <row r="71" spans="1:17" x14ac:dyDescent="0.2">
      <c r="G71" s="80" t="s">
        <v>15</v>
      </c>
      <c r="H71" s="31">
        <f>VLOOKUP(G71,[1]Taula!$B$11:$C$16,2,FALSE)</f>
        <v>52.6</v>
      </c>
      <c r="I71" s="81">
        <f>VLOOKUP(G71,[1]Taula!$B$11:$E$16,4,FALSE)</f>
        <v>32.47</v>
      </c>
      <c r="J71" s="81">
        <f>VLOOKUP(G71,[1]Taula!$B$11:$F$16,5,FALSE)</f>
        <v>843.4</v>
      </c>
    </row>
    <row r="72" spans="1:17" x14ac:dyDescent="0.2">
      <c r="G72" s="80" t="s">
        <v>16</v>
      </c>
      <c r="H72" s="31">
        <f>VLOOKUP(G72,[1]Taula!$B$11:$C$16,2,FALSE)</f>
        <v>42.9</v>
      </c>
      <c r="I72" s="81">
        <f>VLOOKUP(G72,[1]Taula!$B$11:$E$16,4,FALSE)</f>
        <v>31.27</v>
      </c>
      <c r="J72" s="81">
        <f>VLOOKUP(G72,[1]Taula!$B$11:$F$16,5,FALSE)</f>
        <v>861.9</v>
      </c>
    </row>
    <row r="73" spans="1:17" x14ac:dyDescent="0.2">
      <c r="G73" s="80" t="s">
        <v>72</v>
      </c>
      <c r="H73" s="31">
        <f>VLOOKUP(G73,[1]Taula!$B$11:$C$16,2,FALSE)</f>
        <v>37.64</v>
      </c>
      <c r="I73" s="81">
        <f>VLOOKUP(G73,[1]Taula!$B$11:$E$16,4,FALSE)</f>
        <v>32.54</v>
      </c>
      <c r="J73" s="81">
        <f>VLOOKUP(G73,[1]Taula!$B$11:$F$16,5,FALSE)</f>
        <v>892.87</v>
      </c>
    </row>
    <row r="74" spans="1:17" x14ac:dyDescent="0.2">
      <c r="G74" s="80" t="s">
        <v>17</v>
      </c>
      <c r="H74" s="31">
        <f>VLOOKUP(G74,[1]Taula!$B$11:$C$16,2,FALSE)</f>
        <v>32.47</v>
      </c>
      <c r="I74" s="81">
        <f>VLOOKUP(G74,[1]Taula!$B$11:$E$16,4,FALSE)</f>
        <v>28.03</v>
      </c>
      <c r="J74" s="81">
        <f>VLOOKUP(G74,[1]Taula!$B$11:$F$16,5,FALSE)</f>
        <v>766.92</v>
      </c>
    </row>
    <row r="75" spans="1:17" x14ac:dyDescent="0.2">
      <c r="G75" s="80" t="s">
        <v>18</v>
      </c>
      <c r="H75" s="31">
        <f>VLOOKUP(G75,[1]Taula!$B$11:$C$16,2,FALSE)</f>
        <v>22.11</v>
      </c>
      <c r="I75" s="81">
        <f>VLOOKUP(G75,[1]Taula!$B$11:$E$16,4,FALSE)</f>
        <v>21.87</v>
      </c>
      <c r="J75" s="81">
        <f>VLOOKUP(G75,[1]Taula!$B$11:$F$16,5,FALSE)</f>
        <v>731.77</v>
      </c>
    </row>
    <row r="76" spans="1:17" ht="13.5" thickBot="1" x14ac:dyDescent="0.25">
      <c r="G76" s="82" t="s">
        <v>19</v>
      </c>
      <c r="H76" s="32">
        <f>VLOOKUP(G76,[1]Taula!$B$11:$C$16,2,FALSE)</f>
        <v>16.649999999999999</v>
      </c>
      <c r="I76" s="83">
        <f>VLOOKUP(G76,[1]Taula!$B$11:$E$16,4,FALSE)</f>
        <v>16.649999999999999</v>
      </c>
      <c r="J76" s="83">
        <f>VLOOKUP(G76,[1]Taula!$B$11:$F$16,5,FALSE)</f>
        <v>675.93</v>
      </c>
    </row>
    <row r="78" spans="1:17" x14ac:dyDescent="0.2">
      <c r="G78" s="112" t="s">
        <v>82</v>
      </c>
      <c r="M78" s="111">
        <f>[1]Taula!$E$203</f>
        <v>3.6230000000000002</v>
      </c>
    </row>
    <row r="79" spans="1:17" x14ac:dyDescent="0.2">
      <c r="G79" s="112" t="s">
        <v>83</v>
      </c>
      <c r="M79" s="111">
        <f>[1]Taula!$E$202</f>
        <v>23.7715</v>
      </c>
    </row>
    <row r="80" spans="1:17" ht="13.5" thickBot="1" x14ac:dyDescent="0.25">
      <c r="A80" s="12"/>
      <c r="B80" s="13"/>
      <c r="C80" s="13"/>
      <c r="D80" s="13"/>
      <c r="E80" s="13"/>
      <c r="F80" s="14"/>
      <c r="G80" s="15"/>
      <c r="H80" s="15"/>
      <c r="I80" s="16"/>
      <c r="J80" s="17"/>
      <c r="K80" s="17"/>
      <c r="L80" s="18"/>
      <c r="M80" s="29"/>
    </row>
    <row r="81" spans="1:16" ht="15.75" thickBot="1" x14ac:dyDescent="0.3">
      <c r="A81" s="167" t="s">
        <v>53</v>
      </c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</row>
    <row r="82" spans="1:16" ht="15" x14ac:dyDescent="0.2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</row>
    <row r="83" spans="1:16" ht="12.75" customHeight="1" thickBot="1" x14ac:dyDescent="0.25">
      <c r="A83" s="92" t="s">
        <v>104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</row>
    <row r="84" spans="1:16" ht="12.75" customHeight="1" x14ac:dyDescent="0.2">
      <c r="A84" s="156" t="s">
        <v>97</v>
      </c>
      <c r="B84" s="156"/>
      <c r="C84" s="156"/>
      <c r="D84" s="156"/>
      <c r="E84" s="156"/>
      <c r="F84" s="122"/>
      <c r="G84" s="125" t="s">
        <v>49</v>
      </c>
      <c r="H84" s="125"/>
      <c r="I84" s="125"/>
      <c r="J84" s="125"/>
      <c r="K84" s="126"/>
      <c r="L84" s="126"/>
      <c r="M84" s="127">
        <f>ROUND(P84*2.5/100+P84,2)</f>
        <v>763.84</v>
      </c>
      <c r="P84">
        <v>745.21</v>
      </c>
    </row>
    <row r="85" spans="1:16" x14ac:dyDescent="0.2">
      <c r="A85" s="157"/>
      <c r="B85" s="157"/>
      <c r="C85" s="157"/>
      <c r="D85" s="157"/>
      <c r="E85" s="157"/>
      <c r="F85" s="122"/>
      <c r="G85" s="125" t="s">
        <v>98</v>
      </c>
      <c r="H85" s="125"/>
      <c r="I85" s="125"/>
      <c r="J85" s="125"/>
      <c r="K85" s="126"/>
      <c r="L85" s="126"/>
      <c r="M85" s="127">
        <f>ROUND(P85*2.5/100+P85,2)</f>
        <v>580.01</v>
      </c>
      <c r="P85">
        <v>565.86</v>
      </c>
    </row>
    <row r="86" spans="1:16" ht="6" customHeight="1" x14ac:dyDescent="0.2">
      <c r="A86" s="87"/>
      <c r="B86" s="124"/>
      <c r="C86" s="122"/>
      <c r="D86" s="123"/>
      <c r="E86" s="122"/>
      <c r="F86" s="122"/>
      <c r="G86" s="122"/>
      <c r="H86" s="123"/>
      <c r="I86" s="123"/>
      <c r="J86" s="123"/>
      <c r="K86" s="128"/>
      <c r="L86" s="128"/>
      <c r="M86" s="128"/>
    </row>
    <row r="87" spans="1:16" ht="12.75" customHeight="1" x14ac:dyDescent="0.2">
      <c r="A87" s="159" t="s">
        <v>150</v>
      </c>
      <c r="B87" s="159"/>
      <c r="C87" s="159"/>
      <c r="D87" s="159"/>
      <c r="E87" s="159"/>
      <c r="F87" s="122"/>
      <c r="G87" s="125" t="s">
        <v>51</v>
      </c>
      <c r="H87" s="125"/>
      <c r="I87" s="125"/>
      <c r="J87" s="125"/>
      <c r="K87" s="126"/>
      <c r="L87" s="126"/>
      <c r="M87" s="127">
        <f>ROUND(P87*2.5/100+P87,2)</f>
        <v>541.41</v>
      </c>
      <c r="P87">
        <v>528.20000000000005</v>
      </c>
    </row>
    <row r="88" spans="1:16" ht="6" customHeight="1" x14ac:dyDescent="0.2">
      <c r="A88" s="87"/>
      <c r="B88" s="124"/>
      <c r="C88" s="122"/>
      <c r="D88" s="123"/>
      <c r="E88" s="122"/>
      <c r="F88" s="122"/>
      <c r="G88" s="122"/>
      <c r="H88" s="123"/>
      <c r="I88" s="123"/>
      <c r="J88" s="123"/>
      <c r="K88" s="128"/>
      <c r="L88" s="128"/>
      <c r="M88" s="128"/>
    </row>
    <row r="89" spans="1:16" ht="12.75" customHeight="1" x14ac:dyDescent="0.2">
      <c r="A89" s="158" t="s">
        <v>99</v>
      </c>
      <c r="B89" s="158"/>
      <c r="C89" s="158"/>
      <c r="D89" s="158"/>
      <c r="E89" s="122"/>
      <c r="F89" s="122"/>
      <c r="G89" s="125" t="s">
        <v>49</v>
      </c>
      <c r="H89" s="125"/>
      <c r="I89" s="125"/>
      <c r="J89" s="125"/>
      <c r="K89" s="126"/>
      <c r="L89" s="126"/>
      <c r="M89" s="127">
        <f>ROUND(P89*2.5/100+P89,2)</f>
        <v>781.39</v>
      </c>
      <c r="P89">
        <v>762.33</v>
      </c>
    </row>
    <row r="90" spans="1:16" x14ac:dyDescent="0.2">
      <c r="A90" s="158"/>
      <c r="B90" s="158"/>
      <c r="C90" s="158"/>
      <c r="D90" s="158"/>
      <c r="E90" s="122"/>
      <c r="F90" s="122"/>
      <c r="G90" s="125" t="s">
        <v>52</v>
      </c>
      <c r="H90" s="125"/>
      <c r="I90" s="125"/>
      <c r="J90" s="125"/>
      <c r="K90" s="126"/>
      <c r="L90" s="126"/>
      <c r="M90" s="127">
        <f>ROUND(P90*2.5/100+P90,2)</f>
        <v>489.88</v>
      </c>
      <c r="P90">
        <v>477.93</v>
      </c>
    </row>
    <row r="91" spans="1:16" ht="6" customHeight="1" x14ac:dyDescent="0.2">
      <c r="A91" s="87"/>
      <c r="B91" s="124"/>
      <c r="C91" s="122"/>
      <c r="D91" s="123"/>
      <c r="E91" s="122"/>
      <c r="F91" s="122"/>
      <c r="G91" s="122"/>
      <c r="H91" s="123"/>
      <c r="I91" s="123"/>
      <c r="J91" s="123"/>
      <c r="K91" s="128"/>
      <c r="L91" s="128"/>
      <c r="M91" s="128"/>
    </row>
    <row r="92" spans="1:16" ht="12.75" customHeight="1" x14ac:dyDescent="0.2">
      <c r="A92" s="158" t="s">
        <v>100</v>
      </c>
      <c r="B92" s="158"/>
      <c r="C92" s="158"/>
      <c r="D92" s="158"/>
      <c r="E92" s="122"/>
      <c r="F92" s="122"/>
      <c r="G92" s="125" t="s">
        <v>49</v>
      </c>
      <c r="H92" s="125"/>
      <c r="I92" s="125"/>
      <c r="J92" s="125"/>
      <c r="K92" s="126"/>
      <c r="L92" s="126"/>
      <c r="M92" s="127">
        <f>ROUND(P92*2.5/100+P92,2)</f>
        <v>827.19</v>
      </c>
      <c r="P92">
        <v>807.01</v>
      </c>
    </row>
    <row r="93" spans="1:16" x14ac:dyDescent="0.2">
      <c r="A93" s="158"/>
      <c r="B93" s="158"/>
      <c r="C93" s="158"/>
      <c r="D93" s="158"/>
      <c r="E93" s="122"/>
      <c r="F93" s="122"/>
      <c r="G93" s="125" t="s">
        <v>52</v>
      </c>
      <c r="H93" s="125"/>
      <c r="I93" s="125"/>
      <c r="J93" s="125"/>
      <c r="K93" s="126"/>
      <c r="L93" s="126"/>
      <c r="M93" s="127">
        <f>ROUND(P93*2.5/100+P93,2)</f>
        <v>516.65</v>
      </c>
      <c r="P93">
        <v>504.05</v>
      </c>
    </row>
    <row r="94" spans="1:16" ht="15" x14ac:dyDescent="0.2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</row>
    <row r="95" spans="1:16" ht="12.75" customHeight="1" thickBot="1" x14ac:dyDescent="0.25">
      <c r="A95" s="92" t="s">
        <v>105</v>
      </c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</row>
    <row r="96" spans="1:16" ht="12.75" customHeight="1" x14ac:dyDescent="0.2">
      <c r="A96" s="158" t="s">
        <v>101</v>
      </c>
      <c r="B96" s="158"/>
      <c r="C96" s="158"/>
      <c r="D96" s="158"/>
      <c r="E96" s="122"/>
      <c r="F96" s="122"/>
      <c r="G96" s="125" t="s">
        <v>50</v>
      </c>
      <c r="H96" s="125"/>
      <c r="I96" s="125"/>
      <c r="J96" s="125"/>
      <c r="K96" s="125"/>
      <c r="L96" s="126"/>
      <c r="M96" s="127">
        <f>ROUND(P96*2.5/100+P96,2)</f>
        <v>227.41</v>
      </c>
      <c r="P96">
        <v>221.86</v>
      </c>
    </row>
    <row r="97" spans="1:16" x14ac:dyDescent="0.2">
      <c r="A97" s="158"/>
      <c r="B97" s="158"/>
      <c r="C97" s="158"/>
      <c r="D97" s="158"/>
      <c r="E97" s="122"/>
      <c r="F97" s="122"/>
      <c r="G97" s="125" t="s">
        <v>102</v>
      </c>
      <c r="H97" s="125"/>
      <c r="I97" s="125"/>
      <c r="J97" s="125"/>
      <c r="K97" s="125"/>
      <c r="L97" s="126"/>
      <c r="M97" s="127">
        <f>ROUND(P97*2.5/100+P97,2)</f>
        <v>92.4</v>
      </c>
      <c r="P97">
        <v>90.15</v>
      </c>
    </row>
    <row r="98" spans="1:16" ht="6" customHeight="1" x14ac:dyDescent="0.2">
      <c r="A98" s="87"/>
      <c r="B98" s="124"/>
      <c r="C98" s="122"/>
      <c r="D98" s="123"/>
      <c r="E98" s="122"/>
      <c r="F98" s="122"/>
      <c r="G98" s="122"/>
      <c r="H98" s="123"/>
      <c r="I98" s="123"/>
      <c r="J98" s="123"/>
      <c r="K98" s="123"/>
      <c r="L98" s="128"/>
      <c r="M98" s="128"/>
    </row>
    <row r="99" spans="1:16" ht="12.75" customHeight="1" x14ac:dyDescent="0.2">
      <c r="A99" s="159" t="s">
        <v>132</v>
      </c>
      <c r="B99" s="159"/>
      <c r="C99" s="122"/>
      <c r="D99" s="125"/>
      <c r="E99" s="122"/>
      <c r="F99" s="122"/>
      <c r="G99" s="125" t="s">
        <v>102</v>
      </c>
      <c r="H99" s="125"/>
      <c r="I99" s="125"/>
      <c r="J99" s="125"/>
      <c r="K99" s="125"/>
      <c r="L99" s="126"/>
      <c r="M99" s="127">
        <f>ROUND(P99*2.5/100+P99,2)</f>
        <v>92.4</v>
      </c>
      <c r="P99">
        <v>90.15</v>
      </c>
    </row>
    <row r="100" spans="1:16" ht="15" x14ac:dyDescent="0.2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</row>
    <row r="101" spans="1:16" ht="12.75" customHeight="1" thickBot="1" x14ac:dyDescent="0.25">
      <c r="A101" s="92" t="s">
        <v>106</v>
      </c>
      <c r="B101" s="92"/>
      <c r="C101" s="84"/>
      <c r="D101" s="84"/>
      <c r="E101" s="84"/>
      <c r="F101" s="84"/>
      <c r="G101" s="84"/>
      <c r="H101" s="84"/>
      <c r="I101" s="84"/>
      <c r="J101" s="85"/>
      <c r="K101" s="85"/>
      <c r="L101" s="85"/>
      <c r="M101" s="91">
        <f>ROUND(P101*2.5/100+P101,2)</f>
        <v>637.87</v>
      </c>
      <c r="P101">
        <v>622.30999999999995</v>
      </c>
    </row>
    <row r="102" spans="1:16" ht="12.75" customHeight="1" x14ac:dyDescent="0.2">
      <c r="A102" s="93"/>
      <c r="B102" s="93"/>
      <c r="C102" s="86"/>
      <c r="D102" s="86"/>
      <c r="E102" s="86"/>
      <c r="F102" s="86"/>
      <c r="G102" s="86"/>
      <c r="H102" s="86"/>
      <c r="I102" s="86"/>
      <c r="J102" s="87"/>
      <c r="K102" s="87"/>
      <c r="L102" s="87"/>
      <c r="M102" s="94"/>
    </row>
    <row r="103" spans="1:16" ht="12.75" customHeight="1" thickBot="1" x14ac:dyDescent="0.25">
      <c r="A103" s="92" t="s">
        <v>107</v>
      </c>
      <c r="B103" s="92"/>
      <c r="C103" s="84"/>
      <c r="D103" s="84"/>
      <c r="E103" s="84"/>
      <c r="F103" s="84"/>
      <c r="G103" s="84"/>
      <c r="H103" s="84"/>
      <c r="I103" s="84"/>
      <c r="J103" s="85"/>
      <c r="K103" s="85"/>
      <c r="L103" s="85"/>
      <c r="M103" s="91">
        <f>ROUND(P103*2.5/100+P103,2)</f>
        <v>195.08</v>
      </c>
      <c r="P103">
        <v>190.32</v>
      </c>
    </row>
    <row r="104" spans="1:16" ht="12.75" customHeight="1" x14ac:dyDescent="0.2">
      <c r="A104" s="93"/>
      <c r="B104" s="93"/>
      <c r="C104" s="86"/>
      <c r="D104" s="86"/>
      <c r="E104" s="86"/>
      <c r="F104" s="86"/>
      <c r="G104" s="86"/>
      <c r="H104" s="86"/>
      <c r="I104" s="86"/>
      <c r="J104" s="87"/>
      <c r="K104" s="87"/>
      <c r="L104" s="87"/>
      <c r="M104" s="94"/>
    </row>
    <row r="105" spans="1:16" ht="12.75" customHeight="1" thickBot="1" x14ac:dyDescent="0.25">
      <c r="A105" s="92" t="s">
        <v>133</v>
      </c>
      <c r="B105" s="92"/>
      <c r="C105" s="84"/>
      <c r="D105" s="84"/>
      <c r="E105" s="84"/>
      <c r="F105" s="84"/>
      <c r="G105" s="120" t="s">
        <v>103</v>
      </c>
      <c r="H105" s="120"/>
      <c r="I105" s="84"/>
      <c r="J105" s="85"/>
      <c r="K105" s="85"/>
      <c r="L105" s="85"/>
      <c r="M105" s="91">
        <f>ROUND(P105*2.5/100+P105,2)</f>
        <v>104.68</v>
      </c>
      <c r="P105">
        <v>102.13</v>
      </c>
    </row>
    <row r="106" spans="1:16" ht="15" x14ac:dyDescent="0.2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</row>
    <row r="107" spans="1:16" ht="12.75" customHeight="1" thickBot="1" x14ac:dyDescent="0.25">
      <c r="A107" s="92" t="s">
        <v>151</v>
      </c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</row>
    <row r="108" spans="1:16" ht="17.25" customHeight="1" x14ac:dyDescent="0.25">
      <c r="A108" s="89" t="s">
        <v>54</v>
      </c>
      <c r="B108" s="89"/>
      <c r="C108" s="89"/>
      <c r="D108" s="87"/>
      <c r="E108" s="87"/>
      <c r="F108" s="87"/>
      <c r="G108" s="87"/>
      <c r="H108" s="87"/>
      <c r="I108" s="95"/>
      <c r="J108" s="87"/>
      <c r="K108" s="87"/>
      <c r="L108" s="87"/>
      <c r="M108" s="90">
        <f>ROUND(P108*2.5/100+P108,2)</f>
        <v>26.16</v>
      </c>
      <c r="P108">
        <v>25.52</v>
      </c>
    </row>
    <row r="109" spans="1:16" ht="15.75" x14ac:dyDescent="0.25">
      <c r="A109" s="89" t="s">
        <v>55</v>
      </c>
      <c r="B109" s="89"/>
      <c r="C109" s="89"/>
      <c r="D109" s="87"/>
      <c r="E109" s="87"/>
      <c r="F109" s="87"/>
      <c r="G109" s="87"/>
      <c r="H109" s="87"/>
      <c r="I109" s="95"/>
      <c r="J109" s="87"/>
      <c r="K109" s="87"/>
      <c r="L109" s="87"/>
      <c r="M109" s="90">
        <f>ROUND(P109*2.5/100+P109,2)</f>
        <v>53.59</v>
      </c>
      <c r="P109">
        <v>52.28</v>
      </c>
    </row>
    <row r="110" spans="1:16" ht="15.75" x14ac:dyDescent="0.25">
      <c r="A110" s="89" t="s">
        <v>152</v>
      </c>
      <c r="B110" s="89"/>
      <c r="C110" s="89"/>
      <c r="D110" s="87"/>
      <c r="E110" s="87"/>
      <c r="F110" s="87"/>
      <c r="G110" s="87"/>
      <c r="H110" s="87"/>
      <c r="I110" s="95"/>
      <c r="J110" s="87"/>
      <c r="K110" s="87"/>
      <c r="L110" s="87"/>
      <c r="M110" s="90">
        <f>ROUND(P110*2.5/100+P110,2)</f>
        <v>82.9</v>
      </c>
      <c r="P110">
        <v>80.88</v>
      </c>
    </row>
    <row r="111" spans="1:16" ht="12.75" customHeight="1" x14ac:dyDescent="0.2">
      <c r="A111" s="93"/>
      <c r="B111" s="93"/>
      <c r="C111" s="86"/>
      <c r="D111" s="86"/>
      <c r="E111" s="86"/>
      <c r="F111" s="86"/>
      <c r="G111" s="86"/>
      <c r="H111" s="86"/>
      <c r="I111" s="86"/>
      <c r="J111" s="87"/>
      <c r="K111" s="87"/>
      <c r="L111" s="87"/>
      <c r="M111" s="94"/>
    </row>
    <row r="112" spans="1:16" ht="12.75" customHeight="1" thickBot="1" x14ac:dyDescent="0.25">
      <c r="A112" s="92" t="s">
        <v>121</v>
      </c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</row>
    <row r="113" spans="1:16" ht="17.25" customHeight="1" x14ac:dyDescent="0.25">
      <c r="A113" s="89" t="s">
        <v>122</v>
      </c>
      <c r="B113" s="89"/>
      <c r="C113" s="89"/>
      <c r="D113" s="87"/>
      <c r="E113" s="87"/>
      <c r="F113" s="87"/>
      <c r="G113" s="87" t="s">
        <v>123</v>
      </c>
      <c r="H113" s="87"/>
      <c r="I113" s="95"/>
      <c r="J113" s="87"/>
      <c r="K113" s="87"/>
      <c r="L113" s="87"/>
      <c r="M113" s="90">
        <f>ROUND(P113*2.5/100+P113,2)</f>
        <v>29.02</v>
      </c>
      <c r="P113">
        <v>28.31</v>
      </c>
    </row>
    <row r="114" spans="1:16" ht="15.75" x14ac:dyDescent="0.25">
      <c r="A114" s="89" t="s">
        <v>122</v>
      </c>
      <c r="B114" s="89"/>
      <c r="C114" s="89"/>
      <c r="D114" s="87"/>
      <c r="E114" s="87"/>
      <c r="F114" s="87"/>
      <c r="G114" s="87" t="s">
        <v>124</v>
      </c>
      <c r="H114" s="87"/>
      <c r="I114" s="95"/>
      <c r="J114" s="87"/>
      <c r="K114" s="87"/>
      <c r="L114" s="87"/>
      <c r="M114" s="90">
        <f>ROUND(P114*2.5/100+P114,2)</f>
        <v>40.64</v>
      </c>
      <c r="P114">
        <v>39.65</v>
      </c>
    </row>
    <row r="115" spans="1:16" ht="15.75" x14ac:dyDescent="0.25">
      <c r="A115" s="89" t="s">
        <v>125</v>
      </c>
      <c r="B115" s="89"/>
      <c r="C115" s="89"/>
      <c r="D115" s="87"/>
      <c r="E115" s="87"/>
      <c r="F115" s="87"/>
      <c r="G115" s="87" t="s">
        <v>123</v>
      </c>
      <c r="H115" s="87"/>
      <c r="I115" s="95"/>
      <c r="J115" s="87"/>
      <c r="K115" s="87"/>
      <c r="L115" s="87"/>
      <c r="M115" s="90">
        <f>ROUND(P115*2.5/100+P115,2)</f>
        <v>40.64</v>
      </c>
      <c r="P115">
        <v>39.65</v>
      </c>
    </row>
    <row r="116" spans="1:16" ht="15.75" x14ac:dyDescent="0.25">
      <c r="A116" s="89" t="s">
        <v>125</v>
      </c>
      <c r="B116" s="89"/>
      <c r="C116" s="89"/>
      <c r="D116" s="87"/>
      <c r="E116" s="87"/>
      <c r="F116" s="87"/>
      <c r="G116" s="87" t="s">
        <v>124</v>
      </c>
      <c r="H116" s="87"/>
      <c r="I116" s="95"/>
      <c r="J116" s="87"/>
      <c r="K116" s="87"/>
      <c r="L116" s="87"/>
      <c r="M116" s="90">
        <f>ROUND(P116*2.5/100+P116,2)</f>
        <v>52.23</v>
      </c>
      <c r="P116">
        <v>50.96</v>
      </c>
    </row>
    <row r="117" spans="1:16" ht="15" x14ac:dyDescent="0.2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</row>
    <row r="118" spans="1:16" ht="12.75" customHeight="1" thickBot="1" x14ac:dyDescent="0.25">
      <c r="A118" s="92" t="s">
        <v>109</v>
      </c>
      <c r="B118" s="92"/>
      <c r="C118" s="84"/>
      <c r="D118" s="84"/>
      <c r="E118" s="84"/>
      <c r="F118" s="84"/>
      <c r="G118" s="84"/>
      <c r="H118" s="84"/>
      <c r="I118" s="84"/>
      <c r="J118" s="85"/>
      <c r="K118" s="85"/>
      <c r="L118" s="85"/>
      <c r="M118" s="91">
        <f>ROUND(P118*2.5/100+P118,2)</f>
        <v>166.39</v>
      </c>
      <c r="P118">
        <v>162.33000000000001</v>
      </c>
    </row>
    <row r="119" spans="1:16" ht="12.75" customHeight="1" x14ac:dyDescent="0.2">
      <c r="A119" s="93"/>
      <c r="B119" s="93"/>
      <c r="C119" s="86"/>
      <c r="D119" s="86"/>
      <c r="E119" s="86"/>
      <c r="F119" s="86"/>
      <c r="G119" s="86"/>
      <c r="H119" s="86"/>
      <c r="I119" s="86"/>
      <c r="J119" s="87"/>
      <c r="K119" s="87"/>
      <c r="L119" s="87"/>
      <c r="M119" s="94"/>
    </row>
    <row r="120" spans="1:16" ht="12.75" customHeight="1" thickBot="1" x14ac:dyDescent="0.25">
      <c r="A120" s="92" t="s">
        <v>110</v>
      </c>
      <c r="B120" s="92"/>
      <c r="C120" s="84"/>
      <c r="D120" s="84"/>
      <c r="E120" s="84"/>
      <c r="F120" s="84"/>
      <c r="G120" s="84"/>
      <c r="H120" s="84"/>
      <c r="I120" s="84"/>
      <c r="J120" s="85"/>
      <c r="K120" s="85"/>
      <c r="L120" s="85"/>
      <c r="M120" s="91">
        <f>ROUND(P120*2.5/100+P120,2)</f>
        <v>522.5</v>
      </c>
      <c r="P120">
        <v>509.76</v>
      </c>
    </row>
    <row r="121" spans="1:16" ht="12.75" customHeight="1" x14ac:dyDescent="0.2">
      <c r="A121" s="93"/>
      <c r="B121" s="93"/>
      <c r="C121" s="86"/>
      <c r="D121" s="86"/>
      <c r="E121" s="86"/>
      <c r="F121" s="86"/>
      <c r="G121" s="86"/>
      <c r="H121" s="86"/>
      <c r="I121" s="86"/>
      <c r="J121" s="87"/>
      <c r="K121" s="87"/>
      <c r="L121" s="87"/>
      <c r="M121" s="94"/>
    </row>
    <row r="122" spans="1:16" ht="12.75" customHeight="1" thickBot="1" x14ac:dyDescent="0.25">
      <c r="A122" s="92" t="s">
        <v>111</v>
      </c>
      <c r="B122" s="92"/>
      <c r="C122" s="84"/>
      <c r="D122" s="84"/>
      <c r="E122" s="84"/>
      <c r="F122" s="84"/>
      <c r="G122" s="84"/>
      <c r="H122" s="84"/>
      <c r="I122" s="84"/>
      <c r="J122" s="85"/>
      <c r="K122" s="85"/>
      <c r="L122" s="85"/>
      <c r="M122" s="91">
        <f>ROUND(P122*2.5/100+P122,2)</f>
        <v>249.22</v>
      </c>
      <c r="P122">
        <v>243.14</v>
      </c>
    </row>
    <row r="123" spans="1:16" ht="12.75" customHeight="1" x14ac:dyDescent="0.25">
      <c r="A123" s="87"/>
      <c r="B123" s="87"/>
      <c r="C123" s="87"/>
      <c r="D123" s="95"/>
      <c r="E123" s="95"/>
      <c r="F123" s="95"/>
      <c r="G123" s="95"/>
      <c r="H123" s="95"/>
      <c r="I123" s="95"/>
      <c r="J123" s="95"/>
      <c r="K123" s="95"/>
      <c r="L123" s="87"/>
      <c r="M123" s="87"/>
    </row>
    <row r="124" spans="1:16" ht="12.75" customHeight="1" thickBot="1" x14ac:dyDescent="0.25">
      <c r="A124" s="92" t="s">
        <v>112</v>
      </c>
      <c r="B124" s="92"/>
      <c r="C124" s="84"/>
      <c r="D124" s="84"/>
      <c r="E124" s="84"/>
      <c r="F124" s="84"/>
      <c r="G124" s="84"/>
      <c r="H124" s="84"/>
      <c r="I124" s="84"/>
      <c r="J124" s="85"/>
      <c r="K124" s="85"/>
      <c r="L124" s="85"/>
      <c r="M124" s="91">
        <f>ROUND(P124*2.5/100+P124,2)</f>
        <v>124.04</v>
      </c>
      <c r="P124">
        <v>121.01</v>
      </c>
    </row>
    <row r="125" spans="1:16" ht="15" x14ac:dyDescent="0.2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</row>
    <row r="126" spans="1:16" ht="12.75" customHeight="1" thickBot="1" x14ac:dyDescent="0.25">
      <c r="A126" s="92" t="s">
        <v>113</v>
      </c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</row>
    <row r="127" spans="1:16" ht="17.25" customHeight="1" x14ac:dyDescent="0.25">
      <c r="A127" s="89" t="s">
        <v>114</v>
      </c>
      <c r="B127" s="89"/>
      <c r="C127" s="89"/>
      <c r="D127" s="87"/>
      <c r="E127" s="87"/>
      <c r="F127" s="87"/>
      <c r="G127" s="87" t="s">
        <v>116</v>
      </c>
      <c r="H127" s="87"/>
      <c r="I127" s="95"/>
      <c r="J127" s="87"/>
      <c r="K127" s="87"/>
      <c r="L127" s="87"/>
      <c r="M127" s="90">
        <f>ROUND(P127*2.5/100+P127,2)</f>
        <v>110.29</v>
      </c>
      <c r="P127">
        <v>107.6</v>
      </c>
    </row>
    <row r="128" spans="1:16" ht="15.75" x14ac:dyDescent="0.25">
      <c r="A128" s="89" t="s">
        <v>115</v>
      </c>
      <c r="B128" s="89"/>
      <c r="C128" s="89"/>
      <c r="D128" s="87"/>
      <c r="E128" s="87"/>
      <c r="F128" s="87"/>
      <c r="G128" s="87" t="s">
        <v>116</v>
      </c>
      <c r="H128" s="87"/>
      <c r="I128" s="95"/>
      <c r="J128" s="87"/>
      <c r="K128" s="87"/>
      <c r="L128" s="87"/>
      <c r="M128" s="90">
        <f>ROUND(P128*2.5/100+P128,2)</f>
        <v>183.02</v>
      </c>
      <c r="P128">
        <v>178.56</v>
      </c>
    </row>
    <row r="129" spans="1:16" ht="15" x14ac:dyDescent="0.2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</row>
    <row r="130" spans="1:16" ht="13.5" thickBot="1" x14ac:dyDescent="0.25">
      <c r="A130" s="92" t="s">
        <v>134</v>
      </c>
      <c r="B130" s="92"/>
      <c r="C130" s="92"/>
      <c r="D130" s="92"/>
      <c r="E130" s="92"/>
      <c r="F130" s="92"/>
      <c r="G130" s="120"/>
      <c r="H130" s="92"/>
      <c r="I130" s="92"/>
      <c r="J130" s="92"/>
      <c r="K130" s="92"/>
      <c r="L130" s="29"/>
      <c r="M130" s="129"/>
    </row>
    <row r="131" spans="1:16" ht="17.25" customHeight="1" x14ac:dyDescent="0.25">
      <c r="A131" s="89" t="s">
        <v>148</v>
      </c>
      <c r="B131" s="89"/>
      <c r="C131" s="89"/>
      <c r="D131" s="87"/>
      <c r="E131" s="87"/>
      <c r="F131" s="87"/>
      <c r="G131" s="87"/>
      <c r="H131" s="87"/>
      <c r="I131" s="95"/>
      <c r="J131" s="87"/>
      <c r="K131" s="87"/>
      <c r="L131" s="87"/>
      <c r="M131" s="90">
        <f>ROUND(P131*2.5/100+P131,2)</f>
        <v>231.66</v>
      </c>
      <c r="P131">
        <v>226.01</v>
      </c>
    </row>
    <row r="132" spans="1:16" ht="15.75" x14ac:dyDescent="0.25">
      <c r="A132" s="89" t="s">
        <v>149</v>
      </c>
      <c r="B132" s="89"/>
      <c r="C132" s="89"/>
      <c r="D132" s="87"/>
      <c r="E132" s="87"/>
      <c r="F132" s="87"/>
      <c r="G132" s="87"/>
      <c r="H132" s="87"/>
      <c r="I132" s="95"/>
      <c r="J132" s="87"/>
      <c r="K132" s="87"/>
      <c r="L132" s="87"/>
      <c r="M132" s="90">
        <f>ROUND(P132*2.5/100+P132,2)</f>
        <v>1158.29</v>
      </c>
      <c r="P132">
        <v>1130.04</v>
      </c>
    </row>
    <row r="133" spans="1:16" ht="15" x14ac:dyDescent="0.2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</row>
    <row r="134" spans="1:16" ht="12.75" customHeight="1" thickBot="1" x14ac:dyDescent="0.25">
      <c r="A134" s="92" t="s">
        <v>117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</row>
    <row r="135" spans="1:16" ht="17.25" customHeight="1" x14ac:dyDescent="0.25">
      <c r="A135" s="89" t="s">
        <v>118</v>
      </c>
      <c r="B135" s="89"/>
      <c r="C135" s="89"/>
      <c r="D135" s="87"/>
      <c r="E135" s="87"/>
      <c r="F135" s="87"/>
      <c r="G135" s="87" t="s">
        <v>120</v>
      </c>
      <c r="H135" s="87"/>
      <c r="I135" s="95"/>
      <c r="J135" s="87"/>
      <c r="K135" s="87"/>
      <c r="L135" s="87"/>
      <c r="M135" s="90">
        <f>ROUND(P135*2.5/100+P135,2)</f>
        <v>92.9</v>
      </c>
      <c r="P135">
        <v>90.63</v>
      </c>
    </row>
    <row r="136" spans="1:16" ht="15.75" x14ac:dyDescent="0.25">
      <c r="A136" s="89" t="s">
        <v>119</v>
      </c>
      <c r="B136" s="89"/>
      <c r="C136" s="89"/>
      <c r="D136" s="87"/>
      <c r="E136" s="87"/>
      <c r="F136" s="87"/>
      <c r="G136" s="87" t="s">
        <v>120</v>
      </c>
      <c r="H136" s="87"/>
      <c r="I136" s="95"/>
      <c r="J136" s="87"/>
      <c r="K136" s="87"/>
      <c r="L136" s="87"/>
      <c r="M136" s="90">
        <f>ROUND(P136*2.5/100+P136,2)</f>
        <v>46.44</v>
      </c>
      <c r="P136">
        <v>45.31</v>
      </c>
    </row>
    <row r="137" spans="1:16" ht="12.75" customHeight="1" x14ac:dyDescent="0.2">
      <c r="A137" s="93"/>
      <c r="B137" s="93"/>
      <c r="C137" s="86"/>
      <c r="D137" s="86"/>
      <c r="E137" s="86"/>
      <c r="F137" s="86"/>
      <c r="G137" s="86"/>
      <c r="H137" s="86"/>
      <c r="I137" s="86"/>
      <c r="J137" s="87"/>
      <c r="K137" s="87"/>
      <c r="L137" s="87"/>
      <c r="M137" s="94"/>
    </row>
    <row r="138" spans="1:16" ht="12.75" customHeight="1" thickBot="1" x14ac:dyDescent="0.25">
      <c r="A138" s="92" t="s">
        <v>108</v>
      </c>
      <c r="B138" s="92"/>
      <c r="C138" s="84"/>
      <c r="D138" s="84"/>
      <c r="E138" s="84"/>
      <c r="F138" s="84"/>
      <c r="G138" s="84"/>
      <c r="H138" s="84"/>
      <c r="I138" s="84"/>
      <c r="J138" s="85"/>
      <c r="K138" s="85"/>
      <c r="L138" s="85"/>
      <c r="M138" s="91">
        <f>ROUND(P138*2.5/100+P138,2)</f>
        <v>640.17999999999995</v>
      </c>
      <c r="P138">
        <v>624.57000000000005</v>
      </c>
    </row>
    <row r="139" spans="1:16" ht="12.75" customHeight="1" x14ac:dyDescent="0.2">
      <c r="A139" s="93"/>
      <c r="B139" s="93"/>
      <c r="C139" s="86"/>
      <c r="D139" s="86"/>
      <c r="E139" s="86"/>
      <c r="F139" s="86"/>
      <c r="G139" s="86"/>
      <c r="H139" s="86"/>
      <c r="I139" s="86"/>
      <c r="J139" s="87"/>
      <c r="K139" s="87"/>
      <c r="L139" s="87"/>
      <c r="M139" s="94"/>
    </row>
    <row r="140" spans="1:16" ht="12.75" customHeight="1" thickBot="1" x14ac:dyDescent="0.25">
      <c r="A140" s="92" t="s">
        <v>126</v>
      </c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</row>
    <row r="141" spans="1:16" ht="17.25" customHeight="1" x14ac:dyDescent="0.25">
      <c r="A141" s="89" t="s">
        <v>135</v>
      </c>
      <c r="B141" s="130"/>
      <c r="C141" s="89"/>
      <c r="D141" s="87"/>
      <c r="E141" s="87"/>
      <c r="F141" s="87"/>
      <c r="G141" s="87"/>
      <c r="H141" s="87"/>
      <c r="I141" s="95"/>
      <c r="J141" s="87"/>
      <c r="K141" s="87"/>
      <c r="L141" s="87"/>
      <c r="M141" s="90">
        <f>ROUND(P141*2.5/100+P141,2)</f>
        <v>149.53</v>
      </c>
      <c r="P141">
        <v>145.88</v>
      </c>
    </row>
    <row r="142" spans="1:16" ht="15.75" x14ac:dyDescent="0.25">
      <c r="A142" s="89" t="s">
        <v>127</v>
      </c>
      <c r="B142" s="89"/>
      <c r="C142" s="89"/>
      <c r="D142" s="87"/>
      <c r="E142" s="87"/>
      <c r="F142" s="87"/>
      <c r="G142" s="87"/>
      <c r="H142" s="87"/>
      <c r="I142" s="95"/>
      <c r="J142" s="87"/>
      <c r="K142" s="87"/>
      <c r="L142" s="87"/>
      <c r="M142" s="90">
        <f>ROUND(P142*2.5/100+P142,2)</f>
        <v>218.08</v>
      </c>
      <c r="P142">
        <v>212.76</v>
      </c>
    </row>
    <row r="143" spans="1:16" ht="15.75" thickBot="1" x14ac:dyDescent="0.3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</row>
    <row r="144" spans="1:16" ht="12.75" customHeight="1" thickBot="1" x14ac:dyDescent="0.25">
      <c r="A144" s="148" t="s">
        <v>136</v>
      </c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</row>
    <row r="145" spans="1:16" ht="17.25" customHeight="1" x14ac:dyDescent="0.25">
      <c r="A145" s="89" t="s">
        <v>128</v>
      </c>
      <c r="B145" s="89"/>
      <c r="C145" s="89"/>
      <c r="D145" s="87"/>
      <c r="E145" s="87"/>
      <c r="F145" s="87"/>
      <c r="G145" s="87"/>
      <c r="H145" s="87"/>
      <c r="I145" s="95"/>
      <c r="J145" s="87"/>
      <c r="K145" s="87"/>
      <c r="L145" s="87"/>
      <c r="M145" s="90">
        <f>ROUND(P145*2.5/100+P145,2)</f>
        <v>73.209999999999994</v>
      </c>
      <c r="P145">
        <v>71.42</v>
      </c>
    </row>
    <row r="146" spans="1:16" ht="15.75" x14ac:dyDescent="0.25">
      <c r="A146" s="89" t="s">
        <v>129</v>
      </c>
      <c r="B146" s="89"/>
      <c r="C146" s="89"/>
      <c r="D146" s="87"/>
      <c r="E146" s="87"/>
      <c r="F146" s="87"/>
      <c r="G146" s="87"/>
      <c r="H146" s="87"/>
      <c r="I146" s="95"/>
      <c r="J146" s="87"/>
      <c r="K146" s="87"/>
      <c r="L146" s="87"/>
      <c r="M146" s="90">
        <f>ROUND(P146*2.5/100+P146,2)</f>
        <v>122.02</v>
      </c>
      <c r="P146">
        <v>119.04</v>
      </c>
    </row>
    <row r="147" spans="1:16" ht="15.75" x14ac:dyDescent="0.25">
      <c r="A147" s="89" t="s">
        <v>130</v>
      </c>
      <c r="B147" s="89"/>
      <c r="C147" s="89"/>
      <c r="D147" s="87"/>
      <c r="E147" s="87"/>
      <c r="F147" s="87"/>
      <c r="G147" s="87"/>
      <c r="H147" s="87"/>
      <c r="I147" s="95"/>
      <c r="J147" s="87"/>
      <c r="K147" s="87"/>
      <c r="L147" s="87"/>
      <c r="M147" s="90">
        <f>ROUND(P147*2.5/100+P147,2)</f>
        <v>183.02</v>
      </c>
      <c r="P147">
        <v>178.56</v>
      </c>
    </row>
    <row r="148" spans="1:16" ht="24.75" customHeight="1" x14ac:dyDescent="0.2">
      <c r="A148" s="166" t="s">
        <v>131</v>
      </c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87"/>
      <c r="M148" s="90"/>
    </row>
    <row r="149" spans="1:16" ht="16.5" thickBot="1" x14ac:dyDescent="0.3">
      <c r="A149" s="89"/>
      <c r="B149" s="89"/>
      <c r="C149" s="89"/>
      <c r="D149" s="87"/>
      <c r="E149" s="87"/>
      <c r="F149" s="87"/>
      <c r="G149" s="87"/>
      <c r="H149" s="87"/>
      <c r="I149" s="95"/>
      <c r="J149" s="87"/>
      <c r="K149" s="87"/>
      <c r="L149" s="87"/>
      <c r="M149" s="90"/>
    </row>
    <row r="150" spans="1:16" ht="13.5" thickBot="1" x14ac:dyDescent="0.25">
      <c r="A150" s="149" t="s">
        <v>137</v>
      </c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</row>
    <row r="151" spans="1:16" x14ac:dyDescent="0.2">
      <c r="A151" s="116" t="s">
        <v>90</v>
      </c>
      <c r="B151" s="87"/>
      <c r="C151" s="87"/>
      <c r="D151" s="87"/>
      <c r="E151" s="87"/>
      <c r="F151" s="87"/>
      <c r="G151" s="87"/>
      <c r="H151" s="87"/>
      <c r="I151" s="87"/>
      <c r="J151" s="87"/>
      <c r="K151" s="88"/>
      <c r="L151" s="88"/>
      <c r="M151" s="121">
        <f>ROUND(P151*2.5/100+P151,2)</f>
        <v>254.21</v>
      </c>
      <c r="P151">
        <v>248.01</v>
      </c>
    </row>
    <row r="152" spans="1:16" x14ac:dyDescent="0.2">
      <c r="A152" s="116" t="s">
        <v>91</v>
      </c>
      <c r="B152" s="87"/>
      <c r="C152" s="87"/>
      <c r="D152" s="87"/>
      <c r="E152" s="87"/>
      <c r="F152" s="87"/>
      <c r="G152" s="87"/>
      <c r="H152" s="87"/>
      <c r="I152" s="87"/>
      <c r="J152" s="87"/>
      <c r="K152" s="88"/>
      <c r="L152" s="88"/>
      <c r="M152" s="121">
        <f>ROUND(P152*2.5/100+P152,2)</f>
        <v>158.62</v>
      </c>
      <c r="P152">
        <v>154.75</v>
      </c>
    </row>
    <row r="153" spans="1:16" x14ac:dyDescent="0.2">
      <c r="A153" s="116" t="s">
        <v>92</v>
      </c>
      <c r="B153" s="87"/>
      <c r="C153" s="87"/>
      <c r="D153" s="87"/>
      <c r="E153" s="87"/>
      <c r="F153" s="87"/>
      <c r="G153" s="87"/>
      <c r="H153" s="87"/>
      <c r="I153" s="87"/>
      <c r="J153" s="87"/>
      <c r="K153" s="88"/>
      <c r="L153" s="88"/>
      <c r="M153" s="121">
        <f>ROUND(P153*2.5/100+P153,2)</f>
        <v>249.22</v>
      </c>
      <c r="P153">
        <v>243.14</v>
      </c>
    </row>
    <row r="154" spans="1:16" ht="16.5" thickBot="1" x14ac:dyDescent="0.3">
      <c r="A154" s="89"/>
      <c r="B154" s="89"/>
      <c r="C154" s="89"/>
      <c r="D154" s="87"/>
      <c r="E154" s="87"/>
      <c r="F154" s="87"/>
      <c r="G154" s="87"/>
      <c r="H154" s="87"/>
      <c r="I154" s="95"/>
      <c r="J154" s="87"/>
      <c r="K154" s="87"/>
      <c r="L154" s="87"/>
      <c r="M154" s="90"/>
    </row>
    <row r="155" spans="1:16" ht="15.75" thickBot="1" x14ac:dyDescent="0.3">
      <c r="A155" s="167" t="s">
        <v>147</v>
      </c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</row>
    <row r="156" spans="1:16" ht="16.5" thickBot="1" x14ac:dyDescent="0.3">
      <c r="A156" s="89"/>
      <c r="B156" s="89"/>
      <c r="C156" s="89"/>
      <c r="D156" s="87"/>
      <c r="E156" s="87"/>
      <c r="F156" s="87"/>
      <c r="G156" s="87"/>
      <c r="H156" s="87"/>
      <c r="I156" s="95"/>
      <c r="J156" s="87"/>
      <c r="K156" s="87"/>
      <c r="L156" s="87"/>
      <c r="M156" s="90"/>
    </row>
    <row r="157" spans="1:16" x14ac:dyDescent="0.2">
      <c r="A157" s="89"/>
      <c r="B157" s="89"/>
      <c r="C157" s="89"/>
      <c r="D157" s="172" t="s">
        <v>36</v>
      </c>
      <c r="E157" s="150" t="s">
        <v>138</v>
      </c>
      <c r="F157" s="25"/>
      <c r="G157" s="150" t="s">
        <v>139</v>
      </c>
      <c r="H157" s="150" t="s">
        <v>140</v>
      </c>
      <c r="I157" s="150" t="s">
        <v>141</v>
      </c>
      <c r="J157" s="153" t="s">
        <v>142</v>
      </c>
      <c r="K157" s="87"/>
      <c r="L157" s="87"/>
      <c r="M157" s="90"/>
    </row>
    <row r="158" spans="1:16" x14ac:dyDescent="0.2">
      <c r="A158" s="89"/>
      <c r="B158" s="89"/>
      <c r="C158" s="89"/>
      <c r="D158" s="173"/>
      <c r="E158" s="151"/>
      <c r="F158" s="25"/>
      <c r="G158" s="151"/>
      <c r="H158" s="151"/>
      <c r="I158" s="151"/>
      <c r="J158" s="154"/>
      <c r="K158" s="87"/>
      <c r="L158" s="87"/>
      <c r="M158" s="90"/>
    </row>
    <row r="159" spans="1:16" ht="13.5" thickBot="1" x14ac:dyDescent="0.25">
      <c r="A159" s="89"/>
      <c r="B159" s="89"/>
      <c r="C159" s="89"/>
      <c r="D159" s="174"/>
      <c r="E159" s="152"/>
      <c r="F159" s="25"/>
      <c r="G159" s="152"/>
      <c r="H159" s="152"/>
      <c r="I159" s="152"/>
      <c r="J159" s="155"/>
      <c r="K159" s="87"/>
      <c r="L159" s="87"/>
      <c r="M159" s="90"/>
    </row>
    <row r="160" spans="1:16" x14ac:dyDescent="0.2">
      <c r="A160" s="89"/>
      <c r="B160" s="89"/>
      <c r="C160" s="89"/>
      <c r="D160" s="169" t="s">
        <v>15</v>
      </c>
      <c r="E160" s="131">
        <v>24</v>
      </c>
      <c r="F160" s="131" t="str">
        <f>CONCATENATE($D$160,"-",E160,"-",G160)</f>
        <v>A1L-24-623</v>
      </c>
      <c r="G160" s="131">
        <v>623</v>
      </c>
      <c r="H160" s="134">
        <f>VLOOKUP(F160,$F$9:$Q$66,10,FALSE)</f>
        <v>39.51</v>
      </c>
      <c r="I160" s="134">
        <f>VLOOKUP(F160,$F$9:$Q$66,11,FALSE)</f>
        <v>45.44</v>
      </c>
      <c r="J160" s="135">
        <f>VLOOKUP(F160,$F$9:$Q$66,12,FALSE)</f>
        <v>49.39</v>
      </c>
      <c r="K160" s="87"/>
      <c r="L160" s="87"/>
      <c r="M160" s="90"/>
    </row>
    <row r="161" spans="1:13" x14ac:dyDescent="0.2">
      <c r="A161" s="89"/>
      <c r="B161" s="89"/>
      <c r="C161" s="89"/>
      <c r="D161" s="169"/>
      <c r="E161" s="131">
        <v>24</v>
      </c>
      <c r="F161" s="131" t="str">
        <f t="shared" ref="F161" si="40">CONCATENATE($D$160,"-",E161,"-",G161)</f>
        <v>A1L-24-83</v>
      </c>
      <c r="G161" s="131">
        <v>83</v>
      </c>
      <c r="H161" s="134">
        <f t="shared" ref="H161" si="41">VLOOKUP(F161,$F$9:$Q$66,10,FALSE)</f>
        <v>39.83</v>
      </c>
      <c r="I161" s="134">
        <f t="shared" ref="I161" si="42">VLOOKUP(F161,$F$9:$Q$66,11,FALSE)</f>
        <v>45.8</v>
      </c>
      <c r="J161" s="135">
        <f t="shared" ref="J161" si="43">VLOOKUP(F161,$F$9:$Q$66,12,FALSE)</f>
        <v>49.79</v>
      </c>
      <c r="K161" s="87"/>
      <c r="L161" s="87"/>
      <c r="M161" s="90"/>
    </row>
    <row r="162" spans="1:13" x14ac:dyDescent="0.2">
      <c r="A162" s="89"/>
      <c r="B162" s="89"/>
      <c r="C162" s="89"/>
      <c r="D162" s="169"/>
      <c r="E162" s="131">
        <v>22</v>
      </c>
      <c r="F162" s="131" t="str">
        <f t="shared" ref="F162:F163" si="44">CONCATENATE($D$160,"-",E162,"-",G162)</f>
        <v>A1L-22-67</v>
      </c>
      <c r="G162" s="131">
        <v>67</v>
      </c>
      <c r="H162" s="134">
        <f t="shared" ref="H162:H184" si="45">VLOOKUP(F162,$F$9:$Q$66,10,FALSE)</f>
        <v>35.14</v>
      </c>
      <c r="I162" s="134">
        <f t="shared" ref="I162:I184" si="46">VLOOKUP(F162,$F$9:$Q$66,11,FALSE)</f>
        <v>40.409999999999997</v>
      </c>
      <c r="J162" s="135">
        <f t="shared" ref="J162:J184" si="47">VLOOKUP(F162,$F$9:$Q$66,12,FALSE)</f>
        <v>43.93</v>
      </c>
      <c r="K162" s="87"/>
      <c r="L162" s="87"/>
      <c r="M162" s="90"/>
    </row>
    <row r="163" spans="1:13" ht="13.5" thickBot="1" x14ac:dyDescent="0.25">
      <c r="A163" s="89"/>
      <c r="B163" s="89"/>
      <c r="C163" s="89"/>
      <c r="D163" s="175"/>
      <c r="E163" s="132">
        <v>22</v>
      </c>
      <c r="F163" s="132" t="str">
        <f t="shared" si="44"/>
        <v>A1L-22-50</v>
      </c>
      <c r="G163" s="132">
        <v>50</v>
      </c>
      <c r="H163" s="136">
        <f t="shared" si="45"/>
        <v>31.06</v>
      </c>
      <c r="I163" s="136">
        <f t="shared" si="46"/>
        <v>35.72</v>
      </c>
      <c r="J163" s="137">
        <f t="shared" si="47"/>
        <v>38.83</v>
      </c>
      <c r="K163" s="87"/>
      <c r="L163" s="87"/>
      <c r="M163" s="90"/>
    </row>
    <row r="164" spans="1:13" x14ac:dyDescent="0.2">
      <c r="A164" s="89"/>
      <c r="B164" s="89"/>
      <c r="C164" s="89"/>
      <c r="D164" s="168" t="s">
        <v>16</v>
      </c>
      <c r="E164" s="133">
        <v>24</v>
      </c>
      <c r="F164" s="133" t="str">
        <f>CONCATENATE($D$164,"-",E164,"-",G164)</f>
        <v>A2L-24-83</v>
      </c>
      <c r="G164" s="133">
        <v>83</v>
      </c>
      <c r="H164" s="138">
        <f t="shared" si="45"/>
        <v>38.21</v>
      </c>
      <c r="I164" s="138">
        <f t="shared" si="46"/>
        <v>43.94</v>
      </c>
      <c r="J164" s="139">
        <f t="shared" si="47"/>
        <v>47.76</v>
      </c>
      <c r="K164" s="87"/>
      <c r="L164" s="87"/>
      <c r="M164" s="90"/>
    </row>
    <row r="165" spans="1:13" x14ac:dyDescent="0.2">
      <c r="A165" s="89"/>
      <c r="B165" s="89"/>
      <c r="C165" s="89"/>
      <c r="D165" s="169"/>
      <c r="E165" s="131">
        <v>24</v>
      </c>
      <c r="F165" s="131" t="str">
        <f t="shared" ref="F165:F167" si="48">CONCATENATE($D$164,"-",E165,"-",G165)</f>
        <v>A2L-24-623</v>
      </c>
      <c r="G165" s="131">
        <v>623</v>
      </c>
      <c r="H165" s="134">
        <f t="shared" si="45"/>
        <v>38.07</v>
      </c>
      <c r="I165" s="134">
        <f t="shared" si="46"/>
        <v>43.78</v>
      </c>
      <c r="J165" s="135">
        <f t="shared" si="47"/>
        <v>47.59</v>
      </c>
      <c r="K165" s="87"/>
      <c r="L165" s="87"/>
      <c r="M165" s="90"/>
    </row>
    <row r="166" spans="1:13" x14ac:dyDescent="0.2">
      <c r="A166" s="89"/>
      <c r="B166" s="89"/>
      <c r="C166" s="89"/>
      <c r="D166" s="169"/>
      <c r="E166" s="131">
        <v>22</v>
      </c>
      <c r="F166" s="131" t="str">
        <f t="shared" si="48"/>
        <v>A2L-22-67</v>
      </c>
      <c r="G166" s="131">
        <v>67</v>
      </c>
      <c r="H166" s="134">
        <f t="shared" si="45"/>
        <v>33.520000000000003</v>
      </c>
      <c r="I166" s="134">
        <f t="shared" si="46"/>
        <v>38.549999999999997</v>
      </c>
      <c r="J166" s="135">
        <f t="shared" si="47"/>
        <v>41.9</v>
      </c>
      <c r="K166" s="87"/>
      <c r="L166" s="87"/>
      <c r="M166" s="90"/>
    </row>
    <row r="167" spans="1:13" ht="13.5" thickBot="1" x14ac:dyDescent="0.25">
      <c r="A167" s="89"/>
      <c r="B167" s="89"/>
      <c r="C167" s="89"/>
      <c r="D167" s="171"/>
      <c r="E167" s="132">
        <v>22</v>
      </c>
      <c r="F167" s="132" t="str">
        <f t="shared" si="48"/>
        <v>A2L-22-50</v>
      </c>
      <c r="G167" s="132">
        <v>50</v>
      </c>
      <c r="H167" s="136">
        <f t="shared" si="45"/>
        <v>29.44</v>
      </c>
      <c r="I167" s="136">
        <f t="shared" si="46"/>
        <v>33.86</v>
      </c>
      <c r="J167" s="137">
        <f t="shared" si="47"/>
        <v>36.799999999999997</v>
      </c>
      <c r="K167" s="87"/>
      <c r="L167" s="87"/>
      <c r="M167" s="90"/>
    </row>
    <row r="168" spans="1:13" x14ac:dyDescent="0.2">
      <c r="A168" s="89"/>
      <c r="B168" s="89"/>
      <c r="C168" s="89"/>
      <c r="D168" s="168" t="s">
        <v>72</v>
      </c>
      <c r="E168" s="133">
        <v>22</v>
      </c>
      <c r="F168" s="43" t="str">
        <f>CONCATENATE($D$168,"-",E168,"-",G168)</f>
        <v>BL-22-50</v>
      </c>
      <c r="G168" s="42">
        <v>50</v>
      </c>
      <c r="H168" s="140">
        <f t="shared" si="45"/>
        <v>28.23</v>
      </c>
      <c r="I168" s="140">
        <f t="shared" si="46"/>
        <v>32.46</v>
      </c>
      <c r="J168" s="141">
        <f t="shared" si="47"/>
        <v>35.29</v>
      </c>
      <c r="K168" s="87"/>
      <c r="L168" s="87"/>
      <c r="M168" s="90"/>
    </row>
    <row r="169" spans="1:13" ht="13.5" thickBot="1" x14ac:dyDescent="0.25">
      <c r="A169" s="89"/>
      <c r="B169" s="89"/>
      <c r="C169" s="89"/>
      <c r="D169" s="175"/>
      <c r="E169" s="132">
        <v>20</v>
      </c>
      <c r="F169" s="52" t="str">
        <f>CONCATENATE($D$168,"-",E169,"-",G169)</f>
        <v>BL-20-40</v>
      </c>
      <c r="G169" s="51">
        <v>40</v>
      </c>
      <c r="H169" s="142">
        <f t="shared" si="45"/>
        <v>25.11</v>
      </c>
      <c r="I169" s="142">
        <f t="shared" si="46"/>
        <v>28.88</v>
      </c>
      <c r="J169" s="143">
        <f t="shared" si="47"/>
        <v>31.39</v>
      </c>
      <c r="K169" s="87"/>
      <c r="L169" s="87"/>
      <c r="M169" s="90"/>
    </row>
    <row r="170" spans="1:13" x14ac:dyDescent="0.2">
      <c r="A170" s="89"/>
      <c r="B170" s="89"/>
      <c r="C170" s="89"/>
      <c r="D170" s="168" t="s">
        <v>17</v>
      </c>
      <c r="E170" s="133">
        <v>22</v>
      </c>
      <c r="F170" s="43" t="str">
        <f>CONCATENATE($D$170,"-",E170,"-",G170)</f>
        <v>C1L-22-55</v>
      </c>
      <c r="G170" s="42">
        <v>55</v>
      </c>
      <c r="H170" s="140">
        <f t="shared" si="45"/>
        <v>27.93</v>
      </c>
      <c r="I170" s="140">
        <f t="shared" si="46"/>
        <v>32.119999999999997</v>
      </c>
      <c r="J170" s="141">
        <f t="shared" si="47"/>
        <v>34.909999999999997</v>
      </c>
      <c r="K170" s="87"/>
      <c r="L170" s="87"/>
      <c r="M170" s="90"/>
    </row>
    <row r="171" spans="1:13" x14ac:dyDescent="0.2">
      <c r="A171" s="89"/>
      <c r="B171" s="89"/>
      <c r="C171" s="89"/>
      <c r="D171" s="169"/>
      <c r="E171" s="131">
        <v>20</v>
      </c>
      <c r="F171" s="36" t="str">
        <f t="shared" ref="F171:F174" si="49">CONCATENATE($D$170,"-",E171,"-",G171)</f>
        <v>C1L-20-47</v>
      </c>
      <c r="G171" s="35">
        <v>47</v>
      </c>
      <c r="H171" s="144">
        <f t="shared" si="45"/>
        <v>25.19</v>
      </c>
      <c r="I171" s="144">
        <f t="shared" si="46"/>
        <v>28.97</v>
      </c>
      <c r="J171" s="145">
        <f t="shared" si="47"/>
        <v>31.49</v>
      </c>
      <c r="K171" s="87"/>
      <c r="L171" s="87"/>
      <c r="M171" s="90"/>
    </row>
    <row r="172" spans="1:13" x14ac:dyDescent="0.2">
      <c r="A172" s="89"/>
      <c r="B172" s="89"/>
      <c r="C172" s="89"/>
      <c r="D172" s="169"/>
      <c r="E172" s="131">
        <v>20</v>
      </c>
      <c r="F172" s="36" t="str">
        <f t="shared" si="49"/>
        <v>C1L-20-40</v>
      </c>
      <c r="G172" s="35">
        <v>40</v>
      </c>
      <c r="H172" s="144">
        <f t="shared" si="45"/>
        <v>23.51</v>
      </c>
      <c r="I172" s="144">
        <f t="shared" si="46"/>
        <v>27.04</v>
      </c>
      <c r="J172" s="145">
        <f t="shared" si="47"/>
        <v>29.39</v>
      </c>
      <c r="K172" s="87"/>
      <c r="L172" s="87"/>
      <c r="M172" s="90"/>
    </row>
    <row r="173" spans="1:13" x14ac:dyDescent="0.2">
      <c r="A173" s="89"/>
      <c r="B173" s="89"/>
      <c r="C173" s="89"/>
      <c r="D173" s="169"/>
      <c r="E173" s="131">
        <v>18</v>
      </c>
      <c r="F173" s="36" t="str">
        <f t="shared" si="49"/>
        <v>C1L-18-37</v>
      </c>
      <c r="G173" s="35">
        <v>37</v>
      </c>
      <c r="H173" s="144">
        <f t="shared" si="45"/>
        <v>22.27</v>
      </c>
      <c r="I173" s="144">
        <f t="shared" si="46"/>
        <v>25.61</v>
      </c>
      <c r="J173" s="145">
        <f t="shared" si="47"/>
        <v>27.84</v>
      </c>
      <c r="K173" s="87"/>
      <c r="L173" s="87"/>
      <c r="M173" s="90"/>
    </row>
    <row r="174" spans="1:13" ht="13.5" thickBot="1" x14ac:dyDescent="0.25">
      <c r="A174" s="89"/>
      <c r="B174" s="89"/>
      <c r="C174" s="89"/>
      <c r="D174" s="175"/>
      <c r="E174" s="132">
        <v>18</v>
      </c>
      <c r="F174" s="52" t="str">
        <f t="shared" si="49"/>
        <v>C1L-18-33</v>
      </c>
      <c r="G174" s="51">
        <v>33</v>
      </c>
      <c r="H174" s="142">
        <f t="shared" si="45"/>
        <v>21.31</v>
      </c>
      <c r="I174" s="142">
        <f t="shared" si="46"/>
        <v>24.51</v>
      </c>
      <c r="J174" s="143">
        <f t="shared" si="47"/>
        <v>26.64</v>
      </c>
      <c r="K174" s="87"/>
      <c r="L174" s="87"/>
      <c r="M174" s="90"/>
    </row>
    <row r="175" spans="1:13" ht="13.5" thickBot="1" x14ac:dyDescent="0.25">
      <c r="A175" s="89"/>
      <c r="B175" s="89"/>
      <c r="C175" s="89"/>
      <c r="D175" s="168" t="s">
        <v>18</v>
      </c>
      <c r="E175" s="133">
        <v>18</v>
      </c>
      <c r="F175" s="43" t="str">
        <f>CONCATENATE($D$175,"-",E175,"-",G175)</f>
        <v>C2L-18-33</v>
      </c>
      <c r="G175" s="42">
        <v>33</v>
      </c>
      <c r="H175" s="140">
        <f t="shared" si="45"/>
        <v>19.95</v>
      </c>
      <c r="I175" s="140">
        <f t="shared" si="46"/>
        <v>22.94</v>
      </c>
      <c r="J175" s="141">
        <f t="shared" si="47"/>
        <v>24.94</v>
      </c>
      <c r="K175" s="87"/>
      <c r="L175" s="87"/>
      <c r="M175" s="90"/>
    </row>
    <row r="176" spans="1:13" ht="13.5" thickBot="1" x14ac:dyDescent="0.25">
      <c r="A176" s="89"/>
      <c r="B176" s="89"/>
      <c r="C176" s="89"/>
      <c r="D176" s="169"/>
      <c r="E176" s="131">
        <v>17</v>
      </c>
      <c r="F176" s="43" t="str">
        <f t="shared" ref="F176:F180" si="50">CONCATENATE($D$175,"-",E176,"-",G176)</f>
        <v>C2L-17-31</v>
      </c>
      <c r="G176" s="35">
        <v>31</v>
      </c>
      <c r="H176" s="144">
        <f t="shared" si="45"/>
        <v>19.21</v>
      </c>
      <c r="I176" s="144">
        <f t="shared" si="46"/>
        <v>22.09</v>
      </c>
      <c r="J176" s="145">
        <f t="shared" si="47"/>
        <v>24.01</v>
      </c>
      <c r="K176" s="87"/>
      <c r="L176" s="87"/>
      <c r="M176" s="90"/>
    </row>
    <row r="177" spans="1:13" ht="13.5" thickBot="1" x14ac:dyDescent="0.25">
      <c r="A177" s="89"/>
      <c r="B177" s="89"/>
      <c r="C177" s="89"/>
      <c r="D177" s="170"/>
      <c r="E177" s="131">
        <v>16</v>
      </c>
      <c r="F177" s="43" t="str">
        <f t="shared" si="50"/>
        <v>C2L-16-29</v>
      </c>
      <c r="G177" s="35">
        <v>29</v>
      </c>
      <c r="H177" s="144">
        <f t="shared" si="45"/>
        <v>18.47</v>
      </c>
      <c r="I177" s="144">
        <f t="shared" si="46"/>
        <v>21.24</v>
      </c>
      <c r="J177" s="145">
        <f t="shared" si="47"/>
        <v>23.09</v>
      </c>
      <c r="K177" s="87"/>
      <c r="L177" s="87"/>
      <c r="M177" s="90"/>
    </row>
    <row r="178" spans="1:13" ht="13.5" thickBot="1" x14ac:dyDescent="0.25">
      <c r="A178" s="89"/>
      <c r="B178" s="89"/>
      <c r="C178" s="89"/>
      <c r="D178" s="170"/>
      <c r="E178" s="131">
        <v>15</v>
      </c>
      <c r="F178" s="43" t="str">
        <f t="shared" si="50"/>
        <v>C2L-15-34</v>
      </c>
      <c r="G178" s="35">
        <v>34</v>
      </c>
      <c r="H178" s="144">
        <f t="shared" si="45"/>
        <v>19.38</v>
      </c>
      <c r="I178" s="144">
        <f t="shared" si="46"/>
        <v>22.29</v>
      </c>
      <c r="J178" s="145">
        <f t="shared" si="47"/>
        <v>24.23</v>
      </c>
      <c r="K178" s="87"/>
      <c r="L178" s="87"/>
      <c r="M178" s="90"/>
    </row>
    <row r="179" spans="1:13" ht="13.5" thickBot="1" x14ac:dyDescent="0.25">
      <c r="A179" s="89"/>
      <c r="B179" s="89"/>
      <c r="C179" s="89"/>
      <c r="D179" s="170"/>
      <c r="E179" s="131">
        <v>15</v>
      </c>
      <c r="F179" s="43" t="str">
        <f t="shared" si="50"/>
        <v>C2L-15-26</v>
      </c>
      <c r="G179" s="35">
        <v>26</v>
      </c>
      <c r="H179" s="144">
        <f t="shared" si="45"/>
        <v>17.48</v>
      </c>
      <c r="I179" s="144">
        <f t="shared" si="46"/>
        <v>20.100000000000001</v>
      </c>
      <c r="J179" s="145">
        <f t="shared" si="47"/>
        <v>21.85</v>
      </c>
      <c r="K179" s="87"/>
      <c r="L179" s="87"/>
      <c r="M179" s="90"/>
    </row>
    <row r="180" spans="1:13" ht="13.5" thickBot="1" x14ac:dyDescent="0.25">
      <c r="A180" s="89"/>
      <c r="B180" s="89"/>
      <c r="C180" s="89"/>
      <c r="D180" s="171"/>
      <c r="E180" s="132">
        <v>14</v>
      </c>
      <c r="F180" s="43" t="str">
        <f t="shared" si="50"/>
        <v>C2L-14-23</v>
      </c>
      <c r="G180" s="51">
        <v>23</v>
      </c>
      <c r="H180" s="142">
        <f t="shared" si="45"/>
        <v>16.5</v>
      </c>
      <c r="I180" s="142">
        <f t="shared" si="46"/>
        <v>18.98</v>
      </c>
      <c r="J180" s="143">
        <f t="shared" si="47"/>
        <v>20.63</v>
      </c>
      <c r="K180" s="87"/>
      <c r="L180" s="87"/>
      <c r="M180" s="90"/>
    </row>
    <row r="181" spans="1:13" ht="13.5" thickBot="1" x14ac:dyDescent="0.25">
      <c r="A181" s="89"/>
      <c r="B181" s="89"/>
      <c r="C181" s="89"/>
      <c r="D181" s="168" t="s">
        <v>19</v>
      </c>
      <c r="E181" s="133">
        <v>14</v>
      </c>
      <c r="F181" s="43" t="str">
        <f>CONCATENATE($D$181,"-",E181,"-",G181)</f>
        <v>APL-14-28</v>
      </c>
      <c r="G181" s="42">
        <v>28</v>
      </c>
      <c r="H181" s="140">
        <f t="shared" si="45"/>
        <v>17.079999999999998</v>
      </c>
      <c r="I181" s="140">
        <f t="shared" si="46"/>
        <v>19.64</v>
      </c>
      <c r="J181" s="141">
        <f t="shared" si="47"/>
        <v>21.35</v>
      </c>
      <c r="K181" s="87"/>
      <c r="L181" s="87"/>
      <c r="M181" s="90"/>
    </row>
    <row r="182" spans="1:13" ht="13.5" thickBot="1" x14ac:dyDescent="0.25">
      <c r="A182" s="89"/>
      <c r="B182" s="89"/>
      <c r="C182" s="89"/>
      <c r="D182" s="170"/>
      <c r="E182" s="131">
        <v>13</v>
      </c>
      <c r="F182" s="43" t="str">
        <f t="shared" ref="F182:F184" si="51">CONCATENATE($D$181,"-",E182,"-",G182)</f>
        <v>APL-13-27</v>
      </c>
      <c r="G182" s="35">
        <v>27</v>
      </c>
      <c r="H182" s="144">
        <f t="shared" si="45"/>
        <v>16.579999999999998</v>
      </c>
      <c r="I182" s="144">
        <f t="shared" si="46"/>
        <v>19.07</v>
      </c>
      <c r="J182" s="145">
        <f t="shared" si="47"/>
        <v>20.73</v>
      </c>
      <c r="K182" s="87"/>
      <c r="L182" s="87"/>
      <c r="M182" s="90"/>
    </row>
    <row r="183" spans="1:13" ht="13.5" thickBot="1" x14ac:dyDescent="0.25">
      <c r="A183" s="89"/>
      <c r="B183" s="89"/>
      <c r="C183" s="89"/>
      <c r="D183" s="170"/>
      <c r="E183" s="131">
        <v>13</v>
      </c>
      <c r="F183" s="43" t="str">
        <f t="shared" si="51"/>
        <v>APL-13-24</v>
      </c>
      <c r="G183" s="35">
        <v>24</v>
      </c>
      <c r="H183" s="144">
        <f t="shared" si="45"/>
        <v>15.86</v>
      </c>
      <c r="I183" s="144">
        <f t="shared" si="46"/>
        <v>18.239999999999998</v>
      </c>
      <c r="J183" s="145">
        <f t="shared" si="47"/>
        <v>19.829999999999998</v>
      </c>
      <c r="K183" s="87"/>
      <c r="L183" s="87"/>
      <c r="M183" s="90"/>
    </row>
    <row r="184" spans="1:13" ht="13.5" thickBot="1" x14ac:dyDescent="0.25">
      <c r="A184" s="89"/>
      <c r="B184" s="89"/>
      <c r="C184" s="89"/>
      <c r="D184" s="171"/>
      <c r="E184" s="132">
        <v>10</v>
      </c>
      <c r="F184" s="43" t="str">
        <f t="shared" si="51"/>
        <v>APL-10-20</v>
      </c>
      <c r="G184" s="51">
        <v>20</v>
      </c>
      <c r="H184" s="142">
        <f t="shared" si="45"/>
        <v>14.11</v>
      </c>
      <c r="I184" s="142">
        <f t="shared" si="46"/>
        <v>16.23</v>
      </c>
      <c r="J184" s="143">
        <f t="shared" si="47"/>
        <v>17.64</v>
      </c>
      <c r="K184" s="87"/>
      <c r="L184" s="87"/>
      <c r="M184" s="90"/>
    </row>
    <row r="185" spans="1:13" ht="15.75" x14ac:dyDescent="0.25">
      <c r="A185" s="89"/>
      <c r="B185" s="89"/>
      <c r="C185" s="89"/>
      <c r="D185" s="87"/>
      <c r="E185" s="87"/>
      <c r="F185" s="87"/>
      <c r="G185" s="87"/>
      <c r="H185" s="87"/>
      <c r="I185" s="95"/>
      <c r="J185" s="87"/>
      <c r="K185" s="87"/>
      <c r="L185" s="87"/>
      <c r="M185" s="90"/>
    </row>
    <row r="186" spans="1:13" ht="15.75" x14ac:dyDescent="0.25">
      <c r="A186" s="89"/>
      <c r="B186" s="111" t="s">
        <v>143</v>
      </c>
      <c r="C186" s="89"/>
      <c r="D186" s="87"/>
      <c r="E186" s="87"/>
      <c r="F186" s="87"/>
      <c r="G186" s="87"/>
      <c r="H186" s="87"/>
      <c r="I186" s="95"/>
      <c r="J186" s="87"/>
      <c r="K186" s="87"/>
      <c r="L186" s="87"/>
      <c r="M186" s="90"/>
    </row>
    <row r="188" spans="1:13" x14ac:dyDescent="0.2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8"/>
      <c r="L188" s="88"/>
      <c r="M188" s="88"/>
    </row>
    <row r="189" spans="1:13" x14ac:dyDescent="0.2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8"/>
      <c r="L189" s="88"/>
      <c r="M189" s="88"/>
    </row>
    <row r="190" spans="1:13" ht="16.5" thickBot="1" x14ac:dyDescent="0.3">
      <c r="A190" s="147" t="s">
        <v>84</v>
      </c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</row>
    <row r="193" spans="1:13" ht="60" customHeight="1" x14ac:dyDescent="0.2">
      <c r="A193" s="115" t="s">
        <v>0</v>
      </c>
      <c r="B193" s="163" t="s">
        <v>85</v>
      </c>
      <c r="C193" s="164"/>
      <c r="D193" s="164"/>
      <c r="E193" s="164"/>
      <c r="F193" s="164"/>
      <c r="G193" s="164"/>
      <c r="H193" s="165"/>
      <c r="I193" s="163" t="s">
        <v>86</v>
      </c>
      <c r="J193" s="164"/>
      <c r="K193" s="164"/>
      <c r="L193" s="163" t="s">
        <v>87</v>
      </c>
      <c r="M193" s="164"/>
    </row>
    <row r="194" spans="1:13" ht="15" x14ac:dyDescent="0.2">
      <c r="A194" s="114" t="s">
        <v>88</v>
      </c>
      <c r="B194" s="160" t="s">
        <v>144</v>
      </c>
      <c r="C194" s="161"/>
      <c r="D194" s="161"/>
      <c r="E194" s="161"/>
      <c r="F194" s="161"/>
      <c r="G194" s="161"/>
      <c r="H194" s="162"/>
      <c r="I194" s="160" t="s">
        <v>146</v>
      </c>
      <c r="J194" s="161"/>
      <c r="K194" s="162"/>
      <c r="L194" s="160" t="s">
        <v>146</v>
      </c>
      <c r="M194" s="162"/>
    </row>
    <row r="195" spans="1:13" ht="15" x14ac:dyDescent="0.2">
      <c r="A195" s="114" t="s">
        <v>89</v>
      </c>
      <c r="B195" s="160" t="s">
        <v>145</v>
      </c>
      <c r="C195" s="161"/>
      <c r="D195" s="161"/>
      <c r="E195" s="161"/>
      <c r="F195" s="161"/>
      <c r="G195" s="161"/>
      <c r="H195" s="162"/>
      <c r="I195" s="160" t="s">
        <v>146</v>
      </c>
      <c r="J195" s="161"/>
      <c r="K195" s="162"/>
      <c r="L195" s="160" t="s">
        <v>146</v>
      </c>
      <c r="M195" s="162"/>
    </row>
  </sheetData>
  <mergeCells count="44">
    <mergeCell ref="A4:M4"/>
    <mergeCell ref="A6:M6"/>
    <mergeCell ref="A9:A23"/>
    <mergeCell ref="A68:M68"/>
    <mergeCell ref="A81:M81"/>
    <mergeCell ref="A39:A46"/>
    <mergeCell ref="A47:A59"/>
    <mergeCell ref="A60:A66"/>
    <mergeCell ref="A24:A36"/>
    <mergeCell ref="A37:A38"/>
    <mergeCell ref="B11:B12"/>
    <mergeCell ref="B13:B14"/>
    <mergeCell ref="B16:B17"/>
    <mergeCell ref="B25:B26"/>
    <mergeCell ref="B28:B29"/>
    <mergeCell ref="L193:M193"/>
    <mergeCell ref="I194:K194"/>
    <mergeCell ref="I195:K195"/>
    <mergeCell ref="L194:M194"/>
    <mergeCell ref="L195:M195"/>
    <mergeCell ref="B194:H194"/>
    <mergeCell ref="B195:H195"/>
    <mergeCell ref="B193:H193"/>
    <mergeCell ref="I193:K193"/>
    <mergeCell ref="A148:K148"/>
    <mergeCell ref="A155:M155"/>
    <mergeCell ref="D175:D180"/>
    <mergeCell ref="D181:D184"/>
    <mergeCell ref="E157:E159"/>
    <mergeCell ref="G157:G159"/>
    <mergeCell ref="H157:H159"/>
    <mergeCell ref="D157:D159"/>
    <mergeCell ref="D160:D163"/>
    <mergeCell ref="D164:D167"/>
    <mergeCell ref="D168:D169"/>
    <mergeCell ref="D170:D174"/>
    <mergeCell ref="I157:I159"/>
    <mergeCell ref="J157:J159"/>
    <mergeCell ref="A84:E85"/>
    <mergeCell ref="A89:D90"/>
    <mergeCell ref="A92:D93"/>
    <mergeCell ref="A99:B99"/>
    <mergeCell ref="A96:D97"/>
    <mergeCell ref="A87:E87"/>
  </mergeCells>
  <phoneticPr fontId="0" type="noConversion"/>
  <pageMargins left="0.51181102362204722" right="0.31496062992125984" top="0.27559055118110237" bottom="0.35433070866141736" header="0" footer="0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A3" sqref="A3"/>
    </sheetView>
  </sheetViews>
  <sheetFormatPr baseColWidth="10" defaultColWidth="11.42578125" defaultRowHeight="12.75" x14ac:dyDescent="0.2"/>
  <sheetData>
    <row r="2" spans="1:3" x14ac:dyDescent="0.2">
      <c r="A2" s="112" t="s">
        <v>153</v>
      </c>
    </row>
    <row r="4" spans="1:3" ht="26.25" customHeight="1" x14ac:dyDescent="0.25">
      <c r="A4" s="188" t="s">
        <v>64</v>
      </c>
      <c r="B4" s="189"/>
      <c r="C4" s="96">
        <f>[1]Taula!$E$21</f>
        <v>0.33579999999999999</v>
      </c>
    </row>
    <row r="5" spans="1:3" ht="33" customHeight="1" x14ac:dyDescent="0.25">
      <c r="A5" s="188" t="s">
        <v>65</v>
      </c>
      <c r="B5" s="189"/>
      <c r="C5" s="97">
        <f>[1]Taula!$E$22</f>
        <v>19021.73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Topalls</vt:lpstr>
      <vt:lpstr>Hoja1!Área_de_impresión</vt:lpstr>
    </vt:vector>
  </TitlesOfParts>
  <Company>DIPUTACIÓ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Agustí Porta Odena</cp:lastModifiedBy>
  <cp:lastPrinted>2023-10-09T10:49:00Z</cp:lastPrinted>
  <dcterms:created xsi:type="dcterms:W3CDTF">2008-12-12T12:52:25Z</dcterms:created>
  <dcterms:modified xsi:type="dcterms:W3CDTF">2025-12-23T08:32:38Z</dcterms:modified>
</cp:coreProperties>
</file>