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acf\Desktop\"/>
    </mc:Choice>
  </mc:AlternateContent>
  <bookViews>
    <workbookView xWindow="0" yWindow="0" windowWidth="28800" windowHeight="12300"/>
  </bookViews>
  <sheets>
    <sheet name="TOTALS" sheetId="3" r:id="rId1"/>
    <sheet name="GRUPS" sheetId="1" r:id="rId2"/>
    <sheet name="NIVELLS" sheetId="2" r:id="rId3"/>
    <sheet name="C. ESPECÍFIC" sheetId="4" r:id="rId4"/>
  </sheets>
  <externalReferences>
    <externalReference r:id="rId5"/>
  </externalReferences>
  <definedNames>
    <definedName name="_xlnm._FilterDatabase" localSheetId="0" hidden="1">TOTALS!$A$4:$N$201</definedName>
    <definedName name="_xlnm.Print_Titles" localSheetId="3">'C. ESPECÍFIC'!$2:$2</definedName>
    <definedName name="_xlnm.Print_Titles" localSheetId="0">TOTALS!$A:$D,TOTALS!$1:$4</definedName>
  </definedNames>
  <calcPr calcId="162913"/>
</workbook>
</file>

<file path=xl/calcChain.xml><?xml version="1.0" encoding="utf-8"?>
<calcChain xmlns="http://schemas.openxmlformats.org/spreadsheetml/2006/main">
  <c r="F212" i="3" l="1"/>
  <c r="E212" i="3"/>
  <c r="G212" i="3" s="1"/>
  <c r="K212" i="3" s="1"/>
  <c r="F214" i="3" l="1"/>
  <c r="E214" i="3"/>
  <c r="E210" i="3"/>
  <c r="F210" i="3"/>
  <c r="F213" i="3"/>
  <c r="E213" i="3"/>
  <c r="F211" i="3"/>
  <c r="E211" i="3"/>
  <c r="J206" i="3"/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3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J4" i="4"/>
  <c r="G4" i="4"/>
  <c r="J3" i="4"/>
  <c r="D137" i="4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M2" i="2"/>
  <c r="L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2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8" i="2"/>
  <c r="C19" i="2"/>
  <c r="C20" i="2"/>
  <c r="C21" i="2"/>
  <c r="C22" i="2"/>
  <c r="C23" i="2"/>
  <c r="C24" i="2"/>
  <c r="C25" i="2"/>
  <c r="C26" i="2"/>
  <c r="C28" i="2"/>
  <c r="C29" i="2"/>
  <c r="C30" i="2"/>
  <c r="C31" i="2"/>
  <c r="C17" i="2"/>
  <c r="C27" i="2"/>
  <c r="F2" i="1"/>
  <c r="D4" i="1"/>
  <c r="D3" i="1"/>
  <c r="C7" i="1"/>
  <c r="C4" i="1"/>
  <c r="C3" i="1"/>
  <c r="C2" i="1"/>
  <c r="B7" i="1"/>
  <c r="B6" i="1"/>
  <c r="B5" i="1"/>
  <c r="B4" i="1"/>
  <c r="B3" i="1" l="1"/>
  <c r="B2" i="1"/>
  <c r="C5" i="1"/>
  <c r="C6" i="1"/>
  <c r="G214" i="3" l="1"/>
  <c r="K214" i="3" s="1"/>
  <c r="G213" i="3"/>
  <c r="K213" i="3" s="1"/>
  <c r="G211" i="3"/>
  <c r="K211" i="3" s="1"/>
  <c r="G210" i="3"/>
  <c r="K210" i="3" s="1"/>
  <c r="H206" i="3" l="1"/>
  <c r="F206" i="3"/>
  <c r="E206" i="3"/>
  <c r="G206" i="3" l="1"/>
  <c r="K206" i="3" l="1"/>
  <c r="I206" i="3"/>
  <c r="D23" i="1" l="1"/>
  <c r="D21" i="1"/>
  <c r="D19" i="1"/>
  <c r="A4" i="4"/>
  <c r="D16" i="4"/>
  <c r="D32" i="4"/>
  <c r="D36" i="4"/>
  <c r="D48" i="4"/>
  <c r="D64" i="4"/>
  <c r="D80" i="4"/>
  <c r="D84" i="4"/>
  <c r="D96" i="4"/>
  <c r="D100" i="4"/>
  <c r="D104" i="4"/>
  <c r="D107" i="4"/>
  <c r="D111" i="4"/>
  <c r="D115" i="4"/>
  <c r="D118" i="4"/>
  <c r="D121" i="4"/>
  <c r="D122" i="4"/>
  <c r="D125" i="4"/>
  <c r="D126" i="4"/>
  <c r="D129" i="4"/>
  <c r="D130" i="4"/>
  <c r="D133" i="4"/>
  <c r="D11" i="4"/>
  <c r="D13" i="4"/>
  <c r="D27" i="4"/>
  <c r="D29" i="4"/>
  <c r="D35" i="4"/>
  <c r="D49" i="4"/>
  <c r="D55" i="4"/>
  <c r="D61" i="4"/>
  <c r="D89" i="4"/>
  <c r="D109" i="4"/>
  <c r="D120" i="4"/>
  <c r="D136" i="4"/>
  <c r="D20" i="1"/>
  <c r="D24" i="1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D68" i="4"/>
  <c r="D22" i="1"/>
  <c r="D135" i="4"/>
  <c r="D60" i="4"/>
  <c r="D56" i="4"/>
  <c r="D106" i="4"/>
  <c r="D94" i="4"/>
  <c r="D71" i="4"/>
  <c r="D132" i="4"/>
  <c r="D128" i="4"/>
  <c r="D124" i="4"/>
  <c r="D117" i="4"/>
  <c r="D113" i="4"/>
  <c r="D102" i="4"/>
  <c r="D98" i="4"/>
  <c r="D90" i="4"/>
  <c r="D87" i="4"/>
  <c r="D83" i="4"/>
  <c r="D79" i="4"/>
  <c r="D75" i="4"/>
  <c r="D67" i="4"/>
  <c r="D63" i="4"/>
  <c r="D53" i="4"/>
  <c r="D46" i="4"/>
  <c r="D42" i="4"/>
  <c r="D38" i="4"/>
  <c r="D31" i="4"/>
  <c r="D25" i="4"/>
  <c r="D21" i="4"/>
  <c r="D17" i="4"/>
  <c r="D7" i="4"/>
  <c r="D116" i="4"/>
  <c r="D101" i="4"/>
  <c r="D93" i="4"/>
  <c r="D86" i="4"/>
  <c r="D82" i="4"/>
  <c r="D70" i="4"/>
  <c r="D62" i="4"/>
  <c r="D34" i="4"/>
  <c r="D6" i="4"/>
  <c r="D52" i="4"/>
  <c r="D85" i="4"/>
  <c r="D81" i="4"/>
  <c r="D77" i="4"/>
  <c r="D73" i="4"/>
  <c r="D69" i="4"/>
  <c r="D65" i="4"/>
  <c r="D58" i="4"/>
  <c r="D51" i="4"/>
  <c r="D33" i="4"/>
  <c r="D23" i="4"/>
  <c r="D19" i="4"/>
  <c r="D15" i="4"/>
  <c r="D9" i="4"/>
  <c r="D5" i="4"/>
  <c r="D131" i="4"/>
  <c r="D127" i="4"/>
  <c r="D123" i="4"/>
  <c r="D119" i="4"/>
  <c r="D114" i="4"/>
  <c r="D112" i="4"/>
  <c r="D110" i="4"/>
  <c r="D103" i="4"/>
  <c r="D88" i="4"/>
  <c r="D72" i="4"/>
  <c r="D40" i="4"/>
  <c r="D24" i="4"/>
  <c r="D8" i="4"/>
  <c r="D4" i="4"/>
  <c r="D105" i="4"/>
  <c r="D97" i="4"/>
  <c r="D78" i="4"/>
  <c r="D74" i="4"/>
  <c r="D66" i="4"/>
  <c r="D59" i="4"/>
  <c r="D45" i="4"/>
  <c r="D41" i="4"/>
  <c r="D37" i="4"/>
  <c r="D30" i="4"/>
  <c r="D10" i="4"/>
  <c r="D3" i="4"/>
  <c r="D134" i="4"/>
  <c r="D20" i="4"/>
  <c r="D99" i="4"/>
  <c r="D95" i="4"/>
  <c r="D91" i="4"/>
  <c r="D57" i="4"/>
  <c r="D54" i="4"/>
  <c r="D50" i="4"/>
  <c r="D47" i="4"/>
  <c r="D43" i="4"/>
  <c r="D39" i="4"/>
  <c r="D26" i="4"/>
  <c r="D22" i="4"/>
  <c r="D18" i="4"/>
  <c r="D14" i="4"/>
  <c r="D108" i="4"/>
  <c r="D92" i="4"/>
  <c r="D76" i="4"/>
  <c r="D44" i="4"/>
  <c r="D28" i="4"/>
  <c r="D12" i="4"/>
  <c r="I68" i="3" l="1"/>
  <c r="K68" i="3" s="1"/>
  <c r="H173" i="3"/>
  <c r="F173" i="3"/>
  <c r="E173" i="3"/>
  <c r="G173" i="3" l="1"/>
  <c r="I173" i="3" l="1"/>
  <c r="K173" i="3" s="1"/>
  <c r="J173" i="3" l="1"/>
  <c r="L173" i="3" l="1"/>
  <c r="M173" i="3"/>
  <c r="N173" i="3"/>
  <c r="I5" i="3"/>
  <c r="K5" i="3" s="1"/>
  <c r="E127" i="3"/>
  <c r="F127" i="3"/>
  <c r="H127" i="3"/>
  <c r="E128" i="3"/>
  <c r="F128" i="3"/>
  <c r="H128" i="3"/>
  <c r="E129" i="3"/>
  <c r="F129" i="3"/>
  <c r="H129" i="3"/>
  <c r="E130" i="3"/>
  <c r="F130" i="3"/>
  <c r="H130" i="3"/>
  <c r="E131" i="3"/>
  <c r="F131" i="3"/>
  <c r="H131" i="3"/>
  <c r="E132" i="3"/>
  <c r="F132" i="3"/>
  <c r="H132" i="3"/>
  <c r="E133" i="3"/>
  <c r="F133" i="3"/>
  <c r="H133" i="3"/>
  <c r="E134" i="3"/>
  <c r="F134" i="3"/>
  <c r="H134" i="3"/>
  <c r="E135" i="3"/>
  <c r="F135" i="3"/>
  <c r="H135" i="3"/>
  <c r="E136" i="3"/>
  <c r="F136" i="3"/>
  <c r="H136" i="3"/>
  <c r="E137" i="3"/>
  <c r="F137" i="3"/>
  <c r="H137" i="3"/>
  <c r="E141" i="3"/>
  <c r="F141" i="3"/>
  <c r="H141" i="3"/>
  <c r="E142" i="3"/>
  <c r="F142" i="3"/>
  <c r="H142" i="3"/>
  <c r="E143" i="3"/>
  <c r="F143" i="3"/>
  <c r="H143" i="3"/>
  <c r="E144" i="3"/>
  <c r="F144" i="3"/>
  <c r="H144" i="3"/>
  <c r="E145" i="3"/>
  <c r="F145" i="3"/>
  <c r="H145" i="3"/>
  <c r="E146" i="3"/>
  <c r="F146" i="3"/>
  <c r="H146" i="3"/>
  <c r="E147" i="3"/>
  <c r="F147" i="3"/>
  <c r="H147" i="3"/>
  <c r="E148" i="3"/>
  <c r="F148" i="3"/>
  <c r="H148" i="3"/>
  <c r="E149" i="3"/>
  <c r="F149" i="3"/>
  <c r="H149" i="3"/>
  <c r="E150" i="3"/>
  <c r="F150" i="3"/>
  <c r="H150" i="3"/>
  <c r="E151" i="3"/>
  <c r="F151" i="3"/>
  <c r="H151" i="3"/>
  <c r="E152" i="3"/>
  <c r="F152" i="3"/>
  <c r="H152" i="3"/>
  <c r="E153" i="3"/>
  <c r="F153" i="3"/>
  <c r="H153" i="3"/>
  <c r="E154" i="3"/>
  <c r="F154" i="3"/>
  <c r="H154" i="3"/>
  <c r="E17" i="3"/>
  <c r="F17" i="3"/>
  <c r="H17" i="3"/>
  <c r="E120" i="3"/>
  <c r="F120" i="3"/>
  <c r="H120" i="3"/>
  <c r="E161" i="3"/>
  <c r="F161" i="3"/>
  <c r="H161" i="3"/>
  <c r="E162" i="3"/>
  <c r="F162" i="3"/>
  <c r="H162" i="3"/>
  <c r="E156" i="3"/>
  <c r="F156" i="3"/>
  <c r="H156" i="3"/>
  <c r="E116" i="3"/>
  <c r="F116" i="3"/>
  <c r="H116" i="3"/>
  <c r="E113" i="3"/>
  <c r="F113" i="3"/>
  <c r="H113" i="3"/>
  <c r="E106" i="3"/>
  <c r="F106" i="3"/>
  <c r="H106" i="3"/>
  <c r="E107" i="3"/>
  <c r="F107" i="3"/>
  <c r="H107" i="3"/>
  <c r="E108" i="3"/>
  <c r="F108" i="3"/>
  <c r="H108" i="3"/>
  <c r="E100" i="3"/>
  <c r="F100" i="3"/>
  <c r="H100" i="3"/>
  <c r="E98" i="3"/>
  <c r="F98" i="3"/>
  <c r="H98" i="3"/>
  <c r="E69" i="3"/>
  <c r="F69" i="3"/>
  <c r="H69" i="3"/>
  <c r="E70" i="3"/>
  <c r="F70" i="3"/>
  <c r="H70" i="3"/>
  <c r="E68" i="3"/>
  <c r="F68" i="3"/>
  <c r="H68" i="3"/>
  <c r="E25" i="3"/>
  <c r="F25" i="3"/>
  <c r="H25" i="3"/>
  <c r="E31" i="3"/>
  <c r="F31" i="3"/>
  <c r="H31" i="3"/>
  <c r="E41" i="3"/>
  <c r="F41" i="3"/>
  <c r="H41" i="3"/>
  <c r="E57" i="3"/>
  <c r="F57" i="3"/>
  <c r="H57" i="3"/>
  <c r="E49" i="3"/>
  <c r="F49" i="3"/>
  <c r="H49" i="3"/>
  <c r="E48" i="3"/>
  <c r="F48" i="3"/>
  <c r="H48" i="3"/>
  <c r="E40" i="3"/>
  <c r="F40" i="3"/>
  <c r="H40" i="3"/>
  <c r="E24" i="3"/>
  <c r="F24" i="3"/>
  <c r="H24" i="3"/>
  <c r="E22" i="3"/>
  <c r="F22" i="3"/>
  <c r="H22" i="3"/>
  <c r="E179" i="3"/>
  <c r="F179" i="3"/>
  <c r="H179" i="3"/>
  <c r="E177" i="3"/>
  <c r="F177" i="3"/>
  <c r="H177" i="3"/>
  <c r="H195" i="3"/>
  <c r="E195" i="3"/>
  <c r="F195" i="3"/>
  <c r="E189" i="3"/>
  <c r="F189" i="3"/>
  <c r="H189" i="3"/>
  <c r="E187" i="3"/>
  <c r="F187" i="3"/>
  <c r="H187" i="3"/>
  <c r="E185" i="3"/>
  <c r="F185" i="3"/>
  <c r="H185" i="3"/>
  <c r="E103" i="3"/>
  <c r="F103" i="3"/>
  <c r="H103" i="3"/>
  <c r="E43" i="3"/>
  <c r="F43" i="3"/>
  <c r="H43" i="3"/>
  <c r="E38" i="3"/>
  <c r="F38" i="3"/>
  <c r="H38" i="3"/>
  <c r="E35" i="3"/>
  <c r="F35" i="3"/>
  <c r="H35" i="3"/>
  <c r="E36" i="3"/>
  <c r="F36" i="3"/>
  <c r="H36" i="3"/>
  <c r="E33" i="3"/>
  <c r="F33" i="3"/>
  <c r="H33" i="3"/>
  <c r="H29" i="3"/>
  <c r="F29" i="3"/>
  <c r="E29" i="3"/>
  <c r="H28" i="3"/>
  <c r="E28" i="3"/>
  <c r="F28" i="3"/>
  <c r="E39" i="3"/>
  <c r="H39" i="3"/>
  <c r="E65" i="3"/>
  <c r="F65" i="3"/>
  <c r="H65" i="3"/>
  <c r="E63" i="3"/>
  <c r="F63" i="3"/>
  <c r="H63" i="3"/>
  <c r="E62" i="3"/>
  <c r="F62" i="3"/>
  <c r="H62" i="3"/>
  <c r="E59" i="3"/>
  <c r="F59" i="3"/>
  <c r="H59" i="3"/>
  <c r="E56" i="3"/>
  <c r="F56" i="3"/>
  <c r="H56" i="3"/>
  <c r="E53" i="3"/>
  <c r="F53" i="3"/>
  <c r="H53" i="3"/>
  <c r="E52" i="3"/>
  <c r="F52" i="3"/>
  <c r="H52" i="3"/>
  <c r="E45" i="3"/>
  <c r="F45" i="3"/>
  <c r="H45" i="3"/>
  <c r="G129" i="3" l="1"/>
  <c r="G137" i="3"/>
  <c r="G141" i="3"/>
  <c r="G133" i="3"/>
  <c r="G135" i="3"/>
  <c r="G131" i="3"/>
  <c r="G128" i="3"/>
  <c r="G134" i="3"/>
  <c r="G132" i="3"/>
  <c r="G130" i="3"/>
  <c r="G136" i="3"/>
  <c r="G127" i="3"/>
  <c r="G146" i="3"/>
  <c r="G151" i="3"/>
  <c r="G17" i="3"/>
  <c r="G154" i="3"/>
  <c r="G153" i="3"/>
  <c r="G152" i="3"/>
  <c r="G147" i="3"/>
  <c r="G145" i="3"/>
  <c r="G143" i="3"/>
  <c r="G149" i="3"/>
  <c r="G150" i="3"/>
  <c r="G144" i="3"/>
  <c r="G148" i="3"/>
  <c r="G142" i="3"/>
  <c r="G161" i="3"/>
  <c r="G156" i="3"/>
  <c r="G106" i="3"/>
  <c r="G162" i="3"/>
  <c r="G120" i="3"/>
  <c r="G116" i="3"/>
  <c r="G70" i="3"/>
  <c r="G113" i="3"/>
  <c r="G108" i="3"/>
  <c r="G107" i="3"/>
  <c r="G98" i="3"/>
  <c r="G100" i="3"/>
  <c r="G25" i="3"/>
  <c r="G69" i="3"/>
  <c r="G68" i="3"/>
  <c r="G31" i="3"/>
  <c r="G41" i="3"/>
  <c r="G48" i="3"/>
  <c r="G57" i="3"/>
  <c r="G49" i="3"/>
  <c r="G179" i="3"/>
  <c r="G24" i="3"/>
  <c r="G40" i="3"/>
  <c r="G22" i="3"/>
  <c r="G103" i="3"/>
  <c r="G185" i="3"/>
  <c r="G195" i="3"/>
  <c r="G43" i="3"/>
  <c r="G177" i="3"/>
  <c r="G187" i="3"/>
  <c r="G189" i="3"/>
  <c r="G36" i="3"/>
  <c r="G38" i="3"/>
  <c r="G35" i="3"/>
  <c r="G33" i="3"/>
  <c r="G29" i="3"/>
  <c r="G28" i="3"/>
  <c r="F39" i="3"/>
  <c r="G39" i="3" s="1"/>
  <c r="G65" i="3"/>
  <c r="G63" i="3"/>
  <c r="G62" i="3"/>
  <c r="G59" i="3"/>
  <c r="G52" i="3"/>
  <c r="G56" i="3"/>
  <c r="G45" i="3"/>
  <c r="G53" i="3"/>
  <c r="E93" i="3"/>
  <c r="F93" i="3"/>
  <c r="H93" i="3"/>
  <c r="E90" i="3"/>
  <c r="F90" i="3"/>
  <c r="H90" i="3"/>
  <c r="E80" i="3"/>
  <c r="F80" i="3"/>
  <c r="H80" i="3"/>
  <c r="E77" i="3"/>
  <c r="F77" i="3"/>
  <c r="H77" i="3"/>
  <c r="E87" i="3"/>
  <c r="F87" i="3"/>
  <c r="H87" i="3"/>
  <c r="E85" i="3"/>
  <c r="F85" i="3"/>
  <c r="H85" i="3"/>
  <c r="E86" i="3"/>
  <c r="F86" i="3"/>
  <c r="H86" i="3"/>
  <c r="E83" i="3"/>
  <c r="F83" i="3"/>
  <c r="H83" i="3"/>
  <c r="E81" i="3"/>
  <c r="F81" i="3"/>
  <c r="H81" i="3"/>
  <c r="E75" i="3"/>
  <c r="F75" i="3"/>
  <c r="H75" i="3"/>
  <c r="E73" i="3"/>
  <c r="F73" i="3"/>
  <c r="H73" i="3"/>
  <c r="H71" i="3"/>
  <c r="F71" i="3"/>
  <c r="E71" i="3"/>
  <c r="G90" i="3" l="1"/>
  <c r="G86" i="3"/>
  <c r="G93" i="3"/>
  <c r="G85" i="3"/>
  <c r="G80" i="3"/>
  <c r="G77" i="3"/>
  <c r="G87" i="3"/>
  <c r="G73" i="3"/>
  <c r="G81" i="3"/>
  <c r="G83" i="3"/>
  <c r="G71" i="3"/>
  <c r="G75" i="3"/>
  <c r="H6" i="3" l="1"/>
  <c r="H7" i="3"/>
  <c r="H8" i="3"/>
  <c r="H9" i="3"/>
  <c r="H10" i="3"/>
  <c r="H11" i="3"/>
  <c r="H12" i="3"/>
  <c r="H13" i="3"/>
  <c r="H16" i="3"/>
  <c r="H18" i="3"/>
  <c r="H19" i="3"/>
  <c r="H20" i="3"/>
  <c r="H14" i="3"/>
  <c r="H15" i="3"/>
  <c r="H21" i="3"/>
  <c r="H23" i="3"/>
  <c r="H27" i="3"/>
  <c r="H30" i="3"/>
  <c r="H34" i="3"/>
  <c r="D44" i="3"/>
  <c r="H44" i="3" s="1"/>
  <c r="H46" i="3"/>
  <c r="H47" i="3"/>
  <c r="D50" i="3"/>
  <c r="H50" i="3" s="1"/>
  <c r="H51" i="3"/>
  <c r="H54" i="3"/>
  <c r="D58" i="3"/>
  <c r="H58" i="3" s="1"/>
  <c r="H60" i="3"/>
  <c r="H64" i="3"/>
  <c r="H66" i="3"/>
  <c r="H32" i="3"/>
  <c r="H37" i="3"/>
  <c r="H67" i="3"/>
  <c r="H72" i="3"/>
  <c r="H74" i="3"/>
  <c r="H76" i="3"/>
  <c r="H78" i="3"/>
  <c r="H82" i="3"/>
  <c r="H84" i="3"/>
  <c r="H88" i="3"/>
  <c r="H89" i="3"/>
  <c r="H79" i="3"/>
  <c r="H91" i="3"/>
  <c r="H92" i="3"/>
  <c r="H94" i="3"/>
  <c r="H26" i="3"/>
  <c r="H55" i="3"/>
  <c r="H61" i="3"/>
  <c r="H42" i="3"/>
  <c r="H95" i="3"/>
  <c r="H96" i="3"/>
  <c r="H97" i="3"/>
  <c r="H99" i="3"/>
  <c r="H101" i="3"/>
  <c r="H102" i="3"/>
  <c r="D104" i="3"/>
  <c r="H104" i="3" s="1"/>
  <c r="H105" i="3"/>
  <c r="H109" i="3"/>
  <c r="H110" i="3"/>
  <c r="H111" i="3"/>
  <c r="H112" i="3"/>
  <c r="H114" i="3"/>
  <c r="H115" i="3"/>
  <c r="H117" i="3"/>
  <c r="H118" i="3"/>
  <c r="H119" i="3"/>
  <c r="H121" i="3"/>
  <c r="H122" i="3"/>
  <c r="H123" i="3"/>
  <c r="H124" i="3"/>
  <c r="H125" i="3"/>
  <c r="H126" i="3"/>
  <c r="H138" i="3"/>
  <c r="H139" i="3"/>
  <c r="H140" i="3"/>
  <c r="H155" i="3"/>
  <c r="H157" i="3"/>
  <c r="H158" i="3"/>
  <c r="H159" i="3"/>
  <c r="H160" i="3"/>
  <c r="H166" i="3"/>
  <c r="H167" i="3"/>
  <c r="H168" i="3"/>
  <c r="H169" i="3"/>
  <c r="H170" i="3"/>
  <c r="H171" i="3"/>
  <c r="H172" i="3"/>
  <c r="H174" i="3"/>
  <c r="H175" i="3"/>
  <c r="H163" i="3"/>
  <c r="H164" i="3"/>
  <c r="H165" i="3"/>
  <c r="H182" i="3"/>
  <c r="H183" i="3"/>
  <c r="H184" i="3"/>
  <c r="H186" i="3"/>
  <c r="H188" i="3"/>
  <c r="H190" i="3"/>
  <c r="H191" i="3"/>
  <c r="H192" i="3"/>
  <c r="H193" i="3"/>
  <c r="H194" i="3"/>
  <c r="H196" i="3"/>
  <c r="H197" i="3"/>
  <c r="H198" i="3"/>
  <c r="H176" i="3"/>
  <c r="H178" i="3"/>
  <c r="H180" i="3"/>
  <c r="H181" i="3"/>
  <c r="H199" i="3"/>
  <c r="H200" i="3"/>
  <c r="H201" i="3"/>
  <c r="F6" i="3"/>
  <c r="E7" i="3"/>
  <c r="F8" i="3"/>
  <c r="F9" i="3"/>
  <c r="E10" i="3"/>
  <c r="E11" i="3"/>
  <c r="F12" i="3"/>
  <c r="F13" i="3"/>
  <c r="E16" i="3"/>
  <c r="F18" i="3"/>
  <c r="F19" i="3"/>
  <c r="F20" i="3"/>
  <c r="E14" i="3"/>
  <c r="F15" i="3"/>
  <c r="F21" i="3"/>
  <c r="F23" i="3"/>
  <c r="F27" i="3"/>
  <c r="F30" i="3"/>
  <c r="F34" i="3"/>
  <c r="C44" i="3"/>
  <c r="F44" i="3" s="1"/>
  <c r="F46" i="3"/>
  <c r="F47" i="3"/>
  <c r="E50" i="3"/>
  <c r="F51" i="3"/>
  <c r="F54" i="3"/>
  <c r="C58" i="3"/>
  <c r="E58" i="3" s="1"/>
  <c r="E60" i="3"/>
  <c r="F64" i="3"/>
  <c r="F66" i="3"/>
  <c r="F32" i="3"/>
  <c r="E37" i="3"/>
  <c r="F67" i="3"/>
  <c r="E72" i="3"/>
  <c r="E74" i="3"/>
  <c r="F76" i="3"/>
  <c r="F78" i="3"/>
  <c r="F82" i="3"/>
  <c r="E84" i="3"/>
  <c r="F88" i="3"/>
  <c r="F89" i="3"/>
  <c r="F79" i="3"/>
  <c r="E91" i="3"/>
  <c r="F92" i="3"/>
  <c r="F94" i="3"/>
  <c r="F26" i="3"/>
  <c r="E55" i="3"/>
  <c r="F61" i="3"/>
  <c r="F42" i="3"/>
  <c r="E95" i="3"/>
  <c r="F96" i="3"/>
  <c r="F97" i="3"/>
  <c r="F99" i="3"/>
  <c r="C101" i="3"/>
  <c r="E101" i="3" s="1"/>
  <c r="F102" i="3"/>
  <c r="C104" i="3"/>
  <c r="F104" i="3" s="1"/>
  <c r="E105" i="3"/>
  <c r="F109" i="3"/>
  <c r="F110" i="3"/>
  <c r="E111" i="3"/>
  <c r="F112" i="3"/>
  <c r="F114" i="3"/>
  <c r="E115" i="3"/>
  <c r="E117" i="3"/>
  <c r="F118" i="3"/>
  <c r="F119" i="3"/>
  <c r="F121" i="3"/>
  <c r="E122" i="3"/>
  <c r="F123" i="3"/>
  <c r="F124" i="3"/>
  <c r="E125" i="3"/>
  <c r="F126" i="3"/>
  <c r="E138" i="3"/>
  <c r="E140" i="3"/>
  <c r="F155" i="3"/>
  <c r="E157" i="3"/>
  <c r="E158" i="3"/>
  <c r="E160" i="3"/>
  <c r="F166" i="3"/>
  <c r="E168" i="3"/>
  <c r="E169" i="3"/>
  <c r="F170" i="3"/>
  <c r="E172" i="3"/>
  <c r="E174" i="3"/>
  <c r="E175" i="3"/>
  <c r="F164" i="3"/>
  <c r="E165" i="3"/>
  <c r="E182" i="3"/>
  <c r="E184" i="3"/>
  <c r="F186" i="3"/>
  <c r="E188" i="3"/>
  <c r="E191" i="3"/>
  <c r="E192" i="3"/>
  <c r="F193" i="3"/>
  <c r="F194" i="3"/>
  <c r="F196" i="3"/>
  <c r="F197" i="3"/>
  <c r="F198" i="3"/>
  <c r="F176" i="3"/>
  <c r="F178" i="3"/>
  <c r="F180" i="3"/>
  <c r="F181" i="3"/>
  <c r="F199" i="3"/>
  <c r="E200" i="3"/>
  <c r="F201" i="3"/>
  <c r="I194" i="3" l="1"/>
  <c r="K194" i="3" s="1"/>
  <c r="I193" i="3"/>
  <c r="K193" i="3" s="1"/>
  <c r="I40" i="3"/>
  <c r="K40" i="3" s="1"/>
  <c r="I122" i="3"/>
  <c r="K122" i="3" s="1"/>
  <c r="I120" i="3"/>
  <c r="K120" i="3" s="1"/>
  <c r="I162" i="3"/>
  <c r="K162" i="3" s="1"/>
  <c r="I35" i="3"/>
  <c r="K35" i="3" s="1"/>
  <c r="I70" i="3"/>
  <c r="K70" i="3" s="1"/>
  <c r="I85" i="3"/>
  <c r="K85" i="3" s="1"/>
  <c r="I86" i="3"/>
  <c r="K86" i="3" s="1"/>
  <c r="E181" i="3"/>
  <c r="G181" i="3" s="1"/>
  <c r="E198" i="3"/>
  <c r="G198" i="3" s="1"/>
  <c r="E193" i="3"/>
  <c r="G193" i="3" s="1"/>
  <c r="E186" i="3"/>
  <c r="G186" i="3" s="1"/>
  <c r="E164" i="3"/>
  <c r="G164" i="3" s="1"/>
  <c r="E170" i="3"/>
  <c r="G170" i="3" s="1"/>
  <c r="E166" i="3"/>
  <c r="G166" i="3" s="1"/>
  <c r="E155" i="3"/>
  <c r="G155" i="3" s="1"/>
  <c r="E126" i="3"/>
  <c r="G126" i="3" s="1"/>
  <c r="E121" i="3"/>
  <c r="G121" i="3" s="1"/>
  <c r="E114" i="3"/>
  <c r="G114" i="3" s="1"/>
  <c r="E109" i="3"/>
  <c r="G109" i="3" s="1"/>
  <c r="E99" i="3"/>
  <c r="G99" i="3" s="1"/>
  <c r="E92" i="3"/>
  <c r="G92" i="3" s="1"/>
  <c r="E82" i="3"/>
  <c r="G82" i="3" s="1"/>
  <c r="E64" i="3"/>
  <c r="G64" i="3" s="1"/>
  <c r="E47" i="3"/>
  <c r="G47" i="3" s="1"/>
  <c r="E30" i="3"/>
  <c r="G30" i="3" s="1"/>
  <c r="E15" i="3"/>
  <c r="G15" i="3" s="1"/>
  <c r="E13" i="3"/>
  <c r="G13" i="3" s="1"/>
  <c r="E9" i="3"/>
  <c r="G9" i="3" s="1"/>
  <c r="F200" i="3"/>
  <c r="G200" i="3" s="1"/>
  <c r="F192" i="3"/>
  <c r="G192" i="3" s="1"/>
  <c r="F184" i="3"/>
  <c r="G184" i="3" s="1"/>
  <c r="F175" i="3"/>
  <c r="G175" i="3" s="1"/>
  <c r="F169" i="3"/>
  <c r="G169" i="3" s="1"/>
  <c r="F160" i="3"/>
  <c r="G160" i="3" s="1"/>
  <c r="F117" i="3"/>
  <c r="G117" i="3" s="1"/>
  <c r="F105" i="3"/>
  <c r="G105" i="3" s="1"/>
  <c r="F55" i="3"/>
  <c r="G55" i="3" s="1"/>
  <c r="F74" i="3"/>
  <c r="G74" i="3" s="1"/>
  <c r="F58" i="3"/>
  <c r="G58" i="3" s="1"/>
  <c r="F11" i="3"/>
  <c r="G11" i="3" s="1"/>
  <c r="E201" i="3"/>
  <c r="G201" i="3" s="1"/>
  <c r="E180" i="3"/>
  <c r="G180" i="3" s="1"/>
  <c r="E197" i="3"/>
  <c r="G197" i="3" s="1"/>
  <c r="E124" i="3"/>
  <c r="G124" i="3" s="1"/>
  <c r="E119" i="3"/>
  <c r="G119" i="3" s="1"/>
  <c r="E112" i="3"/>
  <c r="G112" i="3" s="1"/>
  <c r="E97" i="3"/>
  <c r="G97" i="3" s="1"/>
  <c r="E61" i="3"/>
  <c r="G61" i="3" s="1"/>
  <c r="E79" i="3"/>
  <c r="G79" i="3" s="1"/>
  <c r="E78" i="3"/>
  <c r="G78" i="3" s="1"/>
  <c r="E67" i="3"/>
  <c r="G67" i="3" s="1"/>
  <c r="E46" i="3"/>
  <c r="G46" i="3" s="1"/>
  <c r="E27" i="3"/>
  <c r="G27" i="3" s="1"/>
  <c r="E20" i="3"/>
  <c r="G20" i="3" s="1"/>
  <c r="E12" i="3"/>
  <c r="G12" i="3" s="1"/>
  <c r="E8" i="3"/>
  <c r="G8" i="3" s="1"/>
  <c r="F191" i="3"/>
  <c r="G191" i="3" s="1"/>
  <c r="F182" i="3"/>
  <c r="G182" i="3" s="1"/>
  <c r="F174" i="3"/>
  <c r="G174" i="3" s="1"/>
  <c r="F168" i="3"/>
  <c r="G168" i="3" s="1"/>
  <c r="F158" i="3"/>
  <c r="G158" i="3" s="1"/>
  <c r="F140" i="3"/>
  <c r="G140" i="3" s="1"/>
  <c r="F125" i="3"/>
  <c r="G125" i="3" s="1"/>
  <c r="F115" i="3"/>
  <c r="G115" i="3" s="1"/>
  <c r="F101" i="3"/>
  <c r="G101" i="3" s="1"/>
  <c r="F91" i="3"/>
  <c r="G91" i="3" s="1"/>
  <c r="F72" i="3"/>
  <c r="G72" i="3" s="1"/>
  <c r="F50" i="3"/>
  <c r="G50" i="3" s="1"/>
  <c r="F14" i="3"/>
  <c r="G14" i="3" s="1"/>
  <c r="F10" i="3"/>
  <c r="G10" i="3" s="1"/>
  <c r="F183" i="3"/>
  <c r="E183" i="3"/>
  <c r="F171" i="3"/>
  <c r="E171" i="3"/>
  <c r="F167" i="3"/>
  <c r="E167" i="3"/>
  <c r="E178" i="3"/>
  <c r="G178" i="3" s="1"/>
  <c r="E196" i="3"/>
  <c r="G196" i="3" s="1"/>
  <c r="E118" i="3"/>
  <c r="G118" i="3" s="1"/>
  <c r="E110" i="3"/>
  <c r="G110" i="3" s="1"/>
  <c r="E104" i="3"/>
  <c r="G104" i="3" s="1"/>
  <c r="E96" i="3"/>
  <c r="G96" i="3" s="1"/>
  <c r="E26" i="3"/>
  <c r="G26" i="3" s="1"/>
  <c r="E89" i="3"/>
  <c r="G89" i="3" s="1"/>
  <c r="E76" i="3"/>
  <c r="G76" i="3" s="1"/>
  <c r="E32" i="3"/>
  <c r="G32" i="3" s="1"/>
  <c r="E54" i="3"/>
  <c r="G54" i="3" s="1"/>
  <c r="E44" i="3"/>
  <c r="G44" i="3" s="1"/>
  <c r="E23" i="3"/>
  <c r="G23" i="3" s="1"/>
  <c r="E19" i="3"/>
  <c r="G19" i="3" s="1"/>
  <c r="E6" i="3"/>
  <c r="G6" i="3" s="1"/>
  <c r="F188" i="3"/>
  <c r="G188" i="3" s="1"/>
  <c r="F165" i="3"/>
  <c r="G165" i="3" s="1"/>
  <c r="F172" i="3"/>
  <c r="G172" i="3" s="1"/>
  <c r="F157" i="3"/>
  <c r="G157" i="3" s="1"/>
  <c r="F138" i="3"/>
  <c r="G138" i="3" s="1"/>
  <c r="F111" i="3"/>
  <c r="G111" i="3" s="1"/>
  <c r="F95" i="3"/>
  <c r="G95" i="3" s="1"/>
  <c r="F37" i="3"/>
  <c r="G37" i="3" s="1"/>
  <c r="F7" i="3"/>
  <c r="G7" i="3" s="1"/>
  <c r="F190" i="3"/>
  <c r="E190" i="3"/>
  <c r="F163" i="3"/>
  <c r="E163" i="3"/>
  <c r="F159" i="3"/>
  <c r="E159" i="3"/>
  <c r="F139" i="3"/>
  <c r="E139" i="3"/>
  <c r="E199" i="3"/>
  <c r="G199" i="3" s="1"/>
  <c r="E176" i="3"/>
  <c r="G176" i="3" s="1"/>
  <c r="E194" i="3"/>
  <c r="G194" i="3" s="1"/>
  <c r="E123" i="3"/>
  <c r="G123" i="3" s="1"/>
  <c r="E102" i="3"/>
  <c r="G102" i="3" s="1"/>
  <c r="E42" i="3"/>
  <c r="G42" i="3" s="1"/>
  <c r="E94" i="3"/>
  <c r="G94" i="3" s="1"/>
  <c r="E88" i="3"/>
  <c r="G88" i="3" s="1"/>
  <c r="E66" i="3"/>
  <c r="G66" i="3" s="1"/>
  <c r="E51" i="3"/>
  <c r="G51" i="3" s="1"/>
  <c r="E34" i="3"/>
  <c r="G34" i="3" s="1"/>
  <c r="E21" i="3"/>
  <c r="G21" i="3" s="1"/>
  <c r="E18" i="3"/>
  <c r="G18" i="3" s="1"/>
  <c r="F122" i="3"/>
  <c r="G122" i="3" s="1"/>
  <c r="F84" i="3"/>
  <c r="G84" i="3" s="1"/>
  <c r="F60" i="3"/>
  <c r="G60" i="3" s="1"/>
  <c r="F16" i="3"/>
  <c r="G16" i="3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2" i="2"/>
  <c r="G3" i="1"/>
  <c r="G4" i="1"/>
  <c r="G5" i="1"/>
  <c r="G6" i="1"/>
  <c r="G7" i="1"/>
  <c r="G2" i="1"/>
  <c r="F3" i="1"/>
  <c r="F4" i="1"/>
  <c r="F5" i="1"/>
  <c r="F6" i="1"/>
  <c r="F7" i="1"/>
  <c r="I161" i="3" l="1"/>
  <c r="K161" i="3" s="1"/>
  <c r="I69" i="3"/>
  <c r="K69" i="3" s="1"/>
  <c r="G139" i="3"/>
  <c r="G167" i="3"/>
  <c r="G183" i="3"/>
  <c r="G163" i="3"/>
  <c r="G159" i="3"/>
  <c r="G190" i="3"/>
  <c r="G171" i="3"/>
  <c r="I92" i="3" l="1"/>
  <c r="K92" i="3" s="1"/>
  <c r="I199" i="3"/>
  <c r="K199" i="3" s="1"/>
  <c r="I134" i="3"/>
  <c r="K134" i="3" s="1"/>
  <c r="I19" i="3"/>
  <c r="K19" i="3" s="1"/>
  <c r="I182" i="3"/>
  <c r="K182" i="3" s="1"/>
  <c r="I14" i="3"/>
  <c r="K14" i="3" s="1"/>
  <c r="I171" i="3"/>
  <c r="K171" i="3" s="1"/>
  <c r="I33" i="3"/>
  <c r="K33" i="3" s="1"/>
  <c r="I8" i="3"/>
  <c r="K8" i="3" s="1"/>
  <c r="I89" i="3"/>
  <c r="K89" i="3" s="1"/>
  <c r="I74" i="3"/>
  <c r="K74" i="3" s="1"/>
  <c r="I165" i="3"/>
  <c r="K165" i="3" s="1"/>
  <c r="I103" i="3"/>
  <c r="K103" i="3" s="1"/>
  <c r="I16" i="3"/>
  <c r="K16" i="3" s="1"/>
  <c r="I153" i="3"/>
  <c r="K153" i="3" s="1"/>
  <c r="I9" i="3"/>
  <c r="K9" i="3" s="1"/>
  <c r="I190" i="3"/>
  <c r="K190" i="3" s="1"/>
  <c r="I167" i="3"/>
  <c r="K167" i="3" s="1"/>
  <c r="I32" i="3"/>
  <c r="K32" i="3" s="1"/>
  <c r="I200" i="3"/>
  <c r="K200" i="3" s="1"/>
  <c r="I166" i="3"/>
  <c r="K166" i="3" s="1"/>
  <c r="I164" i="3"/>
  <c r="K164" i="3" s="1"/>
  <c r="I96" i="3"/>
  <c r="K96" i="3" s="1"/>
  <c r="I135" i="3"/>
  <c r="K135" i="3" s="1"/>
  <c r="I65" i="3"/>
  <c r="K65" i="3" s="1"/>
  <c r="I110" i="3"/>
  <c r="K110" i="3" s="1"/>
  <c r="I46" i="3"/>
  <c r="K46" i="3" s="1"/>
  <c r="I175" i="3"/>
  <c r="K175" i="3" s="1"/>
  <c r="I197" i="3"/>
  <c r="K197" i="3" s="1"/>
  <c r="I131" i="3"/>
  <c r="K131" i="3" s="1"/>
  <c r="I49" i="3"/>
  <c r="K49" i="3" s="1"/>
  <c r="I18" i="3"/>
  <c r="K18" i="3" s="1"/>
  <c r="I121" i="3"/>
  <c r="K121" i="3" s="1"/>
  <c r="I172" i="3"/>
  <c r="K172" i="3" s="1"/>
  <c r="I102" i="3"/>
  <c r="K102" i="3" s="1"/>
  <c r="I23" i="3"/>
  <c r="K23" i="3" s="1"/>
  <c r="I144" i="3"/>
  <c r="K144" i="3" s="1"/>
  <c r="I118" i="3"/>
  <c r="K118" i="3" s="1"/>
  <c r="I95" i="3"/>
  <c r="K95" i="3" s="1"/>
  <c r="I71" i="3"/>
  <c r="K71" i="3" s="1"/>
  <c r="I139" i="3"/>
  <c r="K139" i="3" s="1"/>
  <c r="I181" i="3"/>
  <c r="K181" i="3" s="1"/>
  <c r="I149" i="3"/>
  <c r="K149" i="3" s="1"/>
  <c r="I168" i="3"/>
  <c r="K168" i="3" s="1"/>
  <c r="I142" i="3"/>
  <c r="K142" i="3" s="1"/>
  <c r="I105" i="3"/>
  <c r="K105" i="3" s="1"/>
  <c r="I15" i="3"/>
  <c r="K15" i="3" s="1"/>
  <c r="I179" i="3"/>
  <c r="K179" i="3" s="1"/>
  <c r="I156" i="3"/>
  <c r="K156" i="3" s="1"/>
  <c r="I126" i="3"/>
  <c r="K126" i="3" s="1"/>
  <c r="I52" i="3"/>
  <c r="K52" i="3" s="1"/>
  <c r="I184" i="3"/>
  <c r="K184" i="3" s="1"/>
  <c r="I59" i="3"/>
  <c r="K59" i="3" s="1"/>
  <c r="I163" i="3"/>
  <c r="K163" i="3" s="1"/>
  <c r="I151" i="3"/>
  <c r="K151" i="3" s="1"/>
  <c r="I124" i="3"/>
  <c r="K124" i="3" s="1"/>
  <c r="I100" i="3"/>
  <c r="K100" i="3" s="1"/>
  <c r="I12" i="3"/>
  <c r="K12" i="3" s="1"/>
  <c r="I125" i="3"/>
  <c r="K125" i="3" s="1"/>
  <c r="I147" i="3"/>
  <c r="K147" i="3" s="1"/>
  <c r="I159" i="3"/>
  <c r="K159" i="3" s="1"/>
  <c r="I29" i="3"/>
  <c r="K29" i="3" s="1"/>
  <c r="I174" i="3"/>
  <c r="K174" i="3" s="1"/>
  <c r="I10" i="3"/>
  <c r="K10" i="3" s="1"/>
  <c r="I160" i="3"/>
  <c r="K160" i="3" s="1"/>
  <c r="I20" i="3"/>
  <c r="K20" i="3" s="1"/>
  <c r="I169" i="3"/>
  <c r="K169" i="3" s="1"/>
  <c r="I115" i="3"/>
  <c r="K115" i="3" s="1"/>
  <c r="I176" i="3"/>
  <c r="K176" i="3" s="1"/>
  <c r="I82" i="3"/>
  <c r="K82" i="3" s="1"/>
  <c r="I13" i="3"/>
  <c r="K13" i="3" s="1"/>
  <c r="I146" i="3"/>
  <c r="K146" i="3" s="1"/>
  <c r="I198" i="3"/>
  <c r="K198" i="3" s="1"/>
  <c r="I42" i="3"/>
  <c r="K42" i="3" s="1"/>
  <c r="I7" i="3"/>
  <c r="K7" i="3" s="1"/>
  <c r="I75" i="3"/>
  <c r="K75" i="3" s="1"/>
  <c r="I127" i="3"/>
  <c r="K127" i="3" s="1"/>
  <c r="I38" i="3"/>
  <c r="K38" i="3" s="1"/>
  <c r="I116" i="3"/>
  <c r="K116" i="3" s="1"/>
  <c r="I97" i="3"/>
  <c r="K97" i="3" s="1"/>
  <c r="I157" i="3"/>
  <c r="K157" i="3" s="1"/>
  <c r="I195" i="3"/>
  <c r="K195" i="3" s="1"/>
  <c r="I83" i="3"/>
  <c r="K83" i="3" s="1"/>
  <c r="I183" i="3"/>
  <c r="K183" i="3" s="1"/>
  <c r="I158" i="3"/>
  <c r="K158" i="3" s="1"/>
  <c r="I107" i="3"/>
  <c r="K107" i="3" s="1"/>
  <c r="I79" i="3"/>
  <c r="K79" i="3" s="1"/>
  <c r="I191" i="3"/>
  <c r="K191" i="3" s="1"/>
  <c r="I109" i="3"/>
  <c r="K109" i="3" s="1"/>
  <c r="I111" i="3"/>
  <c r="K111" i="3" s="1"/>
  <c r="I178" i="3"/>
  <c r="K178" i="3" s="1"/>
  <c r="I119" i="3"/>
  <c r="K119" i="3" s="1"/>
  <c r="I201" i="3"/>
  <c r="K201" i="3" s="1"/>
  <c r="I123" i="3"/>
  <c r="K123" i="3" s="1"/>
  <c r="I94" i="3"/>
  <c r="K94" i="3" s="1"/>
  <c r="I54" i="3"/>
  <c r="K54" i="3" s="1"/>
  <c r="I11" i="3"/>
  <c r="K11" i="3" s="1"/>
  <c r="I192" i="3"/>
  <c r="K192" i="3" s="1"/>
  <c r="I140" i="3"/>
  <c r="K140" i="3" s="1"/>
  <c r="I67" i="3"/>
  <c r="K67" i="3" s="1"/>
  <c r="I6" i="3"/>
  <c r="K6" i="3" s="1"/>
  <c r="I137" i="3"/>
  <c r="K137" i="3" s="1"/>
  <c r="I112" i="3"/>
  <c r="K112" i="3" s="1"/>
  <c r="I43" i="3"/>
  <c r="K43" i="3" s="1"/>
  <c r="I63" i="3"/>
  <c r="K63" i="3" s="1"/>
  <c r="I129" i="3"/>
  <c r="K129" i="3" s="1"/>
  <c r="I130" i="3"/>
  <c r="K130" i="3" s="1"/>
  <c r="I80" i="3"/>
  <c r="K80" i="3" s="1"/>
  <c r="I177" i="3"/>
  <c r="K177" i="3" s="1"/>
  <c r="I93" i="3"/>
  <c r="K93" i="3" s="1"/>
  <c r="I62" i="3"/>
  <c r="K62" i="3" s="1"/>
  <c r="I61" i="3"/>
  <c r="K61" i="3" s="1"/>
  <c r="I138" i="3"/>
  <c r="K138" i="3" s="1"/>
  <c r="I44" i="3"/>
  <c r="K44" i="3" s="1"/>
  <c r="I77" i="3"/>
  <c r="K77" i="3" s="1"/>
  <c r="I78" i="3"/>
  <c r="K78" i="3" s="1"/>
  <c r="I64" i="3"/>
  <c r="K64" i="3" s="1"/>
  <c r="I34" i="3"/>
  <c r="K34" i="3" s="1"/>
  <c r="I73" i="3"/>
  <c r="K73" i="3" s="1"/>
  <c r="I17" i="3"/>
  <c r="K17" i="3" s="1"/>
  <c r="I56" i="3"/>
  <c r="K56" i="3" s="1"/>
  <c r="I55" i="3"/>
  <c r="K55" i="3" s="1"/>
  <c r="I189" i="3"/>
  <c r="K189" i="3" s="1"/>
  <c r="I25" i="3"/>
  <c r="K25" i="3" s="1"/>
  <c r="I26" i="3"/>
  <c r="K26" i="3" s="1"/>
  <c r="I22" i="3"/>
  <c r="K22" i="3" s="1"/>
  <c r="I21" i="3"/>
  <c r="K21" i="3" s="1"/>
  <c r="I91" i="3"/>
  <c r="K91" i="3" s="1"/>
  <c r="I90" i="3"/>
  <c r="K90" i="3" s="1"/>
  <c r="I136" i="3"/>
  <c r="K136" i="3" s="1"/>
  <c r="I186" i="3"/>
  <c r="K186" i="3" s="1"/>
  <c r="I185" i="3"/>
  <c r="K185" i="3" s="1"/>
  <c r="I45" i="3"/>
  <c r="K45" i="3" s="1"/>
  <c r="I132" i="3"/>
  <c r="K132" i="3" s="1"/>
  <c r="I57" i="3"/>
  <c r="K57" i="3" s="1"/>
  <c r="I58" i="3"/>
  <c r="K58" i="3" s="1"/>
  <c r="I28" i="3"/>
  <c r="K28" i="3" s="1"/>
  <c r="I27" i="3"/>
  <c r="K27" i="3" s="1"/>
  <c r="I72" i="3"/>
  <c r="K72" i="3" s="1"/>
  <c r="I37" i="3"/>
  <c r="K37" i="3" s="1"/>
  <c r="I36" i="3"/>
  <c r="K36" i="3" s="1"/>
  <c r="I150" i="3"/>
  <c r="K150" i="3" s="1"/>
  <c r="I188" i="3"/>
  <c r="K188" i="3" s="1"/>
  <c r="I187" i="3"/>
  <c r="K187" i="3" s="1"/>
  <c r="I180" i="3"/>
  <c r="K180" i="3" s="1"/>
  <c r="I155" i="3"/>
  <c r="K155" i="3" s="1"/>
  <c r="I88" i="3"/>
  <c r="K88" i="3" s="1"/>
  <c r="I87" i="3"/>
  <c r="K87" i="3" s="1"/>
  <c r="I60" i="3"/>
  <c r="K60" i="3" s="1"/>
  <c r="I101" i="3"/>
  <c r="K101" i="3" s="1"/>
  <c r="I48" i="3"/>
  <c r="K48" i="3" s="1"/>
  <c r="I47" i="3"/>
  <c r="K47" i="3" s="1"/>
  <c r="I148" i="3"/>
  <c r="K148" i="3" s="1"/>
  <c r="I196" i="3"/>
  <c r="K196" i="3" s="1"/>
  <c r="I50" i="3"/>
  <c r="K50" i="3" s="1"/>
  <c r="I24" i="3"/>
  <c r="K24" i="3" s="1"/>
  <c r="I143" i="3"/>
  <c r="K143" i="3" s="1"/>
  <c r="I114" i="3"/>
  <c r="K114" i="3" s="1"/>
  <c r="I113" i="3"/>
  <c r="K113" i="3" s="1"/>
  <c r="I81" i="3"/>
  <c r="K81" i="3" s="1"/>
  <c r="I99" i="3"/>
  <c r="K99" i="3" s="1"/>
  <c r="I98" i="3"/>
  <c r="K98" i="3" s="1"/>
  <c r="I41" i="3"/>
  <c r="K41" i="3" s="1"/>
  <c r="I128" i="3"/>
  <c r="K128" i="3" s="1"/>
  <c r="I117" i="3"/>
  <c r="K117" i="3" s="1"/>
  <c r="J6" i="3" l="1"/>
  <c r="J7" i="3"/>
  <c r="I108" i="3"/>
  <c r="K108" i="3" s="1"/>
  <c r="I106" i="3"/>
  <c r="K106" i="3" s="1"/>
  <c r="I53" i="3"/>
  <c r="K53" i="3" s="1"/>
  <c r="I76" i="3"/>
  <c r="K76" i="3" s="1"/>
  <c r="I133" i="3"/>
  <c r="K133" i="3" s="1"/>
  <c r="I84" i="3"/>
  <c r="K84" i="3" s="1"/>
  <c r="I152" i="3"/>
  <c r="K152" i="3" s="1"/>
  <c r="I51" i="3"/>
  <c r="K51" i="3" s="1"/>
  <c r="I141" i="3"/>
  <c r="K141" i="3" s="1"/>
  <c r="I66" i="3"/>
  <c r="K66" i="3" s="1"/>
  <c r="I39" i="3"/>
  <c r="K39" i="3" s="1"/>
  <c r="I145" i="3"/>
  <c r="K145" i="3" s="1"/>
  <c r="I30" i="3"/>
  <c r="K30" i="3" s="1"/>
  <c r="I31" i="3"/>
  <c r="K31" i="3" s="1"/>
  <c r="I154" i="3"/>
  <c r="K154" i="3" s="1"/>
  <c r="I104" i="3"/>
  <c r="K104" i="3" s="1"/>
  <c r="I170" i="3"/>
  <c r="K170" i="3" s="1"/>
  <c r="J8" i="3"/>
  <c r="F5" i="3"/>
  <c r="L6" i="3" l="1"/>
  <c r="M6" i="3"/>
  <c r="N6" i="3"/>
  <c r="L8" i="3"/>
  <c r="M8" i="3"/>
  <c r="N8" i="3"/>
  <c r="L7" i="3"/>
  <c r="M7" i="3"/>
  <c r="N7" i="3"/>
  <c r="J9" i="3"/>
  <c r="E5" i="3"/>
  <c r="L9" i="3" l="1"/>
  <c r="M9" i="3"/>
  <c r="N9" i="3"/>
  <c r="J10" i="3"/>
  <c r="G5" i="3"/>
  <c r="L10" i="3" l="1"/>
  <c r="M10" i="3"/>
  <c r="N10" i="3"/>
  <c r="J11" i="3"/>
  <c r="D5" i="1"/>
  <c r="K5" i="1" s="1"/>
  <c r="K4" i="1"/>
  <c r="L11" i="3" l="1"/>
  <c r="M11" i="3"/>
  <c r="N11" i="3"/>
  <c r="H5" i="3"/>
  <c r="D6" i="1"/>
  <c r="K6" i="1" s="1"/>
  <c r="D2" i="1"/>
  <c r="K2" i="1" s="1"/>
  <c r="D7" i="1"/>
  <c r="K7" i="1" s="1"/>
  <c r="K3" i="1"/>
  <c r="J12" i="3" l="1"/>
  <c r="L12" i="3" l="1"/>
  <c r="M12" i="3"/>
  <c r="N12" i="3"/>
  <c r="J13" i="3"/>
  <c r="L13" i="3" l="1"/>
  <c r="M13" i="3"/>
  <c r="N13" i="3"/>
  <c r="J16" i="3"/>
  <c r="L16" i="3" l="1"/>
  <c r="M16" i="3"/>
  <c r="N16" i="3"/>
  <c r="J18" i="3"/>
  <c r="L18" i="3" l="1"/>
  <c r="M18" i="3"/>
  <c r="N18" i="3"/>
  <c r="J162" i="3"/>
  <c r="J137" i="3"/>
  <c r="J24" i="3"/>
  <c r="J98" i="3"/>
  <c r="J49" i="3"/>
  <c r="J135" i="3"/>
  <c r="J52" i="3"/>
  <c r="J43" i="3"/>
  <c r="J57" i="3"/>
  <c r="J147" i="3"/>
  <c r="J120" i="3"/>
  <c r="J149" i="3"/>
  <c r="J154" i="3"/>
  <c r="J31" i="3"/>
  <c r="J129" i="3"/>
  <c r="J63" i="3"/>
  <c r="J56" i="3"/>
  <c r="J59" i="3"/>
  <c r="J36" i="3"/>
  <c r="J38" i="3"/>
  <c r="J116" i="3"/>
  <c r="J179" i="3"/>
  <c r="J106" i="3"/>
  <c r="J177" i="3"/>
  <c r="J161" i="3"/>
  <c r="J70" i="3"/>
  <c r="J146" i="3"/>
  <c r="J35" i="3"/>
  <c r="J136" i="3"/>
  <c r="J108" i="3"/>
  <c r="J40" i="3"/>
  <c r="J100" i="3"/>
  <c r="J150" i="3"/>
  <c r="J127" i="3"/>
  <c r="J132" i="3"/>
  <c r="J65" i="3"/>
  <c r="J134" i="3"/>
  <c r="J143" i="3"/>
  <c r="J145" i="3"/>
  <c r="J103" i="3"/>
  <c r="J153" i="3"/>
  <c r="J68" i="3"/>
  <c r="J48" i="3"/>
  <c r="J25" i="3"/>
  <c r="J62" i="3"/>
  <c r="J39" i="3"/>
  <c r="J144" i="3"/>
  <c r="J69" i="3"/>
  <c r="J113" i="3"/>
  <c r="J142" i="3"/>
  <c r="J128" i="3"/>
  <c r="J33" i="3"/>
  <c r="J148" i="3"/>
  <c r="J45" i="3"/>
  <c r="J53" i="3"/>
  <c r="J152" i="3"/>
  <c r="J141" i="3"/>
  <c r="J22" i="3"/>
  <c r="J187" i="3"/>
  <c r="J189" i="3"/>
  <c r="J41" i="3"/>
  <c r="J17" i="3"/>
  <c r="J130" i="3"/>
  <c r="J185" i="3"/>
  <c r="J133" i="3"/>
  <c r="J151" i="3"/>
  <c r="J131" i="3"/>
  <c r="J29" i="3"/>
  <c r="J195" i="3"/>
  <c r="J156" i="3"/>
  <c r="J107" i="3"/>
  <c r="J28" i="3"/>
  <c r="J19" i="3"/>
  <c r="M195" i="3" l="1"/>
  <c r="N195" i="3"/>
  <c r="L195" i="3"/>
  <c r="L141" i="3"/>
  <c r="M141" i="3"/>
  <c r="N141" i="3"/>
  <c r="L62" i="3"/>
  <c r="M62" i="3"/>
  <c r="N62" i="3"/>
  <c r="L136" i="3"/>
  <c r="M136" i="3"/>
  <c r="N136" i="3"/>
  <c r="L154" i="3"/>
  <c r="M154" i="3"/>
  <c r="N154" i="3"/>
  <c r="L29" i="3"/>
  <c r="M29" i="3"/>
  <c r="N29" i="3"/>
  <c r="N103" i="3"/>
  <c r="M103" i="3"/>
  <c r="L103" i="3"/>
  <c r="L63" i="3"/>
  <c r="M63" i="3"/>
  <c r="N63" i="3"/>
  <c r="N98" i="3"/>
  <c r="L98" i="3"/>
  <c r="M98" i="3"/>
  <c r="L19" i="3"/>
  <c r="M19" i="3"/>
  <c r="N19" i="3"/>
  <c r="L41" i="3"/>
  <c r="M41" i="3"/>
  <c r="N41" i="3"/>
  <c r="N113" i="3"/>
  <c r="M113" i="3"/>
  <c r="L113" i="3"/>
  <c r="M134" i="3"/>
  <c r="N134" i="3"/>
  <c r="L134" i="3"/>
  <c r="L161" i="3"/>
  <c r="M161" i="3"/>
  <c r="N161" i="3"/>
  <c r="L56" i="3"/>
  <c r="M56" i="3"/>
  <c r="N56" i="3"/>
  <c r="L162" i="3"/>
  <c r="M162" i="3"/>
  <c r="N162" i="3"/>
  <c r="M185" i="3"/>
  <c r="N185" i="3"/>
  <c r="L185" i="3"/>
  <c r="L152" i="3"/>
  <c r="M152" i="3"/>
  <c r="N152" i="3"/>
  <c r="L69" i="3"/>
  <c r="M69" i="3"/>
  <c r="N69" i="3"/>
  <c r="L65" i="3"/>
  <c r="M65" i="3"/>
  <c r="N65" i="3"/>
  <c r="L35" i="3"/>
  <c r="M35" i="3"/>
  <c r="N35" i="3"/>
  <c r="L38" i="3"/>
  <c r="M38" i="3"/>
  <c r="N38" i="3"/>
  <c r="L149" i="3"/>
  <c r="M149" i="3"/>
  <c r="N149" i="3"/>
  <c r="N130" i="3"/>
  <c r="L130" i="3"/>
  <c r="M130" i="3"/>
  <c r="N128" i="3"/>
  <c r="L128" i="3"/>
  <c r="M128" i="3"/>
  <c r="L145" i="3"/>
  <c r="M145" i="3"/>
  <c r="N145" i="3"/>
  <c r="L146" i="3"/>
  <c r="M146" i="3"/>
  <c r="N146" i="3"/>
  <c r="L36" i="3"/>
  <c r="M36" i="3"/>
  <c r="N36" i="3"/>
  <c r="N129" i="3"/>
  <c r="M129" i="3"/>
  <c r="L129" i="3"/>
  <c r="N120" i="3"/>
  <c r="L120" i="3"/>
  <c r="M120" i="3"/>
  <c r="L52" i="3"/>
  <c r="M52" i="3"/>
  <c r="N52" i="3"/>
  <c r="L24" i="3"/>
  <c r="M24" i="3"/>
  <c r="N24" i="3"/>
  <c r="L133" i="3"/>
  <c r="M133" i="3"/>
  <c r="N133" i="3"/>
  <c r="L148" i="3"/>
  <c r="M148" i="3"/>
  <c r="N148" i="3"/>
  <c r="L153" i="3"/>
  <c r="M153" i="3"/>
  <c r="N153" i="3"/>
  <c r="L150" i="3"/>
  <c r="M150" i="3"/>
  <c r="N150" i="3"/>
  <c r="N116" i="3"/>
  <c r="L116" i="3"/>
  <c r="M116" i="3"/>
  <c r="L57" i="3"/>
  <c r="M57" i="3"/>
  <c r="N57" i="3"/>
  <c r="L49" i="3"/>
  <c r="M49" i="3"/>
  <c r="N49" i="3"/>
  <c r="L28" i="3"/>
  <c r="M28" i="3"/>
  <c r="N28" i="3"/>
  <c r="M189" i="3"/>
  <c r="N189" i="3"/>
  <c r="L189" i="3"/>
  <c r="L33" i="3"/>
  <c r="M33" i="3"/>
  <c r="N33" i="3"/>
  <c r="L25" i="3"/>
  <c r="M25" i="3"/>
  <c r="N25" i="3"/>
  <c r="N100" i="3"/>
  <c r="L100" i="3"/>
  <c r="M100" i="3"/>
  <c r="M177" i="3"/>
  <c r="N177" i="3"/>
  <c r="L177" i="3"/>
  <c r="L43" i="3"/>
  <c r="M43" i="3"/>
  <c r="N43" i="3"/>
  <c r="N107" i="3"/>
  <c r="M107" i="3"/>
  <c r="L107" i="3"/>
  <c r="N131" i="3"/>
  <c r="M131" i="3"/>
  <c r="L131" i="3"/>
  <c r="M187" i="3"/>
  <c r="N187" i="3"/>
  <c r="L187" i="3"/>
  <c r="L53" i="3"/>
  <c r="M53" i="3"/>
  <c r="N53" i="3"/>
  <c r="L144" i="3"/>
  <c r="M144" i="3"/>
  <c r="N144" i="3"/>
  <c r="L48" i="3"/>
  <c r="M48" i="3"/>
  <c r="N48" i="3"/>
  <c r="L132" i="3"/>
  <c r="M132" i="3"/>
  <c r="N132" i="3"/>
  <c r="L40" i="3"/>
  <c r="M40" i="3"/>
  <c r="N40" i="3"/>
  <c r="N106" i="3"/>
  <c r="L106" i="3"/>
  <c r="M106" i="3"/>
  <c r="L156" i="3"/>
  <c r="M156" i="3"/>
  <c r="N156" i="3"/>
  <c r="L151" i="3"/>
  <c r="M151" i="3"/>
  <c r="N151" i="3"/>
  <c r="L17" i="3"/>
  <c r="M17" i="3"/>
  <c r="N17" i="3"/>
  <c r="L22" i="3"/>
  <c r="M22" i="3"/>
  <c r="N22" i="3"/>
  <c r="L45" i="3"/>
  <c r="M45" i="3"/>
  <c r="N45" i="3"/>
  <c r="L142" i="3"/>
  <c r="M142" i="3"/>
  <c r="N142" i="3"/>
  <c r="L39" i="3"/>
  <c r="M39" i="3"/>
  <c r="N39" i="3"/>
  <c r="L68" i="3"/>
  <c r="M68" i="3"/>
  <c r="N68" i="3"/>
  <c r="L143" i="3"/>
  <c r="M143" i="3"/>
  <c r="N143" i="3"/>
  <c r="N127" i="3"/>
  <c r="M127" i="3"/>
  <c r="L127" i="3"/>
  <c r="N108" i="3"/>
  <c r="L108" i="3"/>
  <c r="M108" i="3"/>
  <c r="L70" i="3"/>
  <c r="M70" i="3"/>
  <c r="N70" i="3"/>
  <c r="M179" i="3"/>
  <c r="N179" i="3"/>
  <c r="L179" i="3"/>
  <c r="L59" i="3"/>
  <c r="M59" i="3"/>
  <c r="N59" i="3"/>
  <c r="L31" i="3"/>
  <c r="M31" i="3"/>
  <c r="N31" i="3"/>
  <c r="L147" i="3"/>
  <c r="M147" i="3"/>
  <c r="N147" i="3"/>
  <c r="N135" i="3"/>
  <c r="L135" i="3"/>
  <c r="M135" i="3"/>
  <c r="L137" i="3"/>
  <c r="M137" i="3"/>
  <c r="N137" i="3"/>
  <c r="J20" i="3"/>
  <c r="L20" i="3" l="1"/>
  <c r="M20" i="3"/>
  <c r="N20" i="3"/>
  <c r="J14" i="3"/>
  <c r="L14" i="3" l="1"/>
  <c r="M14" i="3"/>
  <c r="N14" i="3"/>
  <c r="J5" i="3"/>
  <c r="J15" i="3"/>
  <c r="L5" i="3" l="1"/>
  <c r="M5" i="3"/>
  <c r="N5" i="3"/>
  <c r="L15" i="3"/>
  <c r="M15" i="3"/>
  <c r="N15" i="3"/>
  <c r="J21" i="3"/>
  <c r="L21" i="3" l="1"/>
  <c r="M21" i="3"/>
  <c r="N21" i="3"/>
  <c r="J23" i="3"/>
  <c r="L23" i="3" l="1"/>
  <c r="M23" i="3"/>
  <c r="N23" i="3"/>
  <c r="J27" i="3"/>
  <c r="L27" i="3" l="1"/>
  <c r="M27" i="3"/>
  <c r="N27" i="3"/>
  <c r="J30" i="3"/>
  <c r="L30" i="3" l="1"/>
  <c r="M30" i="3"/>
  <c r="N30" i="3"/>
  <c r="J34" i="3"/>
  <c r="L34" i="3" l="1"/>
  <c r="M34" i="3"/>
  <c r="N34" i="3"/>
  <c r="J125" i="3"/>
  <c r="J93" i="3"/>
  <c r="J121" i="3"/>
  <c r="J176" i="3"/>
  <c r="J102" i="3"/>
  <c r="J109" i="3"/>
  <c r="J178" i="3"/>
  <c r="J105" i="3"/>
  <c r="J194" i="3"/>
  <c r="J186" i="3"/>
  <c r="J197" i="3"/>
  <c r="J94" i="3"/>
  <c r="J169" i="3"/>
  <c r="J165" i="3"/>
  <c r="J192" i="3"/>
  <c r="J101" i="3"/>
  <c r="J200" i="3"/>
  <c r="J26" i="3"/>
  <c r="J172" i="3"/>
  <c r="J184" i="3"/>
  <c r="J166" i="3"/>
  <c r="J111" i="3"/>
  <c r="J171" i="3"/>
  <c r="J104" i="3"/>
  <c r="J190" i="3"/>
  <c r="J180" i="3"/>
  <c r="J55" i="3"/>
  <c r="J193" i="3"/>
  <c r="J198" i="3"/>
  <c r="J114" i="3"/>
  <c r="J158" i="3"/>
  <c r="J123" i="3"/>
  <c r="J139" i="3"/>
  <c r="J96" i="3"/>
  <c r="J164" i="3"/>
  <c r="J117" i="3"/>
  <c r="J92" i="3"/>
  <c r="J167" i="3"/>
  <c r="J175" i="3"/>
  <c r="J160" i="3"/>
  <c r="J95" i="3"/>
  <c r="J119" i="3"/>
  <c r="J157" i="3"/>
  <c r="J196" i="3"/>
  <c r="J126" i="3"/>
  <c r="J170" i="3"/>
  <c r="J42" i="3"/>
  <c r="J199" i="3"/>
  <c r="J155" i="3"/>
  <c r="J99" i="3"/>
  <c r="J112" i="3"/>
  <c r="J181" i="3"/>
  <c r="J118" i="3"/>
  <c r="J182" i="3"/>
  <c r="J188" i="3"/>
  <c r="J110" i="3"/>
  <c r="J174" i="3"/>
  <c r="J168" i="3"/>
  <c r="J201" i="3"/>
  <c r="J97" i="3"/>
  <c r="J183" i="3"/>
  <c r="J122" i="3"/>
  <c r="J138" i="3"/>
  <c r="J159" i="3"/>
  <c r="J163" i="3"/>
  <c r="J115" i="3"/>
  <c r="J140" i="3"/>
  <c r="J124" i="3"/>
  <c r="J61" i="3"/>
  <c r="J191" i="3"/>
  <c r="J79" i="3"/>
  <c r="J80" i="3"/>
  <c r="J90" i="3"/>
  <c r="J89" i="3"/>
  <c r="J88" i="3"/>
  <c r="J84" i="3"/>
  <c r="J87" i="3"/>
  <c r="J82" i="3"/>
  <c r="J78" i="3"/>
  <c r="J81" i="3"/>
  <c r="J76" i="3"/>
  <c r="J74" i="3"/>
  <c r="J75" i="3"/>
  <c r="J72" i="3"/>
  <c r="J73" i="3"/>
  <c r="J71" i="3"/>
  <c r="J67" i="3"/>
  <c r="J32" i="3"/>
  <c r="J64" i="3"/>
  <c r="J58" i="3"/>
  <c r="J51" i="3"/>
  <c r="J47" i="3"/>
  <c r="J44" i="3"/>
  <c r="J86" i="3"/>
  <c r="L64" i="3" l="1"/>
  <c r="M64" i="3"/>
  <c r="N64" i="3"/>
  <c r="N90" i="3"/>
  <c r="L90" i="3"/>
  <c r="M90" i="3"/>
  <c r="M183" i="3"/>
  <c r="N183" i="3"/>
  <c r="L183" i="3"/>
  <c r="L155" i="3"/>
  <c r="M155" i="3"/>
  <c r="N155" i="3"/>
  <c r="N92" i="3"/>
  <c r="L92" i="3"/>
  <c r="M92" i="3"/>
  <c r="M198" i="3"/>
  <c r="N198" i="3"/>
  <c r="L198" i="3"/>
  <c r="M200" i="3"/>
  <c r="N200" i="3"/>
  <c r="L200" i="3"/>
  <c r="M194" i="3"/>
  <c r="N194" i="3"/>
  <c r="L194" i="3"/>
  <c r="N124" i="3"/>
  <c r="L124" i="3"/>
  <c r="M124" i="3"/>
  <c r="M181" i="3"/>
  <c r="N181" i="3"/>
  <c r="L181" i="3"/>
  <c r="L160" i="3"/>
  <c r="M160" i="3"/>
  <c r="N160" i="3"/>
  <c r="M193" i="3"/>
  <c r="N193" i="3"/>
  <c r="L193" i="3"/>
  <c r="M184" i="3"/>
  <c r="N184" i="3"/>
  <c r="L184" i="3"/>
  <c r="N94" i="3"/>
  <c r="L94" i="3"/>
  <c r="M94" i="3"/>
  <c r="N105" i="3"/>
  <c r="M105" i="3"/>
  <c r="L105" i="3"/>
  <c r="L176" i="3"/>
  <c r="M176" i="3"/>
  <c r="N176" i="3"/>
  <c r="L44" i="3"/>
  <c r="M44" i="3"/>
  <c r="N44" i="3"/>
  <c r="L87" i="3"/>
  <c r="M87" i="3"/>
  <c r="N87" i="3"/>
  <c r="L163" i="3"/>
  <c r="M163" i="3"/>
  <c r="N163" i="3"/>
  <c r="N118" i="3"/>
  <c r="L118" i="3"/>
  <c r="M118" i="3"/>
  <c r="N95" i="3"/>
  <c r="M95" i="3"/>
  <c r="L95" i="3"/>
  <c r="N139" i="3"/>
  <c r="L139" i="3"/>
  <c r="M139" i="3"/>
  <c r="M190" i="3"/>
  <c r="N190" i="3"/>
  <c r="L190" i="3"/>
  <c r="L169" i="3"/>
  <c r="M169" i="3"/>
  <c r="N169" i="3"/>
  <c r="N102" i="3"/>
  <c r="L102" i="3"/>
  <c r="M102" i="3"/>
  <c r="L32" i="3"/>
  <c r="M32" i="3"/>
  <c r="N32" i="3"/>
  <c r="L81" i="3"/>
  <c r="M81" i="3"/>
  <c r="N81" i="3"/>
  <c r="L80" i="3"/>
  <c r="M80" i="3"/>
  <c r="N80" i="3"/>
  <c r="N97" i="3"/>
  <c r="M97" i="3"/>
  <c r="L97" i="3"/>
  <c r="M199" i="3"/>
  <c r="N199" i="3"/>
  <c r="L199" i="3"/>
  <c r="N117" i="3"/>
  <c r="M117" i="3"/>
  <c r="L117" i="3"/>
  <c r="N104" i="3"/>
  <c r="L104" i="3"/>
  <c r="M104" i="3"/>
  <c r="L67" i="3"/>
  <c r="M67" i="3"/>
  <c r="N67" i="3"/>
  <c r="L88" i="3"/>
  <c r="M88" i="3"/>
  <c r="N88" i="3"/>
  <c r="M138" i="3"/>
  <c r="N138" i="3"/>
  <c r="L138" i="3"/>
  <c r="N112" i="3"/>
  <c r="L112" i="3"/>
  <c r="M112" i="3"/>
  <c r="L157" i="3"/>
  <c r="M157" i="3"/>
  <c r="N157" i="3"/>
  <c r="L164" i="3"/>
  <c r="M164" i="3"/>
  <c r="N164" i="3"/>
  <c r="L158" i="3"/>
  <c r="M158" i="3"/>
  <c r="N158" i="3"/>
  <c r="L55" i="3"/>
  <c r="M55" i="3"/>
  <c r="N55" i="3"/>
  <c r="L171" i="3"/>
  <c r="M171" i="3"/>
  <c r="N171" i="3"/>
  <c r="L172" i="3"/>
  <c r="M172" i="3"/>
  <c r="N172" i="3"/>
  <c r="M192" i="3"/>
  <c r="N192" i="3"/>
  <c r="L192" i="3"/>
  <c r="M197" i="3"/>
  <c r="N197" i="3"/>
  <c r="L197" i="3"/>
  <c r="M178" i="3"/>
  <c r="N178" i="3"/>
  <c r="L178" i="3"/>
  <c r="N121" i="3"/>
  <c r="M121" i="3"/>
  <c r="L121" i="3"/>
  <c r="L73" i="3"/>
  <c r="M73" i="3"/>
  <c r="N73" i="3"/>
  <c r="L76" i="3"/>
  <c r="M76" i="3"/>
  <c r="N76" i="3"/>
  <c r="L61" i="3"/>
  <c r="M61" i="3"/>
  <c r="N61" i="3"/>
  <c r="L174" i="3"/>
  <c r="M174" i="3"/>
  <c r="N174" i="3"/>
  <c r="N126" i="3"/>
  <c r="L126" i="3"/>
  <c r="M126" i="3"/>
  <c r="L166" i="3"/>
  <c r="M166" i="3"/>
  <c r="N166" i="3"/>
  <c r="N125" i="3"/>
  <c r="M125" i="3"/>
  <c r="L125" i="3"/>
  <c r="L47" i="3"/>
  <c r="M47" i="3"/>
  <c r="N47" i="3"/>
  <c r="L72" i="3"/>
  <c r="M72" i="3"/>
  <c r="N72" i="3"/>
  <c r="L84" i="3"/>
  <c r="M84" i="3"/>
  <c r="N84" i="3"/>
  <c r="L159" i="3"/>
  <c r="M159" i="3"/>
  <c r="N159" i="3"/>
  <c r="N110" i="3"/>
  <c r="L110" i="3"/>
  <c r="M110" i="3"/>
  <c r="M196" i="3"/>
  <c r="N196" i="3"/>
  <c r="L196" i="3"/>
  <c r="N123" i="3"/>
  <c r="M123" i="3"/>
  <c r="L123" i="3"/>
  <c r="N101" i="3"/>
  <c r="M101" i="3"/>
  <c r="L101" i="3"/>
  <c r="L51" i="3"/>
  <c r="M51" i="3"/>
  <c r="N51" i="3"/>
  <c r="L75" i="3"/>
  <c r="M75" i="3"/>
  <c r="N75" i="3"/>
  <c r="L78" i="3"/>
  <c r="M78" i="3"/>
  <c r="N78" i="3"/>
  <c r="L79" i="3"/>
  <c r="M79" i="3"/>
  <c r="N79" i="3"/>
  <c r="L140" i="3"/>
  <c r="M140" i="3"/>
  <c r="N140" i="3"/>
  <c r="M201" i="3"/>
  <c r="N201" i="3"/>
  <c r="L201" i="3"/>
  <c r="M188" i="3"/>
  <c r="N188" i="3"/>
  <c r="L188" i="3"/>
  <c r="L42" i="3"/>
  <c r="M42" i="3"/>
  <c r="N42" i="3"/>
  <c r="L175" i="3"/>
  <c r="M175" i="3"/>
  <c r="N175" i="3"/>
  <c r="L86" i="3"/>
  <c r="M86" i="3"/>
  <c r="N86" i="3"/>
  <c r="L58" i="3"/>
  <c r="M58" i="3"/>
  <c r="N58" i="3"/>
  <c r="L71" i="3"/>
  <c r="M71" i="3"/>
  <c r="N71" i="3"/>
  <c r="L74" i="3"/>
  <c r="M74" i="3"/>
  <c r="N74" i="3"/>
  <c r="L82" i="3"/>
  <c r="M82" i="3"/>
  <c r="N82" i="3"/>
  <c r="L89" i="3"/>
  <c r="M89" i="3"/>
  <c r="N89" i="3"/>
  <c r="M191" i="3"/>
  <c r="N191" i="3"/>
  <c r="L191" i="3"/>
  <c r="N115" i="3"/>
  <c r="M115" i="3"/>
  <c r="L115" i="3"/>
  <c r="N122" i="3"/>
  <c r="L122" i="3"/>
  <c r="M122" i="3"/>
  <c r="L168" i="3"/>
  <c r="M168" i="3"/>
  <c r="N168" i="3"/>
  <c r="M182" i="3"/>
  <c r="N182" i="3"/>
  <c r="L182" i="3"/>
  <c r="N99" i="3"/>
  <c r="M99" i="3"/>
  <c r="L99" i="3"/>
  <c r="L170" i="3"/>
  <c r="M170" i="3"/>
  <c r="N170" i="3"/>
  <c r="N119" i="3"/>
  <c r="M119" i="3"/>
  <c r="L119" i="3"/>
  <c r="L167" i="3"/>
  <c r="M167" i="3"/>
  <c r="N167" i="3"/>
  <c r="N96" i="3"/>
  <c r="L96" i="3"/>
  <c r="M96" i="3"/>
  <c r="N114" i="3"/>
  <c r="L114" i="3"/>
  <c r="M114" i="3"/>
  <c r="M180" i="3"/>
  <c r="N180" i="3"/>
  <c r="L180" i="3"/>
  <c r="N111" i="3"/>
  <c r="M111" i="3"/>
  <c r="L111" i="3"/>
  <c r="L26" i="3"/>
  <c r="M26" i="3"/>
  <c r="N26" i="3"/>
  <c r="L165" i="3"/>
  <c r="M165" i="3"/>
  <c r="N165" i="3"/>
  <c r="M186" i="3"/>
  <c r="N186" i="3"/>
  <c r="L186" i="3"/>
  <c r="N109" i="3"/>
  <c r="M109" i="3"/>
  <c r="L109" i="3"/>
  <c r="N93" i="3"/>
  <c r="M93" i="3"/>
  <c r="L93" i="3"/>
  <c r="J54" i="3"/>
  <c r="J85" i="3"/>
  <c r="J50" i="3"/>
  <c r="J37" i="3"/>
  <c r="J46" i="3"/>
  <c r="J66" i="3"/>
  <c r="J60" i="3"/>
  <c r="J83" i="3"/>
  <c r="J91" i="3"/>
  <c r="J77" i="3"/>
  <c r="N91" i="3" l="1"/>
  <c r="M91" i="3"/>
  <c r="L91" i="3"/>
  <c r="L46" i="3"/>
  <c r="M46" i="3"/>
  <c r="N46" i="3"/>
  <c r="L83" i="3"/>
  <c r="M83" i="3"/>
  <c r="N83" i="3"/>
  <c r="L77" i="3"/>
  <c r="M77" i="3"/>
  <c r="N77" i="3"/>
  <c r="L66" i="3"/>
  <c r="M66" i="3"/>
  <c r="N66" i="3"/>
  <c r="L85" i="3"/>
  <c r="M85" i="3"/>
  <c r="N85" i="3"/>
  <c r="L54" i="3"/>
  <c r="M54" i="3"/>
  <c r="N54" i="3"/>
  <c r="L37" i="3"/>
  <c r="M37" i="3"/>
  <c r="N37" i="3"/>
  <c r="L60" i="3"/>
  <c r="M60" i="3"/>
  <c r="N60" i="3"/>
  <c r="L50" i="3"/>
  <c r="M50" i="3"/>
  <c r="N50" i="3"/>
</calcChain>
</file>

<file path=xl/comments1.xml><?xml version="1.0" encoding="utf-8"?>
<comments xmlns="http://schemas.openxmlformats.org/spreadsheetml/2006/main">
  <authors>
    <author>lardinbm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lardinbm:</t>
        </r>
        <r>
          <rPr>
            <sz val="9"/>
            <color indexed="81"/>
            <rFont val="Tahoma"/>
            <family val="2"/>
          </rPr>
          <t xml:space="preserve">
Segons conveni, no s'han de computar els dies d'AAPP</t>
        </r>
      </text>
    </comment>
  </commentList>
</comments>
</file>

<file path=xl/sharedStrings.xml><?xml version="1.0" encoding="utf-8"?>
<sst xmlns="http://schemas.openxmlformats.org/spreadsheetml/2006/main" count="702" uniqueCount="224">
  <si>
    <t>C1</t>
  </si>
  <si>
    <t>C2</t>
  </si>
  <si>
    <t>AP</t>
  </si>
  <si>
    <t>A1</t>
  </si>
  <si>
    <t>A2</t>
  </si>
  <si>
    <t>B</t>
  </si>
  <si>
    <t>GRUP</t>
  </si>
  <si>
    <t>NIVELL</t>
  </si>
  <si>
    <t>DENOMINACIÓ</t>
  </si>
  <si>
    <t>NIVELL DESTÍ</t>
  </si>
  <si>
    <t>FITXA</t>
  </si>
  <si>
    <t>COMPL.ESP. MES*14</t>
  </si>
  <si>
    <t>H.EXTRA ORDINARIA (*1,5)</t>
  </si>
  <si>
    <t>H.EXTRA FESTIVA/NOCTURNA (*2)</t>
  </si>
  <si>
    <t>H.EXTRA FESTIVA I NOCTURNA (*2,5)</t>
  </si>
  <si>
    <t>Hores anuals (37,5 h. setmana)</t>
  </si>
  <si>
    <t>Sous: les 12 mensualitats ordinàries</t>
  </si>
  <si>
    <t>TOTAL BÀSIQUES</t>
  </si>
  <si>
    <t>TOTAL BÀSIQUES*</t>
  </si>
  <si>
    <t>*Total Bàsiques: les 12 mensualites + les 2 pagues</t>
  </si>
  <si>
    <t>Pagues: juny + desembre</t>
  </si>
  <si>
    <t>DESTÍ (x12)</t>
  </si>
  <si>
    <t>DESTÍ (x14)</t>
  </si>
  <si>
    <r>
      <t xml:space="preserve">COMP. ESPECÍFIC </t>
    </r>
    <r>
      <rPr>
        <sz val="8"/>
        <rFont val="Arial"/>
        <family val="2"/>
      </rPr>
      <t>(x14)</t>
    </r>
  </si>
  <si>
    <r>
      <t xml:space="preserve">DESTÍ       </t>
    </r>
    <r>
      <rPr>
        <sz val="6"/>
        <rFont val="Arial"/>
        <family val="2"/>
      </rPr>
      <t xml:space="preserve">  </t>
    </r>
    <r>
      <rPr>
        <sz val="8"/>
        <rFont val="Arial"/>
        <family val="2"/>
      </rPr>
      <t>(x14)</t>
    </r>
  </si>
  <si>
    <t>INCREMENT %</t>
  </si>
  <si>
    <t>PAGUES (x2)</t>
  </si>
  <si>
    <t>SOUS (x12)</t>
  </si>
  <si>
    <r>
      <t xml:space="preserve">SOUS          </t>
    </r>
    <r>
      <rPr>
        <sz val="8"/>
        <rFont val="Arial"/>
        <family val="2"/>
      </rPr>
      <t xml:space="preserve"> (x12)</t>
    </r>
  </si>
  <si>
    <r>
      <t xml:space="preserve">PAGUES         </t>
    </r>
    <r>
      <rPr>
        <sz val="8"/>
        <rFont val="Arial"/>
        <family val="2"/>
      </rPr>
      <t xml:space="preserve"> (x2)</t>
    </r>
  </si>
  <si>
    <t>AUGME</t>
  </si>
  <si>
    <t>COMP.</t>
  </si>
  <si>
    <t>SOUS (x1)</t>
  </si>
  <si>
    <t>PAGUES (x1)</t>
  </si>
  <si>
    <t>DESTÍ (x1)</t>
  </si>
  <si>
    <t>ADMINISTRATIU/VA DE GESTIÓ</t>
  </si>
  <si>
    <t>AUXILIAR DE SERVEIS - NOTIFICADOR/A</t>
  </si>
  <si>
    <t>AUXILIAR TÈCNIC/A DE RÀDIO</t>
  </si>
  <si>
    <t>MONITOR/A D'ACTIVITATS ESPORTIVES - TP</t>
  </si>
  <si>
    <t>AUXILIAR TÈCNIC/A DE COMUNICACIO</t>
  </si>
  <si>
    <t>AUXILIAR TÈCNIC/A DE MEDI AMBIENT</t>
  </si>
  <si>
    <t>AUXILIAR TÈCNIC/A D'INFORMÀTICA</t>
  </si>
  <si>
    <t>MONITOR/A D'ACTIVITATS AQUÀTIQUES - TP</t>
  </si>
  <si>
    <t>RECEPCIONISTA D'INSTAL·LACIONS MUNICIPALS</t>
  </si>
  <si>
    <t>RECEPCIONISTA D'INSTAL·LACIONS MUNICIPALS - TP</t>
  </si>
  <si>
    <t>CONSERGE DE CENTRE EDUCATIU</t>
  </si>
  <si>
    <t>AUXILIAR TÈCNIC/A D'INFORMÀTICA - D</t>
  </si>
  <si>
    <t>OPERARI/A POLIVALENT</t>
  </si>
  <si>
    <t>RECEPCIONISTA D'INSTAL·LACIONS MUNICIPALS - JP1</t>
  </si>
  <si>
    <t>AUXILIAR DE SERVEIS - ALCALDIA</t>
  </si>
  <si>
    <t>AUXILIAR DE GESTIÓ ADMINISTRATIVA</t>
  </si>
  <si>
    <t>MONITOR/A D'ACTIVITATS ESPORTIVES - DS</t>
  </si>
  <si>
    <t>MONITOR/A D'ACTIVITATS ESPORTIVES - JP</t>
  </si>
  <si>
    <t>RECEPCIONISTA D'INSTAL·LACIONS MUNICIPALS - N</t>
  </si>
  <si>
    <t>RECEPCIONISTA D'INSTAL·LACIONS MUNICIPALS - T</t>
  </si>
  <si>
    <t>MONITOR/A D'ACTIVITATS AQUÀTIQUES - DS</t>
  </si>
  <si>
    <t>RECEPCIONISTA D'INSTAL·LACIONS MUNICIPALS - JP2</t>
  </si>
  <si>
    <t>PROFESSOR/A DE L'EMA - TP</t>
  </si>
  <si>
    <t>AUXILIAR TÈCNIC/A DE BIBLIOTECA</t>
  </si>
  <si>
    <t>OFICIAL JARDINER/A</t>
  </si>
  <si>
    <t>DELINEANT</t>
  </si>
  <si>
    <t>OFICIAL D'OBRES I MANTENIMENT</t>
  </si>
  <si>
    <t>OFICIAL ELECTRICISTA</t>
  </si>
  <si>
    <t>TÈCNIC/A AUXILIAR D'ORGANITZACIÓ</t>
  </si>
  <si>
    <t>INSPECTOR/A MUNICIPAL</t>
  </si>
  <si>
    <t>RECEPCIONISTA D'INSTAL·LACIONS MUNICIPALS - CDS</t>
  </si>
  <si>
    <t>TÈCNIC/A AUXILIAR DE DESENVOLUPAMENT LOCAL</t>
  </si>
  <si>
    <t>TÈCNIC/A AUXILIAR DE RECURSOS HUMANS</t>
  </si>
  <si>
    <t>INFORMADOR/A - TRAMITADOR/A</t>
  </si>
  <si>
    <t>OFICIAL DE SERVEIS I MANTENIMENT</t>
  </si>
  <si>
    <t>SECRETARI/A D'ALCALDIA</t>
  </si>
  <si>
    <t>TÈCNIC/A AUXILIAR DE SERVEIS A LES PERSONES</t>
  </si>
  <si>
    <t>TÈCNIC/A AUXILIAR DE SERVEIS SOCIALS</t>
  </si>
  <si>
    <t>TÈCNIC/A AUXILIAR DE SUPORT AUDIOVISUAL</t>
  </si>
  <si>
    <t>TÈCNIC/A AUXILIAR D'INFORMÀTICA</t>
  </si>
  <si>
    <t>OFICIAL D'OBRES I MANTENIMENT - D</t>
  </si>
  <si>
    <t>CAP DE COLLA</t>
  </si>
  <si>
    <t>SECRETARI/A DE L'EMA - TP</t>
  </si>
  <si>
    <t>TÈCNIC/A AUXILIAR DE RÀDIO</t>
  </si>
  <si>
    <t>TÈCNIC/A AUXILIAR D'INFORMÀTICA - D</t>
  </si>
  <si>
    <t>GESTOR/A ADMINISTRATIU/VA</t>
  </si>
  <si>
    <t>TÈCNIC/A AUXILIAR DE SERVEIS A LES PERSONES - JF</t>
  </si>
  <si>
    <t>TÈCNIC/A D'OCUPACIÓ I FORMACIÓ</t>
  </si>
  <si>
    <t>TÈCNIC/A AUXILIAR DE SERVEIS A LES PERSONES - JP</t>
  </si>
  <si>
    <t>TÈCNIC/A DE DESENVOLUPAMENT LOCAL</t>
  </si>
  <si>
    <t>TÈCNIC/A DE PREVENCIÓ DE RISCOS LABORALS</t>
  </si>
  <si>
    <t>ARXIVER/A</t>
  </si>
  <si>
    <t>COORDINADOR/A DE SERVEIS ESPORTIUS</t>
  </si>
  <si>
    <t>TÈCNIC/A AUXILIAR DE BIBLIOTECA</t>
  </si>
  <si>
    <t>TÈCNIC/A DE GESTIÓ</t>
  </si>
  <si>
    <t>AGENT DE POLICIA</t>
  </si>
  <si>
    <t>CAP DE COLLA - ACTIVITATS</t>
  </si>
  <si>
    <t>COORDINADOR/A DE PROJECTES DE L'EMA</t>
  </si>
  <si>
    <t>OFICIAL D'ACTIVITATS</t>
  </si>
  <si>
    <t>TÈCNIC/A DE RECURSOS HUMANS</t>
  </si>
  <si>
    <t>TÈCNIC/A DE SERVEIS A LES PERSONES</t>
  </si>
  <si>
    <t>TÈCNIC/A DE SERVEIS JURÍDICS</t>
  </si>
  <si>
    <t>TREBALLADOR/A SOCIAL</t>
  </si>
  <si>
    <t>ARQUITECTE/A TÈCNIC/A</t>
  </si>
  <si>
    <t>ENGINYER/A TÈCNIC/A</t>
  </si>
  <si>
    <t>TÈCNIC/A DE SERVEIS SOCIALS</t>
  </si>
  <si>
    <t>COORDINADOR/A DE SERVEIS AQUÀTICS</t>
  </si>
  <si>
    <t>TÈCNIC/A DE SERVEIS ECONÒMICS</t>
  </si>
  <si>
    <t>TÈCNIC/A D'INTERVENCIÓ</t>
  </si>
  <si>
    <t>ASSESSOR/A JURÍDIC/A</t>
  </si>
  <si>
    <t>EDUCADOR/A SOCIAL</t>
  </si>
  <si>
    <t>TÈCNIC/A DE PLANIFICACIÓ DE RECURSOS HUMANS</t>
  </si>
  <si>
    <t>TÈCNIC/A DE SERVEIS A LES PERSONES - JF</t>
  </si>
  <si>
    <t>ENCARREGAT/DA DE JARDINERIA</t>
  </si>
  <si>
    <t>TÈCNIC/A D'IGUALTAT</t>
  </si>
  <si>
    <t>ARQUITECTE/A</t>
  </si>
  <si>
    <t>ENGINYER/A</t>
  </si>
  <si>
    <t>TÈCNIC/A DE MEDI AMBIENT</t>
  </si>
  <si>
    <t>CAPORAL</t>
  </si>
  <si>
    <t>TÈCNIC/A DE COMUNICACIÓ</t>
  </si>
  <si>
    <t>TÈCNIC/A D'INFORMÀTICA</t>
  </si>
  <si>
    <t>TÈCNIC/A DE PROTECCIÓ CIVIL</t>
  </si>
  <si>
    <t>CAP D’UNITAT DE CONTRACTACIÓ I COMPRES</t>
  </si>
  <si>
    <t>CAP D’UNITAT DE FORMACIÓ PROFESSIONALITZADORA</t>
  </si>
  <si>
    <t>SERGENT</t>
  </si>
  <si>
    <t>CAP D’UNITAT D’ADMINISTRACIÓ I GESTIÓ DE CIUTADANIA I SERVEIS A LES PERSONES</t>
  </si>
  <si>
    <t>CAP D’UNITAT D’ADMINISTRACIÓ I GESTIÓ DE TERRITORI I DESENVOLUPAMENT LOCAL</t>
  </si>
  <si>
    <t>CAP D’UNITAT D’EDUCACIÓ</t>
  </si>
  <si>
    <t>CAP D’UNITAT D’EMPRESA I COMERÇ</t>
  </si>
  <si>
    <t>CAP D’UNITAT D’ORIENTACIÓ I OCUPACIÓ</t>
  </si>
  <si>
    <t>CAP D’UNITAT DE CANVI CLIMÀTIC, TRANSICIÓ ENERGÈTICA I MEDI AMBIENT</t>
  </si>
  <si>
    <t>CAP D’UNITAT DE CONVIVÈNCIA I MEDIACIÓ</t>
  </si>
  <si>
    <t>CAP D’UNITAT DE LLICÈNCIES, DISCIPLINA I SANCIONS</t>
  </si>
  <si>
    <t>CAP D'UNITAT DE LOGÍSTICA DE L'ÀREA DE CIUTADANIA I SERVEIS A LES PERSONES</t>
  </si>
  <si>
    <t>DIRECTOR/A DE L’ESCOLA MUNICIPAL DE LES ARTS</t>
  </si>
  <si>
    <t>CAP D’UNITAT DE GESTIÓ FINANCERA I TRIBUTÀRIA</t>
  </si>
  <si>
    <t>CAP D’UNITAT D’INFORMÀTICA</t>
  </si>
  <si>
    <t>CAP D’UNITAT D’ESPORTS</t>
  </si>
  <si>
    <t>CAP D’UNITAT DE COMUNICACIÓ</t>
  </si>
  <si>
    <t>CAP D’UNITAT DE MANTENIMENT I JARDINERIA</t>
  </si>
  <si>
    <t>CAP D’UNITAT DE SERVEIS SOCIALS</t>
  </si>
  <si>
    <t>SOTS-INSPECTOR/A</t>
  </si>
  <si>
    <t>VICESECRETARI/A</t>
  </si>
  <si>
    <t>CAP DE SERVEI D’ACCIÓ COMUNITÀRIA</t>
  </si>
  <si>
    <t>CAP DE SERVEI D’ACCIÓ SÒCIO-CULTURAL</t>
  </si>
  <si>
    <t>CAP DE SERVEI D’ACCIÓ SÒCIO-EDUCATIVA</t>
  </si>
  <si>
    <t>CAP DE SERVEI DE DESENVOLUPAMENT LOCAL I COMERÇ</t>
  </si>
  <si>
    <t>CAP DE SERVEI DE GOVERN OBERT I ADMINISTRACIÓ ELECTRÒNICA</t>
  </si>
  <si>
    <t>CAP DE SERVEIS JURÍDICS, CONTRACTACIÓ I COMPRES</t>
  </si>
  <si>
    <t>INSPECTOR/A</t>
  </si>
  <si>
    <t>CAP DE SERVEIS ECONÒMICS</t>
  </si>
  <si>
    <t>CAP DE SERVEIS URBANS, MOBILITAT I CANVI CLIMÀTIC</t>
  </si>
  <si>
    <t>CAP DE SERVEI DE RELACIONS INSTITUCIONALS I COMUNICACIÓ</t>
  </si>
  <si>
    <t>CAP DE SERVEI D’ORGANITZACIÓ I RECURSOS HUMANS</t>
  </si>
  <si>
    <t>TRESORER/A</t>
  </si>
  <si>
    <t>INTERVENTOR/A</t>
  </si>
  <si>
    <t>SECRETARI/A GENERAL</t>
  </si>
  <si>
    <t>LLOC DE TREBALL</t>
  </si>
  <si>
    <t>CAP DE SERVEI DE PLANIFICACIÓ I PROGRAMACIÓ ESTRATÈGICA</t>
  </si>
  <si>
    <t>CAP DE SERVEI DE SEGURETAT CIUTADANA, CONVIVÈNCIA I PROTECCIÓ CIVIL</t>
  </si>
  <si>
    <t>CAP DE COLLA - ELECTRICITAT</t>
  </si>
  <si>
    <t>ENCARREGAT/DA DE MANTENIMENTS</t>
  </si>
  <si>
    <t>SUPERVISOR/A D'OBRES I INVERSIONS</t>
  </si>
  <si>
    <t>MONITOR/A D'ACTIVITATS AQUÀTIQUES - DS - JP</t>
  </si>
  <si>
    <t>MONITOR/A D'ACTIVITATS AQUÀTIQUES - JP1</t>
  </si>
  <si>
    <t>MONITOR/A D'ACTIVITATS AQUÀTIQUES - JP2</t>
  </si>
  <si>
    <t>CAP D’UNITAT DE GESTIÓ DE PERSONAL I SELECCIÓ</t>
  </si>
  <si>
    <t>CAP D’UNITAT DE LOGÍSTICA DE L'ÀREA DE CIUTADANIA I SERVEIS A LES PERSONES</t>
  </si>
  <si>
    <t>CAP D'UNITAT DE GESTIÓ DE PERSONAL I SELECCIÓ</t>
  </si>
  <si>
    <t>CAP D’UNITAT D’EQUIPAMENTS SOCIOCULTURALS</t>
  </si>
  <si>
    <t>CAP D’UNITAT D’ESTADÍSTICA I DIFUSIÓ DE DADES</t>
  </si>
  <si>
    <t>CAP D’UNITAT D’HABITATGE</t>
  </si>
  <si>
    <t>CAP D’UNITAT D’INVERSIONS I PATRIMONI</t>
  </si>
  <si>
    <t>CAP D’UNITAT D’ORGANITZACIÓ</t>
  </si>
  <si>
    <t>CAP D’UNITAT D’ATENCIÓ CIUTADANA</t>
  </si>
  <si>
    <t>AUXILIAR TÈCNIC/A D’INFORMÀTICA</t>
  </si>
  <si>
    <t>AUXILIAR TÈCNIC/A D’INFORMÀTICA - D</t>
  </si>
  <si>
    <t>CAP DE SERVEI D’URBANISME, LLICÈNCIES I HABITATGE</t>
  </si>
  <si>
    <t>MONITOR/A D’ACTIVITATS AQUÀTIQUES - DS</t>
  </si>
  <si>
    <t>MONITOR/A D’ACTIVITATS AQUÀTIQUES - DS - JP</t>
  </si>
  <si>
    <t>MONITOR/A D’ACTIVITATS AQUÀTIQUES - JP1</t>
  </si>
  <si>
    <t>MONITOR/A D’ACTIVITATS AQUÀTIQUES - JP2</t>
  </si>
  <si>
    <t>MONITOR/A D’ACTIVITATS AQUÀTIQUES - TP</t>
  </si>
  <si>
    <t>MONITOR/A D’ACTIVITATS ESPORTIVES - DS</t>
  </si>
  <si>
    <t>MONITOR/A D’ACTIVITATS ESPORTIVES - JP</t>
  </si>
  <si>
    <t>MONITOR/A D’ACTIVITATS ESPORTIVES - TP</t>
  </si>
  <si>
    <t>OFICIAL D’ACTIVITATS</t>
  </si>
  <si>
    <t>OFICIAL D’OBRES I MANTENIMENT</t>
  </si>
  <si>
    <t>OFICIAL D’OBRES I MANTENIMENT - D</t>
  </si>
  <si>
    <t>SECRETARI/A D’ALCALDIA</t>
  </si>
  <si>
    <t>RECEPCIONISTA D’INSTAL·LACIONS MUNICIPALS</t>
  </si>
  <si>
    <t>RECEPCIONISTA D’INSTAL·LACIONS MUNICIPALS - CDS</t>
  </si>
  <si>
    <t>RECEPCIONISTA D’INSTAL·LACIONS MUNICIPALS - JP1</t>
  </si>
  <si>
    <t>RECEPCIONISTA D’INSTAL·LACIONS MUNICIPALS - JP2</t>
  </si>
  <si>
    <t>RECEPCIONISTA D’INSTAL·LACIONS MUNICIPALS - N</t>
  </si>
  <si>
    <t>RECEPCIONISTA D’INSTAL·LACIONS MUNICIPALS - T</t>
  </si>
  <si>
    <t>RECEPCIONISTA D’INSTAL·LACIONS MUNICIPALS - TP</t>
  </si>
  <si>
    <t>SUPERVISOR/A D’OBRES I INVERSIONS</t>
  </si>
  <si>
    <t>TÈCNIC/A AUXILIAR D’INFORMÀTICA</t>
  </si>
  <si>
    <t>TÈCNIC/A AUXILIAR D’INFORMÀTICA - D</t>
  </si>
  <si>
    <t>TÈCNIC/A AUXILIAR D’ORGANITZACIÓ</t>
  </si>
  <si>
    <t>TÈCNIC/A D’IGUALTAT</t>
  </si>
  <si>
    <t>TÈCNIC/A D’INFORMÀTICA</t>
  </si>
  <si>
    <t>TÈCNIC/A D’INTERVENCIÓ</t>
  </si>
  <si>
    <t>TÈCNIC/A D’OCUPACIÓ I FORMACIÓ</t>
  </si>
  <si>
    <t>CAP D'UNITAT D’ATENCIÓ CIUTADANA</t>
  </si>
  <si>
    <t>CAP D'UNITAT D’ORGANITZACIÓ</t>
  </si>
  <si>
    <r>
      <t>C1</t>
    </r>
    <r>
      <rPr>
        <sz val="9"/>
        <color rgb="FFFF0000"/>
        <rFont val="Arial"/>
        <family val="2"/>
      </rPr>
      <t>*</t>
    </r>
  </si>
  <si>
    <t>CE</t>
  </si>
  <si>
    <t>TÈCNIC/A AUXILIAR DE SERVEIS GENERALS</t>
  </si>
  <si>
    <t>COMP.PRODUC(x12)</t>
  </si>
  <si>
    <t>DIRECTOR/A DE PLANIFICACIÓ URBANÍSTICA I A.A.E</t>
  </si>
  <si>
    <t>EV</t>
  </si>
  <si>
    <t>ASSESSOR/A D'ALCALDIA</t>
  </si>
  <si>
    <t>ASSESOR/A DE LES REGIDORIES DE DESENVOLUPAMENT LOCAL, EMPRESA I OCUPACIÓ, COMERÇ I MERCATS, BENESTAR ANIMAL, SEGURETAT CIUTADANA I PROTECCIÓ CIVIL, CONVIVÈNCIA I MEDIACIÓ I MOBILITAT, TRANSPORT, VIA PÚBLICA I ACCESSIBILITAT</t>
  </si>
  <si>
    <t>DIR</t>
  </si>
  <si>
    <t>DIRECTOR/A DE DRETS DE LA CIUTADANIA I SERVEIS A LES PERSONES</t>
  </si>
  <si>
    <t>DIRECTOR/A DE L'ÀREA DE TERRITORI, ACCIÓ CLIMÀTICA I DESENVOLUPAMENT LOCAL</t>
  </si>
  <si>
    <t>Retribucions 2023</t>
  </si>
  <si>
    <t>TOTAL BÀSIQUES 2023</t>
  </si>
  <si>
    <t>NIVELL 2023</t>
  </si>
  <si>
    <t>COMP. ESPECÍFIC 2023 (x1)</t>
  </si>
  <si>
    <t>COMP. ESPECÍFIC 2023 (x14)</t>
  </si>
  <si>
    <t>COMP. ESPECÍFIC 2024 (x1)</t>
  </si>
  <si>
    <t>RETRIBUCIONS 2024 BRUT</t>
  </si>
  <si>
    <t>RETRIB. 2024 BRUT</t>
  </si>
  <si>
    <t>COMP. ESPECÍFIC 2024 (x14)</t>
  </si>
  <si>
    <t>DIRECTOR/A DEL MTIV</t>
  </si>
  <si>
    <t>NIVELLS RETRIBUTIUS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</si>
</sst>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;[Red]#,##0.00"/>
    <numFmt numFmtId="166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i/>
      <sz val="9"/>
      <color indexed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" fillId="0" borderId="0"/>
    <xf numFmtId="0" fontId="4" fillId="0" borderId="0"/>
    <xf numFmtId="0" fontId="17" fillId="0" borderId="0"/>
  </cellStyleXfs>
  <cellXfs count="10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/>
    <xf numFmtId="164" fontId="2" fillId="0" borderId="0" xfId="1" applyFont="1" applyFill="1" applyBorder="1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10" fillId="0" borderId="0" xfId="0" applyFont="1" applyAlignment="1">
      <alignment vertical="center"/>
    </xf>
    <xf numFmtId="4" fontId="10" fillId="0" borderId="4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0" fillId="0" borderId="0" xfId="0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2" fillId="0" borderId="0" xfId="0" applyFont="1" applyBorder="1" applyAlignment="1"/>
    <xf numFmtId="0" fontId="0" fillId="0" borderId="0" xfId="0" applyAlignment="1"/>
    <xf numFmtId="0" fontId="5" fillId="2" borderId="6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10" fillId="5" borderId="2" xfId="0" applyNumberFormat="1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/>
    <xf numFmtId="165" fontId="2" fillId="0" borderId="0" xfId="0" applyNumberFormat="1" applyFont="1" applyBorder="1"/>
    <xf numFmtId="10" fontId="0" fillId="0" borderId="0" xfId="2" applyNumberFormat="1" applyFont="1"/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" fontId="3" fillId="6" borderId="0" xfId="0" applyNumberFormat="1" applyFont="1" applyFill="1"/>
    <xf numFmtId="165" fontId="10" fillId="0" borderId="0" xfId="0" applyNumberFormat="1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164" fontId="0" fillId="0" borderId="0" xfId="0" applyNumberFormat="1"/>
    <xf numFmtId="2" fontId="10" fillId="5" borderId="11" xfId="0" applyNumberFormat="1" applyFont="1" applyFill="1" applyBorder="1" applyAlignment="1">
      <alignment vertical="center"/>
    </xf>
    <xf numFmtId="2" fontId="10" fillId="5" borderId="12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2" fontId="10" fillId="5" borderId="14" xfId="0" applyNumberFormat="1" applyFont="1" applyFill="1" applyBorder="1" applyAlignment="1">
      <alignment vertical="center"/>
    </xf>
    <xf numFmtId="2" fontId="10" fillId="5" borderId="1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166" fontId="2" fillId="7" borderId="10" xfId="1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166" fontId="2" fillId="7" borderId="13" xfId="1" applyNumberFormat="1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center" vertical="center"/>
    </xf>
    <xf numFmtId="166" fontId="2" fillId="7" borderId="19" xfId="1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left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4" fontId="10" fillId="0" borderId="14" xfId="0" applyNumberFormat="1" applyFont="1" applyBorder="1" applyAlignment="1">
      <alignment vertical="center"/>
    </xf>
    <xf numFmtId="4" fontId="0" fillId="0" borderId="0" xfId="0" applyNumberForma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4" fontId="0" fillId="0" borderId="1" xfId="0" applyNumberFormat="1" applyFill="1" applyBorder="1"/>
    <xf numFmtId="166" fontId="2" fillId="7" borderId="20" xfId="1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vertical="center"/>
    </xf>
    <xf numFmtId="165" fontId="15" fillId="3" borderId="11" xfId="0" applyNumberFormat="1" applyFont="1" applyFill="1" applyBorder="1" applyAlignment="1">
      <alignment vertical="center"/>
    </xf>
    <xf numFmtId="165" fontId="15" fillId="3" borderId="18" xfId="0" applyNumberFormat="1" applyFont="1" applyFill="1" applyBorder="1" applyAlignment="1">
      <alignment vertical="center"/>
    </xf>
    <xf numFmtId="165" fontId="10" fillId="0" borderId="4" xfId="0" applyNumberFormat="1" applyFont="1" applyFill="1" applyBorder="1" applyAlignment="1">
      <alignment vertical="center"/>
    </xf>
    <xf numFmtId="165" fontId="20" fillId="0" borderId="4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5" fontId="2" fillId="0" borderId="15" xfId="0" applyNumberFormat="1" applyFont="1" applyFill="1" applyBorder="1" applyAlignment="1">
      <alignment vertical="center"/>
    </xf>
    <xf numFmtId="165" fontId="10" fillId="0" borderId="16" xfId="0" applyNumberFormat="1" applyFont="1" applyBorder="1" applyAlignment="1">
      <alignment vertical="center"/>
    </xf>
    <xf numFmtId="165" fontId="20" fillId="0" borderId="16" xfId="0" applyNumberFormat="1" applyFont="1" applyFill="1" applyBorder="1" applyAlignment="1">
      <alignment vertical="center"/>
    </xf>
    <xf numFmtId="166" fontId="2" fillId="7" borderId="19" xfId="1" applyNumberFormat="1" applyFont="1" applyFill="1" applyBorder="1" applyAlignment="1">
      <alignment horizontal="center" vertical="center" wrapText="1"/>
    </xf>
    <xf numFmtId="166" fontId="2" fillId="7" borderId="20" xfId="1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8" fillId="0" borderId="22" xfId="0" applyFont="1" applyBorder="1" applyAlignment="1">
      <alignment horizontal="center"/>
    </xf>
    <xf numFmtId="4" fontId="0" fillId="0" borderId="22" xfId="0" applyNumberFormat="1" applyBorder="1" applyAlignment="1">
      <alignment horizontal="center" vertical="center" wrapText="1"/>
    </xf>
  </cellXfs>
  <cellStyles count="7">
    <cellStyle name="Millares" xfId="1" builtinId="3"/>
    <cellStyle name="Normal" xfId="0" builtinId="0"/>
    <cellStyle name="Normal 2" xfId="3"/>
    <cellStyle name="Normal 3" xfId="5"/>
    <cellStyle name="Normal 4" xfId="6"/>
    <cellStyle name="Normal 7" xfId="4"/>
    <cellStyle name="Porcentaje" xfId="2" builtinId="5"/>
  </cellStyles>
  <dxfs count="0"/>
  <tableStyles count="0" defaultTableStyle="TableStyleMedium9" defaultPivotStyle="PivotStyleLight16"/>
  <colors>
    <mruColors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elix\ofimatica\PERSONAL\GESTIO%20RRHH\VALORACIO\0AA%20PROJECTE%20VALORACIO%202021\3%20PAQUET%20LLIURAT%2023%20JUNY%2022\Equival&#232;ncia%20proposta%20llocs%20de%20treball%20-%20proposta%20retribuc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 llocs-retribució "/>
      <sheetName val="LPGE 2022"/>
      <sheetName val="VLT"/>
    </sheetNames>
    <sheetDataSet>
      <sheetData sheetId="0" refreshError="1">
        <row r="4">
          <cell r="B4" t="str">
            <v>LLOC DE TREBALL</v>
          </cell>
          <cell r="C4" t="str">
            <v>GRUP PROPOSTA</v>
          </cell>
          <cell r="D4" t="str">
            <v>SOU BASE PROPOSTA</v>
          </cell>
          <cell r="E4" t="str">
            <v>NIVELL CD PROPOSTA</v>
          </cell>
          <cell r="F4" t="str">
            <v>QUANTIA CD PROPOSTA</v>
          </cell>
          <cell r="G4" t="str">
            <v>PUNTS VLT</v>
          </cell>
          <cell r="H4" t="str">
            <v>PUNTS VLT (ARRODONIT)</v>
          </cell>
          <cell r="I4" t="str">
            <v>QUANTIA CE</v>
          </cell>
          <cell r="J4" t="str">
            <v>PROPOSTA MENSUAL</v>
          </cell>
          <cell r="K4" t="str">
            <v>PROPOSTA ANUAL</v>
          </cell>
        </row>
        <row r="5">
          <cell r="B5" t="str">
            <v>ADMINISTRATIU/VA DE GESTIÓ</v>
          </cell>
          <cell r="C5" t="str">
            <v>C1</v>
          </cell>
          <cell r="D5">
            <v>804.19</v>
          </cell>
          <cell r="E5">
            <v>18</v>
          </cell>
          <cell r="F5">
            <v>440.97</v>
          </cell>
          <cell r="G5">
            <v>310</v>
          </cell>
          <cell r="H5">
            <v>310</v>
          </cell>
          <cell r="I5">
            <v>1071.9489999999998</v>
          </cell>
          <cell r="J5">
            <v>2317.1089999999999</v>
          </cell>
          <cell r="K5">
            <v>32221.266000000003</v>
          </cell>
        </row>
        <row r="6">
          <cell r="B6" t="str">
            <v>AGENT DE POLICIA</v>
          </cell>
          <cell r="C6" t="str">
            <v>C1</v>
          </cell>
          <cell r="D6">
            <v>804.19</v>
          </cell>
          <cell r="E6">
            <v>16</v>
          </cell>
          <cell r="F6">
            <v>390.85</v>
          </cell>
          <cell r="G6">
            <v>409.5</v>
          </cell>
          <cell r="H6">
            <v>410</v>
          </cell>
          <cell r="I6">
            <v>1293.239</v>
          </cell>
          <cell r="J6">
            <v>2488.279</v>
          </cell>
          <cell r="K6">
            <v>34617.646000000008</v>
          </cell>
        </row>
        <row r="7">
          <cell r="B7" t="str">
            <v>ARQUITECTE/A</v>
          </cell>
          <cell r="C7" t="str">
            <v>A1</v>
          </cell>
          <cell r="D7">
            <v>1238.68</v>
          </cell>
          <cell r="E7">
            <v>22</v>
          </cell>
          <cell r="F7">
            <v>569.45000000000005</v>
          </cell>
          <cell r="G7">
            <v>470</v>
          </cell>
          <cell r="H7">
            <v>470</v>
          </cell>
          <cell r="I7">
            <v>1426.0129999999999</v>
          </cell>
          <cell r="J7">
            <v>3234.143</v>
          </cell>
          <cell r="K7">
            <v>44329.382000000005</v>
          </cell>
        </row>
        <row r="8">
          <cell r="B8" t="str">
            <v>ARQUITECTE/A TÈCNIC/A</v>
          </cell>
          <cell r="C8" t="str">
            <v>A2</v>
          </cell>
          <cell r="D8">
            <v>1071.06</v>
          </cell>
          <cell r="E8">
            <v>20</v>
          </cell>
          <cell r="F8">
            <v>491.11</v>
          </cell>
          <cell r="G8">
            <v>420</v>
          </cell>
          <cell r="H8">
            <v>420</v>
          </cell>
          <cell r="I8">
            <v>1315.3679999999999</v>
          </cell>
          <cell r="J8">
            <v>2877.538</v>
          </cell>
          <cell r="K8">
            <v>39705.712</v>
          </cell>
        </row>
        <row r="9">
          <cell r="B9" t="str">
            <v>ARXIVER/A</v>
          </cell>
          <cell r="C9" t="str">
            <v>A1</v>
          </cell>
          <cell r="D9">
            <v>1238.68</v>
          </cell>
          <cell r="E9">
            <v>22</v>
          </cell>
          <cell r="F9">
            <v>569.45000000000005</v>
          </cell>
          <cell r="G9">
            <v>400</v>
          </cell>
          <cell r="H9">
            <v>400</v>
          </cell>
          <cell r="I9">
            <v>1271.1099999999999</v>
          </cell>
          <cell r="J9">
            <v>3079.24</v>
          </cell>
          <cell r="K9">
            <v>42160.740000000005</v>
          </cell>
        </row>
        <row r="10">
          <cell r="B10" t="str">
            <v>ASSESSOR/A JURÍDIC/A</v>
          </cell>
          <cell r="C10" t="str">
            <v>A1</v>
          </cell>
          <cell r="D10">
            <v>1238.68</v>
          </cell>
          <cell r="E10">
            <v>22</v>
          </cell>
          <cell r="F10">
            <v>569.45000000000005</v>
          </cell>
          <cell r="G10">
            <v>440</v>
          </cell>
          <cell r="H10">
            <v>440</v>
          </cell>
          <cell r="I10">
            <v>1359.626</v>
          </cell>
          <cell r="J10">
            <v>3167.7560000000003</v>
          </cell>
          <cell r="K10">
            <v>43399.964000000007</v>
          </cell>
        </row>
        <row r="11">
          <cell r="B11" t="str">
            <v>AUXILIAR DE GESTIÓ ADMINISTRATIVA</v>
          </cell>
          <cell r="C11" t="str">
            <v>C2</v>
          </cell>
          <cell r="D11">
            <v>669.3</v>
          </cell>
          <cell r="E11">
            <v>16</v>
          </cell>
          <cell r="F11">
            <v>390.85</v>
          </cell>
          <cell r="G11">
            <v>240</v>
          </cell>
          <cell r="H11">
            <v>240</v>
          </cell>
          <cell r="I11">
            <v>917.04600000000005</v>
          </cell>
          <cell r="J11">
            <v>1977.1960000000001</v>
          </cell>
          <cell r="K11">
            <v>27668.544000000002</v>
          </cell>
        </row>
        <row r="12">
          <cell r="B12" t="str">
            <v>AUXILIAR DE GESTIÓ ADMINISTRATIVA - JP</v>
          </cell>
          <cell r="C12" t="str">
            <v>C2</v>
          </cell>
          <cell r="D12">
            <v>669.3</v>
          </cell>
          <cell r="E12">
            <v>16</v>
          </cell>
          <cell r="F12">
            <v>390.85</v>
          </cell>
          <cell r="G12">
            <v>270</v>
          </cell>
          <cell r="H12">
            <v>270</v>
          </cell>
          <cell r="I12">
            <v>983.43299999999999</v>
          </cell>
          <cell r="J12">
            <v>2043.5830000000001</v>
          </cell>
          <cell r="K12">
            <v>28597.962</v>
          </cell>
        </row>
        <row r="13">
          <cell r="B13" t="str">
            <v>AUXILIAR DE SERVEIS - ALCALDIA</v>
          </cell>
          <cell r="C13" t="str">
            <v>AP</v>
          </cell>
          <cell r="D13">
            <v>612.59</v>
          </cell>
          <cell r="E13">
            <v>12</v>
          </cell>
          <cell r="F13">
            <v>290.5</v>
          </cell>
          <cell r="G13">
            <v>234</v>
          </cell>
          <cell r="H13">
            <v>234</v>
          </cell>
          <cell r="I13">
            <v>903.76859999999988</v>
          </cell>
          <cell r="J13">
            <v>1806.8586</v>
          </cell>
          <cell r="K13">
            <v>25296.020400000001</v>
          </cell>
        </row>
        <row r="14">
          <cell r="B14" t="str">
            <v>AUXILIAR DE SERVEIS - NOTIFICADOR/A</v>
          </cell>
          <cell r="C14" t="str">
            <v>AP</v>
          </cell>
          <cell r="D14">
            <v>612.59</v>
          </cell>
          <cell r="E14">
            <v>12</v>
          </cell>
          <cell r="F14">
            <v>290.5</v>
          </cell>
          <cell r="G14">
            <v>170</v>
          </cell>
          <cell r="H14">
            <v>170</v>
          </cell>
          <cell r="I14">
            <v>762.14300000000003</v>
          </cell>
          <cell r="J14">
            <v>1665.2330000000002</v>
          </cell>
          <cell r="K14">
            <v>23313.262000000002</v>
          </cell>
        </row>
        <row r="15">
          <cell r="B15" t="str">
            <v>AUXILIAR TÈCNIC/A DE BIBLIOTECA</v>
          </cell>
          <cell r="C15" t="str">
            <v>C2</v>
          </cell>
          <cell r="D15">
            <v>669.3</v>
          </cell>
          <cell r="E15">
            <v>14</v>
          </cell>
          <cell r="F15">
            <v>340.7</v>
          </cell>
          <cell r="G15">
            <v>290</v>
          </cell>
          <cell r="H15">
            <v>290</v>
          </cell>
          <cell r="I15">
            <v>1027.691</v>
          </cell>
          <cell r="J15">
            <v>2037.691</v>
          </cell>
          <cell r="K15">
            <v>28515.474000000002</v>
          </cell>
        </row>
        <row r="16">
          <cell r="B16" t="str">
            <v>AUXILIAR TÈCNIC/A DE COMUNICACIO</v>
          </cell>
          <cell r="C16" t="str">
            <v>C2</v>
          </cell>
          <cell r="D16">
            <v>669.3</v>
          </cell>
          <cell r="E16">
            <v>16</v>
          </cell>
          <cell r="F16">
            <v>390.85</v>
          </cell>
          <cell r="G16">
            <v>190</v>
          </cell>
          <cell r="H16">
            <v>190</v>
          </cell>
          <cell r="I16">
            <v>806.40099999999995</v>
          </cell>
          <cell r="J16">
            <v>1866.5509999999999</v>
          </cell>
          <cell r="K16">
            <v>26119.514000000003</v>
          </cell>
        </row>
        <row r="17">
          <cell r="B17" t="str">
            <v>AUXILIAR TÈCNIC/A DE MEDI AMBIENT</v>
          </cell>
          <cell r="C17" t="str">
            <v>C2</v>
          </cell>
          <cell r="D17">
            <v>669.3</v>
          </cell>
          <cell r="E17">
            <v>16</v>
          </cell>
          <cell r="F17">
            <v>390.85</v>
          </cell>
          <cell r="G17">
            <v>190</v>
          </cell>
          <cell r="H17">
            <v>190</v>
          </cell>
          <cell r="I17">
            <v>806.40099999999995</v>
          </cell>
          <cell r="J17">
            <v>1866.5509999999999</v>
          </cell>
          <cell r="K17">
            <v>26119.514000000003</v>
          </cell>
        </row>
        <row r="18">
          <cell r="B18" t="str">
            <v>AUXILIAR TÈCNIC/A DE RÀDIO</v>
          </cell>
          <cell r="C18" t="str">
            <v>C2</v>
          </cell>
          <cell r="D18">
            <v>669.3</v>
          </cell>
          <cell r="E18">
            <v>14</v>
          </cell>
          <cell r="F18">
            <v>340.7</v>
          </cell>
          <cell r="G18">
            <v>180</v>
          </cell>
          <cell r="H18">
            <v>180</v>
          </cell>
          <cell r="I18">
            <v>784.27199999999993</v>
          </cell>
          <cell r="J18">
            <v>1794.2719999999999</v>
          </cell>
          <cell r="K18">
            <v>25107.608</v>
          </cell>
        </row>
        <row r="19">
          <cell r="B19" t="str">
            <v>AUXILIAR TÈCNIC/A D'INFORMÀTICA</v>
          </cell>
          <cell r="C19" t="str">
            <v>C2</v>
          </cell>
          <cell r="D19">
            <v>669.3</v>
          </cell>
          <cell r="E19">
            <v>16</v>
          </cell>
          <cell r="F19">
            <v>390.85</v>
          </cell>
          <cell r="G19">
            <v>200</v>
          </cell>
          <cell r="H19">
            <v>200</v>
          </cell>
          <cell r="I19">
            <v>828.53</v>
          </cell>
          <cell r="J19">
            <v>1888.68</v>
          </cell>
          <cell r="K19">
            <v>26429.32</v>
          </cell>
        </row>
        <row r="20">
          <cell r="B20" t="str">
            <v>AUXILIAR TÈCNIC/A D'INFORMÀTICA - D</v>
          </cell>
          <cell r="C20" t="str">
            <v>C2</v>
          </cell>
          <cell r="D20">
            <v>669.3</v>
          </cell>
          <cell r="E20">
            <v>16</v>
          </cell>
          <cell r="F20">
            <v>390.85</v>
          </cell>
          <cell r="G20">
            <v>230</v>
          </cell>
          <cell r="H20">
            <v>230</v>
          </cell>
          <cell r="I20">
            <v>894.91699999999992</v>
          </cell>
          <cell r="J20">
            <v>1955.067</v>
          </cell>
          <cell r="K20">
            <v>27358.738000000001</v>
          </cell>
        </row>
        <row r="21">
          <cell r="B21" t="str">
            <v>CAP D’UNITAT D’ADMINISTRACIÓ I GESTIÓ DE CIUTADANIA I SERVEIS A LES PERSONES</v>
          </cell>
          <cell r="C21" t="str">
            <v>A2</v>
          </cell>
          <cell r="D21">
            <v>1071.06</v>
          </cell>
          <cell r="E21">
            <v>24</v>
          </cell>
          <cell r="F21">
            <v>651.05999999999995</v>
          </cell>
          <cell r="G21">
            <v>667</v>
          </cell>
          <cell r="H21">
            <v>667</v>
          </cell>
          <cell r="I21">
            <v>1861.9542999999999</v>
          </cell>
          <cell r="J21">
            <v>3584.0742999999998</v>
          </cell>
          <cell r="K21">
            <v>49597.220199999996</v>
          </cell>
        </row>
        <row r="22">
          <cell r="B22" t="str">
            <v>CAP D’UNITAT D’ADMINISTRACIÓ I GESTIÓ DE TERRITORI I DESENVOLUPAMENT LOCAL</v>
          </cell>
          <cell r="C22" t="str">
            <v>A2</v>
          </cell>
          <cell r="D22">
            <v>1071.06</v>
          </cell>
          <cell r="E22">
            <v>24</v>
          </cell>
          <cell r="F22">
            <v>651.05999999999995</v>
          </cell>
          <cell r="G22">
            <v>667</v>
          </cell>
          <cell r="H22">
            <v>667</v>
          </cell>
          <cell r="I22">
            <v>1861.9542999999999</v>
          </cell>
          <cell r="J22">
            <v>3584.0742999999998</v>
          </cell>
          <cell r="K22">
            <v>49597.220199999996</v>
          </cell>
        </row>
        <row r="23">
          <cell r="B23" t="str">
            <v>CAP D’UNITAT D’ANÀLISI, PLANIFICACIÓ I PROGRAMACIÓ</v>
          </cell>
          <cell r="C23" t="str">
            <v>A2</v>
          </cell>
          <cell r="D23">
            <v>1071.06</v>
          </cell>
          <cell r="E23">
            <v>24</v>
          </cell>
          <cell r="F23">
            <v>651.05999999999995</v>
          </cell>
          <cell r="G23">
            <v>667</v>
          </cell>
          <cell r="H23">
            <v>667</v>
          </cell>
          <cell r="I23">
            <v>1861.9542999999999</v>
          </cell>
          <cell r="J23">
            <v>3584.0742999999998</v>
          </cell>
          <cell r="K23">
            <v>49597.220199999996</v>
          </cell>
        </row>
        <row r="24">
          <cell r="B24" t="str">
            <v>CAP D’UNITAT D’EDUCACIÓ</v>
          </cell>
          <cell r="C24" t="str">
            <v>A1</v>
          </cell>
          <cell r="D24">
            <v>1238.68</v>
          </cell>
          <cell r="E24">
            <v>24</v>
          </cell>
          <cell r="F24">
            <v>651.05999999999995</v>
          </cell>
          <cell r="G24">
            <v>667</v>
          </cell>
          <cell r="H24">
            <v>667</v>
          </cell>
          <cell r="I24">
            <v>1861.9542999999999</v>
          </cell>
          <cell r="J24">
            <v>3751.6943000000001</v>
          </cell>
          <cell r="K24">
            <v>51575.100200000001</v>
          </cell>
        </row>
        <row r="25">
          <cell r="B25" t="str">
            <v>CAP D’UNITAT D’EMPRESA I COMERÇ</v>
          </cell>
          <cell r="C25" t="str">
            <v>A2</v>
          </cell>
          <cell r="D25">
            <v>1071.06</v>
          </cell>
          <cell r="E25">
            <v>24</v>
          </cell>
          <cell r="F25">
            <v>651.05999999999995</v>
          </cell>
          <cell r="G25">
            <v>667</v>
          </cell>
          <cell r="H25">
            <v>667</v>
          </cell>
          <cell r="I25">
            <v>1861.9542999999999</v>
          </cell>
          <cell r="J25">
            <v>3584.0742999999998</v>
          </cell>
          <cell r="K25">
            <v>49597.220199999996</v>
          </cell>
        </row>
        <row r="26">
          <cell r="B26" t="str">
            <v>CAP D’UNITAT D’ESPORTS</v>
          </cell>
          <cell r="C26" t="str">
            <v>A2</v>
          </cell>
          <cell r="D26">
            <v>1071.06</v>
          </cell>
          <cell r="E26">
            <v>24</v>
          </cell>
          <cell r="F26">
            <v>651.05999999999995</v>
          </cell>
          <cell r="G26">
            <v>793</v>
          </cell>
          <cell r="H26">
            <v>793</v>
          </cell>
          <cell r="I26">
            <v>2140.7797</v>
          </cell>
          <cell r="J26">
            <v>3862.8996999999999</v>
          </cell>
          <cell r="K26">
            <v>53500.775800000003</v>
          </cell>
        </row>
        <row r="27">
          <cell r="B27" t="str">
            <v>CAP D’UNITAT D’INFORMÀTICA</v>
          </cell>
          <cell r="C27" t="str">
            <v>A2</v>
          </cell>
          <cell r="D27">
            <v>1071.06</v>
          </cell>
          <cell r="E27">
            <v>24</v>
          </cell>
          <cell r="F27">
            <v>651.05999999999995</v>
          </cell>
          <cell r="G27">
            <v>707.6</v>
          </cell>
          <cell r="H27">
            <v>708</v>
          </cell>
          <cell r="I27">
            <v>1952.6831999999999</v>
          </cell>
          <cell r="J27">
            <v>3674.8031999999998</v>
          </cell>
          <cell r="K27">
            <v>50867.424800000001</v>
          </cell>
        </row>
        <row r="28">
          <cell r="B28" t="str">
            <v>CAP D’UNITAT D’ORIENTACIÓ I OCUPACIÓ</v>
          </cell>
          <cell r="C28" t="str">
            <v>A2</v>
          </cell>
          <cell r="D28">
            <v>1071.06</v>
          </cell>
          <cell r="E28">
            <v>24</v>
          </cell>
          <cell r="F28">
            <v>651.05999999999995</v>
          </cell>
          <cell r="G28">
            <v>667</v>
          </cell>
          <cell r="H28">
            <v>667</v>
          </cell>
          <cell r="I28">
            <v>1861.9542999999999</v>
          </cell>
          <cell r="J28">
            <v>3584.0742999999998</v>
          </cell>
          <cell r="K28">
            <v>49597.220199999996</v>
          </cell>
        </row>
        <row r="29">
          <cell r="B29" t="str">
            <v>CAP D’UNITAT DE CANVI CLIMÀTIC, TRANSICIÓ ENERGÈTICA I MEDI AMBIENT</v>
          </cell>
          <cell r="C29" t="str">
            <v>A2</v>
          </cell>
          <cell r="D29">
            <v>1071.06</v>
          </cell>
          <cell r="E29">
            <v>24</v>
          </cell>
          <cell r="F29">
            <v>651.05999999999995</v>
          </cell>
          <cell r="G29">
            <v>667</v>
          </cell>
          <cell r="H29">
            <v>667</v>
          </cell>
          <cell r="I29">
            <v>1861.9542999999999</v>
          </cell>
          <cell r="J29">
            <v>3584.0742999999998</v>
          </cell>
          <cell r="K29">
            <v>49597.220199999996</v>
          </cell>
        </row>
        <row r="30">
          <cell r="B30" t="str">
            <v>CAP D’UNITAT DE COMUNICACIÓ</v>
          </cell>
          <cell r="C30" t="str">
            <v>A1</v>
          </cell>
          <cell r="D30">
            <v>1238.68</v>
          </cell>
          <cell r="E30">
            <v>24</v>
          </cell>
          <cell r="F30">
            <v>651.05999999999995</v>
          </cell>
          <cell r="G30">
            <v>793</v>
          </cell>
          <cell r="H30">
            <v>793</v>
          </cell>
          <cell r="I30">
            <v>2140.7797</v>
          </cell>
          <cell r="J30">
            <v>4030.5196999999998</v>
          </cell>
          <cell r="K30">
            <v>55478.655800000008</v>
          </cell>
        </row>
        <row r="31">
          <cell r="B31" t="str">
            <v>CAP D’UNITAT DE CONTRACTACIÓ I COMPRES</v>
          </cell>
          <cell r="C31" t="str">
            <v>A1</v>
          </cell>
          <cell r="D31">
            <v>1238.68</v>
          </cell>
          <cell r="E31">
            <v>24</v>
          </cell>
          <cell r="F31">
            <v>651.05999999999995</v>
          </cell>
          <cell r="G31">
            <v>580</v>
          </cell>
          <cell r="H31">
            <v>580</v>
          </cell>
          <cell r="I31">
            <v>1669.432</v>
          </cell>
          <cell r="J31">
            <v>3559.172</v>
          </cell>
          <cell r="K31">
            <v>48879.788</v>
          </cell>
        </row>
        <row r="32">
          <cell r="B32" t="str">
            <v>CAP D’UNITAT DE CONVIVÈNCIA I MEDIACIÓ</v>
          </cell>
          <cell r="C32" t="str">
            <v>A1</v>
          </cell>
          <cell r="D32">
            <v>1238.68</v>
          </cell>
          <cell r="E32">
            <v>24</v>
          </cell>
          <cell r="F32">
            <v>651.05999999999995</v>
          </cell>
          <cell r="G32">
            <v>667</v>
          </cell>
          <cell r="H32">
            <v>667</v>
          </cell>
          <cell r="I32">
            <v>1861.9542999999999</v>
          </cell>
          <cell r="J32">
            <v>3751.6943000000001</v>
          </cell>
          <cell r="K32">
            <v>51575.100200000001</v>
          </cell>
        </row>
        <row r="33">
          <cell r="B33" t="str">
            <v>CAP D’UNITAT DE FORMACIÓ PROFESSIONALITZADORA</v>
          </cell>
          <cell r="C33" t="str">
            <v>A2</v>
          </cell>
          <cell r="D33">
            <v>1071.06</v>
          </cell>
          <cell r="E33">
            <v>24</v>
          </cell>
          <cell r="F33">
            <v>651.05999999999995</v>
          </cell>
          <cell r="G33">
            <v>580</v>
          </cell>
          <cell r="H33">
            <v>580</v>
          </cell>
          <cell r="I33">
            <v>1669.432</v>
          </cell>
          <cell r="J33">
            <v>3391.5519999999997</v>
          </cell>
          <cell r="K33">
            <v>46901.907999999996</v>
          </cell>
        </row>
        <row r="34">
          <cell r="B34" t="str">
            <v>CAP D’UNITAT DE GESTIÓ FINANCERA I TRIBUTÀRIA</v>
          </cell>
          <cell r="C34" t="str">
            <v>C1</v>
          </cell>
          <cell r="D34">
            <v>804.19</v>
          </cell>
          <cell r="E34">
            <v>22</v>
          </cell>
          <cell r="F34">
            <v>569.45000000000005</v>
          </cell>
          <cell r="G34">
            <v>690</v>
          </cell>
          <cell r="H34">
            <v>690</v>
          </cell>
          <cell r="I34">
            <v>1912.8509999999999</v>
          </cell>
          <cell r="J34">
            <v>3286.491</v>
          </cell>
          <cell r="K34">
            <v>45792.614000000001</v>
          </cell>
        </row>
        <row r="35">
          <cell r="B35" t="str">
            <v>CAP D’UNITAT DE LLICÈNCIES, DISCIPLINA I SANCIONS</v>
          </cell>
          <cell r="C35" t="str">
            <v>A2</v>
          </cell>
          <cell r="D35">
            <v>1071.06</v>
          </cell>
          <cell r="E35">
            <v>24</v>
          </cell>
          <cell r="F35">
            <v>651.05999999999995</v>
          </cell>
          <cell r="G35">
            <v>667</v>
          </cell>
          <cell r="H35">
            <v>667</v>
          </cell>
          <cell r="I35">
            <v>1861.9542999999999</v>
          </cell>
          <cell r="J35">
            <v>3584.0742999999998</v>
          </cell>
          <cell r="K35">
            <v>49597.220199999996</v>
          </cell>
        </row>
        <row r="36">
          <cell r="B36" t="str">
            <v>CAP D’UNITAT DE MANTENIMENT I JARDINERIA</v>
          </cell>
          <cell r="C36" t="str">
            <v>A2</v>
          </cell>
          <cell r="D36">
            <v>1071.06</v>
          </cell>
          <cell r="E36">
            <v>24</v>
          </cell>
          <cell r="F36">
            <v>651.05999999999995</v>
          </cell>
          <cell r="G36">
            <v>793</v>
          </cell>
          <cell r="H36">
            <v>793</v>
          </cell>
          <cell r="I36">
            <v>2140.7797</v>
          </cell>
          <cell r="J36">
            <v>3862.8996999999999</v>
          </cell>
          <cell r="K36">
            <v>53500.775800000003</v>
          </cell>
        </row>
        <row r="37">
          <cell r="B37" t="str">
            <v>CAP D’UNITAT DE SERVEIS SOCIALS</v>
          </cell>
          <cell r="C37" t="str">
            <v>A2</v>
          </cell>
          <cell r="D37">
            <v>1071.06</v>
          </cell>
          <cell r="E37">
            <v>24</v>
          </cell>
          <cell r="F37">
            <v>651.05999999999995</v>
          </cell>
          <cell r="G37">
            <v>793</v>
          </cell>
          <cell r="H37">
            <v>793</v>
          </cell>
          <cell r="I37">
            <v>2140.7797</v>
          </cell>
          <cell r="J37">
            <v>3862.8996999999999</v>
          </cell>
          <cell r="K37">
            <v>53500.775800000003</v>
          </cell>
        </row>
        <row r="38">
          <cell r="B38" t="str">
            <v>CAP D’UNITAT D'EQUIPAMENTS SOCIOCULTURALS</v>
          </cell>
          <cell r="C38" t="str">
            <v>C1</v>
          </cell>
          <cell r="D38">
            <v>804.19</v>
          </cell>
          <cell r="E38">
            <v>24</v>
          </cell>
          <cell r="F38">
            <v>651.05999999999995</v>
          </cell>
          <cell r="G38">
            <v>580</v>
          </cell>
          <cell r="H38">
            <v>580</v>
          </cell>
          <cell r="I38">
            <v>1669.432</v>
          </cell>
          <cell r="J38">
            <v>3124.6819999999998</v>
          </cell>
          <cell r="K38">
            <v>43527.288</v>
          </cell>
        </row>
        <row r="39">
          <cell r="B39" t="str">
            <v>CAP D’UNITAT D'HABITATGE</v>
          </cell>
          <cell r="C39" t="str">
            <v>A2</v>
          </cell>
          <cell r="D39">
            <v>1071.06</v>
          </cell>
          <cell r="E39">
            <v>24</v>
          </cell>
          <cell r="F39">
            <v>651.05999999999995</v>
          </cell>
          <cell r="G39">
            <v>667</v>
          </cell>
          <cell r="H39">
            <v>667</v>
          </cell>
          <cell r="I39">
            <v>1861.9542999999999</v>
          </cell>
          <cell r="J39">
            <v>3584.0742999999998</v>
          </cell>
          <cell r="K39">
            <v>49597.220199999996</v>
          </cell>
        </row>
        <row r="40">
          <cell r="B40" t="str">
            <v>CAP DE COLLA</v>
          </cell>
          <cell r="C40" t="str">
            <v>C2</v>
          </cell>
          <cell r="D40">
            <v>669.3</v>
          </cell>
          <cell r="E40">
            <v>16</v>
          </cell>
          <cell r="F40">
            <v>390.85</v>
          </cell>
          <cell r="G40">
            <v>350</v>
          </cell>
          <cell r="H40">
            <v>350</v>
          </cell>
          <cell r="I40">
            <v>1160.4649999999999</v>
          </cell>
          <cell r="J40">
            <v>2220.6149999999998</v>
          </cell>
          <cell r="K40">
            <v>31076.41</v>
          </cell>
        </row>
        <row r="41">
          <cell r="B41" t="str">
            <v>CAP DE COLLA - ACTIVITATS</v>
          </cell>
          <cell r="C41" t="str">
            <v>C2</v>
          </cell>
          <cell r="D41">
            <v>669.3</v>
          </cell>
          <cell r="E41">
            <v>16</v>
          </cell>
          <cell r="F41">
            <v>390.85</v>
          </cell>
          <cell r="G41">
            <v>410</v>
          </cell>
          <cell r="H41">
            <v>410</v>
          </cell>
          <cell r="I41">
            <v>1293.239</v>
          </cell>
          <cell r="J41">
            <v>2353.3890000000001</v>
          </cell>
          <cell r="K41">
            <v>32935.245999999999</v>
          </cell>
        </row>
        <row r="42">
          <cell r="B42" t="str">
            <v>CAP DE SERVEI D’ACCIÓ COMUNITÀRIA</v>
          </cell>
          <cell r="C42" t="str">
            <v>A2</v>
          </cell>
          <cell r="D42">
            <v>1071.06</v>
          </cell>
          <cell r="E42">
            <v>26</v>
          </cell>
          <cell r="F42">
            <v>779.83</v>
          </cell>
          <cell r="G42">
            <v>885.5</v>
          </cell>
          <cell r="H42">
            <v>886</v>
          </cell>
          <cell r="I42">
            <v>2346.5793999999996</v>
          </cell>
          <cell r="J42">
            <v>4197.4694</v>
          </cell>
          <cell r="K42">
            <v>58184.751599999996</v>
          </cell>
        </row>
        <row r="43">
          <cell r="B43" t="str">
            <v>CAP DE SERVEI D’ACCIÓ SÒCIO-CULTURAL</v>
          </cell>
          <cell r="C43" t="str">
            <v>A2</v>
          </cell>
          <cell r="D43">
            <v>1071.06</v>
          </cell>
          <cell r="E43">
            <v>26</v>
          </cell>
          <cell r="F43">
            <v>779.83</v>
          </cell>
          <cell r="G43">
            <v>885.5</v>
          </cell>
          <cell r="H43">
            <v>886</v>
          </cell>
          <cell r="I43">
            <v>2346.5793999999996</v>
          </cell>
          <cell r="J43">
            <v>4197.4694</v>
          </cell>
          <cell r="K43">
            <v>58184.751599999996</v>
          </cell>
        </row>
        <row r="44">
          <cell r="B44" t="str">
            <v>CAP DE SERVEI D’ACCIÓ SÒCIO-EDUCATIVA</v>
          </cell>
          <cell r="C44" t="str">
            <v>A2</v>
          </cell>
          <cell r="D44">
            <v>1071.06</v>
          </cell>
          <cell r="E44">
            <v>26</v>
          </cell>
          <cell r="F44">
            <v>779.83</v>
          </cell>
          <cell r="G44">
            <v>885.5</v>
          </cell>
          <cell r="H44">
            <v>886</v>
          </cell>
          <cell r="I44">
            <v>2346.5793999999996</v>
          </cell>
          <cell r="J44">
            <v>4197.4694</v>
          </cell>
          <cell r="K44">
            <v>58184.751599999996</v>
          </cell>
        </row>
        <row r="45">
          <cell r="B45" t="str">
            <v>CAP DE SERVEI D’ORGANITZACIÓ I RECURSOS HUMANS</v>
          </cell>
          <cell r="C45" t="str">
            <v>A2</v>
          </cell>
          <cell r="D45">
            <v>1071.06</v>
          </cell>
          <cell r="E45">
            <v>26</v>
          </cell>
          <cell r="F45">
            <v>779.83</v>
          </cell>
          <cell r="G45">
            <v>1066.5</v>
          </cell>
          <cell r="H45">
            <v>1067</v>
          </cell>
          <cell r="I45">
            <v>2747.1142999999997</v>
          </cell>
          <cell r="J45">
            <v>4598.0042999999996</v>
          </cell>
          <cell r="K45">
            <v>63792.240199999993</v>
          </cell>
        </row>
        <row r="46">
          <cell r="B46" t="str">
            <v>CAP DE SERVEI DE DESENVOLUPAMENT LOCAL I COMERÇ</v>
          </cell>
          <cell r="C46" t="str">
            <v>A2</v>
          </cell>
          <cell r="D46">
            <v>1071.06</v>
          </cell>
          <cell r="E46">
            <v>26</v>
          </cell>
          <cell r="F46">
            <v>779.83</v>
          </cell>
          <cell r="G46">
            <v>885.5</v>
          </cell>
          <cell r="H46">
            <v>886</v>
          </cell>
          <cell r="I46">
            <v>2346.5793999999996</v>
          </cell>
          <cell r="J46">
            <v>4197.4694</v>
          </cell>
          <cell r="K46">
            <v>58184.751599999996</v>
          </cell>
        </row>
        <row r="47">
          <cell r="B47" t="str">
            <v>CAP DE SERVEI DE GOVERN OBERT I ADMINISTRACIÓ ELECTRÒNICA</v>
          </cell>
          <cell r="C47" t="str">
            <v>A2</v>
          </cell>
          <cell r="D47">
            <v>1071.06</v>
          </cell>
          <cell r="E47">
            <v>26</v>
          </cell>
          <cell r="F47">
            <v>779.83</v>
          </cell>
          <cell r="G47">
            <v>885.5</v>
          </cell>
          <cell r="H47">
            <v>886</v>
          </cell>
          <cell r="I47">
            <v>2346.5793999999996</v>
          </cell>
          <cell r="J47">
            <v>4197.4694</v>
          </cell>
          <cell r="K47">
            <v>58184.751599999996</v>
          </cell>
        </row>
        <row r="48">
          <cell r="B48" t="str">
            <v>CAP DE SERVEI DE RELACIONS INSTITUCIONALS I COMUNICACIÓ</v>
          </cell>
          <cell r="C48" t="str">
            <v>A2</v>
          </cell>
          <cell r="D48">
            <v>1071.06</v>
          </cell>
          <cell r="E48">
            <v>26</v>
          </cell>
          <cell r="F48">
            <v>779.83</v>
          </cell>
          <cell r="G48">
            <v>1039.5</v>
          </cell>
          <cell r="H48">
            <v>1040</v>
          </cell>
          <cell r="I48">
            <v>2687.3659999999995</v>
          </cell>
          <cell r="J48">
            <v>4538.2559999999994</v>
          </cell>
          <cell r="K48">
            <v>62955.763999999996</v>
          </cell>
        </row>
        <row r="49">
          <cell r="B49" t="str">
            <v>CAP DE SERVEI DE SEGURETAT CIUTADANA I PROTECCIÓ CIVIL</v>
          </cell>
          <cell r="C49" t="str">
            <v>A2</v>
          </cell>
          <cell r="D49">
            <v>1071.06</v>
          </cell>
          <cell r="E49">
            <v>26</v>
          </cell>
          <cell r="F49">
            <v>779.83</v>
          </cell>
          <cell r="G49">
            <v>1120.5</v>
          </cell>
          <cell r="H49">
            <v>1121</v>
          </cell>
          <cell r="I49">
            <v>2866.6108999999997</v>
          </cell>
          <cell r="J49">
            <v>4717.5008999999991</v>
          </cell>
          <cell r="K49">
            <v>65465.192599999995</v>
          </cell>
        </row>
        <row r="50">
          <cell r="B50" t="str">
            <v>CAP DE SERVEI D'URBANISME, LLICÈNCIES I HABITATGE</v>
          </cell>
          <cell r="C50" t="str">
            <v>A1</v>
          </cell>
          <cell r="D50">
            <v>1238.68</v>
          </cell>
          <cell r="E50">
            <v>26</v>
          </cell>
          <cell r="F50">
            <v>779.83</v>
          </cell>
          <cell r="G50">
            <v>885.5</v>
          </cell>
          <cell r="H50">
            <v>886</v>
          </cell>
          <cell r="I50">
            <v>2346.5793999999996</v>
          </cell>
          <cell r="J50">
            <v>4365.0893999999998</v>
          </cell>
          <cell r="K50">
            <v>60162.631600000001</v>
          </cell>
        </row>
        <row r="51">
          <cell r="B51" t="str">
            <v>CAP DE SERVEIS ECONÒMICS</v>
          </cell>
          <cell r="C51" t="str">
            <v>A2</v>
          </cell>
          <cell r="D51">
            <v>1071.06</v>
          </cell>
          <cell r="E51">
            <v>26</v>
          </cell>
          <cell r="F51">
            <v>779.83</v>
          </cell>
          <cell r="G51">
            <v>948</v>
          </cell>
          <cell r="H51">
            <v>948</v>
          </cell>
          <cell r="I51">
            <v>2483.7791999999995</v>
          </cell>
          <cell r="J51">
            <v>4334.6691999999994</v>
          </cell>
          <cell r="K51">
            <v>60105.54879999999</v>
          </cell>
        </row>
        <row r="52">
          <cell r="B52" t="str">
            <v>CAP DE SERVEIS JURÍDICS, CONTRACTACIÓ I COMPRES</v>
          </cell>
          <cell r="C52" t="str">
            <v>A1</v>
          </cell>
          <cell r="D52">
            <v>1238.68</v>
          </cell>
          <cell r="E52">
            <v>26</v>
          </cell>
          <cell r="F52">
            <v>779.83</v>
          </cell>
          <cell r="G52">
            <v>885.5</v>
          </cell>
          <cell r="H52">
            <v>886</v>
          </cell>
          <cell r="I52">
            <v>2346.5793999999996</v>
          </cell>
          <cell r="J52">
            <v>4365.0893999999998</v>
          </cell>
          <cell r="K52">
            <v>60162.631600000001</v>
          </cell>
        </row>
        <row r="53">
          <cell r="B53" t="str">
            <v>CAP DE SERVEIS URBANS, MOBILITAT I CANVI CLIMÀTIC</v>
          </cell>
          <cell r="C53" t="str">
            <v>A2</v>
          </cell>
          <cell r="D53">
            <v>1071.06</v>
          </cell>
          <cell r="E53">
            <v>26</v>
          </cell>
          <cell r="F53">
            <v>779.83</v>
          </cell>
          <cell r="G53">
            <v>1001</v>
          </cell>
          <cell r="H53">
            <v>1001</v>
          </cell>
          <cell r="I53">
            <v>2601.0628999999999</v>
          </cell>
          <cell r="J53">
            <v>4451.9529000000002</v>
          </cell>
          <cell r="K53">
            <v>61747.520599999996</v>
          </cell>
        </row>
        <row r="54">
          <cell r="B54" t="str">
            <v>CAP D'UNITAT D'ATENCIÓ CIUTADANA</v>
          </cell>
          <cell r="C54" t="str">
            <v>C1</v>
          </cell>
          <cell r="D54">
            <v>804.19</v>
          </cell>
          <cell r="E54">
            <v>22</v>
          </cell>
          <cell r="F54">
            <v>569.45000000000005</v>
          </cell>
          <cell r="G54">
            <v>580</v>
          </cell>
          <cell r="H54">
            <v>580</v>
          </cell>
          <cell r="I54">
            <v>1669.432</v>
          </cell>
          <cell r="J54">
            <v>3043.0720000000001</v>
          </cell>
          <cell r="K54">
            <v>42384.748000000007</v>
          </cell>
        </row>
        <row r="55">
          <cell r="B55" t="str">
            <v>CAP D'UNITAT DE GESTIÓ DE PERSONAL I RELACIONS LABORALS</v>
          </cell>
          <cell r="C55" t="str">
            <v>A2</v>
          </cell>
          <cell r="D55">
            <v>1071.06</v>
          </cell>
          <cell r="E55">
            <v>24</v>
          </cell>
          <cell r="F55">
            <v>651.05999999999995</v>
          </cell>
          <cell r="G55">
            <v>767</v>
          </cell>
          <cell r="H55">
            <v>767</v>
          </cell>
          <cell r="I55">
            <v>2083.2442999999998</v>
          </cell>
          <cell r="J55">
            <v>3805.3642999999997</v>
          </cell>
          <cell r="K55">
            <v>52695.280199999994</v>
          </cell>
        </row>
        <row r="56">
          <cell r="B56" t="str">
            <v>CAP D'UNITAT DE LOGÍSTICA DE L'ÀREA DE CIUTADANIA I SERVEIS A LES PERSONES</v>
          </cell>
          <cell r="C56" t="str">
            <v>A2</v>
          </cell>
          <cell r="D56">
            <v>1071.06</v>
          </cell>
          <cell r="E56">
            <v>24</v>
          </cell>
          <cell r="F56">
            <v>651.05999999999995</v>
          </cell>
          <cell r="G56">
            <v>667</v>
          </cell>
          <cell r="H56">
            <v>667</v>
          </cell>
          <cell r="I56">
            <v>1861.9542999999999</v>
          </cell>
          <cell r="J56">
            <v>3584.0742999999998</v>
          </cell>
          <cell r="K56">
            <v>49597.220199999996</v>
          </cell>
        </row>
        <row r="57">
          <cell r="B57" t="str">
            <v>CAP D'UNITAT DE PLANIFICACIÓ ESTRATÈGICA</v>
          </cell>
          <cell r="C57" t="str">
            <v>A2</v>
          </cell>
          <cell r="D57">
            <v>1071.06</v>
          </cell>
          <cell r="E57">
            <v>24</v>
          </cell>
          <cell r="F57">
            <v>651.05999999999995</v>
          </cell>
          <cell r="G57">
            <v>610</v>
          </cell>
          <cell r="H57">
            <v>610</v>
          </cell>
          <cell r="I57">
            <v>1735.819</v>
          </cell>
          <cell r="J57">
            <v>3457.9389999999999</v>
          </cell>
          <cell r="K57">
            <v>47831.326000000001</v>
          </cell>
        </row>
        <row r="58">
          <cell r="B58" t="str">
            <v>CAP D'UNITAT D'ORGANITZACIÓ</v>
          </cell>
          <cell r="C58" t="str">
            <v>C1</v>
          </cell>
          <cell r="D58">
            <v>804.19</v>
          </cell>
          <cell r="E58">
            <v>22</v>
          </cell>
          <cell r="F58">
            <v>569.45000000000005</v>
          </cell>
          <cell r="G58">
            <v>678.5</v>
          </cell>
          <cell r="H58">
            <v>679</v>
          </cell>
          <cell r="I58">
            <v>1888.5091</v>
          </cell>
          <cell r="J58">
            <v>3262.1491000000001</v>
          </cell>
          <cell r="K58">
            <v>45451.827400000009</v>
          </cell>
        </row>
        <row r="59">
          <cell r="B59" t="str">
            <v>CAPORAL</v>
          </cell>
          <cell r="C59" t="str">
            <v>C1</v>
          </cell>
          <cell r="D59">
            <v>804.19</v>
          </cell>
          <cell r="E59">
            <v>18</v>
          </cell>
          <cell r="F59">
            <v>440.97</v>
          </cell>
          <cell r="G59">
            <v>483</v>
          </cell>
          <cell r="H59">
            <v>483</v>
          </cell>
          <cell r="I59">
            <v>1454.7807</v>
          </cell>
          <cell r="J59">
            <v>2699.9407000000001</v>
          </cell>
          <cell r="K59">
            <v>37580.909800000009</v>
          </cell>
        </row>
        <row r="60">
          <cell r="B60" t="str">
            <v>CONSERGE DE CENTRE EDUCATIU</v>
          </cell>
          <cell r="C60" t="str">
            <v>AP</v>
          </cell>
          <cell r="D60">
            <v>612.59</v>
          </cell>
          <cell r="E60">
            <v>12</v>
          </cell>
          <cell r="F60">
            <v>290.5</v>
          </cell>
          <cell r="G60">
            <v>220</v>
          </cell>
          <cell r="H60">
            <v>220</v>
          </cell>
          <cell r="I60">
            <v>872.78800000000001</v>
          </cell>
          <cell r="J60">
            <v>1775.8780000000002</v>
          </cell>
          <cell r="K60">
            <v>24862.292000000001</v>
          </cell>
        </row>
        <row r="61">
          <cell r="B61" t="str">
            <v>COORDINADOR/A DE PROJECTES DE L'EMA</v>
          </cell>
          <cell r="C61" t="str">
            <v>A2</v>
          </cell>
          <cell r="D61">
            <v>1071.06</v>
          </cell>
          <cell r="E61">
            <v>20</v>
          </cell>
          <cell r="F61">
            <v>491.11</v>
          </cell>
          <cell r="G61">
            <v>410</v>
          </cell>
          <cell r="H61">
            <v>410</v>
          </cell>
          <cell r="I61">
            <v>1293.239</v>
          </cell>
          <cell r="J61">
            <v>2855.4090000000001</v>
          </cell>
          <cell r="K61">
            <v>39395.906000000003</v>
          </cell>
        </row>
        <row r="62">
          <cell r="B62" t="str">
            <v>COORDINADOR/A DE SERVEIS AQUÀTICS</v>
          </cell>
          <cell r="C62" t="str">
            <v>C1</v>
          </cell>
          <cell r="D62">
            <v>804.19</v>
          </cell>
          <cell r="E62">
            <v>16</v>
          </cell>
          <cell r="F62">
            <v>390.85</v>
          </cell>
          <cell r="G62">
            <v>430</v>
          </cell>
          <cell r="H62">
            <v>430</v>
          </cell>
          <cell r="I62">
            <v>1337.4969999999998</v>
          </cell>
          <cell r="J62">
            <v>2532.5369999999998</v>
          </cell>
          <cell r="K62">
            <v>35237.258000000002</v>
          </cell>
        </row>
        <row r="63">
          <cell r="B63" t="str">
            <v>COORDINADOR/A DE SERVEIS ESPORTIUS</v>
          </cell>
          <cell r="C63" t="str">
            <v>C2</v>
          </cell>
          <cell r="D63">
            <v>669.3</v>
          </cell>
          <cell r="E63">
            <v>16</v>
          </cell>
          <cell r="F63">
            <v>390.85</v>
          </cell>
          <cell r="G63">
            <v>400</v>
          </cell>
          <cell r="H63">
            <v>400</v>
          </cell>
          <cell r="I63">
            <v>1271.1099999999999</v>
          </cell>
          <cell r="J63">
            <v>2331.2600000000002</v>
          </cell>
          <cell r="K63">
            <v>32625.439999999999</v>
          </cell>
        </row>
        <row r="64">
          <cell r="B64" t="str">
            <v>DELINEANT</v>
          </cell>
          <cell r="C64" t="str">
            <v>C1</v>
          </cell>
          <cell r="D64">
            <v>804.19</v>
          </cell>
          <cell r="E64">
            <v>18</v>
          </cell>
          <cell r="F64">
            <v>440.97</v>
          </cell>
          <cell r="G64">
            <v>310</v>
          </cell>
          <cell r="H64">
            <v>310</v>
          </cell>
          <cell r="I64">
            <v>1071.9489999999998</v>
          </cell>
          <cell r="J64">
            <v>2317.1089999999999</v>
          </cell>
          <cell r="K64">
            <v>32221.266000000003</v>
          </cell>
        </row>
        <row r="65">
          <cell r="B65" t="str">
            <v>DIRECTOR/A DE L’ESCOLA MUNICIPAL DE LES ARTS</v>
          </cell>
          <cell r="C65" t="str">
            <v>A2</v>
          </cell>
          <cell r="D65">
            <v>1071.06</v>
          </cell>
          <cell r="E65">
            <v>24</v>
          </cell>
          <cell r="F65">
            <v>651.05999999999995</v>
          </cell>
          <cell r="G65">
            <v>667</v>
          </cell>
          <cell r="H65">
            <v>667</v>
          </cell>
          <cell r="I65">
            <v>1861.9542999999999</v>
          </cell>
          <cell r="J65">
            <v>3584.0742999999998</v>
          </cell>
          <cell r="K65">
            <v>49597.220199999996</v>
          </cell>
        </row>
        <row r="66">
          <cell r="B66" t="str">
            <v>EDUCADOR/A SOCIAL</v>
          </cell>
          <cell r="C66" t="str">
            <v>A2</v>
          </cell>
          <cell r="D66">
            <v>1071.06</v>
          </cell>
          <cell r="E66">
            <v>20</v>
          </cell>
          <cell r="F66">
            <v>491.11</v>
          </cell>
          <cell r="G66">
            <v>440</v>
          </cell>
          <cell r="H66">
            <v>440</v>
          </cell>
          <cell r="I66">
            <v>1359.626</v>
          </cell>
          <cell r="J66">
            <v>2921.7960000000003</v>
          </cell>
          <cell r="K66">
            <v>40325.323999999993</v>
          </cell>
        </row>
        <row r="67">
          <cell r="B67" t="str">
            <v>ENCARREGAT/DA DE JARDINERIA</v>
          </cell>
          <cell r="C67" t="str">
            <v>C2</v>
          </cell>
          <cell r="D67">
            <v>669.3</v>
          </cell>
          <cell r="E67">
            <v>18</v>
          </cell>
          <cell r="F67">
            <v>440.97</v>
          </cell>
          <cell r="G67">
            <v>460</v>
          </cell>
          <cell r="H67">
            <v>460</v>
          </cell>
          <cell r="I67">
            <v>1403.884</v>
          </cell>
          <cell r="J67">
            <v>2514.154</v>
          </cell>
          <cell r="K67">
            <v>35185.955999999998</v>
          </cell>
        </row>
        <row r="68">
          <cell r="B68" t="str">
            <v>ENCARREGAT/DA DE MANTENIMENT</v>
          </cell>
          <cell r="C68" t="str">
            <v>C2</v>
          </cell>
          <cell r="D68">
            <v>669.3</v>
          </cell>
          <cell r="E68">
            <v>18</v>
          </cell>
          <cell r="F68">
            <v>440.97</v>
          </cell>
          <cell r="G68">
            <v>460</v>
          </cell>
          <cell r="H68">
            <v>460</v>
          </cell>
          <cell r="I68">
            <v>1403.884</v>
          </cell>
          <cell r="J68">
            <v>2514.154</v>
          </cell>
          <cell r="K68">
            <v>35185.955999999998</v>
          </cell>
        </row>
        <row r="69">
          <cell r="B69" t="str">
            <v>ENCARREGAT/DA ELECTRICISTA</v>
          </cell>
          <cell r="C69" t="str">
            <v>C1</v>
          </cell>
          <cell r="D69">
            <v>804.19</v>
          </cell>
          <cell r="E69">
            <v>18</v>
          </cell>
          <cell r="F69">
            <v>440.97</v>
          </cell>
          <cell r="G69">
            <v>448.5</v>
          </cell>
          <cell r="H69">
            <v>449</v>
          </cell>
          <cell r="I69">
            <v>1379.5420999999999</v>
          </cell>
          <cell r="J69">
            <v>2624.7021</v>
          </cell>
          <cell r="K69">
            <v>36527.5694</v>
          </cell>
        </row>
        <row r="70">
          <cell r="B70" t="str">
            <v>ENGINYER/A</v>
          </cell>
          <cell r="C70" t="str">
            <v>A1</v>
          </cell>
          <cell r="D70">
            <v>1238.68</v>
          </cell>
          <cell r="E70">
            <v>22</v>
          </cell>
          <cell r="F70">
            <v>569.45000000000005</v>
          </cell>
          <cell r="G70">
            <v>470</v>
          </cell>
          <cell r="H70">
            <v>470</v>
          </cell>
          <cell r="I70">
            <v>1426.0129999999999</v>
          </cell>
          <cell r="J70">
            <v>3234.143</v>
          </cell>
          <cell r="K70">
            <v>44329.382000000005</v>
          </cell>
        </row>
        <row r="71">
          <cell r="B71" t="str">
            <v>ENGINYER/A TÈCNIC/A</v>
          </cell>
          <cell r="C71" t="str">
            <v>A2</v>
          </cell>
          <cell r="D71">
            <v>1071.06</v>
          </cell>
          <cell r="E71">
            <v>20</v>
          </cell>
          <cell r="F71">
            <v>491.11</v>
          </cell>
          <cell r="G71">
            <v>420</v>
          </cell>
          <cell r="H71">
            <v>420</v>
          </cell>
          <cell r="I71">
            <v>1315.3679999999999</v>
          </cell>
          <cell r="J71">
            <v>2877.538</v>
          </cell>
          <cell r="K71">
            <v>39705.712</v>
          </cell>
        </row>
        <row r="72">
          <cell r="B72" t="str">
            <v>GESTOR/A ADMINISTRATIU/VA</v>
          </cell>
          <cell r="C72" t="str">
            <v>C1</v>
          </cell>
          <cell r="D72">
            <v>804.19</v>
          </cell>
          <cell r="E72">
            <v>20</v>
          </cell>
          <cell r="F72">
            <v>491.11</v>
          </cell>
          <cell r="G72">
            <v>370</v>
          </cell>
          <cell r="H72">
            <v>370</v>
          </cell>
          <cell r="I72">
            <v>1204.723</v>
          </cell>
          <cell r="J72">
            <v>2500.0230000000001</v>
          </cell>
          <cell r="K72">
            <v>34782.062000000005</v>
          </cell>
        </row>
        <row r="73">
          <cell r="B73" t="str">
            <v>INFORMADOR/A - TRAMITADOR/A</v>
          </cell>
          <cell r="C73" t="str">
            <v>C1</v>
          </cell>
          <cell r="D73">
            <v>804.19</v>
          </cell>
          <cell r="E73">
            <v>18</v>
          </cell>
          <cell r="F73">
            <v>440.97</v>
          </cell>
          <cell r="G73">
            <v>330</v>
          </cell>
          <cell r="H73">
            <v>330</v>
          </cell>
          <cell r="I73">
            <v>1116.2069999999999</v>
          </cell>
          <cell r="J73">
            <v>2361.3670000000002</v>
          </cell>
          <cell r="K73">
            <v>32840.877999999997</v>
          </cell>
        </row>
        <row r="74">
          <cell r="B74" t="str">
            <v>INSPECTOR/A</v>
          </cell>
          <cell r="C74" t="str">
            <v>A2</v>
          </cell>
          <cell r="D74">
            <v>1071.06</v>
          </cell>
          <cell r="E74">
            <v>24</v>
          </cell>
          <cell r="F74">
            <v>651.05999999999995</v>
          </cell>
          <cell r="G74">
            <v>945</v>
          </cell>
          <cell r="H74">
            <v>945</v>
          </cell>
          <cell r="I74">
            <v>2477.1404999999995</v>
          </cell>
          <cell r="J74">
            <v>4199.2604999999994</v>
          </cell>
          <cell r="K74">
            <v>58209.82699999999</v>
          </cell>
        </row>
        <row r="75">
          <cell r="B75" t="str">
            <v>INSPECTOR/A MUNICIPAL</v>
          </cell>
          <cell r="C75" t="str">
            <v>C1</v>
          </cell>
          <cell r="D75">
            <v>804.19</v>
          </cell>
          <cell r="E75">
            <v>18</v>
          </cell>
          <cell r="F75">
            <v>440.97</v>
          </cell>
          <cell r="G75">
            <v>320</v>
          </cell>
          <cell r="H75">
            <v>320</v>
          </cell>
          <cell r="I75">
            <v>1094.078</v>
          </cell>
          <cell r="J75">
            <v>2339.2380000000003</v>
          </cell>
          <cell r="K75">
            <v>32531.072000000004</v>
          </cell>
        </row>
        <row r="76">
          <cell r="B76" t="str">
            <v>INTERVENTOR/A</v>
          </cell>
          <cell r="C76" t="str">
            <v>A1</v>
          </cell>
          <cell r="D76">
            <v>1238.68</v>
          </cell>
          <cell r="E76">
            <v>30</v>
          </cell>
          <cell r="F76">
            <v>1081.99</v>
          </cell>
          <cell r="G76">
            <v>1161.5</v>
          </cell>
          <cell r="H76">
            <v>1162</v>
          </cell>
          <cell r="I76">
            <v>2957.3397999999997</v>
          </cell>
          <cell r="J76">
            <v>5278.0097999999998</v>
          </cell>
          <cell r="K76">
            <v>72943.517200000002</v>
          </cell>
        </row>
        <row r="77">
          <cell r="B77" t="str">
            <v>MONITOR/A D'ACTIVITATS AQUÀTIQUES - DS</v>
          </cell>
          <cell r="C77" t="str">
            <v>C2</v>
          </cell>
          <cell r="D77">
            <v>669.3</v>
          </cell>
          <cell r="E77">
            <v>14</v>
          </cell>
          <cell r="F77">
            <v>340.7</v>
          </cell>
          <cell r="G77">
            <v>260</v>
          </cell>
          <cell r="H77">
            <v>260</v>
          </cell>
          <cell r="I77">
            <v>961.30399999999986</v>
          </cell>
          <cell r="J77">
            <v>1971.3039999999999</v>
          </cell>
          <cell r="K77">
            <v>27586.055999999997</v>
          </cell>
        </row>
        <row r="78">
          <cell r="B78" t="str">
            <v>MONITOR/A D'ACTIVITATS AQUÀTIQUES - JP</v>
          </cell>
          <cell r="C78" t="str">
            <v>C2</v>
          </cell>
          <cell r="D78">
            <v>669.3</v>
          </cell>
          <cell r="E78">
            <v>14</v>
          </cell>
          <cell r="F78">
            <v>340.7</v>
          </cell>
          <cell r="G78">
            <v>290</v>
          </cell>
          <cell r="H78">
            <v>290</v>
          </cell>
          <cell r="I78">
            <v>1027.691</v>
          </cell>
          <cell r="J78">
            <v>2037.691</v>
          </cell>
          <cell r="K78">
            <v>28515.474000000002</v>
          </cell>
        </row>
        <row r="79">
          <cell r="B79" t="str">
            <v>MONITOR/A D'ACTIVITATS AQUÀTIQUES - TP</v>
          </cell>
          <cell r="C79" t="str">
            <v>C2</v>
          </cell>
          <cell r="D79">
            <v>669.3</v>
          </cell>
          <cell r="E79">
            <v>14</v>
          </cell>
          <cell r="F79">
            <v>340.7</v>
          </cell>
          <cell r="G79">
            <v>200</v>
          </cell>
          <cell r="H79">
            <v>200</v>
          </cell>
          <cell r="I79">
            <v>828.53</v>
          </cell>
          <cell r="J79">
            <v>1838.53</v>
          </cell>
          <cell r="K79">
            <v>25727.22</v>
          </cell>
        </row>
        <row r="80">
          <cell r="B80" t="str">
            <v>MONITOR/A D'ACTIVITATS AQUÀTIQUES - TP -DS</v>
          </cell>
          <cell r="C80" t="str">
            <v>C2</v>
          </cell>
          <cell r="D80">
            <v>669.3</v>
          </cell>
          <cell r="E80">
            <v>14</v>
          </cell>
          <cell r="F80">
            <v>340.7</v>
          </cell>
          <cell r="G80">
            <v>230</v>
          </cell>
          <cell r="H80">
            <v>230</v>
          </cell>
          <cell r="I80">
            <v>894.91699999999992</v>
          </cell>
          <cell r="J80">
            <v>1904.9169999999999</v>
          </cell>
          <cell r="K80">
            <v>26656.637999999999</v>
          </cell>
        </row>
        <row r="81">
          <cell r="B81" t="str">
            <v>MONITOR/A D'ACTIVITATS ESPORTIVES</v>
          </cell>
          <cell r="C81" t="str">
            <v>C2</v>
          </cell>
          <cell r="D81">
            <v>669.3</v>
          </cell>
          <cell r="E81">
            <v>14</v>
          </cell>
          <cell r="F81">
            <v>340.7</v>
          </cell>
          <cell r="G81">
            <v>180</v>
          </cell>
          <cell r="H81">
            <v>180</v>
          </cell>
          <cell r="I81">
            <v>784.27199999999993</v>
          </cell>
          <cell r="J81">
            <v>1794.2719999999999</v>
          </cell>
          <cell r="K81">
            <v>25107.608</v>
          </cell>
        </row>
        <row r="82">
          <cell r="B82" t="str">
            <v>MONITOR/A D'ACTIVITATS ESPORTIVES - DS</v>
          </cell>
          <cell r="C82" t="str">
            <v>C2</v>
          </cell>
          <cell r="D82">
            <v>669.3</v>
          </cell>
          <cell r="E82">
            <v>14</v>
          </cell>
          <cell r="F82">
            <v>340.7</v>
          </cell>
          <cell r="G82">
            <v>240</v>
          </cell>
          <cell r="H82">
            <v>240</v>
          </cell>
          <cell r="I82">
            <v>917.04600000000005</v>
          </cell>
          <cell r="J82">
            <v>1927.046</v>
          </cell>
          <cell r="K82">
            <v>26966.444</v>
          </cell>
        </row>
        <row r="83">
          <cell r="B83" t="str">
            <v>MONITOR/A D'ACTIVITATS ESPORTIVES - JP</v>
          </cell>
          <cell r="C83" t="str">
            <v>C2</v>
          </cell>
          <cell r="D83">
            <v>669.3</v>
          </cell>
          <cell r="E83">
            <v>14</v>
          </cell>
          <cell r="F83">
            <v>340.7</v>
          </cell>
          <cell r="G83">
            <v>240</v>
          </cell>
          <cell r="H83">
            <v>240</v>
          </cell>
          <cell r="I83">
            <v>917.04600000000005</v>
          </cell>
          <cell r="J83">
            <v>1927.046</v>
          </cell>
          <cell r="K83">
            <v>26966.444</v>
          </cell>
        </row>
        <row r="84">
          <cell r="B84" t="str">
            <v>MONITOR/A D'ACTIVITATS ESPORTIVES - TP</v>
          </cell>
          <cell r="C84" t="str">
            <v>C2</v>
          </cell>
          <cell r="D84">
            <v>669.3</v>
          </cell>
          <cell r="E84">
            <v>14</v>
          </cell>
          <cell r="F84">
            <v>340.7</v>
          </cell>
          <cell r="G84">
            <v>180</v>
          </cell>
          <cell r="H84">
            <v>180</v>
          </cell>
          <cell r="I84">
            <v>784.27199999999993</v>
          </cell>
          <cell r="J84">
            <v>1794.2719999999999</v>
          </cell>
          <cell r="K84">
            <v>25107.608</v>
          </cell>
        </row>
        <row r="85">
          <cell r="B85" t="str">
            <v>OFICIAL D'ACTIVITATS</v>
          </cell>
          <cell r="C85" t="str">
            <v>AP</v>
          </cell>
          <cell r="D85">
            <v>612.59</v>
          </cell>
          <cell r="E85">
            <v>14</v>
          </cell>
          <cell r="F85">
            <v>340.7</v>
          </cell>
          <cell r="G85">
            <v>410</v>
          </cell>
          <cell r="H85">
            <v>410</v>
          </cell>
          <cell r="I85">
            <v>1293.239</v>
          </cell>
          <cell r="J85">
            <v>2246.529</v>
          </cell>
          <cell r="K85">
            <v>31451.406000000003</v>
          </cell>
        </row>
        <row r="86">
          <cell r="B86" t="str">
            <v>OFICIAL DE SERVEIS I MANTENIMENT</v>
          </cell>
          <cell r="C86" t="str">
            <v>AP</v>
          </cell>
          <cell r="D86">
            <v>612.59</v>
          </cell>
          <cell r="E86">
            <v>14</v>
          </cell>
          <cell r="F86">
            <v>340.7</v>
          </cell>
          <cell r="G86">
            <v>330</v>
          </cell>
          <cell r="H86">
            <v>330</v>
          </cell>
          <cell r="I86">
            <v>1116.2069999999999</v>
          </cell>
          <cell r="J86">
            <v>2069.4969999999998</v>
          </cell>
          <cell r="K86">
            <v>28972.957999999999</v>
          </cell>
        </row>
        <row r="87">
          <cell r="B87" t="str">
            <v>OFICIAL D'OBRES I MANTENIMENT</v>
          </cell>
          <cell r="C87" t="str">
            <v>AP</v>
          </cell>
          <cell r="D87">
            <v>612.59</v>
          </cell>
          <cell r="E87">
            <v>14</v>
          </cell>
          <cell r="F87">
            <v>340.7</v>
          </cell>
          <cell r="G87">
            <v>310</v>
          </cell>
          <cell r="H87">
            <v>310</v>
          </cell>
          <cell r="I87">
            <v>1071.9489999999998</v>
          </cell>
          <cell r="J87">
            <v>2025.2389999999998</v>
          </cell>
          <cell r="K87">
            <v>28353.345999999998</v>
          </cell>
        </row>
        <row r="88">
          <cell r="B88" t="str">
            <v>OFICIAL D'OBRES I MANTENIMENT - D</v>
          </cell>
          <cell r="C88" t="str">
            <v>C2</v>
          </cell>
          <cell r="D88">
            <v>669.3</v>
          </cell>
          <cell r="E88">
            <v>14</v>
          </cell>
          <cell r="F88">
            <v>340.7</v>
          </cell>
          <cell r="G88">
            <v>331.7</v>
          </cell>
          <cell r="H88">
            <v>332</v>
          </cell>
          <cell r="I88">
            <v>1120.6327999999999</v>
          </cell>
          <cell r="J88">
            <v>2130.6327999999999</v>
          </cell>
          <cell r="K88">
            <v>29816.659199999998</v>
          </cell>
        </row>
        <row r="89">
          <cell r="B89" t="str">
            <v>OFICIAL ELECTRICISTA</v>
          </cell>
          <cell r="C89" t="str">
            <v>C2</v>
          </cell>
          <cell r="D89">
            <v>669.3</v>
          </cell>
          <cell r="E89">
            <v>14</v>
          </cell>
          <cell r="F89">
            <v>340.7</v>
          </cell>
          <cell r="G89">
            <v>310</v>
          </cell>
          <cell r="H89">
            <v>310</v>
          </cell>
          <cell r="I89">
            <v>1071.9489999999998</v>
          </cell>
          <cell r="J89">
            <v>2081.9489999999996</v>
          </cell>
          <cell r="K89">
            <v>29135.085999999996</v>
          </cell>
        </row>
        <row r="90">
          <cell r="B90" t="str">
            <v>OFICIAL JARDINER/A</v>
          </cell>
          <cell r="C90" t="str">
            <v>AP</v>
          </cell>
          <cell r="D90">
            <v>612.59</v>
          </cell>
          <cell r="E90">
            <v>14</v>
          </cell>
          <cell r="F90">
            <v>340.7</v>
          </cell>
          <cell r="G90">
            <v>300</v>
          </cell>
          <cell r="H90">
            <v>300</v>
          </cell>
          <cell r="I90">
            <v>1049.82</v>
          </cell>
          <cell r="J90">
            <v>2003.11</v>
          </cell>
          <cell r="K90">
            <v>28043.54</v>
          </cell>
        </row>
        <row r="91">
          <cell r="B91" t="str">
            <v>OPERARI/A POLIVALENT</v>
          </cell>
          <cell r="C91" t="str">
            <v>AP</v>
          </cell>
          <cell r="D91">
            <v>612.59</v>
          </cell>
          <cell r="E91">
            <v>12</v>
          </cell>
          <cell r="F91">
            <v>290.5</v>
          </cell>
          <cell r="G91">
            <v>230</v>
          </cell>
          <cell r="H91">
            <v>230</v>
          </cell>
          <cell r="I91">
            <v>894.91699999999992</v>
          </cell>
          <cell r="J91">
            <v>1798.0070000000001</v>
          </cell>
          <cell r="K91">
            <v>25172.097999999998</v>
          </cell>
        </row>
        <row r="92">
          <cell r="B92" t="str">
            <v>PROFESSOR/A DE L'EMA - TP</v>
          </cell>
          <cell r="C92" t="str">
            <v>A2</v>
          </cell>
          <cell r="D92">
            <v>1071.06</v>
          </cell>
          <cell r="E92">
            <v>20</v>
          </cell>
          <cell r="F92">
            <v>491.11</v>
          </cell>
          <cell r="G92">
            <v>280</v>
          </cell>
          <cell r="H92">
            <v>280</v>
          </cell>
          <cell r="I92">
            <v>1005.5619999999999</v>
          </cell>
          <cell r="J92">
            <v>2567.732</v>
          </cell>
          <cell r="K92">
            <v>35368.428</v>
          </cell>
        </row>
        <row r="93">
          <cell r="B93" t="str">
            <v>RECEPCIONISTA D'INSTAL·LACIONS MUNICIPALS</v>
          </cell>
          <cell r="C93" t="str">
            <v>AP</v>
          </cell>
          <cell r="D93">
            <v>612.59</v>
          </cell>
          <cell r="E93">
            <v>14</v>
          </cell>
          <cell r="F93">
            <v>340.7</v>
          </cell>
          <cell r="G93">
            <v>200</v>
          </cell>
          <cell r="H93">
            <v>200</v>
          </cell>
          <cell r="I93">
            <v>828.53</v>
          </cell>
          <cell r="J93">
            <v>1781.82</v>
          </cell>
          <cell r="K93">
            <v>24945.480000000003</v>
          </cell>
        </row>
        <row r="94">
          <cell r="B94" t="str">
            <v>RECEPCIONISTA D'INSTAL·LACIONS MUNICIPALS - CDS</v>
          </cell>
          <cell r="C94" t="str">
            <v>AP</v>
          </cell>
          <cell r="D94">
            <v>612.59</v>
          </cell>
          <cell r="E94">
            <v>14</v>
          </cell>
          <cell r="F94">
            <v>340.7</v>
          </cell>
          <cell r="G94">
            <v>320</v>
          </cell>
          <cell r="H94">
            <v>320</v>
          </cell>
          <cell r="I94">
            <v>1094.078</v>
          </cell>
          <cell r="J94">
            <v>2047.3679999999999</v>
          </cell>
          <cell r="K94">
            <v>28663.152000000002</v>
          </cell>
        </row>
        <row r="95">
          <cell r="B95" t="str">
            <v>RECEPCIONISTA D'INSTAL·LACIONS MUNICIPALS - JP1</v>
          </cell>
          <cell r="C95" t="str">
            <v>C2</v>
          </cell>
          <cell r="D95">
            <v>669.3</v>
          </cell>
          <cell r="E95">
            <v>14</v>
          </cell>
          <cell r="F95">
            <v>340.7</v>
          </cell>
          <cell r="G95">
            <v>230</v>
          </cell>
          <cell r="H95">
            <v>230</v>
          </cell>
          <cell r="I95">
            <v>894.91699999999992</v>
          </cell>
          <cell r="J95">
            <v>1904.9169999999999</v>
          </cell>
          <cell r="K95">
            <v>26656.637999999999</v>
          </cell>
        </row>
        <row r="96">
          <cell r="B96" t="str">
            <v>RECEPCIONISTA D'INSTAL·LACIONS MUNICIPALS - JP2</v>
          </cell>
          <cell r="C96" t="str">
            <v>AP</v>
          </cell>
          <cell r="D96">
            <v>612.59</v>
          </cell>
          <cell r="E96">
            <v>14</v>
          </cell>
          <cell r="F96">
            <v>340.7</v>
          </cell>
          <cell r="G96">
            <v>260</v>
          </cell>
          <cell r="H96">
            <v>260</v>
          </cell>
          <cell r="I96">
            <v>961.30399999999986</v>
          </cell>
          <cell r="J96">
            <v>1914.5939999999998</v>
          </cell>
          <cell r="K96">
            <v>26804.315999999999</v>
          </cell>
        </row>
        <row r="97">
          <cell r="B97" t="str">
            <v>RECEPCIONISTA D'INSTAL·LACIONS MUNICIPALS - N</v>
          </cell>
          <cell r="C97" t="str">
            <v>AP</v>
          </cell>
          <cell r="D97">
            <v>612.59</v>
          </cell>
          <cell r="E97">
            <v>14</v>
          </cell>
          <cell r="F97">
            <v>340.7</v>
          </cell>
          <cell r="G97">
            <v>240</v>
          </cell>
          <cell r="H97">
            <v>240</v>
          </cell>
          <cell r="I97">
            <v>917.04600000000005</v>
          </cell>
          <cell r="J97">
            <v>1870.336</v>
          </cell>
          <cell r="K97">
            <v>26184.704000000002</v>
          </cell>
        </row>
        <row r="98">
          <cell r="B98" t="str">
            <v>RECEPCIONISTA D'INSTAL·LACIONS MUNICIPALS - T</v>
          </cell>
          <cell r="C98" t="str">
            <v>C2</v>
          </cell>
          <cell r="D98">
            <v>669.3</v>
          </cell>
          <cell r="E98">
            <v>14</v>
          </cell>
          <cell r="F98">
            <v>340.7</v>
          </cell>
          <cell r="G98">
            <v>240</v>
          </cell>
          <cell r="H98">
            <v>240</v>
          </cell>
          <cell r="I98">
            <v>917.04600000000005</v>
          </cell>
          <cell r="J98">
            <v>1927.046</v>
          </cell>
          <cell r="K98">
            <v>26966.444</v>
          </cell>
        </row>
        <row r="99">
          <cell r="B99" t="str">
            <v>RECEPCIONISTA D'INSTAL·LACIONS MUNICIPALS - TP</v>
          </cell>
          <cell r="C99" t="str">
            <v>AP</v>
          </cell>
          <cell r="D99">
            <v>612.59</v>
          </cell>
          <cell r="E99">
            <v>14</v>
          </cell>
          <cell r="F99">
            <v>340.7</v>
          </cell>
          <cell r="G99">
            <v>200</v>
          </cell>
          <cell r="H99">
            <v>200</v>
          </cell>
          <cell r="I99">
            <v>828.53</v>
          </cell>
          <cell r="J99">
            <v>1781.82</v>
          </cell>
          <cell r="K99">
            <v>24945.480000000003</v>
          </cell>
        </row>
        <row r="100">
          <cell r="B100" t="str">
            <v>SECRETARI/A D'ALCALDIA</v>
          </cell>
          <cell r="C100" t="str">
            <v>C1</v>
          </cell>
          <cell r="D100">
            <v>804.19</v>
          </cell>
          <cell r="E100">
            <v>16</v>
          </cell>
          <cell r="F100">
            <v>390.85</v>
          </cell>
          <cell r="G100">
            <v>330</v>
          </cell>
          <cell r="H100">
            <v>330</v>
          </cell>
          <cell r="I100">
            <v>1116.2069999999999</v>
          </cell>
          <cell r="J100">
            <v>2311.2469999999998</v>
          </cell>
          <cell r="K100">
            <v>32139.198</v>
          </cell>
        </row>
        <row r="101">
          <cell r="B101" t="str">
            <v>SECRETARI/A DE L'EMA - TP</v>
          </cell>
          <cell r="C101" t="str">
            <v>A2</v>
          </cell>
          <cell r="D101">
            <v>1071.06</v>
          </cell>
          <cell r="E101">
            <v>20</v>
          </cell>
          <cell r="F101">
            <v>491.11</v>
          </cell>
          <cell r="G101">
            <v>360</v>
          </cell>
          <cell r="H101">
            <v>360</v>
          </cell>
          <cell r="I101">
            <v>1182.5940000000001</v>
          </cell>
          <cell r="J101">
            <v>2744.7640000000001</v>
          </cell>
          <cell r="K101">
            <v>37846.875999999997</v>
          </cell>
        </row>
        <row r="102">
          <cell r="B102" t="str">
            <v>SECRETARI/A GENERAL</v>
          </cell>
          <cell r="C102" t="str">
            <v>A1</v>
          </cell>
          <cell r="D102">
            <v>1238.68</v>
          </cell>
          <cell r="E102">
            <v>30</v>
          </cell>
          <cell r="F102">
            <v>1081.99</v>
          </cell>
          <cell r="G102">
            <v>1161.5</v>
          </cell>
          <cell r="H102">
            <v>1162</v>
          </cell>
          <cell r="I102">
            <v>2957.3397999999997</v>
          </cell>
          <cell r="J102">
            <v>5278.0097999999998</v>
          </cell>
          <cell r="K102">
            <v>72943.517200000002</v>
          </cell>
        </row>
        <row r="103">
          <cell r="B103" t="str">
            <v>SERGENT</v>
          </cell>
          <cell r="C103" t="str">
            <v>C1</v>
          </cell>
          <cell r="D103">
            <v>804.19</v>
          </cell>
          <cell r="E103">
            <v>20</v>
          </cell>
          <cell r="F103">
            <v>491.11</v>
          </cell>
          <cell r="G103">
            <v>600</v>
          </cell>
          <cell r="H103">
            <v>600</v>
          </cell>
          <cell r="I103">
            <v>1713.69</v>
          </cell>
          <cell r="J103">
            <v>3008.9900000000002</v>
          </cell>
          <cell r="K103">
            <v>41907.600000000006</v>
          </cell>
        </row>
        <row r="104">
          <cell r="B104" t="str">
            <v>SOTS-INSPECTOR/A</v>
          </cell>
          <cell r="C104" t="str">
            <v>C1</v>
          </cell>
          <cell r="D104">
            <v>804.19</v>
          </cell>
          <cell r="E104">
            <v>22</v>
          </cell>
          <cell r="F104">
            <v>569.45000000000005</v>
          </cell>
          <cell r="G104">
            <v>796.5</v>
          </cell>
          <cell r="H104">
            <v>797</v>
          </cell>
          <cell r="I104">
            <v>2149.6313</v>
          </cell>
          <cell r="J104">
            <v>3523.2713000000003</v>
          </cell>
          <cell r="K104">
            <v>49107.538200000003</v>
          </cell>
        </row>
        <row r="105">
          <cell r="B105" t="str">
            <v>TÈCNIC/A AUXILIAR DE BIBLIOTECA</v>
          </cell>
          <cell r="C105" t="str">
            <v>C1</v>
          </cell>
          <cell r="D105">
            <v>804.19</v>
          </cell>
          <cell r="E105">
            <v>18</v>
          </cell>
          <cell r="F105">
            <v>440.97</v>
          </cell>
          <cell r="G105">
            <v>400</v>
          </cell>
          <cell r="H105">
            <v>400</v>
          </cell>
          <cell r="I105">
            <v>1271.1099999999999</v>
          </cell>
          <cell r="J105">
            <v>2516.27</v>
          </cell>
          <cell r="K105">
            <v>35009.520000000004</v>
          </cell>
        </row>
        <row r="106">
          <cell r="B106" t="str">
            <v>TÈCNIC/A AUXILIAR DE COMUNICACIÓ</v>
          </cell>
          <cell r="C106" t="str">
            <v>C1</v>
          </cell>
          <cell r="D106">
            <v>804.19</v>
          </cell>
          <cell r="E106">
            <v>20</v>
          </cell>
          <cell r="F106">
            <v>491.11</v>
          </cell>
          <cell r="G106">
            <v>320</v>
          </cell>
          <cell r="H106">
            <v>320</v>
          </cell>
          <cell r="I106">
            <v>1094.078</v>
          </cell>
          <cell r="J106">
            <v>2389.3780000000002</v>
          </cell>
          <cell r="K106">
            <v>33233.032000000007</v>
          </cell>
        </row>
        <row r="107">
          <cell r="B107" t="str">
            <v>TÈCNIC/A AUXILIAR DE DESENVOLUPAMENT LOCAL</v>
          </cell>
          <cell r="C107" t="str">
            <v>C1</v>
          </cell>
          <cell r="D107">
            <v>804.19</v>
          </cell>
          <cell r="E107">
            <v>20</v>
          </cell>
          <cell r="F107">
            <v>491.11</v>
          </cell>
          <cell r="G107">
            <v>320</v>
          </cell>
          <cell r="H107">
            <v>320</v>
          </cell>
          <cell r="I107">
            <v>1094.078</v>
          </cell>
          <cell r="J107">
            <v>2389.3780000000002</v>
          </cell>
          <cell r="K107">
            <v>33233.032000000007</v>
          </cell>
        </row>
        <row r="108">
          <cell r="B108" t="str">
            <v>TÈCNIC/A AUXILIAR DE RÀDIO</v>
          </cell>
          <cell r="C108" t="str">
            <v>C1</v>
          </cell>
          <cell r="D108">
            <v>804.19</v>
          </cell>
          <cell r="E108">
            <v>18</v>
          </cell>
          <cell r="F108">
            <v>440.97</v>
          </cell>
          <cell r="G108">
            <v>360</v>
          </cell>
          <cell r="H108">
            <v>360</v>
          </cell>
          <cell r="I108">
            <v>1182.5940000000001</v>
          </cell>
          <cell r="J108">
            <v>2427.7539999999999</v>
          </cell>
          <cell r="K108">
            <v>33770.296000000002</v>
          </cell>
        </row>
        <row r="109">
          <cell r="B109" t="str">
            <v>TÈCNIC/A AUXILIAR DE RECURSOS HUMANS</v>
          </cell>
          <cell r="C109" t="str">
            <v>C1</v>
          </cell>
          <cell r="D109">
            <v>804.19</v>
          </cell>
          <cell r="E109">
            <v>20</v>
          </cell>
          <cell r="F109">
            <v>491.11</v>
          </cell>
          <cell r="G109">
            <v>320</v>
          </cell>
          <cell r="H109">
            <v>320</v>
          </cell>
          <cell r="I109">
            <v>1094.078</v>
          </cell>
          <cell r="J109">
            <v>2389.3780000000002</v>
          </cell>
          <cell r="K109">
            <v>33233.032000000007</v>
          </cell>
        </row>
        <row r="110">
          <cell r="B110" t="str">
            <v>TÈCNIC/A AUXILIAR DE SERVEIS A LES PERSONES</v>
          </cell>
          <cell r="C110" t="str">
            <v>C1</v>
          </cell>
          <cell r="D110">
            <v>804.19</v>
          </cell>
          <cell r="E110">
            <v>20</v>
          </cell>
          <cell r="F110">
            <v>491.11</v>
          </cell>
          <cell r="G110">
            <v>330</v>
          </cell>
          <cell r="H110">
            <v>330</v>
          </cell>
          <cell r="I110">
            <v>1116.2069999999999</v>
          </cell>
          <cell r="J110">
            <v>2411.5070000000001</v>
          </cell>
          <cell r="K110">
            <v>33542.838000000003</v>
          </cell>
        </row>
        <row r="111">
          <cell r="B111" t="str">
            <v>TÈCNIC/A AUXILIAR DE SERVEIS A LES PERSONES - JF</v>
          </cell>
          <cell r="C111" t="str">
            <v>C1</v>
          </cell>
          <cell r="D111">
            <v>804.19</v>
          </cell>
          <cell r="E111">
            <v>20</v>
          </cell>
          <cell r="F111">
            <v>491.11</v>
          </cell>
          <cell r="G111">
            <v>370</v>
          </cell>
          <cell r="H111">
            <v>370</v>
          </cell>
          <cell r="I111">
            <v>1204.723</v>
          </cell>
          <cell r="J111">
            <v>2500.0230000000001</v>
          </cell>
          <cell r="K111">
            <v>34782.062000000005</v>
          </cell>
        </row>
        <row r="112">
          <cell r="B112" t="str">
            <v>TÈCNIC/A AUXILIAR DE SERVEIS A LES PERSONES - JP</v>
          </cell>
          <cell r="C112" t="str">
            <v>C1</v>
          </cell>
          <cell r="D112">
            <v>804.19</v>
          </cell>
          <cell r="E112">
            <v>20</v>
          </cell>
          <cell r="F112">
            <v>491.11</v>
          </cell>
          <cell r="G112">
            <v>390</v>
          </cell>
          <cell r="H112">
            <v>390</v>
          </cell>
          <cell r="I112">
            <v>1248.981</v>
          </cell>
          <cell r="J112">
            <v>2544.2809999999999</v>
          </cell>
          <cell r="K112">
            <v>35401.673999999999</v>
          </cell>
        </row>
        <row r="113">
          <cell r="B113" t="str">
            <v>TÈCNIC/A AUXILIAR DE SERVEIS SOCIALS</v>
          </cell>
          <cell r="C113" t="str">
            <v>C1</v>
          </cell>
          <cell r="D113">
            <v>804.19</v>
          </cell>
          <cell r="E113">
            <v>20</v>
          </cell>
          <cell r="F113">
            <v>491.11</v>
          </cell>
          <cell r="G113">
            <v>330</v>
          </cell>
          <cell r="H113">
            <v>330</v>
          </cell>
          <cell r="I113">
            <v>1116.2069999999999</v>
          </cell>
          <cell r="J113">
            <v>2411.5070000000001</v>
          </cell>
          <cell r="K113">
            <v>33542.838000000003</v>
          </cell>
        </row>
        <row r="114">
          <cell r="B114" t="str">
            <v>TÈCNIC/A AUXILIAR DE SUPORT AUDIOVISUAL</v>
          </cell>
          <cell r="C114" t="str">
            <v>C1</v>
          </cell>
          <cell r="D114">
            <v>804.19</v>
          </cell>
          <cell r="E114">
            <v>18</v>
          </cell>
          <cell r="F114">
            <v>440.97</v>
          </cell>
          <cell r="G114">
            <v>330</v>
          </cell>
          <cell r="H114">
            <v>330</v>
          </cell>
          <cell r="I114">
            <v>1116.2069999999999</v>
          </cell>
          <cell r="J114">
            <v>2361.3670000000002</v>
          </cell>
          <cell r="K114">
            <v>32840.877999999997</v>
          </cell>
        </row>
        <row r="115">
          <cell r="B115" t="str">
            <v>TÈCNIC/A AUXILIAR D'INFORMÀTICA</v>
          </cell>
          <cell r="C115" t="str">
            <v>C1</v>
          </cell>
          <cell r="D115">
            <v>804.19</v>
          </cell>
          <cell r="E115">
            <v>20</v>
          </cell>
          <cell r="F115">
            <v>491.11</v>
          </cell>
          <cell r="G115">
            <v>330</v>
          </cell>
          <cell r="H115">
            <v>330</v>
          </cell>
          <cell r="I115">
            <v>1116.2069999999999</v>
          </cell>
          <cell r="J115">
            <v>2411.5070000000001</v>
          </cell>
          <cell r="K115">
            <v>33542.838000000003</v>
          </cell>
        </row>
        <row r="116">
          <cell r="B116" t="str">
            <v>TÈCNIC/A AUXILIAR D'INFORMÀTICA</v>
          </cell>
          <cell r="C116" t="str">
            <v>C1</v>
          </cell>
          <cell r="D116">
            <v>804.19</v>
          </cell>
          <cell r="E116">
            <v>20</v>
          </cell>
          <cell r="F116">
            <v>491.11</v>
          </cell>
          <cell r="G116">
            <v>330</v>
          </cell>
          <cell r="H116">
            <v>330</v>
          </cell>
          <cell r="I116">
            <v>1116.2069999999999</v>
          </cell>
          <cell r="J116">
            <v>2411.5070000000001</v>
          </cell>
          <cell r="K116">
            <v>33542.838000000003</v>
          </cell>
        </row>
        <row r="117">
          <cell r="B117" t="str">
            <v>TÈCNIC/A AUXILIAR D'INFORMÀTICA - D</v>
          </cell>
          <cell r="C117" t="str">
            <v>C1</v>
          </cell>
          <cell r="D117">
            <v>804.19</v>
          </cell>
          <cell r="E117">
            <v>20</v>
          </cell>
          <cell r="F117">
            <v>491.11</v>
          </cell>
          <cell r="G117">
            <v>363.8</v>
          </cell>
          <cell r="H117">
            <v>364</v>
          </cell>
          <cell r="I117">
            <v>1191.4456</v>
          </cell>
          <cell r="J117">
            <v>2486.7456000000002</v>
          </cell>
          <cell r="K117">
            <v>34596.178400000004</v>
          </cell>
        </row>
        <row r="118">
          <cell r="B118" t="str">
            <v>TÈCNIC/A AUXILIAR D'ORGANITZACIÓ</v>
          </cell>
          <cell r="C118" t="str">
            <v>C1</v>
          </cell>
          <cell r="D118">
            <v>804.19</v>
          </cell>
          <cell r="E118">
            <v>20</v>
          </cell>
          <cell r="F118">
            <v>491.11</v>
          </cell>
          <cell r="G118">
            <v>310</v>
          </cell>
          <cell r="H118">
            <v>310</v>
          </cell>
          <cell r="I118">
            <v>1071.9489999999998</v>
          </cell>
          <cell r="J118">
            <v>2367.2489999999998</v>
          </cell>
          <cell r="K118">
            <v>32923.226000000002</v>
          </cell>
        </row>
        <row r="119">
          <cell r="B119" t="str">
            <v>TÈCNIC/A AUXILIAR D'ORGANITZACIÓ</v>
          </cell>
          <cell r="C119" t="str">
            <v>C1</v>
          </cell>
          <cell r="D119">
            <v>804.19</v>
          </cell>
          <cell r="E119">
            <v>20</v>
          </cell>
          <cell r="F119">
            <v>491.11</v>
          </cell>
          <cell r="G119">
            <v>310</v>
          </cell>
          <cell r="H119">
            <v>310</v>
          </cell>
          <cell r="I119">
            <v>1071.9489999999998</v>
          </cell>
          <cell r="J119">
            <v>2367.2489999999998</v>
          </cell>
          <cell r="K119">
            <v>32923.226000000002</v>
          </cell>
        </row>
        <row r="120">
          <cell r="B120" t="str">
            <v>TÈCNIC/A DE COMUNICACIÓ</v>
          </cell>
          <cell r="C120" t="str">
            <v>A1</v>
          </cell>
          <cell r="D120">
            <v>1238.68</v>
          </cell>
          <cell r="E120">
            <v>22</v>
          </cell>
          <cell r="F120">
            <v>569.45000000000005</v>
          </cell>
          <cell r="G120">
            <v>483</v>
          </cell>
          <cell r="H120">
            <v>483</v>
          </cell>
          <cell r="I120">
            <v>1454.7807</v>
          </cell>
          <cell r="J120">
            <v>3262.9107000000004</v>
          </cell>
          <cell r="K120">
            <v>44732.12980000001</v>
          </cell>
        </row>
        <row r="121">
          <cell r="B121" t="str">
            <v>TÈCNIC/A DE COMUNICACIÓ</v>
          </cell>
          <cell r="C121" t="str">
            <v>A1</v>
          </cell>
          <cell r="D121">
            <v>1238.68</v>
          </cell>
          <cell r="E121">
            <v>22</v>
          </cell>
          <cell r="F121">
            <v>569.45000000000005</v>
          </cell>
          <cell r="G121">
            <v>483</v>
          </cell>
          <cell r="H121">
            <v>483</v>
          </cell>
          <cell r="I121">
            <v>1454.7807</v>
          </cell>
          <cell r="J121">
            <v>3262.9107000000004</v>
          </cell>
          <cell r="K121">
            <v>44732.12980000001</v>
          </cell>
        </row>
        <row r="122">
          <cell r="B122" t="str">
            <v>TÈCNIC/A DE DESENVOLUPAMENT LOCAL</v>
          </cell>
          <cell r="C122" t="str">
            <v>A2</v>
          </cell>
          <cell r="D122">
            <v>1071.06</v>
          </cell>
          <cell r="E122">
            <v>20</v>
          </cell>
          <cell r="F122">
            <v>491.11</v>
          </cell>
          <cell r="G122">
            <v>390</v>
          </cell>
          <cell r="H122">
            <v>390</v>
          </cell>
          <cell r="I122">
            <v>1248.981</v>
          </cell>
          <cell r="J122">
            <v>2811.1509999999998</v>
          </cell>
          <cell r="K122">
            <v>38776.293999999994</v>
          </cell>
        </row>
        <row r="123">
          <cell r="B123" t="str">
            <v>TÈCNIC/A DE GESTIÓ</v>
          </cell>
          <cell r="C123" t="str">
            <v>A2</v>
          </cell>
          <cell r="D123">
            <v>1071.06</v>
          </cell>
          <cell r="E123">
            <v>20</v>
          </cell>
          <cell r="F123">
            <v>491.11</v>
          </cell>
          <cell r="G123">
            <v>400</v>
          </cell>
          <cell r="H123">
            <v>400</v>
          </cell>
          <cell r="I123">
            <v>1271.1099999999999</v>
          </cell>
          <cell r="J123">
            <v>2833.2799999999997</v>
          </cell>
          <cell r="K123">
            <v>39086.099999999991</v>
          </cell>
        </row>
        <row r="124">
          <cell r="B124" t="str">
            <v>TÈCNIC/A DE MEDI AMBIENT</v>
          </cell>
          <cell r="C124" t="str">
            <v>A2</v>
          </cell>
          <cell r="D124">
            <v>1071.06</v>
          </cell>
          <cell r="E124">
            <v>18</v>
          </cell>
          <cell r="F124">
            <v>440.97</v>
          </cell>
          <cell r="G124">
            <v>470</v>
          </cell>
          <cell r="H124">
            <v>470</v>
          </cell>
          <cell r="I124">
            <v>1426.0129999999999</v>
          </cell>
          <cell r="J124">
            <v>2938.0429999999997</v>
          </cell>
          <cell r="K124">
            <v>40552.781999999999</v>
          </cell>
        </row>
        <row r="125">
          <cell r="B125" t="str">
            <v>TÈCNIC/A DE PLANIFICACIÓ DE RECURSOS HUMANS</v>
          </cell>
          <cell r="C125" t="str">
            <v>A2</v>
          </cell>
          <cell r="D125">
            <v>1071.06</v>
          </cell>
          <cell r="E125">
            <v>20</v>
          </cell>
          <cell r="F125">
            <v>491.11</v>
          </cell>
          <cell r="G125">
            <v>440</v>
          </cell>
          <cell r="H125">
            <v>440</v>
          </cell>
          <cell r="I125">
            <v>1359.626</v>
          </cell>
          <cell r="J125">
            <v>2921.7960000000003</v>
          </cell>
          <cell r="K125">
            <v>40325.323999999993</v>
          </cell>
        </row>
        <row r="126">
          <cell r="B126" t="str">
            <v>TÈCNIC/A DE PREVENCIÓ DE RISCOS LABORALS</v>
          </cell>
          <cell r="C126" t="str">
            <v>A2</v>
          </cell>
          <cell r="D126">
            <v>1071.06</v>
          </cell>
          <cell r="E126">
            <v>20</v>
          </cell>
          <cell r="F126">
            <v>491.11</v>
          </cell>
          <cell r="G126">
            <v>390</v>
          </cell>
          <cell r="H126">
            <v>390</v>
          </cell>
          <cell r="I126">
            <v>1248.981</v>
          </cell>
          <cell r="J126">
            <v>2811.1509999999998</v>
          </cell>
          <cell r="K126">
            <v>38776.293999999994</v>
          </cell>
        </row>
        <row r="127">
          <cell r="B127" t="str">
            <v>TÈCNIC/A DE PROTECCIÓ CIVIL</v>
          </cell>
          <cell r="C127" t="str">
            <v>A2</v>
          </cell>
          <cell r="D127">
            <v>1071.06</v>
          </cell>
          <cell r="E127">
            <v>20</v>
          </cell>
          <cell r="F127">
            <v>491.11</v>
          </cell>
          <cell r="G127">
            <v>533</v>
          </cell>
          <cell r="H127">
            <v>533</v>
          </cell>
          <cell r="I127">
            <v>1565.4257</v>
          </cell>
          <cell r="J127">
            <v>3127.5956999999999</v>
          </cell>
          <cell r="K127">
            <v>43206.519799999995</v>
          </cell>
        </row>
        <row r="128">
          <cell r="B128" t="str">
            <v>TÈCNIC/A DE RECURSOS HUMANS</v>
          </cell>
          <cell r="C128" t="str">
            <v>A2</v>
          </cell>
          <cell r="D128">
            <v>1071.06</v>
          </cell>
          <cell r="E128">
            <v>20</v>
          </cell>
          <cell r="F128">
            <v>491.11</v>
          </cell>
          <cell r="G128">
            <v>410</v>
          </cell>
          <cell r="H128">
            <v>410</v>
          </cell>
          <cell r="I128">
            <v>1293.239</v>
          </cell>
          <cell r="J128">
            <v>2855.4090000000001</v>
          </cell>
          <cell r="K128">
            <v>39395.906000000003</v>
          </cell>
        </row>
        <row r="129">
          <cell r="B129" t="str">
            <v>TÈCNIC/A DE SERVEIS A LES PERSONES</v>
          </cell>
          <cell r="C129" t="str">
            <v>C1</v>
          </cell>
          <cell r="D129">
            <v>804.19</v>
          </cell>
          <cell r="E129">
            <v>18</v>
          </cell>
          <cell r="F129">
            <v>440.97</v>
          </cell>
          <cell r="G129">
            <v>410</v>
          </cell>
          <cell r="H129">
            <v>410</v>
          </cell>
          <cell r="I129">
            <v>1293.239</v>
          </cell>
          <cell r="J129">
            <v>2538.3990000000003</v>
          </cell>
          <cell r="K129">
            <v>35319.326000000001</v>
          </cell>
        </row>
        <row r="130">
          <cell r="B130" t="str">
            <v>TÈCNIC/A DE SERVEIS A LES PERSONES - JF</v>
          </cell>
          <cell r="C130" t="str">
            <v>A2</v>
          </cell>
          <cell r="D130">
            <v>1071.06</v>
          </cell>
          <cell r="E130">
            <v>20</v>
          </cell>
          <cell r="F130">
            <v>491.11</v>
          </cell>
          <cell r="G130">
            <v>450</v>
          </cell>
          <cell r="H130">
            <v>450</v>
          </cell>
          <cell r="I130">
            <v>1381.7549999999999</v>
          </cell>
          <cell r="J130">
            <v>2943.9250000000002</v>
          </cell>
          <cell r="K130">
            <v>40635.129999999997</v>
          </cell>
        </row>
        <row r="131">
          <cell r="B131" t="str">
            <v>TÈCNIC/A DE SERVEIS ECONÒMICS</v>
          </cell>
          <cell r="C131" t="str">
            <v>A2</v>
          </cell>
          <cell r="D131">
            <v>1071.06</v>
          </cell>
          <cell r="E131">
            <v>20</v>
          </cell>
          <cell r="F131">
            <v>491.11</v>
          </cell>
          <cell r="G131">
            <v>430</v>
          </cell>
          <cell r="H131">
            <v>430</v>
          </cell>
          <cell r="I131">
            <v>1337.4969999999998</v>
          </cell>
          <cell r="J131">
            <v>2899.6669999999999</v>
          </cell>
          <cell r="K131">
            <v>40015.517999999996</v>
          </cell>
        </row>
        <row r="132">
          <cell r="B132" t="str">
            <v>TÈCNIC/A DE SERVEIS JURÍDICS</v>
          </cell>
          <cell r="C132" t="str">
            <v>A2</v>
          </cell>
          <cell r="D132">
            <v>1071.06</v>
          </cell>
          <cell r="E132">
            <v>20</v>
          </cell>
          <cell r="F132">
            <v>491.11</v>
          </cell>
          <cell r="G132">
            <v>410</v>
          </cell>
          <cell r="H132">
            <v>410</v>
          </cell>
          <cell r="I132">
            <v>1293.239</v>
          </cell>
          <cell r="J132">
            <v>2855.4090000000001</v>
          </cell>
          <cell r="K132">
            <v>39395.906000000003</v>
          </cell>
        </row>
        <row r="133">
          <cell r="B133" t="str">
            <v>TÈCNIC/A DE SERVEIS SOCIALS</v>
          </cell>
          <cell r="C133" t="str">
            <v>A2</v>
          </cell>
          <cell r="D133">
            <v>1071.06</v>
          </cell>
          <cell r="E133">
            <v>20</v>
          </cell>
          <cell r="F133">
            <v>491.11</v>
          </cell>
          <cell r="G133">
            <v>420</v>
          </cell>
          <cell r="H133">
            <v>420</v>
          </cell>
          <cell r="I133">
            <v>1315.3679999999999</v>
          </cell>
          <cell r="J133">
            <v>2877.538</v>
          </cell>
          <cell r="K133">
            <v>39705.712</v>
          </cell>
        </row>
        <row r="134">
          <cell r="B134" t="str">
            <v>TÈCNIC/A D'IGUALTAT</v>
          </cell>
          <cell r="C134" t="str">
            <v>A2</v>
          </cell>
          <cell r="D134">
            <v>1071.06</v>
          </cell>
          <cell r="E134">
            <v>20</v>
          </cell>
          <cell r="F134">
            <v>491.11</v>
          </cell>
          <cell r="G134">
            <v>460</v>
          </cell>
          <cell r="H134">
            <v>460</v>
          </cell>
          <cell r="I134">
            <v>1403.884</v>
          </cell>
          <cell r="J134">
            <v>2966.0540000000001</v>
          </cell>
          <cell r="K134">
            <v>40944.936000000002</v>
          </cell>
        </row>
        <row r="135">
          <cell r="B135" t="str">
            <v>TÈCNIC/A D'INFORMÀTICA</v>
          </cell>
          <cell r="C135" t="str">
            <v>A2</v>
          </cell>
          <cell r="D135">
            <v>1071.06</v>
          </cell>
          <cell r="E135">
            <v>20</v>
          </cell>
          <cell r="F135">
            <v>491.11</v>
          </cell>
          <cell r="G135">
            <v>506</v>
          </cell>
          <cell r="H135">
            <v>506</v>
          </cell>
          <cell r="I135">
            <v>1505.6774</v>
          </cell>
          <cell r="J135">
            <v>3067.8474000000001</v>
          </cell>
          <cell r="K135">
            <v>42370.043599999997</v>
          </cell>
        </row>
        <row r="136">
          <cell r="B136" t="str">
            <v>TÈCNIC/A D'INTERVENCIÓ</v>
          </cell>
          <cell r="C136" t="str">
            <v>A2</v>
          </cell>
          <cell r="D136">
            <v>1071.06</v>
          </cell>
          <cell r="E136">
            <v>20</v>
          </cell>
          <cell r="F136">
            <v>491.11</v>
          </cell>
          <cell r="G136">
            <v>430</v>
          </cell>
          <cell r="H136">
            <v>430</v>
          </cell>
          <cell r="I136">
            <v>1337.4969999999998</v>
          </cell>
          <cell r="J136">
            <v>2899.6669999999999</v>
          </cell>
          <cell r="K136">
            <v>40015.517999999996</v>
          </cell>
        </row>
        <row r="137">
          <cell r="B137" t="str">
            <v>TÈCNIC/A D'OCUPACIÓ I FORMACIÓ</v>
          </cell>
          <cell r="C137" t="str">
            <v>A2</v>
          </cell>
          <cell r="D137">
            <v>1071.06</v>
          </cell>
          <cell r="E137">
            <v>20</v>
          </cell>
          <cell r="F137">
            <v>491.11</v>
          </cell>
          <cell r="G137">
            <v>370</v>
          </cell>
          <cell r="H137">
            <v>370</v>
          </cell>
          <cell r="I137">
            <v>1204.723</v>
          </cell>
          <cell r="J137">
            <v>2766.893</v>
          </cell>
          <cell r="K137">
            <v>38156.682000000001</v>
          </cell>
        </row>
        <row r="138">
          <cell r="B138" t="str">
            <v>TREBALLADOR/A SOCIAL</v>
          </cell>
          <cell r="C138" t="str">
            <v>A2</v>
          </cell>
          <cell r="D138">
            <v>1071.06</v>
          </cell>
          <cell r="E138">
            <v>20</v>
          </cell>
          <cell r="F138">
            <v>491.11</v>
          </cell>
          <cell r="G138">
            <v>410</v>
          </cell>
          <cell r="H138">
            <v>410</v>
          </cell>
          <cell r="I138">
            <v>1293.239</v>
          </cell>
          <cell r="J138">
            <v>2855.4090000000001</v>
          </cell>
          <cell r="K138">
            <v>39395.906000000003</v>
          </cell>
        </row>
        <row r="139">
          <cell r="B139" t="str">
            <v>TRESORER/A</v>
          </cell>
          <cell r="C139" t="str">
            <v>A1</v>
          </cell>
          <cell r="D139">
            <v>1238.68</v>
          </cell>
          <cell r="E139">
            <v>30</v>
          </cell>
          <cell r="F139">
            <v>1081.99</v>
          </cell>
          <cell r="G139">
            <v>1115.5</v>
          </cell>
          <cell r="H139">
            <v>1116</v>
          </cell>
          <cell r="I139">
            <v>2855.5463999999997</v>
          </cell>
          <cell r="J139">
            <v>5176.2163999999993</v>
          </cell>
          <cell r="K139">
            <v>71518.409599999999</v>
          </cell>
        </row>
        <row r="140">
          <cell r="B140" t="str">
            <v>VICESECRETARI/A</v>
          </cell>
          <cell r="C140" t="str">
            <v>A1</v>
          </cell>
          <cell r="D140">
            <v>1238.68</v>
          </cell>
          <cell r="E140">
            <v>28</v>
          </cell>
          <cell r="F140">
            <v>929.71</v>
          </cell>
          <cell r="G140">
            <v>860</v>
          </cell>
          <cell r="H140">
            <v>860</v>
          </cell>
          <cell r="I140">
            <v>2289.0439999999999</v>
          </cell>
          <cell r="J140">
            <v>4457.4340000000002</v>
          </cell>
          <cell r="K140">
            <v>61455.456000000006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baseColWidth="10" defaultRowHeight="15" x14ac:dyDescent="0.25"/>
  <cols>
    <col min="1" max="1" width="6.85546875" style="37" customWidth="1"/>
    <col min="2" max="2" width="77.42578125" customWidth="1"/>
    <col min="3" max="3" width="7.28515625" customWidth="1"/>
    <col min="4" max="4" width="7.140625" customWidth="1"/>
    <col min="5" max="7" width="11.7109375" style="23" customWidth="1"/>
    <col min="8" max="8" width="10.140625" bestFit="1" customWidth="1"/>
    <col min="9" max="9" width="11.7109375" style="1" customWidth="1"/>
    <col min="10" max="10" width="13.7109375" style="46" customWidth="1"/>
    <col min="11" max="11" width="13" customWidth="1"/>
    <col min="12" max="12" width="10.28515625" hidden="1" customWidth="1"/>
    <col min="13" max="13" width="12.7109375" hidden="1" customWidth="1"/>
    <col min="14" max="14" width="12.42578125" hidden="1" customWidth="1"/>
  </cols>
  <sheetData>
    <row r="1" spans="1:16" s="12" customFormat="1" ht="12" x14ac:dyDescent="0.2">
      <c r="A1" s="36"/>
      <c r="B1" s="15"/>
      <c r="C1" s="14"/>
      <c r="D1" s="14"/>
      <c r="E1" s="22"/>
      <c r="F1" s="22"/>
      <c r="G1" s="22"/>
      <c r="H1" s="31"/>
      <c r="I1" s="10"/>
      <c r="J1" s="44"/>
      <c r="K1" s="11"/>
    </row>
    <row r="2" spans="1:16" s="34" customFormat="1" ht="15" customHeight="1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106"/>
      <c r="N2" s="106"/>
    </row>
    <row r="3" spans="1:16" s="12" customFormat="1" ht="12.75" thickBot="1" x14ac:dyDescent="0.25">
      <c r="A3" s="36"/>
      <c r="B3" s="9"/>
      <c r="C3" s="14"/>
      <c r="D3" s="14"/>
      <c r="E3" s="30"/>
      <c r="F3" s="30"/>
      <c r="G3" s="30"/>
      <c r="H3" s="30"/>
      <c r="I3" s="22"/>
      <c r="J3" s="45"/>
      <c r="K3" s="13"/>
      <c r="L3" s="38">
        <v>1612</v>
      </c>
      <c r="M3" s="19" t="s">
        <v>15</v>
      </c>
    </row>
    <row r="4" spans="1:16" s="16" customFormat="1" ht="48.75" thickBot="1" x14ac:dyDescent="0.3">
      <c r="A4" s="35" t="s">
        <v>10</v>
      </c>
      <c r="B4" s="7" t="s">
        <v>8</v>
      </c>
      <c r="C4" s="7" t="s">
        <v>6</v>
      </c>
      <c r="D4" s="8" t="s">
        <v>9</v>
      </c>
      <c r="E4" s="8" t="s">
        <v>28</v>
      </c>
      <c r="F4" s="8" t="s">
        <v>29</v>
      </c>
      <c r="G4" s="24" t="s">
        <v>17</v>
      </c>
      <c r="H4" s="8" t="s">
        <v>24</v>
      </c>
      <c r="I4" s="25" t="s">
        <v>23</v>
      </c>
      <c r="J4" s="53" t="s">
        <v>219</v>
      </c>
      <c r="K4" s="52" t="s">
        <v>11</v>
      </c>
      <c r="L4" s="29" t="s">
        <v>12</v>
      </c>
      <c r="M4" s="29" t="s">
        <v>13</v>
      </c>
      <c r="N4" s="29" t="s">
        <v>14</v>
      </c>
    </row>
    <row r="5" spans="1:16" s="16" customFormat="1" ht="14.25" customHeight="1" x14ac:dyDescent="0.25">
      <c r="A5" s="55">
        <v>2000</v>
      </c>
      <c r="B5" s="54" t="s">
        <v>35</v>
      </c>
      <c r="C5" s="56" t="s">
        <v>0</v>
      </c>
      <c r="D5" s="56">
        <v>18</v>
      </c>
      <c r="E5" s="85">
        <f>VLOOKUP(C5,GRUPS!$A$1:$B$7,2,FALSE)</f>
        <v>10337.516799999999</v>
      </c>
      <c r="F5" s="85">
        <f>VLOOKUP(C5,GRUPS!$A$1:$C$7,3,FALSE)</f>
        <v>1489.1184000000001</v>
      </c>
      <c r="G5" s="87">
        <f t="shared" ref="G5:G109" si="0">E5+F5</f>
        <v>11826.635199999999</v>
      </c>
      <c r="H5" s="83">
        <f>VLOOKUP(D5,NIVELLS!$A$1:$C$31,3,FALSE)</f>
        <v>6613.1761078725012</v>
      </c>
      <c r="I5" s="17">
        <f>VLOOKUP(A5,'C. ESPECÍFIC'!$A$2:$D$136,4,0)</f>
        <v>20198.2032</v>
      </c>
      <c r="J5" s="89">
        <f>G5+H5+I5</f>
        <v>38638.014507872504</v>
      </c>
      <c r="K5" s="17">
        <f>I5/14</f>
        <v>1442.7288000000001</v>
      </c>
      <c r="L5" s="27">
        <f>J5/$L$3*1.5</f>
        <v>35.95348744529079</v>
      </c>
      <c r="M5" s="27">
        <f t="shared" ref="M5:M64" si="1">J5/$L$3*2</f>
        <v>47.937983260387725</v>
      </c>
      <c r="N5" s="47">
        <f t="shared" ref="N5:N64" si="2">J5/$L$3*2.5</f>
        <v>59.922479075484659</v>
      </c>
    </row>
    <row r="6" spans="1:16" s="16" customFormat="1" ht="14.25" customHeight="1" x14ac:dyDescent="0.25">
      <c r="A6" s="55">
        <v>2005</v>
      </c>
      <c r="B6" s="54" t="s">
        <v>90</v>
      </c>
      <c r="C6" s="56" t="s">
        <v>202</v>
      </c>
      <c r="D6" s="56">
        <v>16</v>
      </c>
      <c r="E6" s="85">
        <f>VLOOKUP(C6,GRUPS!$A$1:$B$7,2,FALSE)</f>
        <v>10337.516799999999</v>
      </c>
      <c r="F6" s="85">
        <f>VLOOKUP(C6,GRUPS!$A$1:$C$7,3,FALSE)</f>
        <v>1489.1184000000001</v>
      </c>
      <c r="G6" s="87">
        <f t="shared" si="0"/>
        <v>11826.635199999999</v>
      </c>
      <c r="H6" s="83">
        <f>VLOOKUP(D6,NIVELLS!$A$1:$C$31,3,FALSE)</f>
        <v>5861.6573715149998</v>
      </c>
      <c r="I6" s="17">
        <f>VLOOKUP(A6,'C. ESPECÍFIC'!$A$2:$D$136,4,0)</f>
        <v>22895.5524</v>
      </c>
      <c r="J6" s="89">
        <f t="shared" ref="J6:J109" si="3">G6+H6+I6</f>
        <v>40583.844971514998</v>
      </c>
      <c r="K6" s="17">
        <f t="shared" ref="K6:K109" si="4">I6/14</f>
        <v>1635.3966</v>
      </c>
      <c r="L6" s="28">
        <f t="shared" ref="L6:L64" si="5">J6/$L$3*1.5</f>
        <v>37.76412373279932</v>
      </c>
      <c r="M6" s="28">
        <f t="shared" si="1"/>
        <v>50.352164977065755</v>
      </c>
      <c r="N6" s="48">
        <f t="shared" si="2"/>
        <v>62.94020622133219</v>
      </c>
    </row>
    <row r="7" spans="1:16" s="16" customFormat="1" ht="14.25" customHeight="1" x14ac:dyDescent="0.25">
      <c r="A7" s="55">
        <v>2010</v>
      </c>
      <c r="B7" s="54" t="s">
        <v>110</v>
      </c>
      <c r="C7" s="56" t="s">
        <v>3</v>
      </c>
      <c r="D7" s="56">
        <v>22</v>
      </c>
      <c r="E7" s="85">
        <f>VLOOKUP(C7,GRUPS!$A$1:$B$7,2,FALSE)</f>
        <v>15922.8012</v>
      </c>
      <c r="F7" s="85">
        <f>VLOOKUP(C7,GRUPS!$A$1:$C$7,3,FALSE)</f>
        <v>1637.6402</v>
      </c>
      <c r="G7" s="87">
        <f t="shared" si="0"/>
        <v>17560.4414</v>
      </c>
      <c r="H7" s="83">
        <f>VLOOKUP(D7,NIVELLS!$A$1:$C$31,3,FALSE)</f>
        <v>8540.0000800400012</v>
      </c>
      <c r="I7" s="17">
        <f>VLOOKUP(A7,'C. ESPECÍFIC'!$A$2:$D$136,4,0)</f>
        <v>25053.260400000003</v>
      </c>
      <c r="J7" s="89">
        <f t="shared" si="3"/>
        <v>51153.701880040004</v>
      </c>
      <c r="K7" s="17">
        <f t="shared" si="4"/>
        <v>1789.5186000000001</v>
      </c>
      <c r="L7" s="28">
        <f t="shared" si="5"/>
        <v>47.599598523610425</v>
      </c>
      <c r="M7" s="28">
        <f t="shared" si="1"/>
        <v>63.466131364813897</v>
      </c>
      <c r="N7" s="48">
        <f t="shared" si="2"/>
        <v>79.33266420601737</v>
      </c>
    </row>
    <row r="8" spans="1:16" s="16" customFormat="1" ht="14.25" customHeight="1" x14ac:dyDescent="0.25">
      <c r="A8" s="55">
        <v>2015</v>
      </c>
      <c r="B8" s="54" t="s">
        <v>98</v>
      </c>
      <c r="C8" s="56" t="s">
        <v>4</v>
      </c>
      <c r="D8" s="56">
        <v>20</v>
      </c>
      <c r="E8" s="85">
        <f>VLOOKUP(C8,GRUPS!$A$1:$B$7,2,FALSE)</f>
        <v>13768.204000000002</v>
      </c>
      <c r="F8" s="85">
        <f>VLOOKUP(C8,GRUPS!$A$1:$C$7,3,FALSE)</f>
        <v>1673.5648000000001</v>
      </c>
      <c r="G8" s="87">
        <f t="shared" si="0"/>
        <v>15441.768800000002</v>
      </c>
      <c r="H8" s="83">
        <f>VLOOKUP(D8,NIVELLS!$A$1:$C$31,3,FALSE)</f>
        <v>7365.2584231049996</v>
      </c>
      <c r="I8" s="17">
        <f>VLOOKUP(A8,'C. ESPECÍFIC'!$A$2:$D$136,4,0)</f>
        <v>23434.907999999999</v>
      </c>
      <c r="J8" s="89">
        <f t="shared" si="3"/>
        <v>46241.935223105</v>
      </c>
      <c r="K8" s="17">
        <f t="shared" si="4"/>
        <v>1673.922</v>
      </c>
      <c r="L8" s="28">
        <f t="shared" si="5"/>
        <v>43.029096051276369</v>
      </c>
      <c r="M8" s="28">
        <f t="shared" si="1"/>
        <v>57.37212806836849</v>
      </c>
      <c r="N8" s="48">
        <f t="shared" si="2"/>
        <v>71.71516008546061</v>
      </c>
    </row>
    <row r="9" spans="1:16" s="16" customFormat="1" ht="14.25" customHeight="1" x14ac:dyDescent="0.25">
      <c r="A9" s="55">
        <v>2020</v>
      </c>
      <c r="B9" s="54" t="s">
        <v>86</v>
      </c>
      <c r="C9" s="56" t="s">
        <v>3</v>
      </c>
      <c r="D9" s="56">
        <v>22</v>
      </c>
      <c r="E9" s="85">
        <f>VLOOKUP(C9,GRUPS!$A$1:$B$7,2,FALSE)</f>
        <v>15922.8012</v>
      </c>
      <c r="F9" s="85">
        <f>VLOOKUP(C9,GRUPS!$A$1:$C$7,3,FALSE)</f>
        <v>1637.6402</v>
      </c>
      <c r="G9" s="87">
        <f t="shared" si="0"/>
        <v>17560.4414</v>
      </c>
      <c r="H9" s="83">
        <f>VLOOKUP(D9,NIVELLS!$A$1:$C$31,3,FALSE)</f>
        <v>8540.0000800400012</v>
      </c>
      <c r="I9" s="17">
        <f>VLOOKUP(A9,'C. ESPECÍFIC'!$A$2:$D$136,4,0)</f>
        <v>23974.406400000003</v>
      </c>
      <c r="J9" s="89">
        <f t="shared" si="3"/>
        <v>50074.847880040004</v>
      </c>
      <c r="K9" s="17">
        <f t="shared" si="4"/>
        <v>1712.4576000000002</v>
      </c>
      <c r="L9" s="28">
        <f t="shared" si="5"/>
        <v>46.595702121625315</v>
      </c>
      <c r="M9" s="28">
        <f t="shared" si="1"/>
        <v>62.127602828833751</v>
      </c>
      <c r="N9" s="48">
        <f t="shared" si="2"/>
        <v>77.659503536042195</v>
      </c>
    </row>
    <row r="10" spans="1:16" s="16" customFormat="1" ht="14.25" customHeight="1" x14ac:dyDescent="0.25">
      <c r="A10" s="55">
        <v>2025</v>
      </c>
      <c r="B10" s="54" t="s">
        <v>104</v>
      </c>
      <c r="C10" s="56" t="s">
        <v>3</v>
      </c>
      <c r="D10" s="56">
        <v>22</v>
      </c>
      <c r="E10" s="85">
        <f>VLOOKUP(C10,GRUPS!$A$1:$B$7,2,FALSE)</f>
        <v>15922.8012</v>
      </c>
      <c r="F10" s="85">
        <f>VLOOKUP(C10,GRUPS!$A$1:$C$7,3,FALSE)</f>
        <v>1637.6402</v>
      </c>
      <c r="G10" s="87">
        <f t="shared" si="0"/>
        <v>17560.4414</v>
      </c>
      <c r="H10" s="83">
        <f>VLOOKUP(D10,NIVELLS!$A$1:$C$31,3,FALSE)</f>
        <v>8540.0000800400012</v>
      </c>
      <c r="I10" s="17">
        <f>VLOOKUP(A10,'C. ESPECÍFIC'!$A$2:$D$136,4,0)</f>
        <v>25053.260400000003</v>
      </c>
      <c r="J10" s="89">
        <f t="shared" si="3"/>
        <v>51153.701880040004</v>
      </c>
      <c r="K10" s="17">
        <f t="shared" si="4"/>
        <v>1789.5186000000001</v>
      </c>
      <c r="L10" s="28">
        <f t="shared" si="5"/>
        <v>47.599598523610425</v>
      </c>
      <c r="M10" s="28">
        <f t="shared" si="1"/>
        <v>63.466131364813897</v>
      </c>
      <c r="N10" s="48">
        <f t="shared" si="2"/>
        <v>79.33266420601737</v>
      </c>
      <c r="P10" s="39"/>
    </row>
    <row r="11" spans="1:16" s="16" customFormat="1" ht="14.25" customHeight="1" x14ac:dyDescent="0.25">
      <c r="A11" s="55">
        <v>2030</v>
      </c>
      <c r="B11" s="54" t="s">
        <v>50</v>
      </c>
      <c r="C11" s="56" t="s">
        <v>1</v>
      </c>
      <c r="D11" s="56">
        <v>16</v>
      </c>
      <c r="E11" s="85">
        <f>VLOOKUP(C11,GRUPS!$A$1:$B$7,2,FALSE)</f>
        <v>8603.7608000000018</v>
      </c>
      <c r="F11" s="85">
        <f>VLOOKUP(C11,GRUPS!$A$1:$C$7,3,FALSE)</f>
        <v>1420.8804</v>
      </c>
      <c r="G11" s="87">
        <f t="shared" si="0"/>
        <v>10024.641200000002</v>
      </c>
      <c r="H11" s="83">
        <f>VLOOKUP(D11,NIVELLS!$A$1:$C$31,3,FALSE)</f>
        <v>5861.6573715149998</v>
      </c>
      <c r="I11" s="17">
        <f>VLOOKUP(A11,'C. ESPECÍFIC'!$A$2:$D$136,4,0)</f>
        <v>18310.101600000002</v>
      </c>
      <c r="J11" s="89">
        <f t="shared" si="3"/>
        <v>34196.400171515008</v>
      </c>
      <c r="K11" s="17">
        <f t="shared" si="4"/>
        <v>1307.8644000000002</v>
      </c>
      <c r="L11" s="28">
        <f t="shared" si="5"/>
        <v>31.820471623618182</v>
      </c>
      <c r="M11" s="28">
        <f t="shared" si="1"/>
        <v>42.427295498157577</v>
      </c>
      <c r="N11" s="48">
        <f t="shared" si="2"/>
        <v>53.034119372696971</v>
      </c>
    </row>
    <row r="12" spans="1:16" s="16" customFormat="1" ht="14.25" customHeight="1" x14ac:dyDescent="0.25">
      <c r="A12" s="55">
        <v>2035</v>
      </c>
      <c r="B12" s="54" t="s">
        <v>49</v>
      </c>
      <c r="C12" s="56" t="s">
        <v>2</v>
      </c>
      <c r="D12" s="56">
        <v>13</v>
      </c>
      <c r="E12" s="85">
        <f>VLOOKUP(C12,GRUPS!$A$1:$B$7,2,FALSE)</f>
        <v>7874.7563999999993</v>
      </c>
      <c r="F12" s="85">
        <f>VLOOKUP(C12,GRUPS!$A$1:$C$7,3,FALSE)</f>
        <v>1312.4644000000001</v>
      </c>
      <c r="G12" s="87">
        <f t="shared" si="0"/>
        <v>9187.2207999999991</v>
      </c>
      <c r="H12" s="83">
        <f>VLOOKUP(D12,NIVELLS!$A$1:$C$31,3,FALSE)</f>
        <v>4732.9813742000006</v>
      </c>
      <c r="I12" s="17">
        <f>VLOOKUP(A12,'C. ESPECÍFIC'!$A$2:$D$136,4,0)</f>
        <v>18148.3092</v>
      </c>
      <c r="J12" s="89">
        <f t="shared" si="3"/>
        <v>32068.511374199999</v>
      </c>
      <c r="K12" s="17">
        <f t="shared" si="4"/>
        <v>1296.3078</v>
      </c>
      <c r="L12" s="28">
        <f t="shared" si="5"/>
        <v>29.840426216687341</v>
      </c>
      <c r="M12" s="28">
        <f t="shared" si="1"/>
        <v>39.787234955583124</v>
      </c>
      <c r="N12" s="48">
        <f t="shared" si="2"/>
        <v>49.734043694478906</v>
      </c>
    </row>
    <row r="13" spans="1:16" s="16" customFormat="1" ht="14.25" customHeight="1" x14ac:dyDescent="0.25">
      <c r="A13" s="55">
        <v>2040</v>
      </c>
      <c r="B13" s="54" t="s">
        <v>36</v>
      </c>
      <c r="C13" s="56" t="s">
        <v>2</v>
      </c>
      <c r="D13" s="56">
        <v>13</v>
      </c>
      <c r="E13" s="85">
        <f>VLOOKUP(C13,GRUPS!$A$1:$B$7,2,FALSE)</f>
        <v>7874.7563999999993</v>
      </c>
      <c r="F13" s="85">
        <f>VLOOKUP(C13,GRUPS!$A$1:$C$7,3,FALSE)</f>
        <v>1312.4644000000001</v>
      </c>
      <c r="G13" s="87">
        <f t="shared" si="0"/>
        <v>9187.2207999999991</v>
      </c>
      <c r="H13" s="83">
        <f>VLOOKUP(D13,NIVELLS!$A$1:$C$31,3,FALSE)</f>
        <v>4732.9813742000006</v>
      </c>
      <c r="I13" s="17">
        <f>VLOOKUP(A13,'C. ESPECÍFIC'!$A$2:$D$136,4,0)</f>
        <v>16961.4984</v>
      </c>
      <c r="J13" s="89">
        <f t="shared" si="3"/>
        <v>30881.7005742</v>
      </c>
      <c r="K13" s="17">
        <f t="shared" si="4"/>
        <v>1211.5355999999999</v>
      </c>
      <c r="L13" s="28">
        <f t="shared" si="5"/>
        <v>28.736073735297765</v>
      </c>
      <c r="M13" s="28">
        <f t="shared" si="1"/>
        <v>38.314764980397022</v>
      </c>
      <c r="N13" s="48">
        <f t="shared" si="2"/>
        <v>47.89345622549628</v>
      </c>
    </row>
    <row r="14" spans="1:16" s="16" customFormat="1" ht="14.25" customHeight="1" x14ac:dyDescent="0.25">
      <c r="A14" s="55">
        <v>2045</v>
      </c>
      <c r="B14" s="54" t="s">
        <v>41</v>
      </c>
      <c r="C14" s="56" t="s">
        <v>1</v>
      </c>
      <c r="D14" s="56">
        <v>16</v>
      </c>
      <c r="E14" s="85">
        <f>VLOOKUP(C14,GRUPS!$A$1:$B$7,2,FALSE)</f>
        <v>8603.7608000000018</v>
      </c>
      <c r="F14" s="85">
        <f>VLOOKUP(C14,GRUPS!$A$1:$C$7,3,FALSE)</f>
        <v>1420.8804</v>
      </c>
      <c r="G14" s="87">
        <f>E14+F14</f>
        <v>10024.641200000002</v>
      </c>
      <c r="H14" s="83">
        <f>VLOOKUP(D14,NIVELLS!$A$1:$C$31,3,FALSE)</f>
        <v>5861.6573715149998</v>
      </c>
      <c r="I14" s="17">
        <f>VLOOKUP(A14,'C. ESPECÍFIC'!$A$2:$D$136,4,0)</f>
        <v>17231.247599999999</v>
      </c>
      <c r="J14" s="89">
        <f>G14+H14+I14</f>
        <v>33117.546171515001</v>
      </c>
      <c r="K14" s="17">
        <f>I14/14</f>
        <v>1230.8034</v>
      </c>
      <c r="L14" s="28">
        <f>J14/$L$3*1.5</f>
        <v>30.816575221633066</v>
      </c>
      <c r="M14" s="28">
        <f>J14/$L$3*2</f>
        <v>41.088766962177424</v>
      </c>
      <c r="N14" s="48">
        <f>J14/$L$3*2.5</f>
        <v>51.360958702721781</v>
      </c>
    </row>
    <row r="15" spans="1:16" s="16" customFormat="1" ht="14.25" customHeight="1" x14ac:dyDescent="0.25">
      <c r="A15" s="55">
        <v>2050</v>
      </c>
      <c r="B15" s="54" t="s">
        <v>46</v>
      </c>
      <c r="C15" s="56" t="s">
        <v>1</v>
      </c>
      <c r="D15" s="56">
        <v>16</v>
      </c>
      <c r="E15" s="85">
        <f>VLOOKUP(C15,GRUPS!$A$1:$B$7,2,FALSE)</f>
        <v>8603.7608000000018</v>
      </c>
      <c r="F15" s="85">
        <f>VLOOKUP(C15,GRUPS!$A$1:$C$7,3,FALSE)</f>
        <v>1420.8804</v>
      </c>
      <c r="G15" s="87">
        <f>E15+F15</f>
        <v>10024.641200000002</v>
      </c>
      <c r="H15" s="83">
        <f>VLOOKUP(D15,NIVELLS!$A$1:$C$31,3,FALSE)</f>
        <v>5861.6573715149998</v>
      </c>
      <c r="I15" s="17">
        <f>VLOOKUP(A15,'C. ESPECÍFIC'!$A$2:$D$136,4,0)</f>
        <v>18040.352399999996</v>
      </c>
      <c r="J15" s="89">
        <f>G15+H15+I15</f>
        <v>33926.650971515002</v>
      </c>
      <c r="K15" s="17">
        <f>I15/14</f>
        <v>1288.5965999999996</v>
      </c>
      <c r="L15" s="28">
        <f>J15/$L$3*1.5</f>
        <v>31.56946430351892</v>
      </c>
      <c r="M15" s="28">
        <f>J15/$L$3*2</f>
        <v>42.092619071358563</v>
      </c>
      <c r="N15" s="48">
        <f>J15/$L$3*2.5</f>
        <v>52.615773839198205</v>
      </c>
    </row>
    <row r="16" spans="1:16" s="16" customFormat="1" ht="14.25" customHeight="1" x14ac:dyDescent="0.25">
      <c r="A16" s="99">
        <v>2055</v>
      </c>
      <c r="B16" s="101" t="s">
        <v>58</v>
      </c>
      <c r="C16" s="56" t="s">
        <v>1</v>
      </c>
      <c r="D16" s="80">
        <v>14</v>
      </c>
      <c r="E16" s="85">
        <f>VLOOKUP(C16,GRUPS!$A$1:$B$7,2,FALSE)</f>
        <v>8603.7608000000018</v>
      </c>
      <c r="F16" s="85">
        <f>VLOOKUP(C16,GRUPS!$A$1:$C$7,3,FALSE)</f>
        <v>1420.8804</v>
      </c>
      <c r="G16" s="87">
        <f t="shared" si="0"/>
        <v>10024.641200000002</v>
      </c>
      <c r="H16" s="83">
        <f>VLOOKUP(D16,NIVELLS!$A$1:$C$31,3,FALSE)</f>
        <v>5109.5822562825006</v>
      </c>
      <c r="I16" s="17">
        <f>VLOOKUP(A16,'C. ESPECÍFIC'!$A$2:$D$136,4,0)</f>
        <v>19658.704800000003</v>
      </c>
      <c r="J16" s="89">
        <f t="shared" si="3"/>
        <v>34792.92825628251</v>
      </c>
      <c r="K16" s="17">
        <f t="shared" si="4"/>
        <v>1404.1932000000002</v>
      </c>
      <c r="L16" s="28">
        <f t="shared" si="5"/>
        <v>32.375553588352211</v>
      </c>
      <c r="M16" s="28">
        <f t="shared" si="1"/>
        <v>43.167404784469618</v>
      </c>
      <c r="N16" s="48">
        <f t="shared" si="2"/>
        <v>53.959255980587024</v>
      </c>
    </row>
    <row r="17" spans="1:15" s="16" customFormat="1" ht="14.25" customHeight="1" x14ac:dyDescent="0.25">
      <c r="A17" s="100"/>
      <c r="B17" s="102"/>
      <c r="C17" s="56" t="s">
        <v>2</v>
      </c>
      <c r="D17" s="56">
        <v>14</v>
      </c>
      <c r="E17" s="85">
        <f>VLOOKUP(C17,GRUPS!$A$1:$B$7,2,FALSE)</f>
        <v>7874.7563999999993</v>
      </c>
      <c r="F17" s="85">
        <f>VLOOKUP(C17,GRUPS!$A$1:$C$7,3,FALSE)</f>
        <v>1312.4644000000001</v>
      </c>
      <c r="G17" s="87">
        <f t="shared" ref="G17" si="6">E17+F17</f>
        <v>9187.2207999999991</v>
      </c>
      <c r="H17" s="83">
        <f>VLOOKUP(D17,NIVELLS!$A$1:$C$31,3,FALSE)</f>
        <v>5109.5822562825006</v>
      </c>
      <c r="I17" s="17">
        <f>VLOOKUP(A16,'C. ESPECÍFIC'!$A$2:$D$136,4,0)</f>
        <v>19658.704800000003</v>
      </c>
      <c r="J17" s="89">
        <f t="shared" ref="J17" si="7">G17+H17+I17</f>
        <v>33955.507856282507</v>
      </c>
      <c r="K17" s="17">
        <f t="shared" ref="K17" si="8">I17/14</f>
        <v>1404.1932000000002</v>
      </c>
      <c r="L17" s="28">
        <f t="shared" ref="L17" si="9">J17/$L$3*1.5</f>
        <v>31.596316243439055</v>
      </c>
      <c r="M17" s="28">
        <f t="shared" ref="M17" si="10">J17/$L$3*2</f>
        <v>42.128421657918743</v>
      </c>
      <c r="N17" s="48">
        <f t="shared" ref="N17" si="11">J17/$L$3*2.5</f>
        <v>52.66052707239843</v>
      </c>
    </row>
    <row r="18" spans="1:15" s="16" customFormat="1" ht="14.25" customHeight="1" x14ac:dyDescent="0.25">
      <c r="A18" s="55">
        <v>2060</v>
      </c>
      <c r="B18" s="54" t="s">
        <v>39</v>
      </c>
      <c r="C18" s="56" t="s">
        <v>1</v>
      </c>
      <c r="D18" s="56">
        <v>16</v>
      </c>
      <c r="E18" s="85">
        <f>VLOOKUP(C18,GRUPS!$A$1:$B$7,2,FALSE)</f>
        <v>8603.7608000000018</v>
      </c>
      <c r="F18" s="85">
        <f>VLOOKUP(C18,GRUPS!$A$1:$C$7,3,FALSE)</f>
        <v>1420.8804</v>
      </c>
      <c r="G18" s="87">
        <f t="shared" si="0"/>
        <v>10024.641200000002</v>
      </c>
      <c r="H18" s="83">
        <f>VLOOKUP(D18,NIVELLS!$A$1:$C$31,3,FALSE)</f>
        <v>5861.6573715149998</v>
      </c>
      <c r="I18" s="17">
        <f>VLOOKUP(A18,'C. ESPECÍFIC'!$A$2:$D$136,4,0)</f>
        <v>16961.4984</v>
      </c>
      <c r="J18" s="89">
        <f t="shared" si="3"/>
        <v>32847.796971515003</v>
      </c>
      <c r="K18" s="17">
        <f t="shared" si="4"/>
        <v>1211.5355999999999</v>
      </c>
      <c r="L18" s="28">
        <f t="shared" si="5"/>
        <v>30.565567901533811</v>
      </c>
      <c r="M18" s="28">
        <f t="shared" si="1"/>
        <v>40.754090535378417</v>
      </c>
      <c r="N18" s="48">
        <f t="shared" si="2"/>
        <v>50.942613169223023</v>
      </c>
    </row>
    <row r="19" spans="1:15" s="16" customFormat="1" ht="14.25" customHeight="1" x14ac:dyDescent="0.25">
      <c r="A19" s="55">
        <v>2065</v>
      </c>
      <c r="B19" s="54" t="s">
        <v>40</v>
      </c>
      <c r="C19" s="56" t="s">
        <v>1</v>
      </c>
      <c r="D19" s="56">
        <v>16</v>
      </c>
      <c r="E19" s="85">
        <f>VLOOKUP(C19,GRUPS!$A$1:$B$7,2,FALSE)</f>
        <v>8603.7608000000018</v>
      </c>
      <c r="F19" s="85">
        <f>VLOOKUP(C19,GRUPS!$A$1:$C$7,3,FALSE)</f>
        <v>1420.8804</v>
      </c>
      <c r="G19" s="87">
        <f t="shared" si="0"/>
        <v>10024.641200000002</v>
      </c>
      <c r="H19" s="83">
        <f>VLOOKUP(D19,NIVELLS!$A$1:$C$31,3,FALSE)</f>
        <v>5861.6573715149998</v>
      </c>
      <c r="I19" s="17">
        <f>VLOOKUP(A19,'C. ESPECÍFIC'!$A$2:$D$136,4,0)</f>
        <v>16961.4984</v>
      </c>
      <c r="J19" s="89">
        <f t="shared" si="3"/>
        <v>32847.796971515003</v>
      </c>
      <c r="K19" s="17">
        <f t="shared" si="4"/>
        <v>1211.5355999999999</v>
      </c>
      <c r="L19" s="28">
        <f t="shared" si="5"/>
        <v>30.565567901533811</v>
      </c>
      <c r="M19" s="28">
        <f t="shared" si="1"/>
        <v>40.754090535378417</v>
      </c>
      <c r="N19" s="48">
        <f t="shared" si="2"/>
        <v>50.942613169223023</v>
      </c>
    </row>
    <row r="20" spans="1:15" s="16" customFormat="1" ht="14.25" customHeight="1" x14ac:dyDescent="0.25">
      <c r="A20" s="55">
        <v>2070</v>
      </c>
      <c r="B20" s="54" t="s">
        <v>37</v>
      </c>
      <c r="C20" s="56" t="s">
        <v>1</v>
      </c>
      <c r="D20" s="56">
        <v>16</v>
      </c>
      <c r="E20" s="85">
        <f>VLOOKUP(C20,GRUPS!$A$1:$B$7,2,FALSE)</f>
        <v>8603.7608000000018</v>
      </c>
      <c r="F20" s="85">
        <f>VLOOKUP(C20,GRUPS!$A$1:$C$7,3,FALSE)</f>
        <v>1420.8804</v>
      </c>
      <c r="G20" s="87">
        <f t="shared" si="0"/>
        <v>10024.641200000002</v>
      </c>
      <c r="H20" s="83">
        <f>VLOOKUP(D20,NIVELLS!$A$1:$C$31,3,FALSE)</f>
        <v>5861.6573715149998</v>
      </c>
      <c r="I20" s="17">
        <f>VLOOKUP(A20,'C. ESPECÍFIC'!$A$2:$D$136,4,0)</f>
        <v>16691.749200000002</v>
      </c>
      <c r="J20" s="89">
        <f t="shared" si="3"/>
        <v>32578.047771515005</v>
      </c>
      <c r="K20" s="17">
        <f t="shared" si="4"/>
        <v>1192.2678000000001</v>
      </c>
      <c r="L20" s="28">
        <f t="shared" si="5"/>
        <v>30.314560581434556</v>
      </c>
      <c r="M20" s="28">
        <f t="shared" si="1"/>
        <v>40.41941410857941</v>
      </c>
      <c r="N20" s="48">
        <f t="shared" si="2"/>
        <v>50.524267635724264</v>
      </c>
    </row>
    <row r="21" spans="1:15" s="16" customFormat="1" ht="14.25" customHeight="1" x14ac:dyDescent="0.25">
      <c r="A21" s="99">
        <v>2075</v>
      </c>
      <c r="B21" s="101" t="s">
        <v>120</v>
      </c>
      <c r="C21" s="56" t="s">
        <v>4</v>
      </c>
      <c r="D21" s="80">
        <v>22</v>
      </c>
      <c r="E21" s="85">
        <f>VLOOKUP(C21,GRUPS!$A$1:$B$7,2,FALSE)</f>
        <v>13768.204000000002</v>
      </c>
      <c r="F21" s="85">
        <f>VLOOKUP(C21,GRUPS!$A$1:$C$7,3,FALSE)</f>
        <v>1673.5648000000001</v>
      </c>
      <c r="G21" s="87">
        <f t="shared" si="0"/>
        <v>15441.768800000002</v>
      </c>
      <c r="H21" s="83">
        <f>VLOOKUP(D21,NIVELLS!$A$1:$C$31,3,FALSE)</f>
        <v>8540.0000800400012</v>
      </c>
      <c r="I21" s="17">
        <f>VLOOKUP(A21,'C. ESPECÍFIC'!$A$2:$D$136,4,0)</f>
        <v>29827.492800000004</v>
      </c>
      <c r="J21" s="89">
        <f t="shared" si="3"/>
        <v>53809.261680040006</v>
      </c>
      <c r="K21" s="17">
        <f t="shared" si="4"/>
        <v>2130.5352000000003</v>
      </c>
      <c r="L21" s="28">
        <f t="shared" si="5"/>
        <v>50.070652928076932</v>
      </c>
      <c r="M21" s="28">
        <f t="shared" si="1"/>
        <v>66.760870570769242</v>
      </c>
      <c r="N21" s="48">
        <f t="shared" si="2"/>
        <v>83.45108821346156</v>
      </c>
    </row>
    <row r="22" spans="1:15" s="16" customFormat="1" ht="14.25" customHeight="1" x14ac:dyDescent="0.25">
      <c r="A22" s="100"/>
      <c r="B22" s="102"/>
      <c r="C22" s="56" t="s">
        <v>0</v>
      </c>
      <c r="D22" s="80">
        <v>22</v>
      </c>
      <c r="E22" s="85">
        <f>VLOOKUP(C22,GRUPS!$A$1:$B$7,2,FALSE)</f>
        <v>10337.516799999999</v>
      </c>
      <c r="F22" s="85">
        <f>VLOOKUP(C22,GRUPS!$A$1:$C$7,3,FALSE)</f>
        <v>1489.1184000000001</v>
      </c>
      <c r="G22" s="87">
        <f t="shared" ref="G22" si="12">E22+F22</f>
        <v>11826.635199999999</v>
      </c>
      <c r="H22" s="83">
        <f>VLOOKUP(D22,NIVELLS!$A$1:$C$31,3,FALSE)</f>
        <v>8540.0000800400012</v>
      </c>
      <c r="I22" s="17">
        <f>VLOOKUP(A21,'C. ESPECÍFIC'!$A$2:$D$136,4,0)</f>
        <v>29827.492800000004</v>
      </c>
      <c r="J22" s="89">
        <f t="shared" ref="J22" si="13">G22+H22+I22</f>
        <v>50194.128080039998</v>
      </c>
      <c r="K22" s="17">
        <f t="shared" ref="K22" si="14">I22/14</f>
        <v>2130.5352000000003</v>
      </c>
      <c r="L22" s="28">
        <f t="shared" ref="L22" si="15">J22/$L$3*1.5</f>
        <v>46.706694863560791</v>
      </c>
      <c r="M22" s="28">
        <f t="shared" ref="M22" si="16">J22/$L$3*2</f>
        <v>62.275593151414391</v>
      </c>
      <c r="N22" s="48">
        <f t="shared" ref="N22" si="17">J22/$L$3*2.5</f>
        <v>77.844491439267983</v>
      </c>
    </row>
    <row r="23" spans="1:15" s="16" customFormat="1" ht="14.25" customHeight="1" x14ac:dyDescent="0.25">
      <c r="A23" s="99">
        <v>2080</v>
      </c>
      <c r="B23" s="101" t="s">
        <v>121</v>
      </c>
      <c r="C23" s="56" t="s">
        <v>4</v>
      </c>
      <c r="D23" s="80">
        <v>22</v>
      </c>
      <c r="E23" s="85">
        <f>VLOOKUP(C23,GRUPS!$A$1:$B$7,2,FALSE)</f>
        <v>13768.204000000002</v>
      </c>
      <c r="F23" s="85">
        <f>VLOOKUP(C23,GRUPS!$A$1:$C$7,3,FALSE)</f>
        <v>1673.5648000000001</v>
      </c>
      <c r="G23" s="87">
        <f t="shared" si="0"/>
        <v>15441.768800000002</v>
      </c>
      <c r="H23" s="83">
        <f>VLOOKUP(D23,NIVELLS!$A$1:$C$31,3,FALSE)</f>
        <v>8540.0000800400012</v>
      </c>
      <c r="I23" s="17">
        <f>VLOOKUP(A23,'C. ESPECÍFIC'!$A$2:$D$136,4,0)</f>
        <v>29827.492800000004</v>
      </c>
      <c r="J23" s="89">
        <f t="shared" si="3"/>
        <v>53809.261680040006</v>
      </c>
      <c r="K23" s="17">
        <f t="shared" si="4"/>
        <v>2130.5352000000003</v>
      </c>
      <c r="L23" s="28">
        <f t="shared" si="5"/>
        <v>50.070652928076932</v>
      </c>
      <c r="M23" s="28">
        <f t="shared" si="1"/>
        <v>66.760870570769242</v>
      </c>
      <c r="N23" s="48">
        <f t="shared" si="2"/>
        <v>83.45108821346156</v>
      </c>
    </row>
    <row r="24" spans="1:15" s="16" customFormat="1" ht="14.25" customHeight="1" x14ac:dyDescent="0.25">
      <c r="A24" s="100"/>
      <c r="B24" s="102"/>
      <c r="C24" s="56" t="s">
        <v>0</v>
      </c>
      <c r="D24" s="56">
        <v>22</v>
      </c>
      <c r="E24" s="85">
        <f>VLOOKUP(C24,GRUPS!$A$1:$B$7,2,FALSE)</f>
        <v>10337.516799999999</v>
      </c>
      <c r="F24" s="85">
        <f>VLOOKUP(C24,GRUPS!$A$1:$C$7,3,FALSE)</f>
        <v>1489.1184000000001</v>
      </c>
      <c r="G24" s="87">
        <f t="shared" ref="G24" si="18">E24+F24</f>
        <v>11826.635199999999</v>
      </c>
      <c r="H24" s="83">
        <f>VLOOKUP(D24,NIVELLS!$A$1:$C$31,3,FALSE)</f>
        <v>8540.0000800400012</v>
      </c>
      <c r="I24" s="17">
        <f>VLOOKUP(A23,'C. ESPECÍFIC'!$A$2:$D$136,4,0)</f>
        <v>29827.492800000004</v>
      </c>
      <c r="J24" s="89">
        <f t="shared" ref="J24" si="19">G24+H24+I24</f>
        <v>50194.128080039998</v>
      </c>
      <c r="K24" s="17">
        <f t="shared" ref="K24" si="20">I24/14</f>
        <v>2130.5352000000003</v>
      </c>
      <c r="L24" s="28">
        <f t="shared" ref="L24" si="21">J24/$L$3*1.5</f>
        <v>46.706694863560791</v>
      </c>
      <c r="M24" s="28">
        <f t="shared" ref="M24" si="22">J24/$L$3*2</f>
        <v>62.275593151414391</v>
      </c>
      <c r="N24" s="48">
        <f t="shared" ref="N24" si="23">J24/$L$3*2.5</f>
        <v>77.844491439267983</v>
      </c>
    </row>
    <row r="25" spans="1:15" s="16" customFormat="1" ht="14.25" customHeight="1" x14ac:dyDescent="0.25">
      <c r="A25" s="99">
        <v>2085</v>
      </c>
      <c r="B25" s="101" t="s">
        <v>200</v>
      </c>
      <c r="C25" s="56" t="s">
        <v>4</v>
      </c>
      <c r="D25" s="56">
        <v>22</v>
      </c>
      <c r="E25" s="85">
        <f>VLOOKUP(C25,GRUPS!$A$1:$B$7,2,FALSE)</f>
        <v>13768.204000000002</v>
      </c>
      <c r="F25" s="85">
        <f>VLOOKUP(C25,GRUPS!$A$1:$C$7,3,FALSE)</f>
        <v>1673.5648000000001</v>
      </c>
      <c r="G25" s="87">
        <f t="shared" ref="G25" si="24">E25+F25</f>
        <v>15441.768800000002</v>
      </c>
      <c r="H25" s="83">
        <f>VLOOKUP(D25,NIVELLS!$A$1:$C$31,3,FALSE)</f>
        <v>8540.0000800400012</v>
      </c>
      <c r="I25" s="17">
        <f>VLOOKUP(A25,'C. ESPECÍFIC'!$A$2:$D$136,4,0)</f>
        <v>27480.860400000001</v>
      </c>
      <c r="J25" s="89">
        <f t="shared" ref="J25" si="25">G25+H25+I25</f>
        <v>51462.629280040004</v>
      </c>
      <c r="K25" s="17">
        <f t="shared" ref="K25" si="26">I25/14</f>
        <v>1962.9186000000002</v>
      </c>
      <c r="L25" s="28">
        <f t="shared" ref="L25" si="27">J25/$L$3*1.5</f>
        <v>47.88706198514889</v>
      </c>
      <c r="M25" s="28">
        <f t="shared" ref="M25" si="28">J25/$L$3*2</f>
        <v>63.849415980198515</v>
      </c>
      <c r="N25" s="48">
        <f t="shared" ref="N25" si="29">J25/$L$3*2.5</f>
        <v>79.81176997524814</v>
      </c>
    </row>
    <row r="26" spans="1:15" s="16" customFormat="1" ht="14.25" customHeight="1" x14ac:dyDescent="0.25">
      <c r="A26" s="100"/>
      <c r="B26" s="102"/>
      <c r="C26" s="56" t="s">
        <v>0</v>
      </c>
      <c r="D26" s="56">
        <v>22</v>
      </c>
      <c r="E26" s="85">
        <f>VLOOKUP(C26,GRUPS!$A$1:$B$7,2,FALSE)</f>
        <v>10337.516799999999</v>
      </c>
      <c r="F26" s="85">
        <f>VLOOKUP(C26,GRUPS!$A$1:$C$7,3,FALSE)</f>
        <v>1489.1184000000001</v>
      </c>
      <c r="G26" s="87">
        <f>E26+F26</f>
        <v>11826.635199999999</v>
      </c>
      <c r="H26" s="83">
        <f>VLOOKUP(D26,NIVELLS!$A$1:$C$31,3,FALSE)</f>
        <v>8540.0000800400012</v>
      </c>
      <c r="I26" s="17">
        <f>VLOOKUP(A25,'C. ESPECÍFIC'!$A$2:$D$136,4,0)</f>
        <v>27480.860400000001</v>
      </c>
      <c r="J26" s="89">
        <f>G26+H26+I26</f>
        <v>47847.495680039996</v>
      </c>
      <c r="K26" s="17">
        <f>I26/14</f>
        <v>1962.9186000000002</v>
      </c>
      <c r="L26" s="28">
        <f>J26/$L$3*1.5</f>
        <v>44.523103920632749</v>
      </c>
      <c r="M26" s="28">
        <f>J26/$L$3*2</f>
        <v>59.364138560843671</v>
      </c>
      <c r="N26" s="48">
        <f>J26/$L$3*2.5</f>
        <v>74.205173201054592</v>
      </c>
    </row>
    <row r="27" spans="1:15" s="16" customFormat="1" ht="14.25" customHeight="1" x14ac:dyDescent="0.25">
      <c r="A27" s="99">
        <v>2090</v>
      </c>
      <c r="B27" s="101" t="s">
        <v>122</v>
      </c>
      <c r="C27" s="56" t="s">
        <v>3</v>
      </c>
      <c r="D27" s="56">
        <v>24</v>
      </c>
      <c r="E27" s="85">
        <f>VLOOKUP(C27,GRUPS!$A$1:$B$7,2,FALSE)</f>
        <v>15922.8012</v>
      </c>
      <c r="F27" s="85">
        <f>VLOOKUP(C27,GRUPS!$A$1:$C$7,3,FALSE)</f>
        <v>1637.6402</v>
      </c>
      <c r="G27" s="87">
        <f t="shared" si="0"/>
        <v>17560.4414</v>
      </c>
      <c r="H27" s="83">
        <f>VLOOKUP(D27,NIVELLS!$A$1:$C$31,3,FALSE)</f>
        <v>9764.020881280001</v>
      </c>
      <c r="I27" s="17">
        <f>VLOOKUP(A27,'C. ESPECÍFIC'!$A$2:$D$136,4,0)</f>
        <v>29827.492800000004</v>
      </c>
      <c r="J27" s="89">
        <f t="shared" si="3"/>
        <v>57151.955081280001</v>
      </c>
      <c r="K27" s="17">
        <f t="shared" si="4"/>
        <v>2130.5352000000003</v>
      </c>
      <c r="L27" s="28">
        <f t="shared" si="5"/>
        <v>53.181099641389579</v>
      </c>
      <c r="M27" s="28">
        <f t="shared" si="1"/>
        <v>70.908132855186111</v>
      </c>
      <c r="N27" s="48">
        <f t="shared" si="2"/>
        <v>88.635166068982642</v>
      </c>
    </row>
    <row r="28" spans="1:15" s="16" customFormat="1" ht="14.25" customHeight="1" x14ac:dyDescent="0.25">
      <c r="A28" s="100"/>
      <c r="B28" s="102"/>
      <c r="C28" s="56" t="s">
        <v>4</v>
      </c>
      <c r="D28" s="56">
        <v>24</v>
      </c>
      <c r="E28" s="85">
        <f>VLOOKUP(C28,GRUPS!$A$1:$B$7,2,FALSE)</f>
        <v>13768.204000000002</v>
      </c>
      <c r="F28" s="85">
        <f>VLOOKUP(C28,GRUPS!$A$1:$C$7,3,FALSE)</f>
        <v>1673.5648000000001</v>
      </c>
      <c r="G28" s="87">
        <f t="shared" ref="G28:G29" si="30">E28+F28</f>
        <v>15441.768800000002</v>
      </c>
      <c r="H28" s="83">
        <f>VLOOKUP(D28,NIVELLS!$A$1:$C$31,3,FALSE)</f>
        <v>9764.020881280001</v>
      </c>
      <c r="I28" s="17">
        <f>VLOOKUP(A27,'C. ESPECÍFIC'!$A$2:$D$136,4,0)</f>
        <v>29827.492800000004</v>
      </c>
      <c r="J28" s="89">
        <f t="shared" ref="J28:J29" si="31">G28+H28+I28</f>
        <v>55033.28248128001</v>
      </c>
      <c r="K28" s="17">
        <f t="shared" ref="K28:K29" si="32">I28/14</f>
        <v>2130.5352000000003</v>
      </c>
      <c r="L28" s="28">
        <f t="shared" ref="L28:L29" si="33">J28/$L$3*1.5</f>
        <v>51.20963010044666</v>
      </c>
      <c r="M28" s="28">
        <f t="shared" ref="M28:M29" si="34">J28/$L$3*2</f>
        <v>68.279506800595541</v>
      </c>
      <c r="N28" s="48">
        <f t="shared" ref="N28:N29" si="35">J28/$L$3*2.5</f>
        <v>85.349383500744423</v>
      </c>
    </row>
    <row r="29" spans="1:15" s="16" customFormat="1" ht="14.25" customHeight="1" x14ac:dyDescent="0.25">
      <c r="A29" s="99">
        <v>2095</v>
      </c>
      <c r="B29" s="101" t="s">
        <v>123</v>
      </c>
      <c r="C29" s="56" t="s">
        <v>3</v>
      </c>
      <c r="D29" s="56">
        <v>24</v>
      </c>
      <c r="E29" s="85">
        <f>VLOOKUP(C29,GRUPS!$A$1:$B$7,2,FALSE)</f>
        <v>15922.8012</v>
      </c>
      <c r="F29" s="85">
        <f>VLOOKUP(C29,GRUPS!$A$1:$C$7,3,FALSE)</f>
        <v>1637.6402</v>
      </c>
      <c r="G29" s="87">
        <f t="shared" si="30"/>
        <v>17560.4414</v>
      </c>
      <c r="H29" s="83">
        <f>VLOOKUP(D29,NIVELLS!$A$1:$C$31,3,FALSE)</f>
        <v>9764.020881280001</v>
      </c>
      <c r="I29" s="17">
        <f>VLOOKUP(A29,'C. ESPECÍFIC'!$A$2:$D$136,4,0)</f>
        <v>29827.492800000004</v>
      </c>
      <c r="J29" s="89">
        <f t="shared" si="31"/>
        <v>57151.955081280001</v>
      </c>
      <c r="K29" s="17">
        <f t="shared" si="32"/>
        <v>2130.5352000000003</v>
      </c>
      <c r="L29" s="28">
        <f t="shared" si="33"/>
        <v>53.181099641389579</v>
      </c>
      <c r="M29" s="28">
        <f t="shared" si="34"/>
        <v>70.908132855186111</v>
      </c>
      <c r="N29" s="48">
        <f t="shared" si="35"/>
        <v>88.635166068982642</v>
      </c>
    </row>
    <row r="30" spans="1:15" s="16" customFormat="1" ht="14.25" customHeight="1" x14ac:dyDescent="0.25">
      <c r="A30" s="100"/>
      <c r="B30" s="102"/>
      <c r="C30" s="56" t="s">
        <v>4</v>
      </c>
      <c r="D30" s="56">
        <v>24</v>
      </c>
      <c r="E30" s="85">
        <f>VLOOKUP(C30,GRUPS!$A$1:$B$7,2,FALSE)</f>
        <v>13768.204000000002</v>
      </c>
      <c r="F30" s="85">
        <f>VLOOKUP(C30,GRUPS!$A$1:$C$7,3,FALSE)</f>
        <v>1673.5648000000001</v>
      </c>
      <c r="G30" s="87">
        <f t="shared" si="0"/>
        <v>15441.768800000002</v>
      </c>
      <c r="H30" s="83">
        <f>VLOOKUP(D30,NIVELLS!$A$1:$C$31,3,FALSE)</f>
        <v>9764.020881280001</v>
      </c>
      <c r="I30" s="17">
        <f>VLOOKUP(A29,'C. ESPECÍFIC'!$A$2:$D$136,4,0)</f>
        <v>29827.492800000004</v>
      </c>
      <c r="J30" s="89">
        <f t="shared" si="3"/>
        <v>55033.28248128001</v>
      </c>
      <c r="K30" s="17">
        <f t="shared" si="4"/>
        <v>2130.5352000000003</v>
      </c>
      <c r="L30" s="28">
        <f t="shared" si="5"/>
        <v>51.20963010044666</v>
      </c>
      <c r="M30" s="28">
        <f t="shared" si="1"/>
        <v>68.279506800595541</v>
      </c>
      <c r="N30" s="48">
        <f t="shared" si="2"/>
        <v>85.349383500744423</v>
      </c>
    </row>
    <row r="31" spans="1:15" s="16" customFormat="1" ht="14.25" customHeight="1" x14ac:dyDescent="0.25">
      <c r="A31" s="99">
        <v>2100</v>
      </c>
      <c r="B31" s="101" t="s">
        <v>164</v>
      </c>
      <c r="C31" s="56" t="s">
        <v>4</v>
      </c>
      <c r="D31" s="56">
        <v>22</v>
      </c>
      <c r="E31" s="85">
        <f>VLOOKUP(C31,GRUPS!$A$1:$B$7,2,FALSE)</f>
        <v>13768.204000000002</v>
      </c>
      <c r="F31" s="85">
        <f>VLOOKUP(C31,GRUPS!$A$1:$C$7,3,FALSE)</f>
        <v>1673.5648000000001</v>
      </c>
      <c r="G31" s="87">
        <f t="shared" ref="G31" si="36">E31+F31</f>
        <v>15441.768800000002</v>
      </c>
      <c r="H31" s="83">
        <f>VLOOKUP(D31,NIVELLS!$A$1:$C$31,3,FALSE)</f>
        <v>8540.0000800400012</v>
      </c>
      <c r="I31" s="17">
        <f>VLOOKUP(A31,'C. ESPECÍFIC'!$A$2:$D$136,4,0)</f>
        <v>27480.860400000001</v>
      </c>
      <c r="J31" s="89">
        <f t="shared" ref="J31" si="37">G31+H31+I31</f>
        <v>51462.629280040004</v>
      </c>
      <c r="K31" s="17">
        <f t="shared" ref="K31" si="38">I31/14</f>
        <v>1962.9186000000002</v>
      </c>
      <c r="L31" s="28">
        <f t="shared" ref="L31" si="39">J31/$L$3*1.5</f>
        <v>47.88706198514889</v>
      </c>
      <c r="M31" s="28">
        <f t="shared" ref="M31" si="40">J31/$L$3*2</f>
        <v>63.849415980198515</v>
      </c>
      <c r="N31" s="48">
        <f t="shared" ref="N31" si="41">J31/$L$3*2.5</f>
        <v>79.81176997524814</v>
      </c>
    </row>
    <row r="32" spans="1:15" s="16" customFormat="1" ht="14.25" customHeight="1" x14ac:dyDescent="0.25">
      <c r="A32" s="100"/>
      <c r="B32" s="102"/>
      <c r="C32" s="56" t="s">
        <v>0</v>
      </c>
      <c r="D32" s="56">
        <v>22</v>
      </c>
      <c r="E32" s="85">
        <f>VLOOKUP(C32,GRUPS!$A$1:$B$7,2,FALSE)</f>
        <v>10337.516799999999</v>
      </c>
      <c r="F32" s="85">
        <f>VLOOKUP(C32,GRUPS!$A$1:$C$7,3,FALSE)</f>
        <v>1489.1184000000001</v>
      </c>
      <c r="G32" s="87">
        <f>E32+F32</f>
        <v>11826.635199999999</v>
      </c>
      <c r="H32" s="83">
        <f>VLOOKUP(D32,NIVELLS!$A$1:$C$31,3,FALSE)</f>
        <v>8540.0000800400012</v>
      </c>
      <c r="I32" s="17">
        <f>VLOOKUP(A31,'C. ESPECÍFIC'!$A$2:$D$136,4,0)</f>
        <v>27480.860400000001</v>
      </c>
      <c r="J32" s="89">
        <f>G32+H32+I32</f>
        <v>47847.495680039996</v>
      </c>
      <c r="K32" s="17">
        <f>I32/14</f>
        <v>1962.9186000000002</v>
      </c>
      <c r="L32" s="28">
        <f>J32/$L$3*1.5</f>
        <v>44.523103920632749</v>
      </c>
      <c r="M32" s="28">
        <f>J32/$L$3*2</f>
        <v>59.364138560843671</v>
      </c>
      <c r="N32" s="48">
        <f>J32/$L$3*2.5</f>
        <v>74.205173201054592</v>
      </c>
      <c r="O32" s="39"/>
    </row>
    <row r="33" spans="1:15" s="16" customFormat="1" ht="14.25" customHeight="1" x14ac:dyDescent="0.25">
      <c r="A33" s="99">
        <v>2105</v>
      </c>
      <c r="B33" s="101" t="s">
        <v>132</v>
      </c>
      <c r="C33" s="56" t="s">
        <v>3</v>
      </c>
      <c r="D33" s="56">
        <v>24</v>
      </c>
      <c r="E33" s="85">
        <f>VLOOKUP(C33,GRUPS!$A$1:$B$7,2,FALSE)</f>
        <v>15922.8012</v>
      </c>
      <c r="F33" s="85">
        <f>VLOOKUP(C33,GRUPS!$A$1:$C$7,3,FALSE)</f>
        <v>1637.6402</v>
      </c>
      <c r="G33" s="87">
        <f>E33+F33</f>
        <v>17560.4414</v>
      </c>
      <c r="H33" s="83">
        <f>VLOOKUP(D33,NIVELLS!$A$1:$C$31,3,FALSE)</f>
        <v>9764.020881280001</v>
      </c>
      <c r="I33" s="17">
        <f>VLOOKUP(A33,'C. ESPECÍFIC'!$A$2:$D$136,4,0)</f>
        <v>33226.132800000007</v>
      </c>
      <c r="J33" s="89">
        <f>G33+H33+I33</f>
        <v>60550.595081280007</v>
      </c>
      <c r="K33" s="17">
        <f>I33/14</f>
        <v>2373.2952000000005</v>
      </c>
      <c r="L33" s="28">
        <f>J33/$L$3*1.5</f>
        <v>56.343605844863532</v>
      </c>
      <c r="M33" s="28">
        <f>J33/$L$3*2</f>
        <v>75.124807793151376</v>
      </c>
      <c r="N33" s="48">
        <f>J33/$L$3*2.5</f>
        <v>93.90600974143922</v>
      </c>
      <c r="O33" s="39"/>
    </row>
    <row r="34" spans="1:15" s="16" customFormat="1" ht="14.25" customHeight="1" x14ac:dyDescent="0.25">
      <c r="A34" s="100"/>
      <c r="B34" s="102"/>
      <c r="C34" s="56" t="s">
        <v>4</v>
      </c>
      <c r="D34" s="56">
        <v>24</v>
      </c>
      <c r="E34" s="85">
        <f>VLOOKUP(C34,GRUPS!$A$1:$B$7,2,FALSE)</f>
        <v>13768.204000000002</v>
      </c>
      <c r="F34" s="85">
        <f>VLOOKUP(C34,GRUPS!$A$1:$C$7,3,FALSE)</f>
        <v>1673.5648000000001</v>
      </c>
      <c r="G34" s="87">
        <f t="shared" si="0"/>
        <v>15441.768800000002</v>
      </c>
      <c r="H34" s="83">
        <f>VLOOKUP(D34,NIVELLS!$A$1:$C$31,3,FALSE)</f>
        <v>9764.020881280001</v>
      </c>
      <c r="I34" s="17">
        <f>VLOOKUP(A33,'C. ESPECÍFIC'!$A$2:$D$136,4,0)</f>
        <v>33226.132800000007</v>
      </c>
      <c r="J34" s="89">
        <f t="shared" si="3"/>
        <v>58431.922481280009</v>
      </c>
      <c r="K34" s="17">
        <f t="shared" si="4"/>
        <v>2373.2952000000005</v>
      </c>
      <c r="L34" s="28">
        <f t="shared" si="5"/>
        <v>54.372136303920605</v>
      </c>
      <c r="M34" s="28">
        <f t="shared" si="1"/>
        <v>72.496181738560807</v>
      </c>
      <c r="N34" s="48">
        <f t="shared" si="2"/>
        <v>90.620227173201016</v>
      </c>
    </row>
    <row r="35" spans="1:15" s="16" customFormat="1" ht="14.25" customHeight="1" x14ac:dyDescent="0.25">
      <c r="A35" s="55">
        <v>2110</v>
      </c>
      <c r="B35" s="54" t="s">
        <v>165</v>
      </c>
      <c r="C35" s="56" t="s">
        <v>4</v>
      </c>
      <c r="D35" s="56">
        <v>24</v>
      </c>
      <c r="E35" s="85">
        <f>VLOOKUP(C35,GRUPS!$A$1:$B$7,2,FALSE)</f>
        <v>13768.204000000002</v>
      </c>
      <c r="F35" s="85">
        <f>VLOOKUP(C35,GRUPS!$A$1:$C$7,3,FALSE)</f>
        <v>1673.5648000000001</v>
      </c>
      <c r="G35" s="87">
        <f t="shared" ref="G35:G36" si="42">E35+F35</f>
        <v>15441.768800000002</v>
      </c>
      <c r="H35" s="83">
        <f>VLOOKUP(D35,NIVELLS!$A$1:$C$31,3,FALSE)</f>
        <v>9764.020881280001</v>
      </c>
      <c r="I35" s="17">
        <f>VLOOKUP(A35,'C. ESPECÍFIC'!$A$2:$D$136,4,0)</f>
        <v>27480.860400000001</v>
      </c>
      <c r="J35" s="89">
        <f t="shared" ref="J35:J36" si="43">G35+H35+I35</f>
        <v>52686.650081280008</v>
      </c>
      <c r="K35" s="17">
        <f t="shared" ref="K35:K36" si="44">I35/14</f>
        <v>1962.9186000000002</v>
      </c>
      <c r="L35" s="28">
        <f t="shared" ref="L35:L36" si="45">J35/$L$3*1.5</f>
        <v>49.026039157518625</v>
      </c>
      <c r="M35" s="28">
        <f t="shared" ref="M35:M36" si="46">J35/$L$3*2</f>
        <v>65.368052210024828</v>
      </c>
      <c r="N35" s="48">
        <f t="shared" ref="N35:N36" si="47">J35/$L$3*2.5</f>
        <v>81.710065262531032</v>
      </c>
      <c r="O35" s="39"/>
    </row>
    <row r="36" spans="1:15" s="16" customFormat="1" ht="14.25" customHeight="1" x14ac:dyDescent="0.25">
      <c r="A36" s="99">
        <v>2115</v>
      </c>
      <c r="B36" s="101" t="s">
        <v>166</v>
      </c>
      <c r="C36" s="56" t="s">
        <v>3</v>
      </c>
      <c r="D36" s="56">
        <v>24</v>
      </c>
      <c r="E36" s="85">
        <f>VLOOKUP(C36,GRUPS!$A$1:$B$7,2,FALSE)</f>
        <v>15922.8012</v>
      </c>
      <c r="F36" s="85">
        <f>VLOOKUP(C36,GRUPS!$A$1:$C$7,3,FALSE)</f>
        <v>1637.6402</v>
      </c>
      <c r="G36" s="87">
        <f t="shared" si="42"/>
        <v>17560.4414</v>
      </c>
      <c r="H36" s="83">
        <f>VLOOKUP(D36,NIVELLS!$A$1:$C$31,3,FALSE)</f>
        <v>9764.020881280001</v>
      </c>
      <c r="I36" s="17">
        <f>VLOOKUP(A36,'C. ESPECÍFIC'!$A$2:$D$136,4,0)</f>
        <v>29827.492800000004</v>
      </c>
      <c r="J36" s="89">
        <f t="shared" si="43"/>
        <v>57151.955081280001</v>
      </c>
      <c r="K36" s="17">
        <f t="shared" si="44"/>
        <v>2130.5352000000003</v>
      </c>
      <c r="L36" s="28">
        <f t="shared" si="45"/>
        <v>53.181099641389579</v>
      </c>
      <c r="M36" s="28">
        <f t="shared" si="46"/>
        <v>70.908132855186111</v>
      </c>
      <c r="N36" s="48">
        <f t="shared" si="47"/>
        <v>88.635166068982642</v>
      </c>
      <c r="O36" s="39"/>
    </row>
    <row r="37" spans="1:15" s="16" customFormat="1" ht="14.25" customHeight="1" x14ac:dyDescent="0.25">
      <c r="A37" s="100"/>
      <c r="B37" s="102"/>
      <c r="C37" s="56" t="s">
        <v>4</v>
      </c>
      <c r="D37" s="56">
        <v>24</v>
      </c>
      <c r="E37" s="85">
        <f>VLOOKUP(C37,GRUPS!$A$1:$B$7,2,FALSE)</f>
        <v>13768.204000000002</v>
      </c>
      <c r="F37" s="85">
        <f>VLOOKUP(C37,GRUPS!$A$1:$C$7,3,FALSE)</f>
        <v>1673.5648000000001</v>
      </c>
      <c r="G37" s="87">
        <f>E37+F37</f>
        <v>15441.768800000002</v>
      </c>
      <c r="H37" s="83">
        <f>VLOOKUP(D37,NIVELLS!$A$1:$C$31,3,FALSE)</f>
        <v>9764.020881280001</v>
      </c>
      <c r="I37" s="17">
        <f>VLOOKUP(A36,'C. ESPECÍFIC'!$A$2:$D$136,4,0)</f>
        <v>29827.492800000004</v>
      </c>
      <c r="J37" s="89">
        <f>G37+H37+I37</f>
        <v>55033.28248128001</v>
      </c>
      <c r="K37" s="17">
        <f>I37/14</f>
        <v>2130.5352000000003</v>
      </c>
      <c r="L37" s="28">
        <f>J37/$L$3*1.5</f>
        <v>51.20963010044666</v>
      </c>
      <c r="M37" s="28">
        <f>J37/$L$3*2</f>
        <v>68.279506800595541</v>
      </c>
      <c r="N37" s="48">
        <f>J37/$L$3*2.5</f>
        <v>85.349383500744423</v>
      </c>
    </row>
    <row r="38" spans="1:15" s="16" customFormat="1" ht="14.25" customHeight="1" x14ac:dyDescent="0.25">
      <c r="A38" s="99">
        <v>2120</v>
      </c>
      <c r="B38" s="101" t="s">
        <v>131</v>
      </c>
      <c r="C38" s="56" t="s">
        <v>3</v>
      </c>
      <c r="D38" s="56">
        <v>24</v>
      </c>
      <c r="E38" s="85">
        <f>VLOOKUP(C38,GRUPS!$A$1:$B$7,2,FALSE)</f>
        <v>15922.8012</v>
      </c>
      <c r="F38" s="85">
        <f>VLOOKUP(C38,GRUPS!$A$1:$C$7,3,FALSE)</f>
        <v>1637.6402</v>
      </c>
      <c r="G38" s="87">
        <f>E38+F38</f>
        <v>17560.4414</v>
      </c>
      <c r="H38" s="83">
        <f>VLOOKUP(D38,NIVELLS!$A$1:$C$31,3,FALSE)</f>
        <v>9764.020881280001</v>
      </c>
      <c r="I38" s="17">
        <f>VLOOKUP(A38,'C. ESPECÍFIC'!$A$2:$D$136,4,0)</f>
        <v>30933.335999999999</v>
      </c>
      <c r="J38" s="89">
        <f>G38+H38+I38</f>
        <v>58257.798281280004</v>
      </c>
      <c r="K38" s="17">
        <f>I38/14</f>
        <v>2209.5239999999999</v>
      </c>
      <c r="L38" s="28">
        <f>J38/$L$3*1.5</f>
        <v>54.210110063225812</v>
      </c>
      <c r="M38" s="28">
        <f>J38/$L$3*2</f>
        <v>72.280146750967745</v>
      </c>
      <c r="N38" s="48">
        <f>J38/$L$3*2.5</f>
        <v>90.350183438709678</v>
      </c>
    </row>
    <row r="39" spans="1:15" s="16" customFormat="1" ht="14.25" customHeight="1" x14ac:dyDescent="0.25">
      <c r="A39" s="100"/>
      <c r="B39" s="102"/>
      <c r="C39" s="56" t="s">
        <v>4</v>
      </c>
      <c r="D39" s="56">
        <v>24</v>
      </c>
      <c r="E39" s="85">
        <f>VLOOKUP(C39,GRUPS!$A$1:$B$7,2,FALSE)</f>
        <v>13768.204000000002</v>
      </c>
      <c r="F39" s="85">
        <f>VLOOKUP(C39,GRUPS!$A$1:$C$7,3,FALSE)</f>
        <v>1673.5648000000001</v>
      </c>
      <c r="G39" s="87">
        <f t="shared" si="0"/>
        <v>15441.768800000002</v>
      </c>
      <c r="H39" s="83">
        <f>VLOOKUP(D39,NIVELLS!$A$1:$C$31,3,FALSE)</f>
        <v>9764.020881280001</v>
      </c>
      <c r="I39" s="17">
        <f>VLOOKUP(A38,'C. ESPECÍFIC'!$A$2:$D$136,4,0)</f>
        <v>30933.335999999999</v>
      </c>
      <c r="J39" s="89">
        <f t="shared" si="3"/>
        <v>56139.125681279998</v>
      </c>
      <c r="K39" s="17">
        <f t="shared" si="4"/>
        <v>2209.5239999999999</v>
      </c>
      <c r="L39" s="28">
        <f t="shared" si="5"/>
        <v>52.238640522282878</v>
      </c>
      <c r="M39" s="28">
        <f t="shared" si="1"/>
        <v>69.651520696377176</v>
      </c>
      <c r="N39" s="48">
        <f t="shared" si="2"/>
        <v>87.064400870471474</v>
      </c>
    </row>
    <row r="40" spans="1:15" s="16" customFormat="1" ht="14.25" customHeight="1" x14ac:dyDescent="0.25">
      <c r="A40" s="55">
        <v>2125</v>
      </c>
      <c r="B40" s="54" t="s">
        <v>167</v>
      </c>
      <c r="C40" s="56" t="s">
        <v>4</v>
      </c>
      <c r="D40" s="56">
        <v>24</v>
      </c>
      <c r="E40" s="85">
        <f>VLOOKUP(C40,GRUPS!$A$1:$B$7,2,FALSE)</f>
        <v>13768.204000000002</v>
      </c>
      <c r="F40" s="85">
        <f>VLOOKUP(C40,GRUPS!$A$1:$C$7,3,FALSE)</f>
        <v>1673.5648000000001</v>
      </c>
      <c r="G40" s="87">
        <f t="shared" ref="G40" si="48">E40+F40</f>
        <v>15441.768800000002</v>
      </c>
      <c r="H40" s="83">
        <f>VLOOKUP(D40,NIVELLS!$A$1:$C$31,3,FALSE)</f>
        <v>9764.020881280001</v>
      </c>
      <c r="I40" s="17">
        <f>VLOOKUP(A40,'C. ESPECÍFIC'!$A$2:$D$136,4,0)</f>
        <v>27750.6096</v>
      </c>
      <c r="J40" s="89">
        <f t="shared" ref="J40" si="49">G40+H40+I40</f>
        <v>52956.399281279999</v>
      </c>
      <c r="K40" s="17">
        <f t="shared" ref="K40" si="50">I40/14</f>
        <v>1982.1864</v>
      </c>
      <c r="L40" s="28">
        <f t="shared" ref="L40" si="51">J40/$L$3*1.5</f>
        <v>49.277046477617866</v>
      </c>
      <c r="M40" s="28">
        <f t="shared" ref="M40" si="52">J40/$L$3*2</f>
        <v>65.702728636823821</v>
      </c>
      <c r="N40" s="48">
        <f t="shared" ref="N40" si="53">J40/$L$3*2.5</f>
        <v>82.128410796029783</v>
      </c>
    </row>
    <row r="41" spans="1:15" s="16" customFormat="1" ht="14.25" customHeight="1" x14ac:dyDescent="0.25">
      <c r="A41" s="99">
        <v>2130</v>
      </c>
      <c r="B41" s="101" t="s">
        <v>201</v>
      </c>
      <c r="C41" s="56" t="s">
        <v>4</v>
      </c>
      <c r="D41" s="56">
        <v>22</v>
      </c>
      <c r="E41" s="85">
        <f>VLOOKUP(C41,GRUPS!$A$1:$B$7,2,FALSE)</f>
        <v>13768.204000000002</v>
      </c>
      <c r="F41" s="85">
        <f>VLOOKUP(C41,GRUPS!$A$1:$C$7,3,FALSE)</f>
        <v>1673.5648000000001</v>
      </c>
      <c r="G41" s="87">
        <f t="shared" ref="G41" si="54">E41+F41</f>
        <v>15441.768800000002</v>
      </c>
      <c r="H41" s="83">
        <f>VLOOKUP(D41,NIVELLS!$A$1:$C$31,3,FALSE)</f>
        <v>8540.0000800400012</v>
      </c>
      <c r="I41" s="17">
        <f>VLOOKUP(A41,'C. ESPECÍFIC'!$A$2:$D$136,4,0)</f>
        <v>30151.220399999998</v>
      </c>
      <c r="J41" s="89">
        <f t="shared" ref="J41" si="55">G41+H41+I41</f>
        <v>54132.989280039998</v>
      </c>
      <c r="K41" s="17">
        <f t="shared" ref="K41" si="56">I41/14</f>
        <v>2153.6585999999998</v>
      </c>
      <c r="L41" s="28">
        <f t="shared" ref="L41" si="57">J41/$L$3*1.5</f>
        <v>50.371888287878406</v>
      </c>
      <c r="M41" s="28">
        <f t="shared" ref="M41" si="58">J41/$L$3*2</f>
        <v>67.162517717171212</v>
      </c>
      <c r="N41" s="48">
        <f t="shared" ref="N41" si="59">J41/$L$3*2.5</f>
        <v>83.953147146464019</v>
      </c>
    </row>
    <row r="42" spans="1:15" s="16" customFormat="1" ht="14.25" customHeight="1" x14ac:dyDescent="0.25">
      <c r="A42" s="100"/>
      <c r="B42" s="102"/>
      <c r="C42" s="56" t="s">
        <v>0</v>
      </c>
      <c r="D42" s="56">
        <v>22</v>
      </c>
      <c r="E42" s="85">
        <f>VLOOKUP(C42,GRUPS!$A$1:$B$7,2,FALSE)</f>
        <v>10337.516799999999</v>
      </c>
      <c r="F42" s="85">
        <f>VLOOKUP(C42,GRUPS!$A$1:$C$7,3,FALSE)</f>
        <v>1489.1184000000001</v>
      </c>
      <c r="G42" s="87">
        <f>E42+F42</f>
        <v>11826.635199999999</v>
      </c>
      <c r="H42" s="83">
        <f>VLOOKUP(D42,NIVELLS!$A$1:$C$31,3,FALSE)</f>
        <v>8540.0000800400012</v>
      </c>
      <c r="I42" s="17">
        <f>VLOOKUP(A41,'C. ESPECÍFIC'!$A$2:$D$136,4,0)</f>
        <v>30151.220399999998</v>
      </c>
      <c r="J42" s="89">
        <f>G42+H42+I42</f>
        <v>50517.855680039997</v>
      </c>
      <c r="K42" s="17">
        <f>I42/14</f>
        <v>2153.6585999999998</v>
      </c>
      <c r="L42" s="28">
        <f>J42/$L$3*1.5</f>
        <v>47.00793022336228</v>
      </c>
      <c r="M42" s="28">
        <f>J42/$L$3*2</f>
        <v>62.677240297816375</v>
      </c>
      <c r="N42" s="48">
        <f>J42/$L$3*2.5</f>
        <v>78.346550372270471</v>
      </c>
    </row>
    <row r="43" spans="1:15" s="16" customFormat="1" ht="14.25" customHeight="1" x14ac:dyDescent="0.25">
      <c r="A43" s="99">
        <v>2135</v>
      </c>
      <c r="B43" s="101" t="s">
        <v>124</v>
      </c>
      <c r="C43" s="56" t="s">
        <v>3</v>
      </c>
      <c r="D43" s="56">
        <v>24</v>
      </c>
      <c r="E43" s="85">
        <f>VLOOKUP(C43,GRUPS!$A$1:$B$7,2,FALSE)</f>
        <v>15922.8012</v>
      </c>
      <c r="F43" s="85">
        <f>VLOOKUP(C43,GRUPS!$A$1:$C$7,3,FALSE)</f>
        <v>1637.6402</v>
      </c>
      <c r="G43" s="87">
        <f t="shared" ref="G43" si="60">E43+F43</f>
        <v>17560.4414</v>
      </c>
      <c r="H43" s="83">
        <f>VLOOKUP(D43,NIVELLS!$A$1:$C$31,3,FALSE)</f>
        <v>9764.020881280001</v>
      </c>
      <c r="I43" s="17">
        <f>VLOOKUP(A43,'C. ESPECÍFIC'!$A$2:$D$136,4,0)</f>
        <v>29827.492800000004</v>
      </c>
      <c r="J43" s="89">
        <f t="shared" ref="J43" si="61">G43+H43+I43</f>
        <v>57151.955081280001</v>
      </c>
      <c r="K43" s="17">
        <f t="shared" ref="K43" si="62">I43/14</f>
        <v>2130.5352000000003</v>
      </c>
      <c r="L43" s="28">
        <f t="shared" ref="L43" si="63">J43/$L$3*1.5</f>
        <v>53.181099641389579</v>
      </c>
      <c r="M43" s="28">
        <f t="shared" ref="M43" si="64">J43/$L$3*2</f>
        <v>70.908132855186111</v>
      </c>
      <c r="N43" s="48">
        <f t="shared" ref="N43" si="65">J43/$L$3*2.5</f>
        <v>88.635166068982642</v>
      </c>
    </row>
    <row r="44" spans="1:15" s="16" customFormat="1" ht="14.25" customHeight="1" x14ac:dyDescent="0.25">
      <c r="A44" s="100"/>
      <c r="B44" s="102"/>
      <c r="C44" s="56" t="str">
        <f>VLOOKUP(B43,'[1]Proposta llocs-retribució '!$B$4:$K$140,2,0)</f>
        <v>A2</v>
      </c>
      <c r="D44" s="56">
        <f>VLOOKUP(B43,'[1]Proposta llocs-retribució '!$B$4:$K$140,4,0)</f>
        <v>24</v>
      </c>
      <c r="E44" s="85">
        <f>VLOOKUP(C44,GRUPS!$A$1:$B$7,2,FALSE)</f>
        <v>13768.204000000002</v>
      </c>
      <c r="F44" s="85">
        <f>VLOOKUP(C44,GRUPS!$A$1:$C$7,3,FALSE)</f>
        <v>1673.5648000000001</v>
      </c>
      <c r="G44" s="87">
        <f t="shared" si="0"/>
        <v>15441.768800000002</v>
      </c>
      <c r="H44" s="83">
        <f>VLOOKUP(D44,NIVELLS!$A$1:$C$31,3,FALSE)</f>
        <v>9764.020881280001</v>
      </c>
      <c r="I44" s="17">
        <f>VLOOKUP(A43,'C. ESPECÍFIC'!$A$2:$D$136,4,0)</f>
        <v>29827.492800000004</v>
      </c>
      <c r="J44" s="89">
        <f t="shared" si="3"/>
        <v>55033.28248128001</v>
      </c>
      <c r="K44" s="17">
        <f t="shared" si="4"/>
        <v>2130.5352000000003</v>
      </c>
      <c r="L44" s="28">
        <f t="shared" si="5"/>
        <v>51.20963010044666</v>
      </c>
      <c r="M44" s="28">
        <f t="shared" si="1"/>
        <v>68.279506800595541</v>
      </c>
      <c r="N44" s="48">
        <f t="shared" si="2"/>
        <v>85.349383500744423</v>
      </c>
    </row>
    <row r="45" spans="1:15" s="16" customFormat="1" ht="14.25" customHeight="1" x14ac:dyDescent="0.25">
      <c r="A45" s="99">
        <v>2140</v>
      </c>
      <c r="B45" s="101" t="s">
        <v>125</v>
      </c>
      <c r="C45" s="56" t="s">
        <v>3</v>
      </c>
      <c r="D45" s="56">
        <v>24</v>
      </c>
      <c r="E45" s="85">
        <f>VLOOKUP(C45,GRUPS!$A$1:$B$7,2,FALSE)</f>
        <v>15922.8012</v>
      </c>
      <c r="F45" s="85">
        <f>VLOOKUP(C45,GRUPS!$A$1:$C$7,3,FALSE)</f>
        <v>1637.6402</v>
      </c>
      <c r="G45" s="87">
        <f>E45+F45</f>
        <v>17560.4414</v>
      </c>
      <c r="H45" s="83">
        <f>VLOOKUP(D45,NIVELLS!$A$1:$C$31,3,FALSE)</f>
        <v>9764.020881280001</v>
      </c>
      <c r="I45" s="17">
        <f>VLOOKUP(A45,'C. ESPECÍFIC'!$A$2:$D$136,4,0)</f>
        <v>31068.281999999999</v>
      </c>
      <c r="J45" s="89">
        <f>G45+H45+I45</f>
        <v>58392.74428128</v>
      </c>
      <c r="K45" s="17">
        <f>I45/14</f>
        <v>2219.163</v>
      </c>
      <c r="L45" s="28">
        <f>J45/$L$3*1.5</f>
        <v>54.335680162481395</v>
      </c>
      <c r="M45" s="28">
        <f>J45/$L$3*2</f>
        <v>72.447573549975189</v>
      </c>
      <c r="N45" s="48">
        <f>J45/$L$3*2.5</f>
        <v>90.559466937468983</v>
      </c>
    </row>
    <row r="46" spans="1:15" s="16" customFormat="1" ht="14.25" customHeight="1" x14ac:dyDescent="0.25">
      <c r="A46" s="100"/>
      <c r="B46" s="102"/>
      <c r="C46" s="56" t="s">
        <v>4</v>
      </c>
      <c r="D46" s="56">
        <v>24</v>
      </c>
      <c r="E46" s="85">
        <f>VLOOKUP(C46,GRUPS!$A$1:$B$7,2,FALSE)</f>
        <v>13768.204000000002</v>
      </c>
      <c r="F46" s="85">
        <f>VLOOKUP(C46,GRUPS!$A$1:$C$7,3,FALSE)</f>
        <v>1673.5648000000001</v>
      </c>
      <c r="G46" s="87">
        <f t="shared" si="0"/>
        <v>15441.768800000002</v>
      </c>
      <c r="H46" s="83">
        <f>VLOOKUP(D46,NIVELLS!$A$1:$C$31,3,FALSE)</f>
        <v>9764.020881280001</v>
      </c>
      <c r="I46" s="17">
        <f>VLOOKUP(A45,'C. ESPECÍFIC'!$A$2:$D$136,4,0)</f>
        <v>31068.281999999999</v>
      </c>
      <c r="J46" s="89">
        <f t="shared" si="3"/>
        <v>56274.071681280002</v>
      </c>
      <c r="K46" s="17">
        <f t="shared" si="4"/>
        <v>2219.163</v>
      </c>
      <c r="L46" s="28">
        <f t="shared" si="5"/>
        <v>52.364210621538462</v>
      </c>
      <c r="M46" s="28">
        <f t="shared" si="1"/>
        <v>69.81894749538462</v>
      </c>
      <c r="N46" s="48">
        <f t="shared" si="2"/>
        <v>87.273684369230779</v>
      </c>
    </row>
    <row r="47" spans="1:15" s="16" customFormat="1" ht="14.25" customHeight="1" x14ac:dyDescent="0.25">
      <c r="A47" s="99">
        <v>2145</v>
      </c>
      <c r="B47" s="101" t="s">
        <v>133</v>
      </c>
      <c r="C47" s="56" t="s">
        <v>3</v>
      </c>
      <c r="D47" s="56">
        <v>24</v>
      </c>
      <c r="E47" s="85">
        <f>VLOOKUP(C47,GRUPS!$A$1:$B$7,2,FALSE)</f>
        <v>15922.8012</v>
      </c>
      <c r="F47" s="85">
        <f>VLOOKUP(C47,GRUPS!$A$1:$C$7,3,FALSE)</f>
        <v>1637.6402</v>
      </c>
      <c r="G47" s="87">
        <f t="shared" si="0"/>
        <v>17560.4414</v>
      </c>
      <c r="H47" s="83">
        <f>VLOOKUP(D47,NIVELLS!$A$1:$C$31,3,FALSE)</f>
        <v>9764.020881280001</v>
      </c>
      <c r="I47" s="17">
        <f>VLOOKUP(A47,'C. ESPECÍFIC'!$A$2:$D$136,4,0)</f>
        <v>33226.132800000007</v>
      </c>
      <c r="J47" s="89">
        <f t="shared" si="3"/>
        <v>60550.595081280007</v>
      </c>
      <c r="K47" s="17">
        <f t="shared" si="4"/>
        <v>2373.2952000000005</v>
      </c>
      <c r="L47" s="28">
        <f t="shared" si="5"/>
        <v>56.343605844863532</v>
      </c>
      <c r="M47" s="28">
        <f t="shared" si="1"/>
        <v>75.124807793151376</v>
      </c>
      <c r="N47" s="48">
        <f t="shared" si="2"/>
        <v>93.90600974143922</v>
      </c>
    </row>
    <row r="48" spans="1:15" s="16" customFormat="1" ht="14.25" customHeight="1" x14ac:dyDescent="0.25">
      <c r="A48" s="100"/>
      <c r="B48" s="102"/>
      <c r="C48" s="56" t="s">
        <v>4</v>
      </c>
      <c r="D48" s="56">
        <v>24</v>
      </c>
      <c r="E48" s="85">
        <f>VLOOKUP(C48,GRUPS!$A$1:$B$7,2,FALSE)</f>
        <v>13768.204000000002</v>
      </c>
      <c r="F48" s="85">
        <f>VLOOKUP(C48,GRUPS!$A$1:$C$7,3,FALSE)</f>
        <v>1673.5648000000001</v>
      </c>
      <c r="G48" s="87">
        <f t="shared" ref="G48" si="66">E48+F48</f>
        <v>15441.768800000002</v>
      </c>
      <c r="H48" s="83">
        <f>VLOOKUP(D48,NIVELLS!$A$1:$C$31,3,FALSE)</f>
        <v>9764.020881280001</v>
      </c>
      <c r="I48" s="17">
        <f>VLOOKUP(A47,'C. ESPECÍFIC'!$A$2:$D$136,4,0)</f>
        <v>33226.132800000007</v>
      </c>
      <c r="J48" s="89">
        <f t="shared" ref="J48" si="67">G48+H48+I48</f>
        <v>58431.922481280009</v>
      </c>
      <c r="K48" s="17">
        <f t="shared" ref="K48" si="68">I48/14</f>
        <v>2373.2952000000005</v>
      </c>
      <c r="L48" s="28">
        <f t="shared" ref="L48" si="69">J48/$L$3*1.5</f>
        <v>54.372136303920605</v>
      </c>
      <c r="M48" s="28">
        <f t="shared" ref="M48" si="70">J48/$L$3*2</f>
        <v>72.496181738560807</v>
      </c>
      <c r="N48" s="48">
        <f t="shared" ref="N48" si="71">J48/$L$3*2.5</f>
        <v>90.620227173201016</v>
      </c>
    </row>
    <row r="49" spans="1:14" s="16" customFormat="1" ht="14.25" customHeight="1" x14ac:dyDescent="0.25">
      <c r="A49" s="99">
        <v>2150</v>
      </c>
      <c r="B49" s="101" t="s">
        <v>117</v>
      </c>
      <c r="C49" s="56" t="s">
        <v>3</v>
      </c>
      <c r="D49" s="56">
        <v>24</v>
      </c>
      <c r="E49" s="85">
        <f>VLOOKUP(C49,GRUPS!$A$1:$B$7,2,FALSE)</f>
        <v>15922.8012</v>
      </c>
      <c r="F49" s="85">
        <f>VLOOKUP(C49,GRUPS!$A$1:$C$7,3,FALSE)</f>
        <v>1637.6402</v>
      </c>
      <c r="G49" s="87">
        <f t="shared" ref="G49" si="72">E49+F49</f>
        <v>17560.4414</v>
      </c>
      <c r="H49" s="83">
        <f>VLOOKUP(D49,NIVELLS!$A$1:$C$31,3,FALSE)</f>
        <v>9764.020881280001</v>
      </c>
      <c r="I49" s="17">
        <f>VLOOKUP(A49,'C. ESPECÍFIC'!$A$2:$D$136,4,0)</f>
        <v>27480.860400000001</v>
      </c>
      <c r="J49" s="89">
        <f t="shared" ref="J49" si="73">G49+H49+I49</f>
        <v>54805.322681279999</v>
      </c>
      <c r="K49" s="17">
        <f t="shared" ref="K49" si="74">I49/14</f>
        <v>1962.9186000000002</v>
      </c>
      <c r="L49" s="28">
        <f t="shared" ref="L49" si="75">J49/$L$3*1.5</f>
        <v>50.997508698461537</v>
      </c>
      <c r="M49" s="28">
        <f t="shared" ref="M49" si="76">J49/$L$3*2</f>
        <v>67.996678264615383</v>
      </c>
      <c r="N49" s="48">
        <f t="shared" ref="N49" si="77">J49/$L$3*2.5</f>
        <v>84.995847830769236</v>
      </c>
    </row>
    <row r="50" spans="1:14" s="16" customFormat="1" ht="14.25" customHeight="1" x14ac:dyDescent="0.25">
      <c r="A50" s="100"/>
      <c r="B50" s="102"/>
      <c r="C50" s="56" t="s">
        <v>4</v>
      </c>
      <c r="D50" s="56">
        <f>VLOOKUP(B49,'[1]Proposta llocs-retribució '!$B$4:$K$140,4,0)</f>
        <v>24</v>
      </c>
      <c r="E50" s="85">
        <f>VLOOKUP(C50,GRUPS!$A$1:$B$7,2,FALSE)</f>
        <v>13768.204000000002</v>
      </c>
      <c r="F50" s="85">
        <f>VLOOKUP(C50,GRUPS!$A$1:$C$7,3,FALSE)</f>
        <v>1673.5648000000001</v>
      </c>
      <c r="G50" s="87">
        <f t="shared" si="0"/>
        <v>15441.768800000002</v>
      </c>
      <c r="H50" s="83">
        <f>VLOOKUP(D50,NIVELLS!$A$1:$C$31,3,FALSE)</f>
        <v>9764.020881280001</v>
      </c>
      <c r="I50" s="17">
        <f>VLOOKUP(A49,'C. ESPECÍFIC'!$A$2:$D$136,4,0)</f>
        <v>27480.860400000001</v>
      </c>
      <c r="J50" s="89">
        <f t="shared" si="3"/>
        <v>52686.650081280008</v>
      </c>
      <c r="K50" s="17">
        <f t="shared" si="4"/>
        <v>1962.9186000000002</v>
      </c>
      <c r="L50" s="28">
        <f t="shared" si="5"/>
        <v>49.026039157518625</v>
      </c>
      <c r="M50" s="28">
        <f t="shared" si="1"/>
        <v>65.368052210024828</v>
      </c>
      <c r="N50" s="48">
        <f t="shared" si="2"/>
        <v>81.710065262531032</v>
      </c>
    </row>
    <row r="51" spans="1:14" s="16" customFormat="1" ht="14.25" customHeight="1" x14ac:dyDescent="0.25">
      <c r="A51" s="99">
        <v>2155</v>
      </c>
      <c r="B51" s="101" t="s">
        <v>126</v>
      </c>
      <c r="C51" s="56" t="s">
        <v>3</v>
      </c>
      <c r="D51" s="56">
        <v>24</v>
      </c>
      <c r="E51" s="85">
        <f>VLOOKUP(C51,GRUPS!$A$1:$B$7,2,FALSE)</f>
        <v>15922.8012</v>
      </c>
      <c r="F51" s="85">
        <f>VLOOKUP(C51,GRUPS!$A$1:$C$7,3,FALSE)</f>
        <v>1637.6402</v>
      </c>
      <c r="G51" s="87">
        <f t="shared" si="0"/>
        <v>17560.4414</v>
      </c>
      <c r="H51" s="83">
        <f>VLOOKUP(D51,NIVELLS!$A$1:$C$31,3,FALSE)</f>
        <v>9764.020881280001</v>
      </c>
      <c r="I51" s="17">
        <f>VLOOKUP(A51,'C. ESPECÍFIC'!$A$2:$D$136,4,0)</f>
        <v>29827.492800000004</v>
      </c>
      <c r="J51" s="89">
        <f t="shared" si="3"/>
        <v>57151.955081280001</v>
      </c>
      <c r="K51" s="17">
        <f t="shared" si="4"/>
        <v>2130.5352000000003</v>
      </c>
      <c r="L51" s="28">
        <f t="shared" si="5"/>
        <v>53.181099641389579</v>
      </c>
      <c r="M51" s="28">
        <f t="shared" si="1"/>
        <v>70.908132855186111</v>
      </c>
      <c r="N51" s="48">
        <f t="shared" si="2"/>
        <v>88.635166068982642</v>
      </c>
    </row>
    <row r="52" spans="1:14" s="16" customFormat="1" ht="14.25" customHeight="1" x14ac:dyDescent="0.25">
      <c r="A52" s="100"/>
      <c r="B52" s="102"/>
      <c r="C52" s="56" t="s">
        <v>4</v>
      </c>
      <c r="D52" s="56">
        <v>24</v>
      </c>
      <c r="E52" s="85">
        <f>VLOOKUP(C52,GRUPS!$A$1:$B$7,2,FALSE)</f>
        <v>13768.204000000002</v>
      </c>
      <c r="F52" s="85">
        <f>VLOOKUP(C52,GRUPS!$A$1:$C$7,3,FALSE)</f>
        <v>1673.5648000000001</v>
      </c>
      <c r="G52" s="87">
        <f t="shared" ref="G52" si="78">E52+F52</f>
        <v>15441.768800000002</v>
      </c>
      <c r="H52" s="83">
        <f>VLOOKUP(D52,NIVELLS!$A$1:$C$31,3,FALSE)</f>
        <v>9764.020881280001</v>
      </c>
      <c r="I52" s="17">
        <f>VLOOKUP(A51,'C. ESPECÍFIC'!$A$2:$D$136,4,0)</f>
        <v>29827.492800000004</v>
      </c>
      <c r="J52" s="89">
        <f t="shared" ref="J52" si="79">G52+H52+I52</f>
        <v>55033.28248128001</v>
      </c>
      <c r="K52" s="17">
        <f t="shared" ref="K52" si="80">I52/14</f>
        <v>2130.5352000000003</v>
      </c>
      <c r="L52" s="28">
        <f t="shared" ref="L52" si="81">J52/$L$3*1.5</f>
        <v>51.20963010044666</v>
      </c>
      <c r="M52" s="28">
        <f t="shared" ref="M52" si="82">J52/$L$3*2</f>
        <v>68.279506800595541</v>
      </c>
      <c r="N52" s="48">
        <f t="shared" ref="N52" si="83">J52/$L$3*2.5</f>
        <v>85.349383500744423</v>
      </c>
    </row>
    <row r="53" spans="1:14" s="16" customFormat="1" ht="14.25" customHeight="1" x14ac:dyDescent="0.25">
      <c r="A53" s="99">
        <v>2160</v>
      </c>
      <c r="B53" s="101" t="s">
        <v>118</v>
      </c>
      <c r="C53" s="56" t="s">
        <v>3</v>
      </c>
      <c r="D53" s="56">
        <v>24</v>
      </c>
      <c r="E53" s="85">
        <f>VLOOKUP(C53,GRUPS!$A$1:$B$7,2,FALSE)</f>
        <v>15922.8012</v>
      </c>
      <c r="F53" s="85">
        <f>VLOOKUP(C53,GRUPS!$A$1:$C$7,3,FALSE)</f>
        <v>1637.6402</v>
      </c>
      <c r="G53" s="87">
        <f t="shared" ref="G53" si="84">E53+F53</f>
        <v>17560.4414</v>
      </c>
      <c r="H53" s="83">
        <f>VLOOKUP(D53,NIVELLS!$A$1:$C$31,3,FALSE)</f>
        <v>9764.020881280001</v>
      </c>
      <c r="I53" s="82">
        <f>VLOOKUP(A53,'C. ESPECÍFIC'!$A$2:$D$136,4,0)</f>
        <v>29827.492800000004</v>
      </c>
      <c r="J53" s="89">
        <f t="shared" ref="J53" si="85">G53+H53+I53</f>
        <v>57151.955081280001</v>
      </c>
      <c r="K53" s="17">
        <f t="shared" ref="K53" si="86">I53/14</f>
        <v>2130.5352000000003</v>
      </c>
      <c r="L53" s="28">
        <f t="shared" ref="L53" si="87">J53/$L$3*1.5</f>
        <v>53.181099641389579</v>
      </c>
      <c r="M53" s="28">
        <f t="shared" ref="M53" si="88">J53/$L$3*2</f>
        <v>70.908132855186111</v>
      </c>
      <c r="N53" s="48">
        <f t="shared" ref="N53" si="89">J53/$L$3*2.5</f>
        <v>88.635166068982642</v>
      </c>
    </row>
    <row r="54" spans="1:14" s="16" customFormat="1" ht="14.25" customHeight="1" x14ac:dyDescent="0.25">
      <c r="A54" s="100"/>
      <c r="B54" s="102"/>
      <c r="C54" s="76" t="s">
        <v>4</v>
      </c>
      <c r="D54" s="76">
        <v>24</v>
      </c>
      <c r="E54" s="85">
        <f>VLOOKUP(C54,GRUPS!$A$1:$B$7,2,FALSE)</f>
        <v>13768.204000000002</v>
      </c>
      <c r="F54" s="85">
        <f>VLOOKUP(C54,GRUPS!$A$1:$C$7,3,FALSE)</f>
        <v>1673.5648000000001</v>
      </c>
      <c r="G54" s="87">
        <f t="shared" si="0"/>
        <v>15441.768800000002</v>
      </c>
      <c r="H54" s="83">
        <f>VLOOKUP(D54,NIVELLS!$A$1:$C$31,3,FALSE)</f>
        <v>9764.020881280001</v>
      </c>
      <c r="I54" s="82">
        <f>VLOOKUP(A53,'C. ESPECÍFIC'!$A$2:$D$136,4,0)</f>
        <v>29827.492800000004</v>
      </c>
      <c r="J54" s="89">
        <f t="shared" si="3"/>
        <v>55033.28248128001</v>
      </c>
      <c r="K54" s="17">
        <f t="shared" si="4"/>
        <v>2130.5352000000003</v>
      </c>
      <c r="L54" s="28">
        <f t="shared" si="5"/>
        <v>51.20963010044666</v>
      </c>
      <c r="M54" s="28">
        <f t="shared" si="1"/>
        <v>68.279506800595541</v>
      </c>
      <c r="N54" s="48">
        <f t="shared" si="2"/>
        <v>85.349383500744423</v>
      </c>
    </row>
    <row r="55" spans="1:14" s="16" customFormat="1" ht="14.25" customHeight="1" x14ac:dyDescent="0.25">
      <c r="A55" s="99">
        <v>2165</v>
      </c>
      <c r="B55" s="101" t="s">
        <v>163</v>
      </c>
      <c r="C55" s="56" t="s">
        <v>3</v>
      </c>
      <c r="D55" s="56">
        <v>24</v>
      </c>
      <c r="E55" s="85">
        <f>VLOOKUP(C55,GRUPS!$A$1:$B$7,2,FALSE)</f>
        <v>15922.8012</v>
      </c>
      <c r="F55" s="85">
        <f>VLOOKUP(C55,GRUPS!$A$1:$C$7,3,FALSE)</f>
        <v>1637.6402</v>
      </c>
      <c r="G55" s="87">
        <f>E55+F55</f>
        <v>17560.4414</v>
      </c>
      <c r="H55" s="83">
        <f>VLOOKUP(D55,NIVELLS!$A$1:$C$31,3,FALSE)</f>
        <v>9764.020881280001</v>
      </c>
      <c r="I55" s="82">
        <f>VLOOKUP(A55,'C. ESPECÍFIC'!$A$2:$D$136,4,0)</f>
        <v>33226.132800000007</v>
      </c>
      <c r="J55" s="89">
        <f>G55+H55+I55</f>
        <v>60550.595081280007</v>
      </c>
      <c r="K55" s="17">
        <f>I55/14</f>
        <v>2373.2952000000005</v>
      </c>
      <c r="L55" s="28">
        <f>J55/$L$3*1.5</f>
        <v>56.343605844863532</v>
      </c>
      <c r="M55" s="28">
        <f>J55/$L$3*2</f>
        <v>75.124807793151376</v>
      </c>
      <c r="N55" s="48">
        <f>J55/$L$3*2.5</f>
        <v>93.90600974143922</v>
      </c>
    </row>
    <row r="56" spans="1:14" s="16" customFormat="1" ht="14.25" customHeight="1" x14ac:dyDescent="0.25">
      <c r="A56" s="100"/>
      <c r="B56" s="102"/>
      <c r="C56" s="56" t="s">
        <v>4</v>
      </c>
      <c r="D56" s="56">
        <v>24</v>
      </c>
      <c r="E56" s="85">
        <f>VLOOKUP(C56,GRUPS!$A$1:$B$7,2,FALSE)</f>
        <v>13768.204000000002</v>
      </c>
      <c r="F56" s="85">
        <f>VLOOKUP(C56,GRUPS!$A$1:$C$7,3,FALSE)</f>
        <v>1673.5648000000001</v>
      </c>
      <c r="G56" s="87">
        <f>E56+F56</f>
        <v>15441.768800000002</v>
      </c>
      <c r="H56" s="83">
        <f>VLOOKUP(D56,NIVELLS!$A$1:$C$31,3,FALSE)</f>
        <v>9764.020881280001</v>
      </c>
      <c r="I56" s="17">
        <f>VLOOKUP(A55,'C. ESPECÍFIC'!$A$2:$D$136,4,0)</f>
        <v>33226.132800000007</v>
      </c>
      <c r="J56" s="89">
        <f>G56+H56+I56</f>
        <v>58431.922481280009</v>
      </c>
      <c r="K56" s="17">
        <f>I56/14</f>
        <v>2373.2952000000005</v>
      </c>
      <c r="L56" s="28">
        <f>J56/$L$3*1.5</f>
        <v>54.372136303920605</v>
      </c>
      <c r="M56" s="28">
        <f>J56/$L$3*2</f>
        <v>72.496181738560807</v>
      </c>
      <c r="N56" s="48">
        <f>J56/$L$3*2.5</f>
        <v>90.620227173201016</v>
      </c>
    </row>
    <row r="57" spans="1:14" s="16" customFormat="1" ht="14.25" customHeight="1" x14ac:dyDescent="0.25">
      <c r="A57" s="99">
        <v>2170</v>
      </c>
      <c r="B57" s="101" t="s">
        <v>130</v>
      </c>
      <c r="C57" s="56" t="s">
        <v>4</v>
      </c>
      <c r="D57" s="56">
        <v>22</v>
      </c>
      <c r="E57" s="85">
        <f>VLOOKUP(C57,GRUPS!$A$1:$B$7,2,FALSE)</f>
        <v>13768.204000000002</v>
      </c>
      <c r="F57" s="85">
        <f>VLOOKUP(C57,GRUPS!$A$1:$C$7,3,FALSE)</f>
        <v>1673.5648000000001</v>
      </c>
      <c r="G57" s="87">
        <f>E57+F57</f>
        <v>15441.768800000002</v>
      </c>
      <c r="H57" s="83">
        <f>VLOOKUP(D57,NIVELLS!$A$1:$C$31,3,FALSE)</f>
        <v>8540.0000800400012</v>
      </c>
      <c r="I57" s="17">
        <f>VLOOKUP(A57,'C. ESPECÍFIC'!$A$2:$D$136,4,0)</f>
        <v>30447.958800000004</v>
      </c>
      <c r="J57" s="89">
        <f>G57+H57+I57</f>
        <v>54429.727680040007</v>
      </c>
      <c r="K57" s="17">
        <f>I57/14</f>
        <v>2174.8542000000002</v>
      </c>
      <c r="L57" s="28">
        <f>J57/$L$3*1.5</f>
        <v>50.648009627828792</v>
      </c>
      <c r="M57" s="28">
        <f>J57/$L$3*2</f>
        <v>67.530679503771722</v>
      </c>
      <c r="N57" s="48">
        <f>J57/$L$3*2.5</f>
        <v>84.413349379714646</v>
      </c>
    </row>
    <row r="58" spans="1:14" s="16" customFormat="1" ht="14.25" customHeight="1" x14ac:dyDescent="0.25">
      <c r="A58" s="100"/>
      <c r="B58" s="102"/>
      <c r="C58" s="56" t="str">
        <f>VLOOKUP(B57,'[1]Proposta llocs-retribució '!$B$4:$K$140,2,0)</f>
        <v>C1</v>
      </c>
      <c r="D58" s="56">
        <f>VLOOKUP(B57,'[1]Proposta llocs-retribució '!$B$4:$K$140,4,0)</f>
        <v>22</v>
      </c>
      <c r="E58" s="85">
        <f>VLOOKUP(C58,GRUPS!$A$1:$B$7,2,FALSE)</f>
        <v>10337.516799999999</v>
      </c>
      <c r="F58" s="85">
        <f>VLOOKUP(C58,GRUPS!$A$1:$C$7,3,FALSE)</f>
        <v>1489.1184000000001</v>
      </c>
      <c r="G58" s="87">
        <f t="shared" si="0"/>
        <v>11826.635199999999</v>
      </c>
      <c r="H58" s="83">
        <f>VLOOKUP(D58,NIVELLS!$A$1:$C$31,3,FALSE)</f>
        <v>8540.0000800400012</v>
      </c>
      <c r="I58" s="17">
        <f>VLOOKUP(A57,'C. ESPECÍFIC'!$A$2:$D$136,4,0)</f>
        <v>30447.958800000004</v>
      </c>
      <c r="J58" s="89">
        <f t="shared" si="3"/>
        <v>50814.594080039999</v>
      </c>
      <c r="K58" s="17">
        <f t="shared" si="4"/>
        <v>2174.8542000000002</v>
      </c>
      <c r="L58" s="28">
        <f t="shared" si="5"/>
        <v>47.284051563312651</v>
      </c>
      <c r="M58" s="28">
        <f t="shared" si="1"/>
        <v>63.045402084416871</v>
      </c>
      <c r="N58" s="48">
        <f t="shared" si="2"/>
        <v>78.806752605521083</v>
      </c>
    </row>
    <row r="59" spans="1:14" s="16" customFormat="1" ht="14.25" customHeight="1" x14ac:dyDescent="0.25">
      <c r="A59" s="99">
        <v>2175</v>
      </c>
      <c r="B59" s="101" t="s">
        <v>127</v>
      </c>
      <c r="C59" s="56" t="s">
        <v>3</v>
      </c>
      <c r="D59" s="56">
        <v>24</v>
      </c>
      <c r="E59" s="85">
        <f>VLOOKUP(C59,GRUPS!$A$1:$B$7,2,FALSE)</f>
        <v>15922.8012</v>
      </c>
      <c r="F59" s="85">
        <f>VLOOKUP(C59,GRUPS!$A$1:$C$7,3,FALSE)</f>
        <v>1637.6402</v>
      </c>
      <c r="G59" s="87">
        <f t="shared" ref="G59" si="90">E59+F59</f>
        <v>17560.4414</v>
      </c>
      <c r="H59" s="83">
        <f>VLOOKUP(D59,NIVELLS!$A$1:$C$31,3,FALSE)</f>
        <v>9764.020881280001</v>
      </c>
      <c r="I59" s="17">
        <f>VLOOKUP(A59,'C. ESPECÍFIC'!$A$2:$D$136,4,0)</f>
        <v>29827.492800000004</v>
      </c>
      <c r="J59" s="89">
        <f t="shared" ref="J59" si="91">G59+H59+I59</f>
        <v>57151.955081280001</v>
      </c>
      <c r="K59" s="17">
        <f t="shared" ref="K59" si="92">I59/14</f>
        <v>2130.5352000000003</v>
      </c>
      <c r="L59" s="28">
        <f t="shared" ref="L59" si="93">J59/$L$3*1.5</f>
        <v>53.181099641389579</v>
      </c>
      <c r="M59" s="28">
        <f t="shared" ref="M59" si="94">J59/$L$3*2</f>
        <v>70.908132855186111</v>
      </c>
      <c r="N59" s="48">
        <f t="shared" ref="N59" si="95">J59/$L$3*2.5</f>
        <v>88.635166068982642</v>
      </c>
    </row>
    <row r="60" spans="1:14" s="16" customFormat="1" ht="14.25" customHeight="1" x14ac:dyDescent="0.25">
      <c r="A60" s="100"/>
      <c r="B60" s="102"/>
      <c r="C60" s="56" t="s">
        <v>4</v>
      </c>
      <c r="D60" s="56">
        <v>24</v>
      </c>
      <c r="E60" s="85">
        <f>VLOOKUP(C60,GRUPS!$A$1:$B$7,2,FALSE)</f>
        <v>13768.204000000002</v>
      </c>
      <c r="F60" s="85">
        <f>VLOOKUP(C60,GRUPS!$A$1:$C$7,3,FALSE)</f>
        <v>1673.5648000000001</v>
      </c>
      <c r="G60" s="87">
        <f t="shared" si="0"/>
        <v>15441.768800000002</v>
      </c>
      <c r="H60" s="83">
        <f>VLOOKUP(D60,NIVELLS!$A$1:$C$31,3,FALSE)</f>
        <v>9764.020881280001</v>
      </c>
      <c r="I60" s="17">
        <f>VLOOKUP(A59,'C. ESPECÍFIC'!$A$2:$D$136,4,0)</f>
        <v>29827.492800000004</v>
      </c>
      <c r="J60" s="89">
        <f t="shared" si="3"/>
        <v>55033.28248128001</v>
      </c>
      <c r="K60" s="17">
        <f t="shared" si="4"/>
        <v>2130.5352000000003</v>
      </c>
      <c r="L60" s="28">
        <f t="shared" si="5"/>
        <v>51.20963010044666</v>
      </c>
      <c r="M60" s="28">
        <f t="shared" si="1"/>
        <v>68.279506800595541</v>
      </c>
      <c r="N60" s="48">
        <f t="shared" si="2"/>
        <v>85.349383500744423</v>
      </c>
    </row>
    <row r="61" spans="1:14" s="16" customFormat="1" ht="14.25" customHeight="1" x14ac:dyDescent="0.25">
      <c r="A61" s="99">
        <v>2180</v>
      </c>
      <c r="B61" s="101" t="s">
        <v>128</v>
      </c>
      <c r="C61" s="56" t="s">
        <v>4</v>
      </c>
      <c r="D61" s="80">
        <v>22</v>
      </c>
      <c r="E61" s="85">
        <f>VLOOKUP(C61,GRUPS!$A$1:$B$7,2,FALSE)</f>
        <v>13768.204000000002</v>
      </c>
      <c r="F61" s="85">
        <f>VLOOKUP(C61,GRUPS!$A$1:$C$7,3,FALSE)</f>
        <v>1673.5648000000001</v>
      </c>
      <c r="G61" s="87">
        <f>E61+F61</f>
        <v>15441.768800000002</v>
      </c>
      <c r="H61" s="83">
        <f>VLOOKUP(D61,NIVELLS!$A$1:$C$31,3,FALSE)</f>
        <v>8540.0000800400012</v>
      </c>
      <c r="I61" s="17">
        <f>VLOOKUP(A61,'C. ESPECÍFIC'!$A$2:$D$136,4,0)</f>
        <v>29827.492800000004</v>
      </c>
      <c r="J61" s="89">
        <f>G61+H61+I61</f>
        <v>53809.261680040006</v>
      </c>
      <c r="K61" s="17">
        <f>I61/14</f>
        <v>2130.5352000000003</v>
      </c>
      <c r="L61" s="28">
        <f>J61/$L$3*1.5</f>
        <v>50.070652928076932</v>
      </c>
      <c r="M61" s="28">
        <f>J61/$L$3*2</f>
        <v>66.760870570769242</v>
      </c>
      <c r="N61" s="48">
        <f>J61/$L$3*2.5</f>
        <v>83.45108821346156</v>
      </c>
    </row>
    <row r="62" spans="1:14" s="16" customFormat="1" ht="14.25" customHeight="1" x14ac:dyDescent="0.25">
      <c r="A62" s="100"/>
      <c r="B62" s="102"/>
      <c r="C62" s="56" t="s">
        <v>0</v>
      </c>
      <c r="D62" s="56">
        <v>22</v>
      </c>
      <c r="E62" s="85">
        <f>VLOOKUP(C62,GRUPS!$A$1:$B$7,2,FALSE)</f>
        <v>10337.516799999999</v>
      </c>
      <c r="F62" s="85">
        <f>VLOOKUP(C62,GRUPS!$A$1:$C$7,3,FALSE)</f>
        <v>1489.1184000000001</v>
      </c>
      <c r="G62" s="87">
        <f t="shared" ref="G62" si="96">E62+F62</f>
        <v>11826.635199999999</v>
      </c>
      <c r="H62" s="83">
        <f>VLOOKUP(D62,NIVELLS!$A$1:$C$31,3,FALSE)</f>
        <v>8540.0000800400012</v>
      </c>
      <c r="I62" s="17">
        <f>VLOOKUP(A61,'C. ESPECÍFIC'!$A$2:$D$136,4,0)</f>
        <v>29827.492800000004</v>
      </c>
      <c r="J62" s="89">
        <f t="shared" ref="J62" si="97">G62+H62+I62</f>
        <v>50194.128080039998</v>
      </c>
      <c r="K62" s="17">
        <f t="shared" ref="K62" si="98">I62/14</f>
        <v>2130.5352000000003</v>
      </c>
      <c r="L62" s="28">
        <f t="shared" ref="L62" si="99">J62/$L$3*1.5</f>
        <v>46.706694863560791</v>
      </c>
      <c r="M62" s="28">
        <f t="shared" ref="M62" si="100">J62/$L$3*2</f>
        <v>62.275593151414391</v>
      </c>
      <c r="N62" s="48">
        <f t="shared" ref="N62" si="101">J62/$L$3*2.5</f>
        <v>77.844491439267983</v>
      </c>
    </row>
    <row r="63" spans="1:14" s="16" customFormat="1" ht="14.25" customHeight="1" x14ac:dyDescent="0.25">
      <c r="A63" s="99">
        <v>2185</v>
      </c>
      <c r="B63" s="101" t="s">
        <v>134</v>
      </c>
      <c r="C63" s="56" t="s">
        <v>3</v>
      </c>
      <c r="D63" s="56">
        <v>24</v>
      </c>
      <c r="E63" s="85">
        <f>VLOOKUP(C63,GRUPS!$A$1:$B$7,2,FALSE)</f>
        <v>15922.8012</v>
      </c>
      <c r="F63" s="85">
        <f>VLOOKUP(C63,GRUPS!$A$1:$C$7,3,FALSE)</f>
        <v>1637.6402</v>
      </c>
      <c r="G63" s="87">
        <f t="shared" ref="G63" si="102">E63+F63</f>
        <v>17560.4414</v>
      </c>
      <c r="H63" s="83">
        <f>VLOOKUP(D63,NIVELLS!$A$1:$C$31,3,FALSE)</f>
        <v>9764.020881280001</v>
      </c>
      <c r="I63" s="17">
        <f>VLOOKUP(A63,'C. ESPECÍFIC'!$A$2:$D$136,4,0)</f>
        <v>33226.132800000007</v>
      </c>
      <c r="J63" s="89">
        <f t="shared" ref="J63" si="103">G63+H63+I63</f>
        <v>60550.595081280007</v>
      </c>
      <c r="K63" s="17">
        <f t="shared" ref="K63" si="104">I63/14</f>
        <v>2373.2952000000005</v>
      </c>
      <c r="L63" s="28">
        <f t="shared" ref="L63" si="105">J63/$L$3*1.5</f>
        <v>56.343605844863532</v>
      </c>
      <c r="M63" s="28">
        <f t="shared" ref="M63" si="106">J63/$L$3*2</f>
        <v>75.124807793151376</v>
      </c>
      <c r="N63" s="48">
        <f t="shared" ref="N63" si="107">J63/$L$3*2.5</f>
        <v>93.90600974143922</v>
      </c>
    </row>
    <row r="64" spans="1:14" s="16" customFormat="1" ht="14.25" customHeight="1" x14ac:dyDescent="0.25">
      <c r="A64" s="100"/>
      <c r="B64" s="102"/>
      <c r="C64" s="56" t="s">
        <v>4</v>
      </c>
      <c r="D64" s="56">
        <v>24</v>
      </c>
      <c r="E64" s="85">
        <f>VLOOKUP(C64,GRUPS!$A$1:$B$7,2,FALSE)</f>
        <v>13768.204000000002</v>
      </c>
      <c r="F64" s="85">
        <f>VLOOKUP(C64,GRUPS!$A$1:$C$7,3,FALSE)</f>
        <v>1673.5648000000001</v>
      </c>
      <c r="G64" s="87">
        <f t="shared" si="0"/>
        <v>15441.768800000002</v>
      </c>
      <c r="H64" s="83">
        <f>VLOOKUP(D64,NIVELLS!$A$1:$C$31,3,FALSE)</f>
        <v>9764.020881280001</v>
      </c>
      <c r="I64" s="17">
        <f>VLOOKUP(A63,'C. ESPECÍFIC'!$A$2:$D$136,4,0)</f>
        <v>33226.132800000007</v>
      </c>
      <c r="J64" s="89">
        <f t="shared" si="3"/>
        <v>58431.922481280009</v>
      </c>
      <c r="K64" s="17">
        <f t="shared" si="4"/>
        <v>2373.2952000000005</v>
      </c>
      <c r="L64" s="28">
        <f t="shared" si="5"/>
        <v>54.372136303920605</v>
      </c>
      <c r="M64" s="28">
        <f t="shared" si="1"/>
        <v>72.496181738560807</v>
      </c>
      <c r="N64" s="48">
        <f t="shared" si="2"/>
        <v>90.620227173201016</v>
      </c>
    </row>
    <row r="65" spans="1:14" s="16" customFormat="1" ht="14.25" customHeight="1" x14ac:dyDescent="0.25">
      <c r="A65" s="99">
        <v>2190</v>
      </c>
      <c r="B65" s="101" t="s">
        <v>135</v>
      </c>
      <c r="C65" s="56" t="s">
        <v>3</v>
      </c>
      <c r="D65" s="56">
        <v>24</v>
      </c>
      <c r="E65" s="85">
        <f>VLOOKUP(C65,GRUPS!$A$1:$B$7,2,FALSE)</f>
        <v>15922.8012</v>
      </c>
      <c r="F65" s="85">
        <f>VLOOKUP(C65,GRUPS!$A$1:$C$7,3,FALSE)</f>
        <v>1637.6402</v>
      </c>
      <c r="G65" s="87">
        <f t="shared" ref="G65" si="108">E65+F65</f>
        <v>17560.4414</v>
      </c>
      <c r="H65" s="83">
        <f>VLOOKUP(D65,NIVELLS!$A$1:$C$31,3,FALSE)</f>
        <v>9764.020881280001</v>
      </c>
      <c r="I65" s="17">
        <f>VLOOKUP(A65,'C. ESPECÍFIC'!$A$2:$D$136,4,0)</f>
        <v>33226.132800000007</v>
      </c>
      <c r="J65" s="89">
        <f t="shared" ref="J65" si="109">G65+H65+I65</f>
        <v>60550.595081280007</v>
      </c>
      <c r="K65" s="17">
        <f t="shared" ref="K65" si="110">I65/14</f>
        <v>2373.2952000000005</v>
      </c>
      <c r="L65" s="28">
        <f t="shared" ref="L65" si="111">J65/$L$3*1.5</f>
        <v>56.343605844863532</v>
      </c>
      <c r="M65" s="28">
        <f t="shared" ref="M65" si="112">J65/$L$3*2</f>
        <v>75.124807793151376</v>
      </c>
      <c r="N65" s="48">
        <f t="shared" ref="N65" si="113">J65/$L$3*2.5</f>
        <v>93.90600974143922</v>
      </c>
    </row>
    <row r="66" spans="1:14" s="16" customFormat="1" ht="14.25" customHeight="1" x14ac:dyDescent="0.25">
      <c r="A66" s="100"/>
      <c r="B66" s="102"/>
      <c r="C66" s="56" t="s">
        <v>4</v>
      </c>
      <c r="D66" s="56">
        <v>24</v>
      </c>
      <c r="E66" s="85">
        <f>VLOOKUP(C66,GRUPS!$A$1:$B$7,2,FALSE)</f>
        <v>13768.204000000002</v>
      </c>
      <c r="F66" s="85">
        <f>VLOOKUP(C66,GRUPS!$A$1:$C$7,3,FALSE)</f>
        <v>1673.5648000000001</v>
      </c>
      <c r="G66" s="87">
        <f t="shared" si="0"/>
        <v>15441.768800000002</v>
      </c>
      <c r="H66" s="83">
        <f>VLOOKUP(D66,NIVELLS!$A$1:$C$31,3,FALSE)</f>
        <v>9764.020881280001</v>
      </c>
      <c r="I66" s="17">
        <f>VLOOKUP(A65,'C. ESPECÍFIC'!$A$2:$D$136,4,0)</f>
        <v>33226.132800000007</v>
      </c>
      <c r="J66" s="89">
        <f t="shared" si="3"/>
        <v>58431.922481280009</v>
      </c>
      <c r="K66" s="17">
        <f t="shared" si="4"/>
        <v>2373.2952000000005</v>
      </c>
      <c r="L66" s="28">
        <f t="shared" ref="L66:L109" si="114">J66/$L$3*1.5</f>
        <v>54.372136303920605</v>
      </c>
      <c r="M66" s="28">
        <f t="shared" ref="M66:M109" si="115">J66/$L$3*2</f>
        <v>72.496181738560807</v>
      </c>
      <c r="N66" s="48">
        <f t="shared" ref="N66:N109" si="116">J66/$L$3*2.5</f>
        <v>90.620227173201016</v>
      </c>
    </row>
    <row r="67" spans="1:14" s="16" customFormat="1" ht="14.25" customHeight="1" x14ac:dyDescent="0.25">
      <c r="A67" s="55">
        <v>2195</v>
      </c>
      <c r="B67" s="54" t="s">
        <v>76</v>
      </c>
      <c r="C67" s="56" t="s">
        <v>1</v>
      </c>
      <c r="D67" s="56">
        <v>16</v>
      </c>
      <c r="E67" s="85">
        <f>VLOOKUP(C67,GRUPS!$A$1:$B$7,2,FALSE)</f>
        <v>8603.7608000000018</v>
      </c>
      <c r="F67" s="85">
        <f>VLOOKUP(C67,GRUPS!$A$1:$C$7,3,FALSE)</f>
        <v>1420.8804</v>
      </c>
      <c r="G67" s="87">
        <f t="shared" si="0"/>
        <v>10024.641200000002</v>
      </c>
      <c r="H67" s="83">
        <f>VLOOKUP(D67,NIVELLS!$A$1:$C$31,3,FALSE)</f>
        <v>5861.6573715149998</v>
      </c>
      <c r="I67" s="17">
        <f>VLOOKUP(A67,'C. ESPECÍFIC'!$A$2:$D$136,4,0)</f>
        <v>21277.057199999999</v>
      </c>
      <c r="J67" s="89">
        <f t="shared" si="3"/>
        <v>37163.355771515002</v>
      </c>
      <c r="K67" s="17">
        <f t="shared" si="4"/>
        <v>1519.7898</v>
      </c>
      <c r="L67" s="28">
        <f t="shared" si="114"/>
        <v>34.581286387886166</v>
      </c>
      <c r="M67" s="28">
        <f t="shared" si="115"/>
        <v>46.108381850514888</v>
      </c>
      <c r="N67" s="48">
        <f t="shared" si="116"/>
        <v>57.63547731314361</v>
      </c>
    </row>
    <row r="68" spans="1:14" s="16" customFormat="1" ht="14.25" customHeight="1" x14ac:dyDescent="0.25">
      <c r="A68" s="61">
        <v>2200</v>
      </c>
      <c r="B68" s="62" t="s">
        <v>91</v>
      </c>
      <c r="C68" s="56" t="s">
        <v>1</v>
      </c>
      <c r="D68" s="56">
        <v>16</v>
      </c>
      <c r="E68" s="85">
        <f>VLOOKUP(C68,GRUPS!$A$1:$B$7,2,FALSE)</f>
        <v>8603.7608000000018</v>
      </c>
      <c r="F68" s="85">
        <f>VLOOKUP(C68,GRUPS!$A$1:$C$7,3,FALSE)</f>
        <v>1420.8804</v>
      </c>
      <c r="G68" s="87">
        <f t="shared" ref="G68" si="117">E68+F68</f>
        <v>10024.641200000002</v>
      </c>
      <c r="H68" s="83">
        <f>VLOOKUP(D68,NIVELLS!$A$1:$C$31,3,FALSE)</f>
        <v>5861.6573715149998</v>
      </c>
      <c r="I68" s="17">
        <f>VLOOKUP(A68,'C. ESPECÍFIC'!$A$2:$D$136,4,0)</f>
        <v>23974.406400000003</v>
      </c>
      <c r="J68" s="89">
        <f t="shared" ref="J68" si="118">G68+H68+I68</f>
        <v>39860.704971515006</v>
      </c>
      <c r="K68" s="17">
        <f t="shared" ref="K68" si="119">I68/14</f>
        <v>1712.4576000000002</v>
      </c>
      <c r="L68" s="28">
        <f t="shared" ref="L68" si="120">J68/$L$3*1.5</f>
        <v>37.091226710466813</v>
      </c>
      <c r="M68" s="28">
        <f t="shared" ref="M68" si="121">J68/$L$3*2</f>
        <v>49.454968947289089</v>
      </c>
      <c r="N68" s="48">
        <f t="shared" ref="N68" si="122">J68/$L$3*2.5</f>
        <v>61.818711184111365</v>
      </c>
    </row>
    <row r="69" spans="1:14" s="16" customFormat="1" ht="14.25" customHeight="1" x14ac:dyDescent="0.25">
      <c r="A69" s="99">
        <v>2205</v>
      </c>
      <c r="B69" s="101" t="s">
        <v>155</v>
      </c>
      <c r="C69" s="56" t="s">
        <v>0</v>
      </c>
      <c r="D69" s="56">
        <v>16</v>
      </c>
      <c r="E69" s="85">
        <f>VLOOKUP(C69,GRUPS!$A$1:$B$7,2,FALSE)</f>
        <v>10337.516799999999</v>
      </c>
      <c r="F69" s="85">
        <f>VLOOKUP(C69,GRUPS!$A$1:$C$7,3,FALSE)</f>
        <v>1489.1184000000001</v>
      </c>
      <c r="G69" s="87">
        <f t="shared" ref="G69:G70" si="123">E69+F69</f>
        <v>11826.635199999999</v>
      </c>
      <c r="H69" s="83">
        <f>VLOOKUP(D69,NIVELLS!$A$1:$C$31,3,FALSE)</f>
        <v>5861.6573715149998</v>
      </c>
      <c r="I69" s="17">
        <f>VLOOKUP(A69,'C. ESPECÍFIC'!$A$2:$D$136,4,0)</f>
        <v>22706.628000000001</v>
      </c>
      <c r="J69" s="89">
        <f t="shared" ref="J69:J70" si="124">G69+H69+I69</f>
        <v>40394.920571515002</v>
      </c>
      <c r="K69" s="17">
        <f t="shared" ref="K69:K70" si="125">I69/14</f>
        <v>1621.902</v>
      </c>
      <c r="L69" s="28">
        <f t="shared" ref="L69:L70" si="126">J69/$L$3*1.5</f>
        <v>37.588325593841503</v>
      </c>
      <c r="M69" s="28">
        <f t="shared" ref="M69:M70" si="127">J69/$L$3*2</f>
        <v>50.11776745845534</v>
      </c>
      <c r="N69" s="48">
        <f t="shared" ref="N69:N70" si="128">J69/$L$3*2.5</f>
        <v>62.647209323069177</v>
      </c>
    </row>
    <row r="70" spans="1:14" s="16" customFormat="1" ht="14.25" customHeight="1" x14ac:dyDescent="0.25">
      <c r="A70" s="100"/>
      <c r="B70" s="102"/>
      <c r="C70" s="56" t="s">
        <v>1</v>
      </c>
      <c r="D70" s="56">
        <v>16</v>
      </c>
      <c r="E70" s="85">
        <f>VLOOKUP(C70,GRUPS!$A$1:$B$7,2,FALSE)</f>
        <v>8603.7608000000018</v>
      </c>
      <c r="F70" s="85">
        <f>VLOOKUP(C70,GRUPS!$A$1:$C$7,3,FALSE)</f>
        <v>1420.8804</v>
      </c>
      <c r="G70" s="87">
        <f t="shared" si="123"/>
        <v>10024.641200000002</v>
      </c>
      <c r="H70" s="83">
        <f>VLOOKUP(D70,NIVELLS!$A$1:$C$31,3,FALSE)</f>
        <v>5861.6573715149998</v>
      </c>
      <c r="I70" s="17">
        <f>VLOOKUP(A69,'C. ESPECÍFIC'!$A$2:$D$136,4,0)</f>
        <v>22706.628000000001</v>
      </c>
      <c r="J70" s="89">
        <f t="shared" si="124"/>
        <v>38592.926571515003</v>
      </c>
      <c r="K70" s="17">
        <f t="shared" si="125"/>
        <v>1621.902</v>
      </c>
      <c r="L70" s="28">
        <f t="shared" si="126"/>
        <v>35.911532169523888</v>
      </c>
      <c r="M70" s="28">
        <f t="shared" si="127"/>
        <v>47.882042892698514</v>
      </c>
      <c r="N70" s="48">
        <f t="shared" si="128"/>
        <v>59.852553615873141</v>
      </c>
    </row>
    <row r="71" spans="1:14" s="16" customFormat="1" ht="14.25" customHeight="1" x14ac:dyDescent="0.25">
      <c r="A71" s="99">
        <v>2210</v>
      </c>
      <c r="B71" s="101" t="s">
        <v>138</v>
      </c>
      <c r="C71" s="56" t="s">
        <v>3</v>
      </c>
      <c r="D71" s="56">
        <v>26</v>
      </c>
      <c r="E71" s="85">
        <f>VLOOKUP(C71,GRUPS!$A$1:$B$7,2,FALSE)</f>
        <v>15922.8012</v>
      </c>
      <c r="F71" s="85">
        <f>VLOOKUP(C71,GRUPS!$A$1:$C$7,3,FALSE)</f>
        <v>1637.6402</v>
      </c>
      <c r="G71" s="87">
        <f t="shared" ref="G71" si="129">E71+F71</f>
        <v>17560.4414</v>
      </c>
      <c r="H71" s="83">
        <f>VLOOKUP(D71,NIVELLS!$A$1:$C$31,3,FALSE)</f>
        <v>11695.318534642498</v>
      </c>
      <c r="I71" s="17">
        <f>VLOOKUP(A71,'C. ESPECÍFIC'!$A$2:$D$136,4,0)</f>
        <v>35734.5576</v>
      </c>
      <c r="J71" s="89">
        <f t="shared" si="3"/>
        <v>64990.317534642498</v>
      </c>
      <c r="K71" s="17">
        <f t="shared" si="4"/>
        <v>2552.4684000000002</v>
      </c>
      <c r="L71" s="28">
        <f t="shared" si="114"/>
        <v>60.474861229506047</v>
      </c>
      <c r="M71" s="28">
        <f t="shared" si="115"/>
        <v>80.633148306008067</v>
      </c>
      <c r="N71" s="48">
        <f t="shared" si="116"/>
        <v>100.79143538251009</v>
      </c>
    </row>
    <row r="72" spans="1:14" s="16" customFormat="1" ht="14.25" customHeight="1" x14ac:dyDescent="0.25">
      <c r="A72" s="100"/>
      <c r="B72" s="102"/>
      <c r="C72" s="56" t="s">
        <v>4</v>
      </c>
      <c r="D72" s="56">
        <v>26</v>
      </c>
      <c r="E72" s="85">
        <f>VLOOKUP(C72,GRUPS!$A$1:$B$7,2,FALSE)</f>
        <v>13768.204000000002</v>
      </c>
      <c r="F72" s="85">
        <f>VLOOKUP(C72,GRUPS!$A$1:$C$7,3,FALSE)</f>
        <v>1673.5648000000001</v>
      </c>
      <c r="G72" s="87">
        <f t="shared" si="0"/>
        <v>15441.768800000002</v>
      </c>
      <c r="H72" s="83">
        <f>VLOOKUP(D72,NIVELLS!$A$1:$C$31,3,FALSE)</f>
        <v>11695.318534642498</v>
      </c>
      <c r="I72" s="17">
        <f>VLOOKUP(A71,'C. ESPECÍFIC'!$A$2:$D$136,4,0)</f>
        <v>35734.5576</v>
      </c>
      <c r="J72" s="89">
        <f t="shared" si="3"/>
        <v>62871.6449346425</v>
      </c>
      <c r="K72" s="17">
        <f t="shared" si="4"/>
        <v>2552.4684000000002</v>
      </c>
      <c r="L72" s="28">
        <f t="shared" si="114"/>
        <v>58.503391688563127</v>
      </c>
      <c r="M72" s="28">
        <f t="shared" si="115"/>
        <v>78.004522251417498</v>
      </c>
      <c r="N72" s="48">
        <f t="shared" si="116"/>
        <v>97.505652814271869</v>
      </c>
    </row>
    <row r="73" spans="1:14" s="16" customFormat="1" ht="14.25" customHeight="1" x14ac:dyDescent="0.25">
      <c r="A73" s="99">
        <v>2215</v>
      </c>
      <c r="B73" s="101" t="s">
        <v>139</v>
      </c>
      <c r="C73" s="56" t="s">
        <v>3</v>
      </c>
      <c r="D73" s="56">
        <v>26</v>
      </c>
      <c r="E73" s="85">
        <f>VLOOKUP(C73,GRUPS!$A$1:$B$7,2,FALSE)</f>
        <v>15922.8012</v>
      </c>
      <c r="F73" s="85">
        <f>VLOOKUP(C73,GRUPS!$A$1:$C$7,3,FALSE)</f>
        <v>1637.6402</v>
      </c>
      <c r="G73" s="87">
        <f t="shared" ref="G73" si="130">E73+F73</f>
        <v>17560.4414</v>
      </c>
      <c r="H73" s="83">
        <f>VLOOKUP(D73,NIVELLS!$A$1:$C$31,3,FALSE)</f>
        <v>11695.318534642498</v>
      </c>
      <c r="I73" s="17">
        <f>VLOOKUP(A73,'C. ESPECÍFIC'!$A$2:$D$136,4,0)</f>
        <v>35734.5576</v>
      </c>
      <c r="J73" s="89">
        <f t="shared" si="3"/>
        <v>64990.317534642498</v>
      </c>
      <c r="K73" s="17">
        <f t="shared" si="4"/>
        <v>2552.4684000000002</v>
      </c>
      <c r="L73" s="28">
        <f t="shared" si="114"/>
        <v>60.474861229506047</v>
      </c>
      <c r="M73" s="28">
        <f t="shared" si="115"/>
        <v>80.633148306008067</v>
      </c>
      <c r="N73" s="48">
        <f t="shared" si="116"/>
        <v>100.79143538251009</v>
      </c>
    </row>
    <row r="74" spans="1:14" s="16" customFormat="1" ht="14.25" customHeight="1" x14ac:dyDescent="0.25">
      <c r="A74" s="100"/>
      <c r="B74" s="102"/>
      <c r="C74" s="56" t="s">
        <v>4</v>
      </c>
      <c r="D74" s="56">
        <v>26</v>
      </c>
      <c r="E74" s="85">
        <f>VLOOKUP(C74,GRUPS!$A$1:$B$7,2,FALSE)</f>
        <v>13768.204000000002</v>
      </c>
      <c r="F74" s="85">
        <f>VLOOKUP(C74,GRUPS!$A$1:$C$7,3,FALSE)</f>
        <v>1673.5648000000001</v>
      </c>
      <c r="G74" s="87">
        <f t="shared" si="0"/>
        <v>15441.768800000002</v>
      </c>
      <c r="H74" s="83">
        <f>VLOOKUP(D74,NIVELLS!$A$1:$C$31,3,FALSE)</f>
        <v>11695.318534642498</v>
      </c>
      <c r="I74" s="17">
        <f>VLOOKUP(A73,'C. ESPECÍFIC'!$A$2:$D$136,4,0)</f>
        <v>35734.5576</v>
      </c>
      <c r="J74" s="89">
        <f t="shared" si="3"/>
        <v>62871.6449346425</v>
      </c>
      <c r="K74" s="17">
        <f t="shared" si="4"/>
        <v>2552.4684000000002</v>
      </c>
      <c r="L74" s="28">
        <f t="shared" si="114"/>
        <v>58.503391688563127</v>
      </c>
      <c r="M74" s="28">
        <f t="shared" si="115"/>
        <v>78.004522251417498</v>
      </c>
      <c r="N74" s="48">
        <f t="shared" si="116"/>
        <v>97.505652814271869</v>
      </c>
    </row>
    <row r="75" spans="1:14" s="16" customFormat="1" ht="14.25" customHeight="1" x14ac:dyDescent="0.25">
      <c r="A75" s="99">
        <v>2220</v>
      </c>
      <c r="B75" s="101" t="s">
        <v>140</v>
      </c>
      <c r="C75" s="56" t="s">
        <v>3</v>
      </c>
      <c r="D75" s="56">
        <v>26</v>
      </c>
      <c r="E75" s="85">
        <f>VLOOKUP(C75,GRUPS!$A$1:$B$7,2,FALSE)</f>
        <v>15922.8012</v>
      </c>
      <c r="F75" s="85">
        <f>VLOOKUP(C75,GRUPS!$A$1:$C$7,3,FALSE)</f>
        <v>1637.6402</v>
      </c>
      <c r="G75" s="87">
        <f t="shared" ref="G75" si="131">E75+F75</f>
        <v>17560.4414</v>
      </c>
      <c r="H75" s="83">
        <f>VLOOKUP(D75,NIVELLS!$A$1:$C$31,3,FALSE)</f>
        <v>11695.318534642498</v>
      </c>
      <c r="I75" s="17">
        <f>VLOOKUP(A75,'C. ESPECÍFIC'!$A$2:$D$136,4,0)</f>
        <v>35734.5576</v>
      </c>
      <c r="J75" s="89">
        <f t="shared" si="3"/>
        <v>64990.317534642498</v>
      </c>
      <c r="K75" s="17">
        <f t="shared" si="4"/>
        <v>2552.4684000000002</v>
      </c>
      <c r="L75" s="28">
        <f t="shared" si="114"/>
        <v>60.474861229506047</v>
      </c>
      <c r="M75" s="28">
        <f t="shared" si="115"/>
        <v>80.633148306008067</v>
      </c>
      <c r="N75" s="48">
        <f t="shared" si="116"/>
        <v>100.79143538251009</v>
      </c>
    </row>
    <row r="76" spans="1:14" s="16" customFormat="1" ht="14.25" customHeight="1" x14ac:dyDescent="0.25">
      <c r="A76" s="100"/>
      <c r="B76" s="102"/>
      <c r="C76" s="56" t="s">
        <v>4</v>
      </c>
      <c r="D76" s="56">
        <v>26</v>
      </c>
      <c r="E76" s="85">
        <f>VLOOKUP(C76,GRUPS!$A$1:$B$7,2,FALSE)</f>
        <v>13768.204000000002</v>
      </c>
      <c r="F76" s="85">
        <f>VLOOKUP(C76,GRUPS!$A$1:$C$7,3,FALSE)</f>
        <v>1673.5648000000001</v>
      </c>
      <c r="G76" s="87">
        <f t="shared" si="0"/>
        <v>15441.768800000002</v>
      </c>
      <c r="H76" s="83">
        <f>VLOOKUP(D76,NIVELLS!$A$1:$C$31,3,FALSE)</f>
        <v>11695.318534642498</v>
      </c>
      <c r="I76" s="17">
        <f>VLOOKUP(A75,'C. ESPECÍFIC'!$A$2:$D$136,4,0)</f>
        <v>35734.5576</v>
      </c>
      <c r="J76" s="89">
        <f t="shared" si="3"/>
        <v>62871.6449346425</v>
      </c>
      <c r="K76" s="17">
        <f t="shared" si="4"/>
        <v>2552.4684000000002</v>
      </c>
      <c r="L76" s="28">
        <f t="shared" si="114"/>
        <v>58.503391688563127</v>
      </c>
      <c r="M76" s="28">
        <f t="shared" si="115"/>
        <v>78.004522251417498</v>
      </c>
      <c r="N76" s="48">
        <f t="shared" si="116"/>
        <v>97.505652814271869</v>
      </c>
    </row>
    <row r="77" spans="1:14" s="16" customFormat="1" ht="14.25" customHeight="1" x14ac:dyDescent="0.25">
      <c r="A77" s="99">
        <v>2225</v>
      </c>
      <c r="B77" s="101" t="s">
        <v>148</v>
      </c>
      <c r="C77" s="56" t="s">
        <v>3</v>
      </c>
      <c r="D77" s="56">
        <v>26</v>
      </c>
      <c r="E77" s="85">
        <f>VLOOKUP(C77,GRUPS!$A$1:$B$7,2,FALSE)</f>
        <v>15922.8012</v>
      </c>
      <c r="F77" s="85">
        <f>VLOOKUP(C77,GRUPS!$A$1:$C$7,3,FALSE)</f>
        <v>1637.6402</v>
      </c>
      <c r="G77" s="87">
        <f t="shared" ref="G77" si="132">E77+F77</f>
        <v>17560.4414</v>
      </c>
      <c r="H77" s="83">
        <f>VLOOKUP(D77,NIVELLS!$A$1:$C$31,3,FALSE)</f>
        <v>11695.318534642498</v>
      </c>
      <c r="I77" s="17">
        <f>VLOOKUP(A77,'C. ESPECÍFIC'!$A$2:$D$136,4,0)</f>
        <v>40616.603999999999</v>
      </c>
      <c r="J77" s="89">
        <f t="shared" ref="J77" si="133">G77+H77+I77</f>
        <v>69872.36393464249</v>
      </c>
      <c r="K77" s="17">
        <f t="shared" ref="K77" si="134">I77/14</f>
        <v>2901.1860000000001</v>
      </c>
      <c r="L77" s="28">
        <f t="shared" ref="L77" si="135">J77/$L$3*1.5</f>
        <v>65.017708375908029</v>
      </c>
      <c r="M77" s="28">
        <f t="shared" ref="M77" si="136">J77/$L$3*2</f>
        <v>86.690277834544034</v>
      </c>
      <c r="N77" s="48">
        <f t="shared" ref="N77" si="137">J77/$L$3*2.5</f>
        <v>108.36284729318004</v>
      </c>
    </row>
    <row r="78" spans="1:14" s="16" customFormat="1" ht="14.25" customHeight="1" x14ac:dyDescent="0.25">
      <c r="A78" s="100"/>
      <c r="B78" s="102"/>
      <c r="C78" s="56" t="s">
        <v>4</v>
      </c>
      <c r="D78" s="56">
        <v>26</v>
      </c>
      <c r="E78" s="85">
        <f>VLOOKUP(C78,GRUPS!$A$1:$B$7,2,FALSE)</f>
        <v>13768.204000000002</v>
      </c>
      <c r="F78" s="85">
        <f>VLOOKUP(C78,GRUPS!$A$1:$C$7,3,FALSE)</f>
        <v>1673.5648000000001</v>
      </c>
      <c r="G78" s="87">
        <f t="shared" si="0"/>
        <v>15441.768800000002</v>
      </c>
      <c r="H78" s="83">
        <f>VLOOKUP(D78,NIVELLS!$A$1:$C$31,3,FALSE)</f>
        <v>11695.318534642498</v>
      </c>
      <c r="I78" s="17">
        <f>VLOOKUP(A77,'C. ESPECÍFIC'!$A$2:$D$136,4,0)</f>
        <v>40616.603999999999</v>
      </c>
      <c r="J78" s="89">
        <f t="shared" si="3"/>
        <v>67753.691334642499</v>
      </c>
      <c r="K78" s="17">
        <f t="shared" si="4"/>
        <v>2901.1860000000001</v>
      </c>
      <c r="L78" s="28">
        <f t="shared" si="114"/>
        <v>63.046238834965109</v>
      </c>
      <c r="M78" s="28">
        <f t="shared" si="115"/>
        <v>84.061651779953479</v>
      </c>
      <c r="N78" s="48">
        <f t="shared" si="116"/>
        <v>105.07706472494185</v>
      </c>
    </row>
    <row r="79" spans="1:14" s="16" customFormat="1" ht="14.25" customHeight="1" x14ac:dyDescent="0.25">
      <c r="A79" s="99">
        <v>2230</v>
      </c>
      <c r="B79" s="101" t="s">
        <v>172</v>
      </c>
      <c r="C79" s="56" t="s">
        <v>3</v>
      </c>
      <c r="D79" s="56">
        <v>26</v>
      </c>
      <c r="E79" s="85">
        <f>VLOOKUP(C79,GRUPS!$A$1:$B$7,2,FALSE)</f>
        <v>15922.8012</v>
      </c>
      <c r="F79" s="85">
        <f>VLOOKUP(C79,GRUPS!$A$1:$C$7,3,FALSE)</f>
        <v>1637.6402</v>
      </c>
      <c r="G79" s="87">
        <f>E79+F79</f>
        <v>17560.4414</v>
      </c>
      <c r="H79" s="83">
        <f>VLOOKUP(D79,NIVELLS!$A$1:$C$31,3,FALSE)</f>
        <v>11695.318534642498</v>
      </c>
      <c r="I79" s="17">
        <f>VLOOKUP(A79,'C. ESPECÍFIC'!$A$2:$D$136,4,0)</f>
        <v>35734.5576</v>
      </c>
      <c r="J79" s="89">
        <f>G79+H79+I79</f>
        <v>64990.317534642498</v>
      </c>
      <c r="K79" s="17">
        <f>I79/14</f>
        <v>2552.4684000000002</v>
      </c>
      <c r="L79" s="28">
        <f>J79/$L$3*1.5</f>
        <v>60.474861229506047</v>
      </c>
      <c r="M79" s="28">
        <f>J79/$L$3*2</f>
        <v>80.633148306008067</v>
      </c>
      <c r="N79" s="48">
        <f>J79/$L$3*2.5</f>
        <v>100.79143538251009</v>
      </c>
    </row>
    <row r="80" spans="1:14" s="16" customFormat="1" ht="14.25" customHeight="1" x14ac:dyDescent="0.25">
      <c r="A80" s="100"/>
      <c r="B80" s="102"/>
      <c r="C80" s="56" t="s">
        <v>4</v>
      </c>
      <c r="D80" s="56">
        <v>26</v>
      </c>
      <c r="E80" s="85">
        <f>VLOOKUP(C80,GRUPS!$A$1:$B$7,2,FALSE)</f>
        <v>13768.204000000002</v>
      </c>
      <c r="F80" s="85">
        <f>VLOOKUP(C80,GRUPS!$A$1:$C$7,3,FALSE)</f>
        <v>1673.5648000000001</v>
      </c>
      <c r="G80" s="87">
        <f t="shared" ref="G80" si="138">E80+F80</f>
        <v>15441.768800000002</v>
      </c>
      <c r="H80" s="83">
        <f>VLOOKUP(D80,NIVELLS!$A$1:$C$31,3,FALSE)</f>
        <v>11695.318534642498</v>
      </c>
      <c r="I80" s="17">
        <f>VLOOKUP(A79,'C. ESPECÍFIC'!$A$2:$D$136,4,0)</f>
        <v>35734.5576</v>
      </c>
      <c r="J80" s="89">
        <f t="shared" ref="J80" si="139">G80+H80+I80</f>
        <v>62871.6449346425</v>
      </c>
      <c r="K80" s="17">
        <f t="shared" ref="K80" si="140">I80/14</f>
        <v>2552.4684000000002</v>
      </c>
      <c r="L80" s="28">
        <f t="shared" ref="L80" si="141">J80/$L$3*1.5</f>
        <v>58.503391688563127</v>
      </c>
      <c r="M80" s="28">
        <f t="shared" ref="M80" si="142">J80/$L$3*2</f>
        <v>78.004522251417498</v>
      </c>
      <c r="N80" s="48">
        <f t="shared" ref="N80" si="143">J80/$L$3*2.5</f>
        <v>97.505652814271869</v>
      </c>
    </row>
    <row r="81" spans="1:14" s="16" customFormat="1" ht="14.25" customHeight="1" x14ac:dyDescent="0.25">
      <c r="A81" s="99">
        <v>2235</v>
      </c>
      <c r="B81" s="101" t="s">
        <v>141</v>
      </c>
      <c r="C81" s="56" t="s">
        <v>3</v>
      </c>
      <c r="D81" s="56">
        <v>26</v>
      </c>
      <c r="E81" s="85">
        <f>VLOOKUP(C81,GRUPS!$A$1:$B$7,2,FALSE)</f>
        <v>15922.8012</v>
      </c>
      <c r="F81" s="85">
        <f>VLOOKUP(C81,GRUPS!$A$1:$C$7,3,FALSE)</f>
        <v>1637.6402</v>
      </c>
      <c r="G81" s="87">
        <f t="shared" ref="G81" si="144">E81+F81</f>
        <v>17560.4414</v>
      </c>
      <c r="H81" s="83">
        <f>VLOOKUP(D81,NIVELLS!$A$1:$C$31,3,FALSE)</f>
        <v>11695.318534642498</v>
      </c>
      <c r="I81" s="17">
        <f>VLOOKUP(A81,'C. ESPECÍFIC'!$A$2:$D$136,4,0)</f>
        <v>35734.5576</v>
      </c>
      <c r="J81" s="89">
        <f t="shared" ref="J81" si="145">G81+H81+I81</f>
        <v>64990.317534642498</v>
      </c>
      <c r="K81" s="17">
        <f t="shared" ref="K81" si="146">I81/14</f>
        <v>2552.4684000000002</v>
      </c>
      <c r="L81" s="28">
        <f t="shared" ref="L81" si="147">J81/$L$3*1.5</f>
        <v>60.474861229506047</v>
      </c>
      <c r="M81" s="28">
        <f t="shared" ref="M81" si="148">J81/$L$3*2</f>
        <v>80.633148306008067</v>
      </c>
      <c r="N81" s="48">
        <f t="shared" ref="N81" si="149">J81/$L$3*2.5</f>
        <v>100.79143538251009</v>
      </c>
    </row>
    <row r="82" spans="1:14" s="16" customFormat="1" ht="14.25" customHeight="1" x14ac:dyDescent="0.25">
      <c r="A82" s="100"/>
      <c r="B82" s="102"/>
      <c r="C82" s="56" t="s">
        <v>4</v>
      </c>
      <c r="D82" s="56">
        <v>26</v>
      </c>
      <c r="E82" s="85">
        <f>VLOOKUP(C82,GRUPS!$A$1:$B$7,2,FALSE)</f>
        <v>13768.204000000002</v>
      </c>
      <c r="F82" s="85">
        <f>VLOOKUP(C82,GRUPS!$A$1:$C$7,3,FALSE)</f>
        <v>1673.5648000000001</v>
      </c>
      <c r="G82" s="87">
        <f t="shared" si="0"/>
        <v>15441.768800000002</v>
      </c>
      <c r="H82" s="83">
        <f>VLOOKUP(D82,NIVELLS!$A$1:$C$31,3,FALSE)</f>
        <v>11695.318534642498</v>
      </c>
      <c r="I82" s="17">
        <f>VLOOKUP(A81,'C. ESPECÍFIC'!$A$2:$D$136,4,0)</f>
        <v>35734.5576</v>
      </c>
      <c r="J82" s="89">
        <f t="shared" si="3"/>
        <v>62871.6449346425</v>
      </c>
      <c r="K82" s="17">
        <f t="shared" si="4"/>
        <v>2552.4684000000002</v>
      </c>
      <c r="L82" s="28">
        <f t="shared" si="114"/>
        <v>58.503391688563127</v>
      </c>
      <c r="M82" s="28">
        <f t="shared" si="115"/>
        <v>78.004522251417498</v>
      </c>
      <c r="N82" s="48">
        <f t="shared" si="116"/>
        <v>97.505652814271869</v>
      </c>
    </row>
    <row r="83" spans="1:14" s="16" customFormat="1" ht="14.25" customHeight="1" x14ac:dyDescent="0.25">
      <c r="A83" s="99">
        <v>2240</v>
      </c>
      <c r="B83" s="103" t="s">
        <v>142</v>
      </c>
      <c r="C83" s="56" t="s">
        <v>3</v>
      </c>
      <c r="D83" s="56">
        <v>26</v>
      </c>
      <c r="E83" s="85">
        <f>VLOOKUP(C83,GRUPS!$A$1:$B$7,2,FALSE)</f>
        <v>15922.8012</v>
      </c>
      <c r="F83" s="85">
        <f>VLOOKUP(C83,GRUPS!$A$1:$C$7,3,FALSE)</f>
        <v>1637.6402</v>
      </c>
      <c r="G83" s="87">
        <f t="shared" ref="G83" si="150">E83+F83</f>
        <v>17560.4414</v>
      </c>
      <c r="H83" s="83">
        <f>VLOOKUP(D83,NIVELLS!$A$1:$C$31,3,FALSE)</f>
        <v>11695.318534642498</v>
      </c>
      <c r="I83" s="17">
        <f>VLOOKUP(A83,'C. ESPECÍFIC'!$A$2:$D$136,4,0)</f>
        <v>35734.5576</v>
      </c>
      <c r="J83" s="89">
        <f t="shared" ref="J83" si="151">G83+H83+I83</f>
        <v>64990.317534642498</v>
      </c>
      <c r="K83" s="17">
        <f t="shared" ref="K83" si="152">I83/14</f>
        <v>2552.4684000000002</v>
      </c>
      <c r="L83" s="28">
        <f t="shared" ref="L83" si="153">J83/$L$3*1.5</f>
        <v>60.474861229506047</v>
      </c>
      <c r="M83" s="28">
        <f t="shared" ref="M83" si="154">J83/$L$3*2</f>
        <v>80.633148306008067</v>
      </c>
      <c r="N83" s="48">
        <f t="shared" ref="N83" si="155">J83/$L$3*2.5</f>
        <v>100.79143538251009</v>
      </c>
    </row>
    <row r="84" spans="1:14" s="16" customFormat="1" ht="14.25" customHeight="1" x14ac:dyDescent="0.25">
      <c r="A84" s="100"/>
      <c r="B84" s="104"/>
      <c r="C84" s="56" t="s">
        <v>4</v>
      </c>
      <c r="D84" s="56">
        <v>26</v>
      </c>
      <c r="E84" s="85">
        <f>VLOOKUP(C84,GRUPS!$A$1:$B$7,2,FALSE)</f>
        <v>13768.204000000002</v>
      </c>
      <c r="F84" s="85">
        <f>VLOOKUP(C84,GRUPS!$A$1:$C$7,3,FALSE)</f>
        <v>1673.5648000000001</v>
      </c>
      <c r="G84" s="87">
        <f t="shared" si="0"/>
        <v>15441.768800000002</v>
      </c>
      <c r="H84" s="83">
        <f>VLOOKUP(D84,NIVELLS!$A$1:$C$31,3,FALSE)</f>
        <v>11695.318534642498</v>
      </c>
      <c r="I84" s="17">
        <f>VLOOKUP(A83,'C. ESPECÍFIC'!$A$2:$D$136,4,0)</f>
        <v>35734.5576</v>
      </c>
      <c r="J84" s="89">
        <f t="shared" si="3"/>
        <v>62871.6449346425</v>
      </c>
      <c r="K84" s="17">
        <f t="shared" si="4"/>
        <v>2552.4684000000002</v>
      </c>
      <c r="L84" s="28">
        <f t="shared" si="114"/>
        <v>58.503391688563127</v>
      </c>
      <c r="M84" s="28">
        <f t="shared" si="115"/>
        <v>78.004522251417498</v>
      </c>
      <c r="N84" s="48">
        <f t="shared" si="116"/>
        <v>97.505652814271869</v>
      </c>
    </row>
    <row r="85" spans="1:14" s="16" customFormat="1" ht="14.25" customHeight="1" x14ac:dyDescent="0.25">
      <c r="A85" s="99">
        <v>2245</v>
      </c>
      <c r="B85" s="103" t="s">
        <v>153</v>
      </c>
      <c r="C85" s="56" t="s">
        <v>3</v>
      </c>
      <c r="D85" s="56">
        <v>26</v>
      </c>
      <c r="E85" s="85">
        <f>VLOOKUP(C85,GRUPS!$A$1:$B$7,2,FALSE)</f>
        <v>15922.8012</v>
      </c>
      <c r="F85" s="85">
        <f>VLOOKUP(C85,GRUPS!$A$1:$C$7,3,FALSE)</f>
        <v>1637.6402</v>
      </c>
      <c r="G85" s="87">
        <f t="shared" ref="G85:G86" si="156">E85+F85</f>
        <v>17560.4414</v>
      </c>
      <c r="H85" s="83">
        <f>VLOOKUP(D85,NIVELLS!$A$1:$C$31,3,FALSE)</f>
        <v>11695.318534642498</v>
      </c>
      <c r="I85" s="17">
        <f>VLOOKUP(A85,'C. ESPECÍFIC'!$A$2:$D$136,4,0)</f>
        <v>35734.5576</v>
      </c>
      <c r="J85" s="89">
        <f t="shared" ref="J85:J86" si="157">G85+H85+I85</f>
        <v>64990.317534642498</v>
      </c>
      <c r="K85" s="17">
        <f t="shared" ref="K85:K86" si="158">I85/14</f>
        <v>2552.4684000000002</v>
      </c>
      <c r="L85" s="28">
        <f t="shared" ref="L85:L86" si="159">J85/$L$3*1.5</f>
        <v>60.474861229506047</v>
      </c>
      <c r="M85" s="28">
        <f t="shared" ref="M85:M86" si="160">J85/$L$3*2</f>
        <v>80.633148306008067</v>
      </c>
      <c r="N85" s="48">
        <f t="shared" ref="N85:N86" si="161">J85/$L$3*2.5</f>
        <v>100.79143538251009</v>
      </c>
    </row>
    <row r="86" spans="1:14" s="16" customFormat="1" ht="14.25" customHeight="1" x14ac:dyDescent="0.25">
      <c r="A86" s="100"/>
      <c r="B86" s="104"/>
      <c r="C86" s="56" t="s">
        <v>4</v>
      </c>
      <c r="D86" s="56">
        <v>26</v>
      </c>
      <c r="E86" s="85">
        <f>VLOOKUP(C86,GRUPS!$A$1:$B$7,2,FALSE)</f>
        <v>13768.204000000002</v>
      </c>
      <c r="F86" s="85">
        <f>VLOOKUP(C86,GRUPS!$A$1:$C$7,3,FALSE)</f>
        <v>1673.5648000000001</v>
      </c>
      <c r="G86" s="87">
        <f t="shared" si="156"/>
        <v>15441.768800000002</v>
      </c>
      <c r="H86" s="83">
        <f>VLOOKUP(D86,NIVELLS!$A$1:$C$31,3,FALSE)</f>
        <v>11695.318534642498</v>
      </c>
      <c r="I86" s="17">
        <f>VLOOKUP(A85,'C. ESPECÍFIC'!$A$2:$D$136,4,0)</f>
        <v>35734.5576</v>
      </c>
      <c r="J86" s="89">
        <f t="shared" si="157"/>
        <v>62871.6449346425</v>
      </c>
      <c r="K86" s="17">
        <f t="shared" si="158"/>
        <v>2552.4684000000002</v>
      </c>
      <c r="L86" s="28">
        <f t="shared" si="159"/>
        <v>58.503391688563127</v>
      </c>
      <c r="M86" s="28">
        <f t="shared" si="160"/>
        <v>78.004522251417498</v>
      </c>
      <c r="N86" s="48">
        <f t="shared" si="161"/>
        <v>97.505652814271869</v>
      </c>
    </row>
    <row r="87" spans="1:14" s="16" customFormat="1" ht="14.25" customHeight="1" x14ac:dyDescent="0.25">
      <c r="A87" s="99">
        <v>2250</v>
      </c>
      <c r="B87" s="101" t="s">
        <v>147</v>
      </c>
      <c r="C87" s="56" t="s">
        <v>3</v>
      </c>
      <c r="D87" s="56">
        <v>26</v>
      </c>
      <c r="E87" s="85">
        <f>VLOOKUP(C87,GRUPS!$A$1:$B$7,2,FALSE)</f>
        <v>15922.8012</v>
      </c>
      <c r="F87" s="85">
        <f>VLOOKUP(C87,GRUPS!$A$1:$C$7,3,FALSE)</f>
        <v>1637.6402</v>
      </c>
      <c r="G87" s="87">
        <f t="shared" ref="G87" si="162">E87+F87</f>
        <v>17560.4414</v>
      </c>
      <c r="H87" s="83">
        <f>VLOOKUP(D87,NIVELLS!$A$1:$C$31,3,FALSE)</f>
        <v>11695.318534642498</v>
      </c>
      <c r="I87" s="17">
        <f>VLOOKUP(A87,'C. ESPECÍFIC'!$A$2:$D$136,4,0)</f>
        <v>39888.324000000001</v>
      </c>
      <c r="J87" s="89">
        <f t="shared" ref="J87" si="163">G87+H87+I87</f>
        <v>69144.083934642491</v>
      </c>
      <c r="K87" s="17">
        <f t="shared" ref="K87" si="164">I87/14</f>
        <v>2849.1660000000002</v>
      </c>
      <c r="L87" s="28">
        <f t="shared" ref="L87" si="165">J87/$L$3*1.5</f>
        <v>64.340028475163606</v>
      </c>
      <c r="M87" s="28">
        <f t="shared" ref="M87" si="166">J87/$L$3*2</f>
        <v>85.78670463355148</v>
      </c>
      <c r="N87" s="48">
        <f t="shared" ref="N87" si="167">J87/$L$3*2.5</f>
        <v>107.23338079193935</v>
      </c>
    </row>
    <row r="88" spans="1:14" s="21" customFormat="1" ht="14.25" customHeight="1" x14ac:dyDescent="0.25">
      <c r="A88" s="100"/>
      <c r="B88" s="102"/>
      <c r="C88" s="56" t="s">
        <v>4</v>
      </c>
      <c r="D88" s="56">
        <v>26</v>
      </c>
      <c r="E88" s="85">
        <f>VLOOKUP(C88,GRUPS!$A$1:$B$7,2,FALSE)</f>
        <v>13768.204000000002</v>
      </c>
      <c r="F88" s="85">
        <f>VLOOKUP(C88,GRUPS!$A$1:$C$7,3,FALSE)</f>
        <v>1673.5648000000001</v>
      </c>
      <c r="G88" s="87">
        <f t="shared" si="0"/>
        <v>15441.768800000002</v>
      </c>
      <c r="H88" s="83">
        <f>VLOOKUP(D88,NIVELLS!$A$1:$C$31,3,FALSE)</f>
        <v>11695.318534642498</v>
      </c>
      <c r="I88" s="17">
        <f>VLOOKUP(A87,'C. ESPECÍFIC'!$A$2:$D$136,4,0)</f>
        <v>39888.324000000001</v>
      </c>
      <c r="J88" s="89">
        <f t="shared" si="3"/>
        <v>67025.4113346425</v>
      </c>
      <c r="K88" s="17">
        <f t="shared" si="4"/>
        <v>2849.1660000000002</v>
      </c>
      <c r="L88" s="28">
        <f t="shared" si="114"/>
        <v>62.368558934220694</v>
      </c>
      <c r="M88" s="28">
        <f t="shared" si="115"/>
        <v>83.158078578960925</v>
      </c>
      <c r="N88" s="48">
        <f t="shared" si="116"/>
        <v>103.94759822370116</v>
      </c>
    </row>
    <row r="89" spans="1:14" s="16" customFormat="1" ht="14.25" customHeight="1" x14ac:dyDescent="0.25">
      <c r="A89" s="55">
        <v>2255</v>
      </c>
      <c r="B89" s="54" t="s">
        <v>154</v>
      </c>
      <c r="C89" s="56" t="s">
        <v>4</v>
      </c>
      <c r="D89" s="56">
        <v>26</v>
      </c>
      <c r="E89" s="85">
        <f>VLOOKUP(C89,GRUPS!$A$1:$B$7,2,FALSE)</f>
        <v>13768.204000000002</v>
      </c>
      <c r="F89" s="85">
        <f>VLOOKUP(C89,GRUPS!$A$1:$C$7,3,FALSE)</f>
        <v>1673.5648000000001</v>
      </c>
      <c r="G89" s="87">
        <f t="shared" si="0"/>
        <v>15441.768800000002</v>
      </c>
      <c r="H89" s="83">
        <f>VLOOKUP(D89,NIVELLS!$A$1:$C$31,3,FALSE)</f>
        <v>11695.318534642498</v>
      </c>
      <c r="I89" s="17">
        <f>VLOOKUP(A89,'C. ESPECÍFIC'!$A$2:$D$136,4,0)</f>
        <v>42073.164000000004</v>
      </c>
      <c r="J89" s="89">
        <f t="shared" si="3"/>
        <v>69210.251334642497</v>
      </c>
      <c r="K89" s="17">
        <f t="shared" si="4"/>
        <v>3005.2260000000001</v>
      </c>
      <c r="L89" s="28">
        <f t="shared" si="114"/>
        <v>64.40159863645394</v>
      </c>
      <c r="M89" s="28">
        <f t="shared" si="115"/>
        <v>85.868798181938587</v>
      </c>
      <c r="N89" s="48">
        <f t="shared" si="116"/>
        <v>107.33599772742323</v>
      </c>
    </row>
    <row r="90" spans="1:14" s="16" customFormat="1" ht="14.25" customHeight="1" x14ac:dyDescent="0.25">
      <c r="A90" s="99">
        <v>2260</v>
      </c>
      <c r="B90" s="101" t="s">
        <v>145</v>
      </c>
      <c r="C90" s="56" t="s">
        <v>3</v>
      </c>
      <c r="D90" s="56">
        <v>26</v>
      </c>
      <c r="E90" s="85">
        <f>VLOOKUP(C90,GRUPS!$A$1:$B$7,2,FALSE)</f>
        <v>15922.8012</v>
      </c>
      <c r="F90" s="85">
        <f>VLOOKUP(C90,GRUPS!$A$1:$C$7,3,FALSE)</f>
        <v>1637.6402</v>
      </c>
      <c r="G90" s="87">
        <f t="shared" ref="G90" si="168">E90+F90</f>
        <v>17560.4414</v>
      </c>
      <c r="H90" s="83">
        <f>VLOOKUP(D90,NIVELLS!$A$1:$C$31,3,FALSE)</f>
        <v>11695.318534642498</v>
      </c>
      <c r="I90" s="17">
        <f>VLOOKUP(A90,'C. ESPECÍFIC'!$A$2:$D$136,4,0)</f>
        <v>37406.888400000003</v>
      </c>
      <c r="J90" s="89">
        <f t="shared" ref="J90" si="169">G90+H90+I90</f>
        <v>66662.648334642494</v>
      </c>
      <c r="K90" s="17">
        <f t="shared" ref="K90" si="170">I90/14</f>
        <v>2671.9206000000004</v>
      </c>
      <c r="L90" s="28">
        <f t="shared" ref="L90" si="171">J90/$L$3*1.5</f>
        <v>62.031000311391907</v>
      </c>
      <c r="M90" s="28">
        <f t="shared" ref="M90" si="172">J90/$L$3*2</f>
        <v>82.708000415189204</v>
      </c>
      <c r="N90" s="48">
        <f t="shared" ref="N90" si="173">J90/$L$3*2.5</f>
        <v>103.3850005189865</v>
      </c>
    </row>
    <row r="91" spans="1:14" s="16" customFormat="1" ht="14.25" customHeight="1" x14ac:dyDescent="0.25">
      <c r="A91" s="100"/>
      <c r="B91" s="102"/>
      <c r="C91" s="56" t="s">
        <v>4</v>
      </c>
      <c r="D91" s="56">
        <v>26</v>
      </c>
      <c r="E91" s="85">
        <f>VLOOKUP(C91,GRUPS!$A$1:$B$7,2,FALSE)</f>
        <v>13768.204000000002</v>
      </c>
      <c r="F91" s="85">
        <f>VLOOKUP(C91,GRUPS!$A$1:$C$7,3,FALSE)</f>
        <v>1673.5648000000001</v>
      </c>
      <c r="G91" s="87">
        <f t="shared" si="0"/>
        <v>15441.768800000002</v>
      </c>
      <c r="H91" s="83">
        <f>VLOOKUP(D91,NIVELLS!$A$1:$C$31,3,FALSE)</f>
        <v>11695.318534642498</v>
      </c>
      <c r="I91" s="17">
        <f>VLOOKUP(A90,'C. ESPECÍFIC'!$A$2:$D$136,4,0)</f>
        <v>37406.888400000003</v>
      </c>
      <c r="J91" s="89">
        <f t="shared" si="3"/>
        <v>64543.975734642503</v>
      </c>
      <c r="K91" s="17">
        <f t="shared" si="4"/>
        <v>2671.9206000000004</v>
      </c>
      <c r="L91" s="28">
        <f t="shared" si="114"/>
        <v>60.059530770448973</v>
      </c>
      <c r="M91" s="28">
        <f t="shared" si="115"/>
        <v>80.079374360598635</v>
      </c>
      <c r="N91" s="48">
        <f t="shared" si="116"/>
        <v>100.0992179507483</v>
      </c>
    </row>
    <row r="92" spans="1:14" s="16" customFormat="1" ht="14.25" customHeight="1" x14ac:dyDescent="0.25">
      <c r="A92" s="55">
        <v>2265</v>
      </c>
      <c r="B92" s="54" t="s">
        <v>143</v>
      </c>
      <c r="C92" s="56" t="s">
        <v>3</v>
      </c>
      <c r="D92" s="56">
        <v>26</v>
      </c>
      <c r="E92" s="85">
        <f>VLOOKUP(C92,GRUPS!$A$1:$B$7,2,FALSE)</f>
        <v>15922.8012</v>
      </c>
      <c r="F92" s="85">
        <f>VLOOKUP(C92,GRUPS!$A$1:$C$7,3,FALSE)</f>
        <v>1637.6402</v>
      </c>
      <c r="G92" s="87">
        <f t="shared" si="0"/>
        <v>17560.4414</v>
      </c>
      <c r="H92" s="83">
        <f>VLOOKUP(D92,NIVELLS!$A$1:$C$31,3,FALSE)</f>
        <v>11695.318534642498</v>
      </c>
      <c r="I92" s="17">
        <f>VLOOKUP(A92,'C. ESPECÍFIC'!$A$2:$D$136,4,0)</f>
        <v>35734.5576</v>
      </c>
      <c r="J92" s="89">
        <f t="shared" si="3"/>
        <v>64990.317534642498</v>
      </c>
      <c r="K92" s="17">
        <f t="shared" si="4"/>
        <v>2552.4684000000002</v>
      </c>
      <c r="L92" s="28">
        <f t="shared" si="114"/>
        <v>60.474861229506047</v>
      </c>
      <c r="M92" s="28">
        <f t="shared" si="115"/>
        <v>80.633148306008067</v>
      </c>
      <c r="N92" s="48">
        <f t="shared" si="116"/>
        <v>100.79143538251009</v>
      </c>
    </row>
    <row r="93" spans="1:14" s="16" customFormat="1" ht="14.25" customHeight="1" x14ac:dyDescent="0.25">
      <c r="A93" s="99">
        <v>2270</v>
      </c>
      <c r="B93" s="101" t="s">
        <v>146</v>
      </c>
      <c r="C93" s="56" t="s">
        <v>3</v>
      </c>
      <c r="D93" s="56">
        <v>26</v>
      </c>
      <c r="E93" s="85">
        <f>VLOOKUP(C93,GRUPS!$A$1:$B$7,2,FALSE)</f>
        <v>15922.8012</v>
      </c>
      <c r="F93" s="85">
        <f>VLOOKUP(C93,GRUPS!$A$1:$C$7,3,FALSE)</f>
        <v>1637.6402</v>
      </c>
      <c r="G93" s="87">
        <f t="shared" ref="G93" si="174">E93+F93</f>
        <v>17560.4414</v>
      </c>
      <c r="H93" s="83">
        <f>VLOOKUP(D93,NIVELLS!$A$1:$C$31,3,FALSE)</f>
        <v>11695.318534642498</v>
      </c>
      <c r="I93" s="17">
        <f>VLOOKUP(A93,'C. ESPECÍFIC'!$A$2:$D$136,4,0)</f>
        <v>38836.459199999998</v>
      </c>
      <c r="J93" s="89">
        <f t="shared" ref="J93" si="175">G93+H93+I93</f>
        <v>68092.219134642495</v>
      </c>
      <c r="K93" s="17">
        <f t="shared" ref="K93" si="176">I93/14</f>
        <v>2774.0328</v>
      </c>
      <c r="L93" s="28">
        <f t="shared" ref="L93" si="177">J93/$L$3*1.5</f>
        <v>63.361246093029621</v>
      </c>
      <c r="M93" s="28">
        <f t="shared" ref="M93" si="178">J93/$L$3*2</f>
        <v>84.481661457372823</v>
      </c>
      <c r="N93" s="48">
        <f t="shared" ref="N93" si="179">J93/$L$3*2.5</f>
        <v>105.60207682171603</v>
      </c>
    </row>
    <row r="94" spans="1:14" s="16" customFormat="1" ht="14.25" customHeight="1" x14ac:dyDescent="0.25">
      <c r="A94" s="100"/>
      <c r="B94" s="102"/>
      <c r="C94" s="56" t="s">
        <v>4</v>
      </c>
      <c r="D94" s="56">
        <v>26</v>
      </c>
      <c r="E94" s="85">
        <f>VLOOKUP(C94,GRUPS!$A$1:$B$7,2,FALSE)</f>
        <v>13768.204000000002</v>
      </c>
      <c r="F94" s="85">
        <f>VLOOKUP(C94,GRUPS!$A$1:$C$7,3,FALSE)</f>
        <v>1673.5648000000001</v>
      </c>
      <c r="G94" s="87">
        <f t="shared" si="0"/>
        <v>15441.768800000002</v>
      </c>
      <c r="H94" s="83">
        <f>VLOOKUP(D94,NIVELLS!$A$1:$C$31,3,FALSE)</f>
        <v>11695.318534642498</v>
      </c>
      <c r="I94" s="17">
        <f>VLOOKUP(A93,'C. ESPECÍFIC'!$A$2:$D$136,4,0)</f>
        <v>38836.459199999998</v>
      </c>
      <c r="J94" s="89">
        <f t="shared" si="3"/>
        <v>65973.54653464249</v>
      </c>
      <c r="K94" s="17">
        <f t="shared" si="4"/>
        <v>2774.0328</v>
      </c>
      <c r="L94" s="28">
        <f t="shared" si="114"/>
        <v>61.38977655208668</v>
      </c>
      <c r="M94" s="28">
        <f t="shared" si="115"/>
        <v>81.85303540278224</v>
      </c>
      <c r="N94" s="48">
        <f t="shared" si="116"/>
        <v>102.31629425347779</v>
      </c>
    </row>
    <row r="95" spans="1:14" s="16" customFormat="1" ht="14.25" customHeight="1" x14ac:dyDescent="0.25">
      <c r="A95" s="55">
        <v>2275</v>
      </c>
      <c r="B95" s="54" t="s">
        <v>113</v>
      </c>
      <c r="C95" s="56" t="s">
        <v>0</v>
      </c>
      <c r="D95" s="56">
        <v>18</v>
      </c>
      <c r="E95" s="85">
        <f>VLOOKUP(C95,GRUPS!$A$1:$B$7,2,FALSE)</f>
        <v>10337.516799999999</v>
      </c>
      <c r="F95" s="85">
        <f>VLOOKUP(C95,GRUPS!$A$1:$C$7,3,FALSE)</f>
        <v>1489.1184000000001</v>
      </c>
      <c r="G95" s="87">
        <f t="shared" si="0"/>
        <v>11826.635199999999</v>
      </c>
      <c r="H95" s="83">
        <f>VLOOKUP(D95,NIVELLS!$A$1:$C$31,3,FALSE)</f>
        <v>6613.1761078725012</v>
      </c>
      <c r="I95" s="17">
        <f>VLOOKUP(A95,'C. ESPECÍFIC'!$A$2:$D$136,4,0)</f>
        <v>24864.478800000001</v>
      </c>
      <c r="J95" s="89">
        <f t="shared" si="3"/>
        <v>43304.290107872497</v>
      </c>
      <c r="K95" s="17">
        <f t="shared" si="4"/>
        <v>1776.0342000000001</v>
      </c>
      <c r="L95" s="28">
        <f t="shared" si="114"/>
        <v>40.295555311295743</v>
      </c>
      <c r="M95" s="28">
        <f t="shared" si="115"/>
        <v>53.727407081727662</v>
      </c>
      <c r="N95" s="48">
        <f t="shared" si="116"/>
        <v>67.159258852159581</v>
      </c>
    </row>
    <row r="96" spans="1:14" s="16" customFormat="1" ht="14.25" customHeight="1" x14ac:dyDescent="0.25">
      <c r="A96" s="55">
        <v>2280</v>
      </c>
      <c r="B96" s="54" t="s">
        <v>45</v>
      </c>
      <c r="C96" s="56" t="s">
        <v>2</v>
      </c>
      <c r="D96" s="56">
        <v>13</v>
      </c>
      <c r="E96" s="85">
        <f>VLOOKUP(C96,GRUPS!$A$1:$B$7,2,FALSE)</f>
        <v>7874.7563999999993</v>
      </c>
      <c r="F96" s="85">
        <f>VLOOKUP(C96,GRUPS!$A$1:$C$7,3,FALSE)</f>
        <v>1312.4644000000001</v>
      </c>
      <c r="G96" s="87">
        <f t="shared" si="0"/>
        <v>9187.2207999999991</v>
      </c>
      <c r="H96" s="83">
        <f>VLOOKUP(D96,NIVELLS!$A$1:$C$31,3,FALSE)</f>
        <v>4732.9813742000006</v>
      </c>
      <c r="I96" s="17">
        <f>VLOOKUP(A96,'C. ESPECÍFIC'!$A$2:$D$136,4,0)</f>
        <v>18040.352399999996</v>
      </c>
      <c r="J96" s="89">
        <f t="shared" si="3"/>
        <v>31960.554574199996</v>
      </c>
      <c r="K96" s="17">
        <f t="shared" si="4"/>
        <v>1288.5965999999996</v>
      </c>
      <c r="L96" s="28">
        <f t="shared" si="114"/>
        <v>29.739970137282874</v>
      </c>
      <c r="M96" s="28">
        <f t="shared" si="115"/>
        <v>39.653293516377168</v>
      </c>
      <c r="N96" s="48">
        <f t="shared" si="116"/>
        <v>49.566616895471462</v>
      </c>
    </row>
    <row r="97" spans="1:14" s="16" customFormat="1" ht="14.25" customHeight="1" x14ac:dyDescent="0.25">
      <c r="A97" s="55">
        <v>2285</v>
      </c>
      <c r="B97" s="54" t="s">
        <v>92</v>
      </c>
      <c r="C97" s="56" t="s">
        <v>4</v>
      </c>
      <c r="D97" s="56">
        <v>22</v>
      </c>
      <c r="E97" s="85">
        <f>VLOOKUP(C97,GRUPS!$A$1:$B$7,2,FALSE)</f>
        <v>13768.204000000002</v>
      </c>
      <c r="F97" s="85">
        <f>VLOOKUP(C97,GRUPS!$A$1:$C$7,3,FALSE)</f>
        <v>1673.5648000000001</v>
      </c>
      <c r="G97" s="87">
        <f t="shared" si="0"/>
        <v>15441.768800000002</v>
      </c>
      <c r="H97" s="83">
        <f>VLOOKUP(D97,NIVELLS!$A$1:$C$31,3,FALSE)</f>
        <v>8540.0000800400012</v>
      </c>
      <c r="I97" s="17">
        <f>VLOOKUP(A97,'C. ESPECÍFIC'!$A$2:$D$136,4,0)</f>
        <v>22895.5524</v>
      </c>
      <c r="J97" s="89">
        <f t="shared" si="3"/>
        <v>46877.321280040007</v>
      </c>
      <c r="K97" s="17">
        <f t="shared" si="4"/>
        <v>1635.3966</v>
      </c>
      <c r="L97" s="28">
        <f t="shared" si="114"/>
        <v>43.620336178697279</v>
      </c>
      <c r="M97" s="28">
        <f t="shared" si="115"/>
        <v>58.160448238263037</v>
      </c>
      <c r="N97" s="48">
        <f t="shared" si="116"/>
        <v>72.700560297828801</v>
      </c>
    </row>
    <row r="98" spans="1:14" s="16" customFormat="1" ht="14.25" customHeight="1" x14ac:dyDescent="0.25">
      <c r="A98" s="99">
        <v>2290</v>
      </c>
      <c r="B98" s="101" t="s">
        <v>101</v>
      </c>
      <c r="C98" s="56" t="s">
        <v>0</v>
      </c>
      <c r="D98" s="56">
        <v>18</v>
      </c>
      <c r="E98" s="85">
        <f>VLOOKUP(C98,GRUPS!$A$1:$B$7,2,FALSE)</f>
        <v>10337.516799999999</v>
      </c>
      <c r="F98" s="85">
        <f>VLOOKUP(C98,GRUPS!$A$1:$C$7,3,FALSE)</f>
        <v>1489.1184000000001</v>
      </c>
      <c r="G98" s="87">
        <f t="shared" ref="G98" si="180">E98+F98</f>
        <v>11826.635199999999</v>
      </c>
      <c r="H98" s="83">
        <f>VLOOKUP(D98,NIVELLS!$A$1:$C$31,3,FALSE)</f>
        <v>6613.1761078725012</v>
      </c>
      <c r="I98" s="17">
        <f>VLOOKUP(A98,'C. ESPECÍFIC'!$A$2:$D$136,4,0)</f>
        <v>23434.907999999999</v>
      </c>
      <c r="J98" s="89">
        <f t="shared" ref="J98" si="181">G98+H98+I98</f>
        <v>41874.719307872496</v>
      </c>
      <c r="K98" s="17">
        <f t="shared" ref="K98" si="182">I98/14</f>
        <v>1673.922</v>
      </c>
      <c r="L98" s="28">
        <f t="shared" ref="L98" si="183">J98/$L$3*1.5</f>
        <v>38.965309529658029</v>
      </c>
      <c r="M98" s="28">
        <f t="shared" ref="M98" si="184">J98/$L$3*2</f>
        <v>51.953746039544036</v>
      </c>
      <c r="N98" s="48">
        <f t="shared" ref="N98" si="185">J98/$L$3*2.5</f>
        <v>64.942182549430044</v>
      </c>
    </row>
    <row r="99" spans="1:14" s="16" customFormat="1" ht="14.25" customHeight="1" x14ac:dyDescent="0.25">
      <c r="A99" s="100"/>
      <c r="B99" s="102"/>
      <c r="C99" s="56" t="s">
        <v>1</v>
      </c>
      <c r="D99" s="56">
        <v>18</v>
      </c>
      <c r="E99" s="85">
        <f>VLOOKUP(C99,GRUPS!$A$1:$B$7,2,FALSE)</f>
        <v>8603.7608000000018</v>
      </c>
      <c r="F99" s="85">
        <f>VLOOKUP(C99,GRUPS!$A$1:$C$7,3,FALSE)</f>
        <v>1420.8804</v>
      </c>
      <c r="G99" s="87">
        <f t="shared" si="0"/>
        <v>10024.641200000002</v>
      </c>
      <c r="H99" s="83">
        <f>VLOOKUP(D99,NIVELLS!$A$1:$C$31,3,FALSE)</f>
        <v>6613.1761078725012</v>
      </c>
      <c r="I99" s="17">
        <f>VLOOKUP(A98,'C. ESPECÍFIC'!$A$2:$D$136,4,0)</f>
        <v>23434.907999999999</v>
      </c>
      <c r="J99" s="89">
        <f t="shared" si="3"/>
        <v>40072.725307872504</v>
      </c>
      <c r="K99" s="17">
        <f t="shared" si="4"/>
        <v>1673.922</v>
      </c>
      <c r="L99" s="28">
        <f t="shared" si="114"/>
        <v>37.28851610534042</v>
      </c>
      <c r="M99" s="28">
        <f t="shared" si="115"/>
        <v>49.718021473787225</v>
      </c>
      <c r="N99" s="48">
        <f t="shared" si="116"/>
        <v>62.147526842234029</v>
      </c>
    </row>
    <row r="100" spans="1:14" s="16" customFormat="1" ht="14.25" customHeight="1" x14ac:dyDescent="0.25">
      <c r="A100" s="99">
        <v>2295</v>
      </c>
      <c r="B100" s="101" t="s">
        <v>87</v>
      </c>
      <c r="C100" s="56" t="s">
        <v>0</v>
      </c>
      <c r="D100" s="56">
        <v>18</v>
      </c>
      <c r="E100" s="85">
        <f>VLOOKUP(C100,GRUPS!$A$1:$B$7,2,FALSE)</f>
        <v>10337.516799999999</v>
      </c>
      <c r="F100" s="85">
        <f>VLOOKUP(C100,GRUPS!$A$1:$C$7,3,FALSE)</f>
        <v>1489.1184000000001</v>
      </c>
      <c r="G100" s="87">
        <f t="shared" ref="G100" si="186">E100+F100</f>
        <v>11826.635199999999</v>
      </c>
      <c r="H100" s="83">
        <f>VLOOKUP(D100,NIVELLS!$A$1:$C$31,3,FALSE)</f>
        <v>6613.1761078725012</v>
      </c>
      <c r="I100" s="17">
        <f>VLOOKUP(A100,'C. ESPECÍFIC'!$A$2:$D$136,4,0)</f>
        <v>22625.803200000002</v>
      </c>
      <c r="J100" s="89">
        <f t="shared" ref="J100" si="187">G100+H100+I100</f>
        <v>41065.614507872502</v>
      </c>
      <c r="K100" s="17">
        <f t="shared" ref="K100" si="188">I100/14</f>
        <v>1616.1288000000002</v>
      </c>
      <c r="L100" s="28">
        <f t="shared" ref="L100" si="189">J100/$L$3*1.5</f>
        <v>38.212420447772175</v>
      </c>
      <c r="M100" s="28">
        <f t="shared" ref="M100" si="190">J100/$L$3*2</f>
        <v>50.949893930362904</v>
      </c>
      <c r="N100" s="48">
        <f t="shared" ref="N100" si="191">J100/$L$3*2.5</f>
        <v>63.687367412953634</v>
      </c>
    </row>
    <row r="101" spans="1:14" s="16" customFormat="1" ht="14.25" customHeight="1" x14ac:dyDescent="0.25">
      <c r="A101" s="100"/>
      <c r="B101" s="102"/>
      <c r="C101" s="56" t="str">
        <f>VLOOKUP(B100,'[1]Proposta llocs-retribució '!$B$4:$K$140,2,0)</f>
        <v>C2</v>
      </c>
      <c r="D101" s="56">
        <v>18</v>
      </c>
      <c r="E101" s="85">
        <f>VLOOKUP(C101,GRUPS!$A$1:$B$7,2,FALSE)</f>
        <v>8603.7608000000018</v>
      </c>
      <c r="F101" s="85">
        <f>VLOOKUP(C101,GRUPS!$A$1:$C$7,3,FALSE)</f>
        <v>1420.8804</v>
      </c>
      <c r="G101" s="87">
        <f t="shared" si="0"/>
        <v>10024.641200000002</v>
      </c>
      <c r="H101" s="83">
        <f>VLOOKUP(D101,NIVELLS!$A$1:$C$31,3,FALSE)</f>
        <v>6613.1761078725012</v>
      </c>
      <c r="I101" s="17">
        <f>VLOOKUP(A100,'C. ESPECÍFIC'!$A$2:$D$136,4,0)</f>
        <v>22625.803200000002</v>
      </c>
      <c r="J101" s="89">
        <f t="shared" si="3"/>
        <v>39263.620507872503</v>
      </c>
      <c r="K101" s="17">
        <f t="shared" si="4"/>
        <v>1616.1288000000002</v>
      </c>
      <c r="L101" s="28">
        <f t="shared" si="114"/>
        <v>36.535627023454566</v>
      </c>
      <c r="M101" s="28">
        <f t="shared" si="115"/>
        <v>48.714169364606086</v>
      </c>
      <c r="N101" s="48">
        <f t="shared" si="116"/>
        <v>60.892711705757606</v>
      </c>
    </row>
    <row r="102" spans="1:14" s="16" customFormat="1" ht="14.25" customHeight="1" x14ac:dyDescent="0.25">
      <c r="A102" s="55">
        <v>2300</v>
      </c>
      <c r="B102" s="54" t="s">
        <v>60</v>
      </c>
      <c r="C102" s="56" t="s">
        <v>0</v>
      </c>
      <c r="D102" s="56">
        <v>18</v>
      </c>
      <c r="E102" s="85">
        <f>VLOOKUP(C102,GRUPS!$A$1:$B$7,2,FALSE)</f>
        <v>10337.516799999999</v>
      </c>
      <c r="F102" s="85">
        <f>VLOOKUP(C102,GRUPS!$A$1:$C$7,3,FALSE)</f>
        <v>1489.1184000000001</v>
      </c>
      <c r="G102" s="87">
        <f t="shared" si="0"/>
        <v>11826.635199999999</v>
      </c>
      <c r="H102" s="83">
        <f>VLOOKUP(D102,NIVELLS!$A$1:$C$31,3,FALSE)</f>
        <v>6613.1761078725012</v>
      </c>
      <c r="I102" s="17">
        <f>VLOOKUP(A102,'C. ESPECÍFIC'!$A$2:$D$136,4,0)</f>
        <v>20198.2032</v>
      </c>
      <c r="J102" s="89">
        <f t="shared" si="3"/>
        <v>38638.014507872504</v>
      </c>
      <c r="K102" s="17">
        <f t="shared" si="4"/>
        <v>1442.7288000000001</v>
      </c>
      <c r="L102" s="28">
        <f t="shared" si="114"/>
        <v>35.95348744529079</v>
      </c>
      <c r="M102" s="28">
        <f t="shared" si="115"/>
        <v>47.937983260387725</v>
      </c>
      <c r="N102" s="48">
        <f t="shared" si="116"/>
        <v>59.922479075484659</v>
      </c>
    </row>
    <row r="103" spans="1:14" s="16" customFormat="1" ht="14.25" customHeight="1" x14ac:dyDescent="0.25">
      <c r="A103" s="99">
        <v>2305</v>
      </c>
      <c r="B103" s="101" t="s">
        <v>129</v>
      </c>
      <c r="C103" s="56" t="s">
        <v>3</v>
      </c>
      <c r="D103" s="56">
        <v>24</v>
      </c>
      <c r="E103" s="85">
        <f>VLOOKUP(C103,GRUPS!$A$1:$B$7,2,FALSE)</f>
        <v>15922.8012</v>
      </c>
      <c r="F103" s="85">
        <f>VLOOKUP(C103,GRUPS!$A$1:$C$7,3,FALSE)</f>
        <v>1637.6402</v>
      </c>
      <c r="G103" s="87">
        <f t="shared" ref="G103" si="192">E103+F103</f>
        <v>17560.4414</v>
      </c>
      <c r="H103" s="83">
        <f>VLOOKUP(D103,NIVELLS!$A$1:$C$31,3,FALSE)</f>
        <v>9764.020881280001</v>
      </c>
      <c r="I103" s="17">
        <f>VLOOKUP(A103,'C. ESPECÍFIC'!$A$2:$D$136,4,0)</f>
        <v>29827.492800000004</v>
      </c>
      <c r="J103" s="89">
        <f t="shared" ref="J103" si="193">G103+H103+I103</f>
        <v>57151.955081280001</v>
      </c>
      <c r="K103" s="17">
        <f t="shared" ref="K103" si="194">I103/14</f>
        <v>2130.5352000000003</v>
      </c>
      <c r="L103" s="28">
        <f t="shared" ref="L103" si="195">J103/$L$3*1.5</f>
        <v>53.181099641389579</v>
      </c>
      <c r="M103" s="28">
        <f t="shared" ref="M103" si="196">J103/$L$3*2</f>
        <v>70.908132855186111</v>
      </c>
      <c r="N103" s="48">
        <f t="shared" ref="N103" si="197">J103/$L$3*2.5</f>
        <v>88.635166068982642</v>
      </c>
    </row>
    <row r="104" spans="1:14" s="16" customFormat="1" ht="14.25" customHeight="1" x14ac:dyDescent="0.25">
      <c r="A104" s="100"/>
      <c r="B104" s="102"/>
      <c r="C104" s="56" t="str">
        <f>VLOOKUP(B103,'[1]Proposta llocs-retribució '!$B$4:$K$140,2,0)</f>
        <v>A2</v>
      </c>
      <c r="D104" s="56">
        <f>VLOOKUP(B103,'[1]Proposta llocs-retribució '!$B$4:$K$140,4,0)</f>
        <v>24</v>
      </c>
      <c r="E104" s="85">
        <f>VLOOKUP(C104,GRUPS!$A$1:$B$7,2,FALSE)</f>
        <v>13768.204000000002</v>
      </c>
      <c r="F104" s="85">
        <f>VLOOKUP(C104,GRUPS!$A$1:$C$7,3,FALSE)</f>
        <v>1673.5648000000001</v>
      </c>
      <c r="G104" s="87">
        <f t="shared" si="0"/>
        <v>15441.768800000002</v>
      </c>
      <c r="H104" s="83">
        <f>VLOOKUP(D104,NIVELLS!$A$1:$C$31,3,FALSE)</f>
        <v>9764.020881280001</v>
      </c>
      <c r="I104" s="17">
        <f>VLOOKUP(A103,'C. ESPECÍFIC'!$A$2:$D$136,4,0)</f>
        <v>29827.492800000004</v>
      </c>
      <c r="J104" s="89">
        <f t="shared" si="3"/>
        <v>55033.28248128001</v>
      </c>
      <c r="K104" s="17">
        <f t="shared" si="4"/>
        <v>2130.5352000000003</v>
      </c>
      <c r="L104" s="28">
        <f t="shared" si="114"/>
        <v>51.20963010044666</v>
      </c>
      <c r="M104" s="28">
        <f t="shared" si="115"/>
        <v>68.279506800595541</v>
      </c>
      <c r="N104" s="48">
        <f t="shared" si="116"/>
        <v>85.349383500744423</v>
      </c>
    </row>
    <row r="105" spans="1:14" s="16" customFormat="1" ht="14.25" customHeight="1" x14ac:dyDescent="0.25">
      <c r="A105" s="55">
        <v>2310</v>
      </c>
      <c r="B105" s="54" t="s">
        <v>105</v>
      </c>
      <c r="C105" s="56" t="s">
        <v>4</v>
      </c>
      <c r="D105" s="56">
        <v>20</v>
      </c>
      <c r="E105" s="85">
        <f>VLOOKUP(C105,GRUPS!$A$1:$B$7,2,FALSE)</f>
        <v>13768.204000000002</v>
      </c>
      <c r="F105" s="85">
        <f>VLOOKUP(C105,GRUPS!$A$1:$C$7,3,FALSE)</f>
        <v>1673.5648000000001</v>
      </c>
      <c r="G105" s="87">
        <f t="shared" si="0"/>
        <v>15441.768800000002</v>
      </c>
      <c r="H105" s="83">
        <f>VLOOKUP(D105,NIVELLS!$A$1:$C$31,3,FALSE)</f>
        <v>7365.2584231049996</v>
      </c>
      <c r="I105" s="17">
        <f>VLOOKUP(A105,'C. ESPECÍFIC'!$A$2:$D$136,4,0)</f>
        <v>23704.657200000001</v>
      </c>
      <c r="J105" s="89">
        <f t="shared" si="3"/>
        <v>46511.684423105005</v>
      </c>
      <c r="K105" s="17">
        <f t="shared" si="4"/>
        <v>1693.1898000000001</v>
      </c>
      <c r="L105" s="28">
        <f t="shared" si="114"/>
        <v>43.280103371375631</v>
      </c>
      <c r="M105" s="28">
        <f t="shared" si="115"/>
        <v>57.706804495167503</v>
      </c>
      <c r="N105" s="48">
        <f t="shared" si="116"/>
        <v>72.133505618959376</v>
      </c>
    </row>
    <row r="106" spans="1:14" s="16" customFormat="1" ht="14.25" customHeight="1" x14ac:dyDescent="0.25">
      <c r="A106" s="99">
        <v>2315</v>
      </c>
      <c r="B106" s="101" t="s">
        <v>108</v>
      </c>
      <c r="C106" s="56" t="s">
        <v>0</v>
      </c>
      <c r="D106" s="56">
        <v>18</v>
      </c>
      <c r="E106" s="85">
        <f>VLOOKUP(C106,GRUPS!$A$1:$B$7,2,FALSE)</f>
        <v>10337.516799999999</v>
      </c>
      <c r="F106" s="85">
        <f>VLOOKUP(C106,GRUPS!$A$1:$C$7,3,FALSE)</f>
        <v>1489.1184000000001</v>
      </c>
      <c r="G106" s="87">
        <f t="shared" ref="G106:G108" si="198">E106+F106</f>
        <v>11826.635199999999</v>
      </c>
      <c r="H106" s="83">
        <f>VLOOKUP(D106,NIVELLS!$A$1:$C$31,3,FALSE)</f>
        <v>6613.1761078725012</v>
      </c>
      <c r="I106" s="17">
        <f>VLOOKUP(A106,'C. ESPECÍFIC'!$A$2:$D$136,4,0)</f>
        <v>24244.155600000002</v>
      </c>
      <c r="J106" s="89">
        <f t="shared" ref="J106:J108" si="199">G106+H106+I106</f>
        <v>42683.966907872498</v>
      </c>
      <c r="K106" s="17">
        <f t="shared" ref="K106:K108" si="200">I106/14</f>
        <v>1731.7254</v>
      </c>
      <c r="L106" s="28">
        <f t="shared" ref="L106:L108" si="201">J106/$L$3*1.5</f>
        <v>39.718331489955801</v>
      </c>
      <c r="M106" s="28">
        <f t="shared" ref="M106:M108" si="202">J106/$L$3*2</f>
        <v>52.957775319941064</v>
      </c>
      <c r="N106" s="48">
        <f t="shared" ref="N106:N108" si="203">J106/$L$3*2.5</f>
        <v>66.197219149926326</v>
      </c>
    </row>
    <row r="107" spans="1:14" s="16" customFormat="1" ht="14.25" customHeight="1" x14ac:dyDescent="0.25">
      <c r="A107" s="100"/>
      <c r="B107" s="102"/>
      <c r="C107" s="56" t="s">
        <v>1</v>
      </c>
      <c r="D107" s="56">
        <v>18</v>
      </c>
      <c r="E107" s="85">
        <f>VLOOKUP(C107,GRUPS!$A$1:$B$7,2,FALSE)</f>
        <v>8603.7608000000018</v>
      </c>
      <c r="F107" s="85">
        <f>VLOOKUP(C107,GRUPS!$A$1:$C$7,3,FALSE)</f>
        <v>1420.8804</v>
      </c>
      <c r="G107" s="87">
        <f t="shared" si="198"/>
        <v>10024.641200000002</v>
      </c>
      <c r="H107" s="83">
        <f>VLOOKUP(D107,NIVELLS!$A$1:$C$31,3,FALSE)</f>
        <v>6613.1761078725012</v>
      </c>
      <c r="I107" s="17">
        <f>VLOOKUP(A106,'C. ESPECÍFIC'!$A$2:$D$136,4,0)</f>
        <v>24244.155600000002</v>
      </c>
      <c r="J107" s="89">
        <f t="shared" si="199"/>
        <v>40881.972907872507</v>
      </c>
      <c r="K107" s="17">
        <f t="shared" si="200"/>
        <v>1731.7254</v>
      </c>
      <c r="L107" s="28">
        <f t="shared" si="201"/>
        <v>38.041538065638193</v>
      </c>
      <c r="M107" s="28">
        <f t="shared" si="202"/>
        <v>50.722050754184252</v>
      </c>
      <c r="N107" s="48">
        <f t="shared" si="203"/>
        <v>63.402563442730312</v>
      </c>
    </row>
    <row r="108" spans="1:14" s="16" customFormat="1" ht="14.25" customHeight="1" x14ac:dyDescent="0.25">
      <c r="A108" s="99">
        <v>2320</v>
      </c>
      <c r="B108" s="103" t="s">
        <v>156</v>
      </c>
      <c r="C108" s="56" t="s">
        <v>0</v>
      </c>
      <c r="D108" s="56">
        <v>18</v>
      </c>
      <c r="E108" s="85">
        <f>VLOOKUP(C108,GRUPS!$A$1:$B$7,2,FALSE)</f>
        <v>10337.516799999999</v>
      </c>
      <c r="F108" s="85">
        <f>VLOOKUP(C108,GRUPS!$A$1:$C$7,3,FALSE)</f>
        <v>1489.1184000000001</v>
      </c>
      <c r="G108" s="87">
        <f t="shared" si="198"/>
        <v>11826.635199999999</v>
      </c>
      <c r="H108" s="83">
        <f>VLOOKUP(D108,NIVELLS!$A$1:$C$31,3,FALSE)</f>
        <v>6613.1761078725012</v>
      </c>
      <c r="I108" s="17">
        <f>VLOOKUP(A108,'C. ESPECÍFIC'!$A$2:$D$136,4,0)</f>
        <v>24244.155600000002</v>
      </c>
      <c r="J108" s="89">
        <f t="shared" si="199"/>
        <v>42683.966907872498</v>
      </c>
      <c r="K108" s="17">
        <f t="shared" si="200"/>
        <v>1731.7254</v>
      </c>
      <c r="L108" s="28">
        <f t="shared" si="201"/>
        <v>39.718331489955801</v>
      </c>
      <c r="M108" s="28">
        <f t="shared" si="202"/>
        <v>52.957775319941064</v>
      </c>
      <c r="N108" s="48">
        <f t="shared" si="203"/>
        <v>66.197219149926326</v>
      </c>
    </row>
    <row r="109" spans="1:14" s="16" customFormat="1" ht="14.25" customHeight="1" x14ac:dyDescent="0.25">
      <c r="A109" s="100"/>
      <c r="B109" s="104"/>
      <c r="C109" s="56" t="s">
        <v>1</v>
      </c>
      <c r="D109" s="56">
        <v>18</v>
      </c>
      <c r="E109" s="85">
        <f>VLOOKUP(C109,GRUPS!$A$1:$B$7,2,FALSE)</f>
        <v>8603.7608000000018</v>
      </c>
      <c r="F109" s="85">
        <f>VLOOKUP(C109,GRUPS!$A$1:$C$7,3,FALSE)</f>
        <v>1420.8804</v>
      </c>
      <c r="G109" s="87">
        <f t="shared" si="0"/>
        <v>10024.641200000002</v>
      </c>
      <c r="H109" s="83">
        <f>VLOOKUP(D109,NIVELLS!$A$1:$C$31,3,FALSE)</f>
        <v>6613.1761078725012</v>
      </c>
      <c r="I109" s="17">
        <f>VLOOKUP(A108,'C. ESPECÍFIC'!$A$2:$D$136,4,0)</f>
        <v>24244.155600000002</v>
      </c>
      <c r="J109" s="89">
        <f t="shared" si="3"/>
        <v>40881.972907872507</v>
      </c>
      <c r="K109" s="17">
        <f t="shared" si="4"/>
        <v>1731.7254</v>
      </c>
      <c r="L109" s="28">
        <f t="shared" si="114"/>
        <v>38.041538065638193</v>
      </c>
      <c r="M109" s="28">
        <f t="shared" si="115"/>
        <v>50.722050754184252</v>
      </c>
      <c r="N109" s="48">
        <f t="shared" si="116"/>
        <v>63.402563442730312</v>
      </c>
    </row>
    <row r="110" spans="1:14" s="16" customFormat="1" ht="14.25" customHeight="1" x14ac:dyDescent="0.25">
      <c r="A110" s="55">
        <v>2325</v>
      </c>
      <c r="B110" s="54" t="s">
        <v>111</v>
      </c>
      <c r="C110" s="56" t="s">
        <v>3</v>
      </c>
      <c r="D110" s="56">
        <v>22</v>
      </c>
      <c r="E110" s="85">
        <f>VLOOKUP(C110,GRUPS!$A$1:$B$7,2,FALSE)</f>
        <v>15922.8012</v>
      </c>
      <c r="F110" s="85">
        <f>VLOOKUP(C110,GRUPS!$A$1:$C$7,3,FALSE)</f>
        <v>1637.6402</v>
      </c>
      <c r="G110" s="87">
        <f t="shared" ref="G110:G198" si="204">E110+F110</f>
        <v>17560.4414</v>
      </c>
      <c r="H110" s="83">
        <f>VLOOKUP(D110,NIVELLS!$A$1:$C$31,3,FALSE)</f>
        <v>8540.0000800400012</v>
      </c>
      <c r="I110" s="17">
        <f>VLOOKUP(A110,'C. ESPECÍFIC'!$A$2:$D$136,4,0)</f>
        <v>24783.653999999999</v>
      </c>
      <c r="J110" s="89">
        <f t="shared" ref="J110:J198" si="205">G110+H110+I110</f>
        <v>50884.09548004</v>
      </c>
      <c r="K110" s="17">
        <f t="shared" ref="K110:K198" si="206">I110/14</f>
        <v>1770.261</v>
      </c>
      <c r="L110" s="28">
        <f t="shared" ref="L110:L155" si="207">J110/$L$3*1.5</f>
        <v>47.348724081923081</v>
      </c>
      <c r="M110" s="28">
        <f t="shared" ref="M110:M155" si="208">J110/$L$3*2</f>
        <v>63.131632109230772</v>
      </c>
      <c r="N110" s="48">
        <f t="shared" ref="N110:N155" si="209">J110/$L$3*2.5</f>
        <v>78.914540136538463</v>
      </c>
    </row>
    <row r="111" spans="1:14" s="16" customFormat="1" ht="14.25" customHeight="1" x14ac:dyDescent="0.25">
      <c r="A111" s="55">
        <v>2330</v>
      </c>
      <c r="B111" s="57" t="s">
        <v>99</v>
      </c>
      <c r="C111" s="56" t="s">
        <v>4</v>
      </c>
      <c r="D111" s="56">
        <v>20</v>
      </c>
      <c r="E111" s="85">
        <f>VLOOKUP(C111,GRUPS!$A$1:$B$7,2,FALSE)</f>
        <v>13768.204000000002</v>
      </c>
      <c r="F111" s="85">
        <f>VLOOKUP(C111,GRUPS!$A$1:$C$7,3,FALSE)</f>
        <v>1673.5648000000001</v>
      </c>
      <c r="G111" s="87">
        <f t="shared" si="204"/>
        <v>15441.768800000002</v>
      </c>
      <c r="H111" s="83">
        <f>VLOOKUP(D111,NIVELLS!$A$1:$C$31,3,FALSE)</f>
        <v>7365.2584231049996</v>
      </c>
      <c r="I111" s="17">
        <f>VLOOKUP(A111,'C. ESPECÍFIC'!$A$2:$D$136,4,0)</f>
        <v>23165.158800000001</v>
      </c>
      <c r="J111" s="89">
        <f t="shared" si="205"/>
        <v>45972.186023105001</v>
      </c>
      <c r="K111" s="17">
        <f t="shared" si="206"/>
        <v>1654.6542000000002</v>
      </c>
      <c r="L111" s="28">
        <f t="shared" si="207"/>
        <v>42.778088731177114</v>
      </c>
      <c r="M111" s="28">
        <f t="shared" si="208"/>
        <v>57.037451641569483</v>
      </c>
      <c r="N111" s="48">
        <f t="shared" si="209"/>
        <v>71.296814551961859</v>
      </c>
    </row>
    <row r="112" spans="1:14" s="16" customFormat="1" ht="14.25" customHeight="1" x14ac:dyDescent="0.25">
      <c r="A112" s="55">
        <v>2335</v>
      </c>
      <c r="B112" s="54" t="s">
        <v>80</v>
      </c>
      <c r="C112" s="56" t="s">
        <v>0</v>
      </c>
      <c r="D112" s="56">
        <v>20</v>
      </c>
      <c r="E112" s="85">
        <f>VLOOKUP(C112,GRUPS!$A$1:$B$7,2,FALSE)</f>
        <v>10337.516799999999</v>
      </c>
      <c r="F112" s="85">
        <f>VLOOKUP(C112,GRUPS!$A$1:$C$7,3,FALSE)</f>
        <v>1489.1184000000001</v>
      </c>
      <c r="G112" s="87">
        <f t="shared" si="204"/>
        <v>11826.635199999999</v>
      </c>
      <c r="H112" s="83">
        <f>VLOOKUP(D112,NIVELLS!$A$1:$C$31,3,FALSE)</f>
        <v>7365.2584231049996</v>
      </c>
      <c r="I112" s="17">
        <f>VLOOKUP(A112,'C. ESPECÍFIC'!$A$2:$D$136,4,0)</f>
        <v>21816.5556</v>
      </c>
      <c r="J112" s="89">
        <f t="shared" si="205"/>
        <v>41008.449223104995</v>
      </c>
      <c r="K112" s="17">
        <f t="shared" si="206"/>
        <v>1558.3253999999999</v>
      </c>
      <c r="L112" s="28">
        <f t="shared" si="207"/>
        <v>38.159226944576609</v>
      </c>
      <c r="M112" s="28">
        <f t="shared" si="208"/>
        <v>50.878969259435479</v>
      </c>
      <c r="N112" s="48">
        <f t="shared" si="209"/>
        <v>63.598711574294349</v>
      </c>
    </row>
    <row r="113" spans="1:14" s="16" customFormat="1" ht="14.25" customHeight="1" x14ac:dyDescent="0.25">
      <c r="A113" s="99">
        <v>2340</v>
      </c>
      <c r="B113" s="101" t="s">
        <v>68</v>
      </c>
      <c r="C113" s="56" t="s">
        <v>0</v>
      </c>
      <c r="D113" s="56">
        <v>18</v>
      </c>
      <c r="E113" s="85">
        <f>VLOOKUP(C113,GRUPS!$A$1:$B$7,2,FALSE)</f>
        <v>10337.516799999999</v>
      </c>
      <c r="F113" s="85">
        <f>VLOOKUP(C113,GRUPS!$A$1:$C$7,3,FALSE)</f>
        <v>1489.1184000000001</v>
      </c>
      <c r="G113" s="87">
        <f t="shared" ref="G113" si="210">E113+F113</f>
        <v>11826.635199999999</v>
      </c>
      <c r="H113" s="83">
        <f>VLOOKUP(D113,NIVELLS!$A$1:$C$31,3,FALSE)</f>
        <v>6613.1761078725012</v>
      </c>
      <c r="I113" s="17">
        <f>VLOOKUP(A113,'C. ESPECÍFIC'!$A$2:$D$136,4,0)</f>
        <v>20737.7016</v>
      </c>
      <c r="J113" s="89">
        <f t="shared" ref="J113" si="211">G113+H113+I113</f>
        <v>39177.5129078725</v>
      </c>
      <c r="K113" s="17">
        <f t="shared" ref="K113" si="212">I113/14</f>
        <v>1481.2644</v>
      </c>
      <c r="L113" s="28">
        <f t="shared" ref="L113" si="213">J113/$L$3*1.5</f>
        <v>36.4555020854893</v>
      </c>
      <c r="M113" s="28">
        <f t="shared" ref="M113" si="214">J113/$L$3*2</f>
        <v>48.607336113985731</v>
      </c>
      <c r="N113" s="48">
        <f t="shared" ref="N113" si="215">J113/$L$3*2.5</f>
        <v>60.759170142482162</v>
      </c>
    </row>
    <row r="114" spans="1:14" s="16" customFormat="1" ht="14.25" customHeight="1" x14ac:dyDescent="0.25">
      <c r="A114" s="100"/>
      <c r="B114" s="102"/>
      <c r="C114" s="56" t="s">
        <v>1</v>
      </c>
      <c r="D114" s="56">
        <v>18</v>
      </c>
      <c r="E114" s="85">
        <f>VLOOKUP(C114,GRUPS!$A$1:$B$7,2,FALSE)</f>
        <v>8603.7608000000018</v>
      </c>
      <c r="F114" s="85">
        <f>VLOOKUP(C114,GRUPS!$A$1:$C$7,3,FALSE)</f>
        <v>1420.8804</v>
      </c>
      <c r="G114" s="87">
        <f t="shared" si="204"/>
        <v>10024.641200000002</v>
      </c>
      <c r="H114" s="83">
        <f>VLOOKUP(D114,NIVELLS!$A$1:$C$31,3,FALSE)</f>
        <v>6613.1761078725012</v>
      </c>
      <c r="I114" s="17">
        <f>VLOOKUP(A113,'C. ESPECÍFIC'!$A$2:$D$136,4,0)</f>
        <v>20737.7016</v>
      </c>
      <c r="J114" s="89">
        <f t="shared" si="205"/>
        <v>37375.518907872502</v>
      </c>
      <c r="K114" s="17">
        <f t="shared" si="206"/>
        <v>1481.2644</v>
      </c>
      <c r="L114" s="28">
        <f t="shared" si="207"/>
        <v>34.778708661171684</v>
      </c>
      <c r="M114" s="28">
        <f t="shared" si="208"/>
        <v>46.371611548228913</v>
      </c>
      <c r="N114" s="48">
        <f t="shared" si="209"/>
        <v>57.964514435286141</v>
      </c>
    </row>
    <row r="115" spans="1:14" s="16" customFormat="1" ht="14.25" customHeight="1" x14ac:dyDescent="0.25">
      <c r="A115" s="55">
        <v>2345</v>
      </c>
      <c r="B115" s="54" t="s">
        <v>144</v>
      </c>
      <c r="C115" s="56" t="s">
        <v>4</v>
      </c>
      <c r="D115" s="56">
        <v>24</v>
      </c>
      <c r="E115" s="85">
        <f>VLOOKUP(C115,GRUPS!$A$1:$B$7,2,FALSE)</f>
        <v>13768.204000000002</v>
      </c>
      <c r="F115" s="85">
        <f>VLOOKUP(C115,GRUPS!$A$1:$C$7,3,FALSE)</f>
        <v>1673.5648000000001</v>
      </c>
      <c r="G115" s="87">
        <f t="shared" si="204"/>
        <v>15441.768800000002</v>
      </c>
      <c r="H115" s="83">
        <f>VLOOKUP(D115,NIVELLS!$A$1:$C$31,3,FALSE)</f>
        <v>9764.020881280001</v>
      </c>
      <c r="I115" s="17">
        <f>VLOOKUP(A115,'C. ESPECÍFIC'!$A$2:$D$136,4,0)</f>
        <v>37325.9208</v>
      </c>
      <c r="J115" s="89">
        <f t="shared" si="205"/>
        <v>62531.710481280003</v>
      </c>
      <c r="K115" s="17">
        <f t="shared" si="206"/>
        <v>2666.1372000000001</v>
      </c>
      <c r="L115" s="28">
        <f t="shared" si="207"/>
        <v>58.187075509875932</v>
      </c>
      <c r="M115" s="28">
        <f t="shared" si="208"/>
        <v>77.582767346501242</v>
      </c>
      <c r="N115" s="48">
        <f t="shared" si="209"/>
        <v>96.978459183126546</v>
      </c>
    </row>
    <row r="116" spans="1:14" s="16" customFormat="1" ht="14.25" customHeight="1" x14ac:dyDescent="0.25">
      <c r="A116" s="99">
        <v>2350</v>
      </c>
      <c r="B116" s="101" t="s">
        <v>64</v>
      </c>
      <c r="C116" s="56" t="s">
        <v>0</v>
      </c>
      <c r="D116" s="56">
        <v>18</v>
      </c>
      <c r="E116" s="85">
        <f>VLOOKUP(C116,GRUPS!$A$1:$B$7,2,FALSE)</f>
        <v>10337.516799999999</v>
      </c>
      <c r="F116" s="85">
        <f>VLOOKUP(C116,GRUPS!$A$1:$C$7,3,FALSE)</f>
        <v>1489.1184000000001</v>
      </c>
      <c r="G116" s="87">
        <f t="shared" ref="G116" si="216">E116+F116</f>
        <v>11826.635199999999</v>
      </c>
      <c r="H116" s="83">
        <f>VLOOKUP(D116,NIVELLS!$A$1:$C$31,3,FALSE)</f>
        <v>6613.1761078725012</v>
      </c>
      <c r="I116" s="17">
        <f>VLOOKUP(A116,'C. ESPECÍFIC'!$A$2:$D$136,4,0)</f>
        <v>20467.952399999998</v>
      </c>
      <c r="J116" s="89">
        <f t="shared" ref="J116" si="217">G116+H116+I116</f>
        <v>38907.763707872495</v>
      </c>
      <c r="K116" s="17">
        <f t="shared" ref="K116" si="218">I116/14</f>
        <v>1461.9965999999999</v>
      </c>
      <c r="L116" s="28">
        <f t="shared" ref="L116" si="219">J116/$L$3*1.5</f>
        <v>36.204494765390038</v>
      </c>
      <c r="M116" s="28">
        <f t="shared" ref="M116" si="220">J116/$L$3*2</f>
        <v>48.272659687186717</v>
      </c>
      <c r="N116" s="48">
        <f t="shared" ref="N116" si="221">J116/$L$3*2.5</f>
        <v>60.340824608983397</v>
      </c>
    </row>
    <row r="117" spans="1:14" s="16" customFormat="1" ht="14.25" customHeight="1" x14ac:dyDescent="0.25">
      <c r="A117" s="100"/>
      <c r="B117" s="102"/>
      <c r="C117" s="56" t="s">
        <v>1</v>
      </c>
      <c r="D117" s="56">
        <v>18</v>
      </c>
      <c r="E117" s="85">
        <f>VLOOKUP(C117,GRUPS!$A$1:$B$7,2,FALSE)</f>
        <v>8603.7608000000018</v>
      </c>
      <c r="F117" s="85">
        <f>VLOOKUP(C117,GRUPS!$A$1:$C$7,3,FALSE)</f>
        <v>1420.8804</v>
      </c>
      <c r="G117" s="87">
        <f t="shared" si="204"/>
        <v>10024.641200000002</v>
      </c>
      <c r="H117" s="83">
        <f>VLOOKUP(D117,NIVELLS!$A$1:$C$31,3,FALSE)</f>
        <v>6613.1761078725012</v>
      </c>
      <c r="I117" s="17">
        <f>VLOOKUP(A116,'C. ESPECÍFIC'!$A$2:$D$136,4,0)</f>
        <v>20467.952399999998</v>
      </c>
      <c r="J117" s="89">
        <f t="shared" si="205"/>
        <v>37105.769707872503</v>
      </c>
      <c r="K117" s="17">
        <f t="shared" si="206"/>
        <v>1461.9965999999999</v>
      </c>
      <c r="L117" s="28">
        <f t="shared" si="207"/>
        <v>34.527701341072429</v>
      </c>
      <c r="M117" s="28">
        <f t="shared" si="208"/>
        <v>46.036935121429906</v>
      </c>
      <c r="N117" s="48">
        <f t="shared" si="209"/>
        <v>57.546168901787382</v>
      </c>
    </row>
    <row r="118" spans="1:14" s="16" customFormat="1" ht="14.25" customHeight="1" x14ac:dyDescent="0.25">
      <c r="A118" s="55">
        <v>2355</v>
      </c>
      <c r="B118" s="57" t="s">
        <v>150</v>
      </c>
      <c r="C118" s="56" t="s">
        <v>3</v>
      </c>
      <c r="D118" s="56">
        <v>30</v>
      </c>
      <c r="E118" s="85">
        <f>VLOOKUP(C118,GRUPS!$A$1:$B$7,2,FALSE)</f>
        <v>15922.8012</v>
      </c>
      <c r="F118" s="85">
        <f>VLOOKUP(C118,GRUPS!$A$1:$C$7,3,FALSE)</f>
        <v>1637.6402</v>
      </c>
      <c r="G118" s="87">
        <f t="shared" si="204"/>
        <v>17560.4414</v>
      </c>
      <c r="H118" s="83">
        <f>VLOOKUP(D118,NIVELLS!$A$1:$C$31,3,FALSE)</f>
        <v>16226.844236765</v>
      </c>
      <c r="I118" s="17">
        <f>VLOOKUP(A118,'C. ESPECÍFIC'!$A$2:$D$136,4,0)</f>
        <v>45067.251599999996</v>
      </c>
      <c r="J118" s="89">
        <f t="shared" si="205"/>
        <v>78854.537236764998</v>
      </c>
      <c r="K118" s="17">
        <f t="shared" si="206"/>
        <v>3219.0893999999998</v>
      </c>
      <c r="L118" s="28">
        <f t="shared" si="207"/>
        <v>73.375810083838388</v>
      </c>
      <c r="M118" s="28">
        <f t="shared" si="208"/>
        <v>97.83441344511786</v>
      </c>
      <c r="N118" s="48">
        <f t="shared" si="209"/>
        <v>122.29301680639733</v>
      </c>
    </row>
    <row r="119" spans="1:14" s="16" customFormat="1" ht="14.25" customHeight="1" x14ac:dyDescent="0.25">
      <c r="A119" s="55">
        <v>2360</v>
      </c>
      <c r="B119" s="54" t="s">
        <v>55</v>
      </c>
      <c r="C119" s="56" t="s">
        <v>1</v>
      </c>
      <c r="D119" s="56">
        <v>14</v>
      </c>
      <c r="E119" s="85">
        <f>VLOOKUP(C119,GRUPS!$A$1:$B$7,2,FALSE)</f>
        <v>8603.7608000000018</v>
      </c>
      <c r="F119" s="85">
        <f>VLOOKUP(C119,GRUPS!$A$1:$C$7,3,FALSE)</f>
        <v>1420.8804</v>
      </c>
      <c r="G119" s="87">
        <f t="shared" si="204"/>
        <v>10024.641200000002</v>
      </c>
      <c r="H119" s="83">
        <f>VLOOKUP(D119,NIVELLS!$A$1:$C$31,3,FALSE)</f>
        <v>5109.5822562825006</v>
      </c>
      <c r="I119" s="17">
        <f>VLOOKUP(A119,'C. ESPECÍFIC'!$A$2:$D$136,4,0)</f>
        <v>18040.352399999996</v>
      </c>
      <c r="J119" s="89">
        <f t="shared" si="205"/>
        <v>33174.575856282499</v>
      </c>
      <c r="K119" s="17">
        <f t="shared" si="206"/>
        <v>1288.5965999999996</v>
      </c>
      <c r="L119" s="28">
        <f t="shared" si="207"/>
        <v>30.869642546168578</v>
      </c>
      <c r="M119" s="28">
        <f t="shared" si="208"/>
        <v>41.159523394891437</v>
      </c>
      <c r="N119" s="48">
        <f t="shared" si="209"/>
        <v>51.449404243614296</v>
      </c>
    </row>
    <row r="120" spans="1:14" s="16" customFormat="1" ht="14.25" customHeight="1" x14ac:dyDescent="0.25">
      <c r="A120" s="55">
        <v>2365</v>
      </c>
      <c r="B120" s="54" t="s">
        <v>158</v>
      </c>
      <c r="C120" s="56" t="s">
        <v>1</v>
      </c>
      <c r="D120" s="56">
        <v>14</v>
      </c>
      <c r="E120" s="85">
        <f>VLOOKUP(C120,GRUPS!$A$1:$B$7,2,FALSE)</f>
        <v>8603.7608000000018</v>
      </c>
      <c r="F120" s="85">
        <f>VLOOKUP(C120,GRUPS!$A$1:$C$7,3,FALSE)</f>
        <v>1420.8804</v>
      </c>
      <c r="G120" s="87">
        <f t="shared" ref="G120" si="222">E120+F120</f>
        <v>10024.641200000002</v>
      </c>
      <c r="H120" s="83">
        <f>VLOOKUP(D120,NIVELLS!$A$1:$C$31,3,FALSE)</f>
        <v>5109.5822562825006</v>
      </c>
      <c r="I120" s="17">
        <f>VLOOKUP(A120,'C. ESPECÍFIC'!$A$2:$D$136,4,0)</f>
        <v>18849.600000000002</v>
      </c>
      <c r="J120" s="89">
        <f t="shared" ref="J120" si="223">G120+H120+I120</f>
        <v>33983.823456282509</v>
      </c>
      <c r="K120" s="17">
        <f t="shared" ref="K120" si="224">I120/14</f>
        <v>1346.4</v>
      </c>
      <c r="L120" s="28">
        <f t="shared" ref="L120" si="225">J120/$L$3*1.5</f>
        <v>31.622664506466354</v>
      </c>
      <c r="M120" s="28">
        <f t="shared" ref="M120" si="226">J120/$L$3*2</f>
        <v>42.163552675288472</v>
      </c>
      <c r="N120" s="48">
        <f t="shared" ref="N120" si="227">J120/$L$3*2.5</f>
        <v>52.704440844110593</v>
      </c>
    </row>
    <row r="121" spans="1:14" s="16" customFormat="1" ht="14.25" customHeight="1" x14ac:dyDescent="0.25">
      <c r="A121" s="55">
        <v>2370</v>
      </c>
      <c r="B121" s="54" t="s">
        <v>159</v>
      </c>
      <c r="C121" s="56" t="s">
        <v>1</v>
      </c>
      <c r="D121" s="56">
        <v>14</v>
      </c>
      <c r="E121" s="85">
        <f>VLOOKUP(C121,GRUPS!$A$1:$B$7,2,FALSE)</f>
        <v>8603.7608000000018</v>
      </c>
      <c r="F121" s="85">
        <f>VLOOKUP(C121,GRUPS!$A$1:$C$7,3,FALSE)</f>
        <v>1420.8804</v>
      </c>
      <c r="G121" s="87">
        <f t="shared" si="204"/>
        <v>10024.641200000002</v>
      </c>
      <c r="H121" s="83">
        <f>VLOOKUP(D121,NIVELLS!$A$1:$C$31,3,FALSE)</f>
        <v>5109.5822562825006</v>
      </c>
      <c r="I121" s="17">
        <f>VLOOKUP(A121,'C. ESPECÍFIC'!$A$2:$D$136,4,0)</f>
        <v>18040.352399999996</v>
      </c>
      <c r="J121" s="89">
        <f t="shared" si="205"/>
        <v>33174.575856282499</v>
      </c>
      <c r="K121" s="17">
        <f t="shared" si="206"/>
        <v>1288.5965999999996</v>
      </c>
      <c r="L121" s="28">
        <f t="shared" si="207"/>
        <v>30.869642546168578</v>
      </c>
      <c r="M121" s="28">
        <f t="shared" si="208"/>
        <v>41.159523394891437</v>
      </c>
      <c r="N121" s="48">
        <f t="shared" si="209"/>
        <v>51.449404243614296</v>
      </c>
    </row>
    <row r="122" spans="1:14" s="16" customFormat="1" ht="14.25" customHeight="1" x14ac:dyDescent="0.25">
      <c r="A122" s="55">
        <v>2375</v>
      </c>
      <c r="B122" s="54" t="s">
        <v>160</v>
      </c>
      <c r="C122" s="56" t="s">
        <v>1</v>
      </c>
      <c r="D122" s="56">
        <v>14</v>
      </c>
      <c r="E122" s="85">
        <f>VLOOKUP(C122,GRUPS!$A$1:$B$7,2,FALSE)</f>
        <v>8603.7608000000018</v>
      </c>
      <c r="F122" s="85">
        <f>VLOOKUP(C122,GRUPS!$A$1:$C$7,3,FALSE)</f>
        <v>1420.8804</v>
      </c>
      <c r="G122" s="87">
        <f t="shared" si="204"/>
        <v>10024.641200000002</v>
      </c>
      <c r="H122" s="83">
        <f>VLOOKUP(D122,NIVELLS!$A$1:$C$31,3,FALSE)</f>
        <v>5109.5822562825006</v>
      </c>
      <c r="I122" s="17">
        <f>VLOOKUP(A122,'C. ESPECÍFIC'!$A$2:$D$136,4,0)</f>
        <v>18849.600000000002</v>
      </c>
      <c r="J122" s="89">
        <f t="shared" si="205"/>
        <v>33983.823456282509</v>
      </c>
      <c r="K122" s="17">
        <f t="shared" si="206"/>
        <v>1346.4</v>
      </c>
      <c r="L122" s="28">
        <f t="shared" si="207"/>
        <v>31.622664506466354</v>
      </c>
      <c r="M122" s="28">
        <f t="shared" si="208"/>
        <v>42.163552675288472</v>
      </c>
      <c r="N122" s="48">
        <f t="shared" si="209"/>
        <v>52.704440844110593</v>
      </c>
    </row>
    <row r="123" spans="1:14" s="16" customFormat="1" ht="14.25" customHeight="1" x14ac:dyDescent="0.25">
      <c r="A123" s="55">
        <v>2380</v>
      </c>
      <c r="B123" s="54" t="s">
        <v>42</v>
      </c>
      <c r="C123" s="56" t="s">
        <v>1</v>
      </c>
      <c r="D123" s="56">
        <v>14</v>
      </c>
      <c r="E123" s="85">
        <f>VLOOKUP(C123,GRUPS!$A$1:$B$7,2,FALSE)</f>
        <v>8603.7608000000018</v>
      </c>
      <c r="F123" s="85">
        <f>VLOOKUP(C123,GRUPS!$A$1:$C$7,3,FALSE)</f>
        <v>1420.8804</v>
      </c>
      <c r="G123" s="87">
        <f t="shared" si="204"/>
        <v>10024.641200000002</v>
      </c>
      <c r="H123" s="83">
        <f>VLOOKUP(D123,NIVELLS!$A$1:$C$31,3,FALSE)</f>
        <v>5109.5822562825006</v>
      </c>
      <c r="I123" s="17">
        <f>VLOOKUP(A123,'C. ESPECÍFIC'!$A$2:$D$136,4,0)</f>
        <v>17231.247599999999</v>
      </c>
      <c r="J123" s="89">
        <f t="shared" si="205"/>
        <v>32365.471056282502</v>
      </c>
      <c r="K123" s="17">
        <f t="shared" si="206"/>
        <v>1230.8034</v>
      </c>
      <c r="L123" s="28">
        <f t="shared" si="207"/>
        <v>30.116753464282723</v>
      </c>
      <c r="M123" s="28">
        <f t="shared" si="208"/>
        <v>40.155671285710298</v>
      </c>
      <c r="N123" s="48">
        <f t="shared" si="209"/>
        <v>50.194589107137872</v>
      </c>
    </row>
    <row r="124" spans="1:14" s="16" customFormat="1" ht="14.25" customHeight="1" x14ac:dyDescent="0.25">
      <c r="A124" s="55">
        <v>2385</v>
      </c>
      <c r="B124" s="54" t="s">
        <v>51</v>
      </c>
      <c r="C124" s="56" t="s">
        <v>1</v>
      </c>
      <c r="D124" s="56">
        <v>14</v>
      </c>
      <c r="E124" s="85">
        <f>VLOOKUP(C124,GRUPS!$A$1:$B$7,2,FALSE)</f>
        <v>8603.7608000000018</v>
      </c>
      <c r="F124" s="85">
        <f>VLOOKUP(C124,GRUPS!$A$1:$C$7,3,FALSE)</f>
        <v>1420.8804</v>
      </c>
      <c r="G124" s="87">
        <f t="shared" si="204"/>
        <v>10024.641200000002</v>
      </c>
      <c r="H124" s="83">
        <f>VLOOKUP(D124,NIVELLS!$A$1:$C$31,3,FALSE)</f>
        <v>5109.5822562825006</v>
      </c>
      <c r="I124" s="17">
        <f>VLOOKUP(A124,'C. ESPECÍFIC'!$A$2:$D$136,4,0)</f>
        <v>19119.349200000004</v>
      </c>
      <c r="J124" s="89">
        <f t="shared" si="205"/>
        <v>34253.572656282508</v>
      </c>
      <c r="K124" s="17">
        <f t="shared" si="206"/>
        <v>1365.6678000000004</v>
      </c>
      <c r="L124" s="28">
        <f t="shared" si="207"/>
        <v>31.873671826565609</v>
      </c>
      <c r="M124" s="28">
        <f t="shared" si="208"/>
        <v>42.498229102087478</v>
      </c>
      <c r="N124" s="48">
        <f t="shared" si="209"/>
        <v>53.122786377609344</v>
      </c>
    </row>
    <row r="125" spans="1:14" s="16" customFormat="1" ht="14.25" customHeight="1" x14ac:dyDescent="0.25">
      <c r="A125" s="55">
        <v>2390</v>
      </c>
      <c r="B125" s="54" t="s">
        <v>52</v>
      </c>
      <c r="C125" s="56" t="s">
        <v>1</v>
      </c>
      <c r="D125" s="56">
        <v>14</v>
      </c>
      <c r="E125" s="85">
        <f>VLOOKUP(C125,GRUPS!$A$1:$B$7,2,FALSE)</f>
        <v>8603.7608000000018</v>
      </c>
      <c r="F125" s="85">
        <f>VLOOKUP(C125,GRUPS!$A$1:$C$7,3,FALSE)</f>
        <v>1420.8804</v>
      </c>
      <c r="G125" s="87">
        <f t="shared" si="204"/>
        <v>10024.641200000002</v>
      </c>
      <c r="H125" s="83">
        <f>VLOOKUP(D125,NIVELLS!$A$1:$C$31,3,FALSE)</f>
        <v>5109.5822562825006</v>
      </c>
      <c r="I125" s="17">
        <f>VLOOKUP(A125,'C. ESPECÍFIC'!$A$2:$D$136,4,0)</f>
        <v>18310.101600000002</v>
      </c>
      <c r="J125" s="89">
        <f t="shared" si="205"/>
        <v>33444.325056282505</v>
      </c>
      <c r="K125" s="17">
        <f t="shared" si="206"/>
        <v>1307.8644000000002</v>
      </c>
      <c r="L125" s="28">
        <f t="shared" si="207"/>
        <v>31.12064986626784</v>
      </c>
      <c r="M125" s="28">
        <f t="shared" si="208"/>
        <v>41.494199821690451</v>
      </c>
      <c r="N125" s="48">
        <f t="shared" si="209"/>
        <v>51.867749777113062</v>
      </c>
    </row>
    <row r="126" spans="1:14" s="16" customFormat="1" ht="14.25" customHeight="1" x14ac:dyDescent="0.25">
      <c r="A126" s="55">
        <v>2395</v>
      </c>
      <c r="B126" s="54" t="s">
        <v>38</v>
      </c>
      <c r="C126" s="56" t="s">
        <v>1</v>
      </c>
      <c r="D126" s="56">
        <v>14</v>
      </c>
      <c r="E126" s="85">
        <f>VLOOKUP(C126,GRUPS!$A$1:$B$7,2,FALSE)</f>
        <v>8603.7608000000018</v>
      </c>
      <c r="F126" s="85">
        <f>VLOOKUP(C126,GRUPS!$A$1:$C$7,3,FALSE)</f>
        <v>1420.8804</v>
      </c>
      <c r="G126" s="87">
        <f t="shared" si="204"/>
        <v>10024.641200000002</v>
      </c>
      <c r="H126" s="83">
        <f>VLOOKUP(D126,NIVELLS!$A$1:$C$31,3,FALSE)</f>
        <v>5109.5822562825006</v>
      </c>
      <c r="I126" s="17">
        <f>VLOOKUP(A126,'C. ESPECÍFIC'!$A$2:$D$136,4,0)</f>
        <v>16691.749200000002</v>
      </c>
      <c r="J126" s="89">
        <f t="shared" si="205"/>
        <v>31825.972656282505</v>
      </c>
      <c r="K126" s="17">
        <f t="shared" si="206"/>
        <v>1192.2678000000001</v>
      </c>
      <c r="L126" s="28">
        <f t="shared" si="207"/>
        <v>29.61473882408422</v>
      </c>
      <c r="M126" s="28">
        <f t="shared" si="208"/>
        <v>39.486318432112292</v>
      </c>
      <c r="N126" s="48">
        <f t="shared" si="209"/>
        <v>49.357898040140363</v>
      </c>
    </row>
    <row r="127" spans="1:14" s="16" customFormat="1" ht="14.25" customHeight="1" x14ac:dyDescent="0.25">
      <c r="A127" s="99">
        <v>2400</v>
      </c>
      <c r="B127" s="101" t="s">
        <v>93</v>
      </c>
      <c r="C127" s="56" t="s">
        <v>1</v>
      </c>
      <c r="D127" s="56">
        <v>14</v>
      </c>
      <c r="E127" s="85">
        <f>VLOOKUP(C127,GRUPS!$A$1:$B$7,2,FALSE)</f>
        <v>8603.7608000000018</v>
      </c>
      <c r="F127" s="85">
        <f>VLOOKUP(C127,GRUPS!$A$1:$C$7,3,FALSE)</f>
        <v>1420.8804</v>
      </c>
      <c r="G127" s="87">
        <f t="shared" ref="G127:G137" si="228">E127+F127</f>
        <v>10024.641200000002</v>
      </c>
      <c r="H127" s="83">
        <f>VLOOKUP(D127,NIVELLS!$A$1:$C$31,3,FALSE)</f>
        <v>5109.5822562825006</v>
      </c>
      <c r="I127" s="17">
        <f>VLOOKUP(A127,'C. ESPECÍFIC'!$A$2:$D$136,4,0)</f>
        <v>22895.5524</v>
      </c>
      <c r="J127" s="89">
        <f t="shared" ref="J127:J137" si="229">G127+H127+I127</f>
        <v>38029.775856282504</v>
      </c>
      <c r="K127" s="17">
        <f t="shared" ref="K127:K137" si="230">I127/14</f>
        <v>1635.3966</v>
      </c>
      <c r="L127" s="28">
        <f t="shared" ref="L127:L137" si="231">J127/$L$3*1.5</f>
        <v>35.387508551131361</v>
      </c>
      <c r="M127" s="28">
        <f t="shared" ref="M127:M137" si="232">J127/$L$3*2</f>
        <v>47.183344734841818</v>
      </c>
      <c r="N127" s="48">
        <f t="shared" ref="N127:N137" si="233">J127/$L$3*2.5</f>
        <v>58.979180918552274</v>
      </c>
    </row>
    <row r="128" spans="1:14" s="16" customFormat="1" ht="14.25" customHeight="1" x14ac:dyDescent="0.25">
      <c r="A128" s="100"/>
      <c r="B128" s="102"/>
      <c r="C128" s="56" t="s">
        <v>2</v>
      </c>
      <c r="D128" s="56">
        <v>14</v>
      </c>
      <c r="E128" s="85">
        <f>VLOOKUP(C128,GRUPS!$A$1:$B$7,2,FALSE)</f>
        <v>7874.7563999999993</v>
      </c>
      <c r="F128" s="85">
        <f>VLOOKUP(C128,GRUPS!$A$1:$C$7,3,FALSE)</f>
        <v>1312.4644000000001</v>
      </c>
      <c r="G128" s="87">
        <f t="shared" si="228"/>
        <v>9187.2207999999991</v>
      </c>
      <c r="H128" s="83">
        <f>VLOOKUP(D128,NIVELLS!$A$1:$C$31,3,FALSE)</f>
        <v>5109.5822562825006</v>
      </c>
      <c r="I128" s="17">
        <f>VLOOKUP(A127,'C. ESPECÍFIC'!$A$2:$D$136,4,0)</f>
        <v>22895.5524</v>
      </c>
      <c r="J128" s="89">
        <f t="shared" si="229"/>
        <v>37192.355456282501</v>
      </c>
      <c r="K128" s="17">
        <f t="shared" si="230"/>
        <v>1635.3966</v>
      </c>
      <c r="L128" s="28">
        <f t="shared" si="231"/>
        <v>34.608271206218205</v>
      </c>
      <c r="M128" s="28">
        <f t="shared" si="232"/>
        <v>46.144361608290943</v>
      </c>
      <c r="N128" s="48">
        <f t="shared" si="233"/>
        <v>57.68045201036368</v>
      </c>
    </row>
    <row r="129" spans="1:14" s="16" customFormat="1" ht="14.25" customHeight="1" x14ac:dyDescent="0.25">
      <c r="A129" s="99">
        <v>2405</v>
      </c>
      <c r="B129" s="101" t="s">
        <v>61</v>
      </c>
      <c r="C129" s="56" t="s">
        <v>1</v>
      </c>
      <c r="D129" s="56">
        <v>14</v>
      </c>
      <c r="E129" s="85">
        <f>VLOOKUP(C129,GRUPS!$A$1:$B$7,2,FALSE)</f>
        <v>8603.7608000000018</v>
      </c>
      <c r="F129" s="85">
        <f>VLOOKUP(C129,GRUPS!$A$1:$C$7,3,FALSE)</f>
        <v>1420.8804</v>
      </c>
      <c r="G129" s="87">
        <f t="shared" si="228"/>
        <v>10024.641200000002</v>
      </c>
      <c r="H129" s="83">
        <f>VLOOKUP(D129,NIVELLS!$A$1:$C$31,3,FALSE)</f>
        <v>5109.5822562825006</v>
      </c>
      <c r="I129" s="17">
        <f>VLOOKUP(A129,'C. ESPECÍFIC'!$A$2:$D$136,4,0)</f>
        <v>20198.2032</v>
      </c>
      <c r="J129" s="89">
        <f t="shared" si="229"/>
        <v>35332.426656282507</v>
      </c>
      <c r="K129" s="17">
        <f t="shared" si="230"/>
        <v>1442.7288000000001</v>
      </c>
      <c r="L129" s="28">
        <f t="shared" si="231"/>
        <v>32.877568228550714</v>
      </c>
      <c r="M129" s="28">
        <f t="shared" si="232"/>
        <v>43.836757638067624</v>
      </c>
      <c r="N129" s="48">
        <f t="shared" si="233"/>
        <v>54.795947047584534</v>
      </c>
    </row>
    <row r="130" spans="1:14" s="16" customFormat="1" ht="14.25" customHeight="1" x14ac:dyDescent="0.25">
      <c r="A130" s="100"/>
      <c r="B130" s="102"/>
      <c r="C130" s="56" t="s">
        <v>2</v>
      </c>
      <c r="D130" s="56">
        <v>14</v>
      </c>
      <c r="E130" s="85">
        <f>VLOOKUP(C130,GRUPS!$A$1:$B$7,2,FALSE)</f>
        <v>7874.7563999999993</v>
      </c>
      <c r="F130" s="85">
        <f>VLOOKUP(C130,GRUPS!$A$1:$C$7,3,FALSE)</f>
        <v>1312.4644000000001</v>
      </c>
      <c r="G130" s="87">
        <f t="shared" si="228"/>
        <v>9187.2207999999991</v>
      </c>
      <c r="H130" s="83">
        <f>VLOOKUP(D130,NIVELLS!$A$1:$C$31,3,FALSE)</f>
        <v>5109.5822562825006</v>
      </c>
      <c r="I130" s="17">
        <f>VLOOKUP(A129,'C. ESPECÍFIC'!$A$2:$D$136,4,0)</f>
        <v>20198.2032</v>
      </c>
      <c r="J130" s="89">
        <f t="shared" si="229"/>
        <v>34495.006256282504</v>
      </c>
      <c r="K130" s="17">
        <f t="shared" si="230"/>
        <v>1442.7288000000001</v>
      </c>
      <c r="L130" s="28">
        <f t="shared" si="231"/>
        <v>32.098330883637566</v>
      </c>
      <c r="M130" s="28">
        <f t="shared" si="232"/>
        <v>42.797774511516756</v>
      </c>
      <c r="N130" s="48">
        <f t="shared" si="233"/>
        <v>53.497218139395947</v>
      </c>
    </row>
    <row r="131" spans="1:14" s="16" customFormat="1" ht="14.25" customHeight="1" x14ac:dyDescent="0.25">
      <c r="A131" s="99">
        <v>2410</v>
      </c>
      <c r="B131" s="101" t="s">
        <v>75</v>
      </c>
      <c r="C131" s="56" t="s">
        <v>1</v>
      </c>
      <c r="D131" s="56">
        <v>14</v>
      </c>
      <c r="E131" s="85">
        <f>VLOOKUP(C131,GRUPS!$A$1:$B$7,2,FALSE)</f>
        <v>8603.7608000000018</v>
      </c>
      <c r="F131" s="85">
        <f>VLOOKUP(C131,GRUPS!$A$1:$C$7,3,FALSE)</f>
        <v>1420.8804</v>
      </c>
      <c r="G131" s="87">
        <f t="shared" si="228"/>
        <v>10024.641200000002</v>
      </c>
      <c r="H131" s="83">
        <f>VLOOKUP(D131,NIVELLS!$A$1:$C$31,3,FALSE)</f>
        <v>5109.5822562825006</v>
      </c>
      <c r="I131" s="17">
        <f>VLOOKUP(A131,'C. ESPECÍFIC'!$A$2:$D$136,4,0)</f>
        <v>20791.537199999999</v>
      </c>
      <c r="J131" s="89">
        <f t="shared" si="229"/>
        <v>35925.760656282502</v>
      </c>
      <c r="K131" s="17">
        <f t="shared" si="230"/>
        <v>1485.1098</v>
      </c>
      <c r="L131" s="28">
        <f t="shared" si="231"/>
        <v>33.429678030039554</v>
      </c>
      <c r="M131" s="28">
        <f t="shared" si="232"/>
        <v>44.572904040052734</v>
      </c>
      <c r="N131" s="48">
        <f t="shared" si="233"/>
        <v>55.716130050065914</v>
      </c>
    </row>
    <row r="132" spans="1:14" s="16" customFormat="1" ht="14.25" customHeight="1" x14ac:dyDescent="0.25">
      <c r="A132" s="100"/>
      <c r="B132" s="102"/>
      <c r="C132" s="56" t="s">
        <v>2</v>
      </c>
      <c r="D132" s="56">
        <v>14</v>
      </c>
      <c r="E132" s="85">
        <f>VLOOKUP(C132,GRUPS!$A$1:$B$7,2,FALSE)</f>
        <v>7874.7563999999993</v>
      </c>
      <c r="F132" s="85">
        <f>VLOOKUP(C132,GRUPS!$A$1:$C$7,3,FALSE)</f>
        <v>1312.4644000000001</v>
      </c>
      <c r="G132" s="87">
        <f t="shared" si="228"/>
        <v>9187.2207999999991</v>
      </c>
      <c r="H132" s="83">
        <f>VLOOKUP(D132,NIVELLS!$A$1:$C$31,3,FALSE)</f>
        <v>5109.5822562825006</v>
      </c>
      <c r="I132" s="17">
        <f>VLOOKUP(A131,'C. ESPECÍFIC'!$A$2:$D$136,4,0)</f>
        <v>20791.537199999999</v>
      </c>
      <c r="J132" s="89">
        <f t="shared" si="229"/>
        <v>35088.340256282499</v>
      </c>
      <c r="K132" s="17">
        <f t="shared" si="230"/>
        <v>1485.1098</v>
      </c>
      <c r="L132" s="28">
        <f t="shared" si="231"/>
        <v>32.650440685126398</v>
      </c>
      <c r="M132" s="28">
        <f t="shared" si="232"/>
        <v>43.533920913501859</v>
      </c>
      <c r="N132" s="48">
        <f t="shared" si="233"/>
        <v>54.41740114187732</v>
      </c>
    </row>
    <row r="133" spans="1:14" s="16" customFormat="1" ht="14.25" customHeight="1" x14ac:dyDescent="0.25">
      <c r="A133" s="99">
        <v>2415</v>
      </c>
      <c r="B133" s="101" t="s">
        <v>69</v>
      </c>
      <c r="C133" s="56" t="s">
        <v>1</v>
      </c>
      <c r="D133" s="56">
        <v>14</v>
      </c>
      <c r="E133" s="85">
        <f>VLOOKUP(C133,GRUPS!$A$1:$B$7,2,FALSE)</f>
        <v>8603.7608000000018</v>
      </c>
      <c r="F133" s="85">
        <f>VLOOKUP(C133,GRUPS!$A$1:$C$7,3,FALSE)</f>
        <v>1420.8804</v>
      </c>
      <c r="G133" s="87">
        <f t="shared" si="228"/>
        <v>10024.641200000002</v>
      </c>
      <c r="H133" s="83">
        <f>VLOOKUP(D133,NIVELLS!$A$1:$C$31,3,FALSE)</f>
        <v>5109.5822562825006</v>
      </c>
      <c r="I133" s="17">
        <f>VLOOKUP(A133,'C. ESPECÍFIC'!$A$2:$D$136,4,0)</f>
        <v>21007.450799999999</v>
      </c>
      <c r="J133" s="89">
        <f t="shared" si="229"/>
        <v>36141.674256282502</v>
      </c>
      <c r="K133" s="17">
        <f t="shared" si="230"/>
        <v>1500.5321999999999</v>
      </c>
      <c r="L133" s="28">
        <f t="shared" si="231"/>
        <v>33.630590188848487</v>
      </c>
      <c r="M133" s="28">
        <f t="shared" si="232"/>
        <v>44.840786918464644</v>
      </c>
      <c r="N133" s="48">
        <f t="shared" si="233"/>
        <v>56.050983648080802</v>
      </c>
    </row>
    <row r="134" spans="1:14" s="16" customFormat="1" ht="14.25" customHeight="1" x14ac:dyDescent="0.25">
      <c r="A134" s="100"/>
      <c r="B134" s="102"/>
      <c r="C134" s="56" t="s">
        <v>2</v>
      </c>
      <c r="D134" s="56">
        <v>14</v>
      </c>
      <c r="E134" s="85">
        <f>VLOOKUP(C134,GRUPS!$A$1:$B$7,2,FALSE)</f>
        <v>7874.7563999999993</v>
      </c>
      <c r="F134" s="85">
        <f>VLOOKUP(C134,GRUPS!$A$1:$C$7,3,FALSE)</f>
        <v>1312.4644000000001</v>
      </c>
      <c r="G134" s="87">
        <f t="shared" si="228"/>
        <v>9187.2207999999991</v>
      </c>
      <c r="H134" s="83">
        <f>VLOOKUP(D134,NIVELLS!$A$1:$C$31,3,FALSE)</f>
        <v>5109.5822562825006</v>
      </c>
      <c r="I134" s="17">
        <f>VLOOKUP(A133,'C. ESPECÍFIC'!$A$2:$D$136,4,0)</f>
        <v>21007.450799999999</v>
      </c>
      <c r="J134" s="89">
        <f t="shared" si="229"/>
        <v>35304.253856282499</v>
      </c>
      <c r="K134" s="17">
        <f t="shared" si="230"/>
        <v>1500.5321999999999</v>
      </c>
      <c r="L134" s="28">
        <f t="shared" si="231"/>
        <v>32.851352843935331</v>
      </c>
      <c r="M134" s="28">
        <f t="shared" si="232"/>
        <v>43.80180379191377</v>
      </c>
      <c r="N134" s="48">
        <f t="shared" si="233"/>
        <v>54.752254739892209</v>
      </c>
    </row>
    <row r="135" spans="1:14" s="16" customFormat="1" ht="14.25" customHeight="1" x14ac:dyDescent="0.25">
      <c r="A135" s="99">
        <v>2420</v>
      </c>
      <c r="B135" s="101" t="s">
        <v>62</v>
      </c>
      <c r="C135" s="56" t="s">
        <v>1</v>
      </c>
      <c r="D135" s="56">
        <v>14</v>
      </c>
      <c r="E135" s="85">
        <f>VLOOKUP(C135,GRUPS!$A$1:$B$7,2,FALSE)</f>
        <v>8603.7608000000018</v>
      </c>
      <c r="F135" s="85">
        <f>VLOOKUP(C135,GRUPS!$A$1:$C$7,3,FALSE)</f>
        <v>1420.8804</v>
      </c>
      <c r="G135" s="87">
        <f t="shared" si="228"/>
        <v>10024.641200000002</v>
      </c>
      <c r="H135" s="83">
        <f>VLOOKUP(D135,NIVELLS!$A$1:$C$31,3,FALSE)</f>
        <v>5109.5822562825006</v>
      </c>
      <c r="I135" s="17">
        <f>VLOOKUP(A135,'C. ESPECÍFIC'!$A$2:$D$136,4,0)</f>
        <v>20198.2032</v>
      </c>
      <c r="J135" s="89">
        <f t="shared" si="229"/>
        <v>35332.426656282507</v>
      </c>
      <c r="K135" s="17">
        <f t="shared" si="230"/>
        <v>1442.7288000000001</v>
      </c>
      <c r="L135" s="28">
        <f t="shared" si="231"/>
        <v>32.877568228550714</v>
      </c>
      <c r="M135" s="28">
        <f t="shared" si="232"/>
        <v>43.836757638067624</v>
      </c>
      <c r="N135" s="48">
        <f t="shared" si="233"/>
        <v>54.795947047584534</v>
      </c>
    </row>
    <row r="136" spans="1:14" s="16" customFormat="1" ht="14.25" customHeight="1" x14ac:dyDescent="0.25">
      <c r="A136" s="100"/>
      <c r="B136" s="102"/>
      <c r="C136" s="56" t="s">
        <v>2</v>
      </c>
      <c r="D136" s="56">
        <v>14</v>
      </c>
      <c r="E136" s="85">
        <f>VLOOKUP(C136,GRUPS!$A$1:$B$7,2,FALSE)</f>
        <v>7874.7563999999993</v>
      </c>
      <c r="F136" s="85">
        <f>VLOOKUP(C136,GRUPS!$A$1:$C$7,3,FALSE)</f>
        <v>1312.4644000000001</v>
      </c>
      <c r="G136" s="87">
        <f t="shared" si="228"/>
        <v>9187.2207999999991</v>
      </c>
      <c r="H136" s="83">
        <f>VLOOKUP(D136,NIVELLS!$A$1:$C$31,3,FALSE)</f>
        <v>5109.5822562825006</v>
      </c>
      <c r="I136" s="17">
        <f>VLOOKUP(A135,'C. ESPECÍFIC'!$A$2:$D$136,4,0)</f>
        <v>20198.2032</v>
      </c>
      <c r="J136" s="89">
        <f t="shared" si="229"/>
        <v>34495.006256282504</v>
      </c>
      <c r="K136" s="17">
        <f t="shared" si="230"/>
        <v>1442.7288000000001</v>
      </c>
      <c r="L136" s="28">
        <f t="shared" si="231"/>
        <v>32.098330883637566</v>
      </c>
      <c r="M136" s="28">
        <f t="shared" si="232"/>
        <v>42.797774511516756</v>
      </c>
      <c r="N136" s="48">
        <f t="shared" si="233"/>
        <v>53.497218139395947</v>
      </c>
    </row>
    <row r="137" spans="1:14" s="16" customFormat="1" ht="14.25" customHeight="1" x14ac:dyDescent="0.25">
      <c r="A137" s="99">
        <v>2425</v>
      </c>
      <c r="B137" s="101" t="s">
        <v>59</v>
      </c>
      <c r="C137" s="56" t="s">
        <v>1</v>
      </c>
      <c r="D137" s="56">
        <v>14</v>
      </c>
      <c r="E137" s="85">
        <f>VLOOKUP(C137,GRUPS!$A$1:$B$7,2,FALSE)</f>
        <v>8603.7608000000018</v>
      </c>
      <c r="F137" s="85">
        <f>VLOOKUP(C137,GRUPS!$A$1:$C$7,3,FALSE)</f>
        <v>1420.8804</v>
      </c>
      <c r="G137" s="87">
        <f t="shared" si="228"/>
        <v>10024.641200000002</v>
      </c>
      <c r="H137" s="83">
        <f>VLOOKUP(D137,NIVELLS!$A$1:$C$31,3,FALSE)</f>
        <v>5109.5822562825006</v>
      </c>
      <c r="I137" s="17">
        <f>VLOOKUP(A137,'C. ESPECÍFIC'!$A$2:$D$136,4,0)</f>
        <v>19928.454000000002</v>
      </c>
      <c r="J137" s="89">
        <f t="shared" si="229"/>
        <v>35062.677456282501</v>
      </c>
      <c r="K137" s="17">
        <f t="shared" si="230"/>
        <v>1423.461</v>
      </c>
      <c r="L137" s="28">
        <f t="shared" si="231"/>
        <v>32.626560908451459</v>
      </c>
      <c r="M137" s="28">
        <f t="shared" si="232"/>
        <v>43.50208121126861</v>
      </c>
      <c r="N137" s="48">
        <f t="shared" si="233"/>
        <v>54.377601514085761</v>
      </c>
    </row>
    <row r="138" spans="1:14" s="16" customFormat="1" ht="14.25" customHeight="1" x14ac:dyDescent="0.25">
      <c r="A138" s="100"/>
      <c r="B138" s="102"/>
      <c r="C138" s="56" t="s">
        <v>2</v>
      </c>
      <c r="D138" s="56">
        <v>14</v>
      </c>
      <c r="E138" s="85">
        <f>VLOOKUP(C138,GRUPS!$A$1:$B$7,2,FALSE)</f>
        <v>7874.7563999999993</v>
      </c>
      <c r="F138" s="85">
        <f>VLOOKUP(C138,GRUPS!$A$1:$C$7,3,FALSE)</f>
        <v>1312.4644000000001</v>
      </c>
      <c r="G138" s="87">
        <f t="shared" si="204"/>
        <v>9187.2207999999991</v>
      </c>
      <c r="H138" s="83">
        <f>VLOOKUP(D138,NIVELLS!$A$1:$C$31,3,FALSE)</f>
        <v>5109.5822562825006</v>
      </c>
      <c r="I138" s="17">
        <f>VLOOKUP(A137,'C. ESPECÍFIC'!$A$2:$D$136,4,0)</f>
        <v>19928.454000000002</v>
      </c>
      <c r="J138" s="89">
        <f t="shared" si="205"/>
        <v>34225.257056282499</v>
      </c>
      <c r="K138" s="17">
        <f t="shared" si="206"/>
        <v>1423.461</v>
      </c>
      <c r="L138" s="28">
        <f t="shared" si="207"/>
        <v>31.847323563538307</v>
      </c>
      <c r="M138" s="28">
        <f t="shared" si="208"/>
        <v>42.463098084717743</v>
      </c>
      <c r="N138" s="48">
        <f t="shared" si="209"/>
        <v>53.078872605897175</v>
      </c>
    </row>
    <row r="139" spans="1:14" s="16" customFormat="1" ht="14.25" customHeight="1" x14ac:dyDescent="0.25">
      <c r="A139" s="55">
        <v>2430</v>
      </c>
      <c r="B139" s="54" t="s">
        <v>47</v>
      </c>
      <c r="C139" s="56" t="s">
        <v>2</v>
      </c>
      <c r="D139" s="56">
        <v>13</v>
      </c>
      <c r="E139" s="85">
        <f>VLOOKUP(C139,GRUPS!$A$1:$B$7,2,FALSE)</f>
        <v>7874.7563999999993</v>
      </c>
      <c r="F139" s="85">
        <f>VLOOKUP(C139,GRUPS!$A$1:$C$7,3,FALSE)</f>
        <v>1312.4644000000001</v>
      </c>
      <c r="G139" s="87">
        <f t="shared" si="204"/>
        <v>9187.2207999999991</v>
      </c>
      <c r="H139" s="83">
        <f>VLOOKUP(D139,NIVELLS!$A$1:$C$31,3,FALSE)</f>
        <v>4732.9813742000006</v>
      </c>
      <c r="I139" s="17">
        <f>VLOOKUP(A139,'C. ESPECÍFIC'!$A$2:$D$136,4,0)</f>
        <v>18040.352399999996</v>
      </c>
      <c r="J139" s="89">
        <f t="shared" si="205"/>
        <v>31960.554574199996</v>
      </c>
      <c r="K139" s="17">
        <f t="shared" si="206"/>
        <v>1288.5965999999996</v>
      </c>
      <c r="L139" s="28">
        <f t="shared" si="207"/>
        <v>29.739970137282874</v>
      </c>
      <c r="M139" s="28">
        <f t="shared" si="208"/>
        <v>39.653293516377168</v>
      </c>
      <c r="N139" s="48">
        <f t="shared" si="209"/>
        <v>49.566616895471462</v>
      </c>
    </row>
    <row r="140" spans="1:14" s="16" customFormat="1" ht="14.25" customHeight="1" x14ac:dyDescent="0.25">
      <c r="A140" s="55">
        <v>2435</v>
      </c>
      <c r="B140" s="54" t="s">
        <v>57</v>
      </c>
      <c r="C140" s="56" t="s">
        <v>4</v>
      </c>
      <c r="D140" s="56">
        <v>20</v>
      </c>
      <c r="E140" s="85">
        <f>VLOOKUP(C140,GRUPS!$A$1:$B$7,2,FALSE)</f>
        <v>13768.204000000002</v>
      </c>
      <c r="F140" s="85">
        <f>VLOOKUP(C140,GRUPS!$A$1:$C$7,3,FALSE)</f>
        <v>1673.5648000000001</v>
      </c>
      <c r="G140" s="87">
        <f t="shared" si="204"/>
        <v>15441.768800000002</v>
      </c>
      <c r="H140" s="83">
        <f>VLOOKUP(D140,NIVELLS!$A$1:$C$31,3,FALSE)</f>
        <v>7365.2584231049996</v>
      </c>
      <c r="I140" s="17">
        <f>VLOOKUP(A140,'C. ESPECÍFIC'!$A$2:$D$136,4,0)</f>
        <v>19388.955600000001</v>
      </c>
      <c r="J140" s="89">
        <f t="shared" si="205"/>
        <v>42195.982823105005</v>
      </c>
      <c r="K140" s="17">
        <f t="shared" si="206"/>
        <v>1384.9254000000001</v>
      </c>
      <c r="L140" s="28">
        <f t="shared" si="207"/>
        <v>39.264252006611358</v>
      </c>
      <c r="M140" s="28">
        <f t="shared" si="208"/>
        <v>52.352336008815143</v>
      </c>
      <c r="N140" s="48">
        <f t="shared" si="209"/>
        <v>65.440420011018929</v>
      </c>
    </row>
    <row r="141" spans="1:14" s="16" customFormat="1" ht="14.25" customHeight="1" x14ac:dyDescent="0.25">
      <c r="A141" s="99">
        <v>2440</v>
      </c>
      <c r="B141" s="101" t="s">
        <v>43</v>
      </c>
      <c r="C141" s="56" t="s">
        <v>1</v>
      </c>
      <c r="D141" s="56">
        <v>14</v>
      </c>
      <c r="E141" s="85">
        <f>VLOOKUP(C141,GRUPS!$A$1:$B$7,2,FALSE)</f>
        <v>8603.7608000000018</v>
      </c>
      <c r="F141" s="85">
        <f>VLOOKUP(C141,GRUPS!$A$1:$C$7,3,FALSE)</f>
        <v>1420.8804</v>
      </c>
      <c r="G141" s="87">
        <f t="shared" ref="G141:G154" si="234">E141+F141</f>
        <v>10024.641200000002</v>
      </c>
      <c r="H141" s="83">
        <f>VLOOKUP(D141,NIVELLS!$A$1:$C$31,3,FALSE)</f>
        <v>5109.5822562825006</v>
      </c>
      <c r="I141" s="17">
        <f>VLOOKUP(A141,'C. ESPECÍFIC'!$A$2:$D$136,4,0)</f>
        <v>17231.247599999999</v>
      </c>
      <c r="J141" s="89">
        <f t="shared" ref="J141:J154" si="235">G141+H141+I141</f>
        <v>32365.471056282502</v>
      </c>
      <c r="K141" s="17">
        <f t="shared" ref="K141:K154" si="236">I141/14</f>
        <v>1230.8034</v>
      </c>
      <c r="L141" s="28">
        <f t="shared" ref="L141:L154" si="237">J141/$L$3*1.5</f>
        <v>30.116753464282723</v>
      </c>
      <c r="M141" s="28">
        <f t="shared" ref="M141:M154" si="238">J141/$L$3*2</f>
        <v>40.155671285710298</v>
      </c>
      <c r="N141" s="48">
        <f t="shared" ref="N141:N154" si="239">J141/$L$3*2.5</f>
        <v>50.194589107137872</v>
      </c>
    </row>
    <row r="142" spans="1:14" s="16" customFormat="1" ht="14.25" customHeight="1" x14ac:dyDescent="0.25">
      <c r="A142" s="100"/>
      <c r="B142" s="102"/>
      <c r="C142" s="56" t="s">
        <v>2</v>
      </c>
      <c r="D142" s="56">
        <v>14</v>
      </c>
      <c r="E142" s="85">
        <f>VLOOKUP(C142,GRUPS!$A$1:$B$7,2,FALSE)</f>
        <v>7874.7563999999993</v>
      </c>
      <c r="F142" s="85">
        <f>VLOOKUP(C142,GRUPS!$A$1:$C$7,3,FALSE)</f>
        <v>1312.4644000000001</v>
      </c>
      <c r="G142" s="87">
        <f t="shared" si="234"/>
        <v>9187.2207999999991</v>
      </c>
      <c r="H142" s="83">
        <f>VLOOKUP(D142,NIVELLS!$A$1:$C$31,3,FALSE)</f>
        <v>5109.5822562825006</v>
      </c>
      <c r="I142" s="17">
        <f>VLOOKUP(A141,'C. ESPECÍFIC'!$A$2:$D$136,4,0)</f>
        <v>17231.247599999999</v>
      </c>
      <c r="J142" s="89">
        <f t="shared" si="235"/>
        <v>31528.050656282499</v>
      </c>
      <c r="K142" s="17">
        <f t="shared" si="236"/>
        <v>1230.8034</v>
      </c>
      <c r="L142" s="28">
        <f t="shared" si="237"/>
        <v>29.337516119369575</v>
      </c>
      <c r="M142" s="28">
        <f t="shared" si="238"/>
        <v>39.11668815915943</v>
      </c>
      <c r="N142" s="48">
        <f t="shared" si="239"/>
        <v>48.895860198949286</v>
      </c>
    </row>
    <row r="143" spans="1:14" s="16" customFormat="1" ht="14.25" customHeight="1" x14ac:dyDescent="0.25">
      <c r="A143" s="99">
        <v>2445</v>
      </c>
      <c r="B143" s="101" t="s">
        <v>65</v>
      </c>
      <c r="C143" s="56" t="s">
        <v>1</v>
      </c>
      <c r="D143" s="56">
        <v>14</v>
      </c>
      <c r="E143" s="85">
        <f>VLOOKUP(C143,GRUPS!$A$1:$B$7,2,FALSE)</f>
        <v>8603.7608000000018</v>
      </c>
      <c r="F143" s="85">
        <f>VLOOKUP(C143,GRUPS!$A$1:$C$7,3,FALSE)</f>
        <v>1420.8804</v>
      </c>
      <c r="G143" s="87">
        <f t="shared" si="234"/>
        <v>10024.641200000002</v>
      </c>
      <c r="H143" s="83">
        <f>VLOOKUP(D143,NIVELLS!$A$1:$C$31,3,FALSE)</f>
        <v>5109.5822562825006</v>
      </c>
      <c r="I143" s="17">
        <f>VLOOKUP(A143,'C. ESPECÍFIC'!$A$2:$D$136,4,0)</f>
        <v>20467.952399999998</v>
      </c>
      <c r="J143" s="89">
        <f t="shared" si="235"/>
        <v>35602.175856282498</v>
      </c>
      <c r="K143" s="17">
        <f t="shared" si="236"/>
        <v>1461.9965999999999</v>
      </c>
      <c r="L143" s="28">
        <f t="shared" si="237"/>
        <v>33.12857554864997</v>
      </c>
      <c r="M143" s="28">
        <f t="shared" si="238"/>
        <v>44.171434064866624</v>
      </c>
      <c r="N143" s="48">
        <f t="shared" si="239"/>
        <v>55.214292581083278</v>
      </c>
    </row>
    <row r="144" spans="1:14" s="16" customFormat="1" ht="14.25" customHeight="1" x14ac:dyDescent="0.25">
      <c r="A144" s="100"/>
      <c r="B144" s="102"/>
      <c r="C144" s="56" t="s">
        <v>2</v>
      </c>
      <c r="D144" s="56">
        <v>14</v>
      </c>
      <c r="E144" s="85">
        <f>VLOOKUP(C144,GRUPS!$A$1:$B$7,2,FALSE)</f>
        <v>7874.7563999999993</v>
      </c>
      <c r="F144" s="85">
        <f>VLOOKUP(C144,GRUPS!$A$1:$C$7,3,FALSE)</f>
        <v>1312.4644000000001</v>
      </c>
      <c r="G144" s="87">
        <f t="shared" si="234"/>
        <v>9187.2207999999991</v>
      </c>
      <c r="H144" s="83">
        <f>VLOOKUP(D144,NIVELLS!$A$1:$C$31,3,FALSE)</f>
        <v>5109.5822562825006</v>
      </c>
      <c r="I144" s="17">
        <f>VLOOKUP(A143,'C. ESPECÍFIC'!$A$2:$D$136,4,0)</f>
        <v>20467.952399999998</v>
      </c>
      <c r="J144" s="89">
        <f t="shared" si="235"/>
        <v>34764.755456282495</v>
      </c>
      <c r="K144" s="17">
        <f t="shared" si="236"/>
        <v>1461.9965999999999</v>
      </c>
      <c r="L144" s="28">
        <f t="shared" si="237"/>
        <v>32.349338203736814</v>
      </c>
      <c r="M144" s="28">
        <f t="shared" si="238"/>
        <v>43.132450938315749</v>
      </c>
      <c r="N144" s="48">
        <f t="shared" si="239"/>
        <v>53.915563672894685</v>
      </c>
    </row>
    <row r="145" spans="1:14" s="16" customFormat="1" ht="14.25" customHeight="1" x14ac:dyDescent="0.25">
      <c r="A145" s="99">
        <v>2450</v>
      </c>
      <c r="B145" s="103" t="s">
        <v>48</v>
      </c>
      <c r="C145" s="56" t="s">
        <v>1</v>
      </c>
      <c r="D145" s="56">
        <v>14</v>
      </c>
      <c r="E145" s="85">
        <f>VLOOKUP(C145,GRUPS!$A$1:$B$7,2,FALSE)</f>
        <v>8603.7608000000018</v>
      </c>
      <c r="F145" s="85">
        <f>VLOOKUP(C145,GRUPS!$A$1:$C$7,3,FALSE)</f>
        <v>1420.8804</v>
      </c>
      <c r="G145" s="87">
        <f t="shared" si="234"/>
        <v>10024.641200000002</v>
      </c>
      <c r="H145" s="83">
        <f>VLOOKUP(D145,NIVELLS!$A$1:$C$31,3,FALSE)</f>
        <v>5109.5822562825006</v>
      </c>
      <c r="I145" s="17">
        <f>VLOOKUP(A145,'C. ESPECÍFIC'!$A$2:$D$136,4,0)</f>
        <v>18040.352399999996</v>
      </c>
      <c r="J145" s="89">
        <f t="shared" si="235"/>
        <v>33174.575856282499</v>
      </c>
      <c r="K145" s="17">
        <f t="shared" si="236"/>
        <v>1288.5965999999996</v>
      </c>
      <c r="L145" s="28">
        <f t="shared" si="237"/>
        <v>30.869642546168578</v>
      </c>
      <c r="M145" s="28">
        <f t="shared" si="238"/>
        <v>41.159523394891437</v>
      </c>
      <c r="N145" s="48">
        <f t="shared" si="239"/>
        <v>51.449404243614296</v>
      </c>
    </row>
    <row r="146" spans="1:14" s="16" customFormat="1" ht="14.25" customHeight="1" x14ac:dyDescent="0.25">
      <c r="A146" s="100"/>
      <c r="B146" s="104"/>
      <c r="C146" s="56" t="s">
        <v>2</v>
      </c>
      <c r="D146" s="56">
        <v>14</v>
      </c>
      <c r="E146" s="85">
        <f>VLOOKUP(C146,GRUPS!$A$1:$B$7,2,FALSE)</f>
        <v>7874.7563999999993</v>
      </c>
      <c r="F146" s="85">
        <f>VLOOKUP(C146,GRUPS!$A$1:$C$7,3,FALSE)</f>
        <v>1312.4644000000001</v>
      </c>
      <c r="G146" s="87">
        <f t="shared" si="234"/>
        <v>9187.2207999999991</v>
      </c>
      <c r="H146" s="83">
        <f>VLOOKUP(D146,NIVELLS!$A$1:$C$31,3,FALSE)</f>
        <v>5109.5822562825006</v>
      </c>
      <c r="I146" s="17">
        <f>VLOOKUP(A145,'C. ESPECÍFIC'!$A$2:$D$136,4,0)</f>
        <v>18040.352399999996</v>
      </c>
      <c r="J146" s="89">
        <f t="shared" si="235"/>
        <v>32337.155456282497</v>
      </c>
      <c r="K146" s="17">
        <f t="shared" si="236"/>
        <v>1288.5965999999996</v>
      </c>
      <c r="L146" s="28">
        <f t="shared" si="237"/>
        <v>30.090405201255429</v>
      </c>
      <c r="M146" s="28">
        <f t="shared" si="238"/>
        <v>40.120540268340569</v>
      </c>
      <c r="N146" s="48">
        <f t="shared" si="239"/>
        <v>50.15067533542571</v>
      </c>
    </row>
    <row r="147" spans="1:14" s="16" customFormat="1" ht="14.25" customHeight="1" x14ac:dyDescent="0.25">
      <c r="A147" s="99">
        <v>2455</v>
      </c>
      <c r="B147" s="101" t="s">
        <v>56</v>
      </c>
      <c r="C147" s="56" t="s">
        <v>1</v>
      </c>
      <c r="D147" s="56">
        <v>14</v>
      </c>
      <c r="E147" s="85">
        <f>VLOOKUP(C147,GRUPS!$A$1:$B$7,2,FALSE)</f>
        <v>8603.7608000000018</v>
      </c>
      <c r="F147" s="85">
        <f>VLOOKUP(C147,GRUPS!$A$1:$C$7,3,FALSE)</f>
        <v>1420.8804</v>
      </c>
      <c r="G147" s="87">
        <f t="shared" si="234"/>
        <v>10024.641200000002</v>
      </c>
      <c r="H147" s="83">
        <f>VLOOKUP(D147,NIVELLS!$A$1:$C$31,3,FALSE)</f>
        <v>5109.5822562825006</v>
      </c>
      <c r="I147" s="17">
        <f>VLOOKUP(A147,'C. ESPECÍFIC'!$A$2:$D$136,4,0)</f>
        <v>18849.600000000002</v>
      </c>
      <c r="J147" s="89">
        <f t="shared" si="235"/>
        <v>33983.823456282509</v>
      </c>
      <c r="K147" s="17">
        <f t="shared" si="236"/>
        <v>1346.4</v>
      </c>
      <c r="L147" s="28">
        <f t="shared" si="237"/>
        <v>31.622664506466354</v>
      </c>
      <c r="M147" s="28">
        <f t="shared" si="238"/>
        <v>42.163552675288472</v>
      </c>
      <c r="N147" s="48">
        <f t="shared" si="239"/>
        <v>52.704440844110593</v>
      </c>
    </row>
    <row r="148" spans="1:14" s="16" customFormat="1" ht="14.25" customHeight="1" x14ac:dyDescent="0.25">
      <c r="A148" s="100"/>
      <c r="B148" s="102"/>
      <c r="C148" s="56" t="s">
        <v>2</v>
      </c>
      <c r="D148" s="56">
        <v>14</v>
      </c>
      <c r="E148" s="85">
        <f>VLOOKUP(C148,GRUPS!$A$1:$B$7,2,FALSE)</f>
        <v>7874.7563999999993</v>
      </c>
      <c r="F148" s="85">
        <f>VLOOKUP(C148,GRUPS!$A$1:$C$7,3,FALSE)</f>
        <v>1312.4644000000001</v>
      </c>
      <c r="G148" s="87">
        <f t="shared" si="234"/>
        <v>9187.2207999999991</v>
      </c>
      <c r="H148" s="83">
        <f>VLOOKUP(D148,NIVELLS!$A$1:$C$31,3,FALSE)</f>
        <v>5109.5822562825006</v>
      </c>
      <c r="I148" s="17">
        <f>VLOOKUP(A147,'C. ESPECÍFIC'!$A$2:$D$136,4,0)</f>
        <v>18849.600000000002</v>
      </c>
      <c r="J148" s="89">
        <f t="shared" si="235"/>
        <v>33146.403056282506</v>
      </c>
      <c r="K148" s="17">
        <f t="shared" si="236"/>
        <v>1346.4</v>
      </c>
      <c r="L148" s="28">
        <f t="shared" si="237"/>
        <v>30.843427161553201</v>
      </c>
      <c r="M148" s="28">
        <f t="shared" si="238"/>
        <v>41.124569548737604</v>
      </c>
      <c r="N148" s="48">
        <f t="shared" si="239"/>
        <v>51.405711935922007</v>
      </c>
    </row>
    <row r="149" spans="1:14" s="16" customFormat="1" ht="14.25" customHeight="1" x14ac:dyDescent="0.25">
      <c r="A149" s="99">
        <v>2460</v>
      </c>
      <c r="B149" s="101" t="s">
        <v>53</v>
      </c>
      <c r="C149" s="56" t="s">
        <v>1</v>
      </c>
      <c r="D149" s="56">
        <v>14</v>
      </c>
      <c r="E149" s="85">
        <f>VLOOKUP(C149,GRUPS!$A$1:$B$7,2,FALSE)</f>
        <v>8603.7608000000018</v>
      </c>
      <c r="F149" s="85">
        <f>VLOOKUP(C149,GRUPS!$A$1:$C$7,3,FALSE)</f>
        <v>1420.8804</v>
      </c>
      <c r="G149" s="87">
        <f t="shared" si="234"/>
        <v>10024.641200000002</v>
      </c>
      <c r="H149" s="83">
        <f>VLOOKUP(D149,NIVELLS!$A$1:$C$31,3,FALSE)</f>
        <v>5109.5822562825006</v>
      </c>
      <c r="I149" s="17">
        <f>VLOOKUP(A149,'C. ESPECÍFIC'!$A$2:$D$136,4,0)</f>
        <v>18310.101600000002</v>
      </c>
      <c r="J149" s="89">
        <f t="shared" si="235"/>
        <v>33444.325056282505</v>
      </c>
      <c r="K149" s="17">
        <f t="shared" si="236"/>
        <v>1307.8644000000002</v>
      </c>
      <c r="L149" s="28">
        <f t="shared" si="237"/>
        <v>31.12064986626784</v>
      </c>
      <c r="M149" s="28">
        <f t="shared" si="238"/>
        <v>41.494199821690451</v>
      </c>
      <c r="N149" s="48">
        <f t="shared" si="239"/>
        <v>51.867749777113062</v>
      </c>
    </row>
    <row r="150" spans="1:14" s="16" customFormat="1" ht="14.25" customHeight="1" x14ac:dyDescent="0.25">
      <c r="A150" s="100"/>
      <c r="B150" s="102"/>
      <c r="C150" s="56" t="s">
        <v>2</v>
      </c>
      <c r="D150" s="56">
        <v>14</v>
      </c>
      <c r="E150" s="85">
        <f>VLOOKUP(C150,GRUPS!$A$1:$B$7,2,FALSE)</f>
        <v>7874.7563999999993</v>
      </c>
      <c r="F150" s="85">
        <f>VLOOKUP(C150,GRUPS!$A$1:$C$7,3,FALSE)</f>
        <v>1312.4644000000001</v>
      </c>
      <c r="G150" s="87">
        <f t="shared" si="234"/>
        <v>9187.2207999999991</v>
      </c>
      <c r="H150" s="83">
        <f>VLOOKUP(D150,NIVELLS!$A$1:$C$31,3,FALSE)</f>
        <v>5109.5822562825006</v>
      </c>
      <c r="I150" s="17">
        <f>VLOOKUP(A149,'C. ESPECÍFIC'!$A$2:$D$136,4,0)</f>
        <v>18310.101600000002</v>
      </c>
      <c r="J150" s="89">
        <f t="shared" si="235"/>
        <v>32606.904656282502</v>
      </c>
      <c r="K150" s="17">
        <f t="shared" si="236"/>
        <v>1307.8644000000002</v>
      </c>
      <c r="L150" s="28">
        <f t="shared" si="237"/>
        <v>30.341412521354687</v>
      </c>
      <c r="M150" s="28">
        <f t="shared" si="238"/>
        <v>40.455216695139583</v>
      </c>
      <c r="N150" s="48">
        <f t="shared" si="239"/>
        <v>50.569020868924483</v>
      </c>
    </row>
    <row r="151" spans="1:14" s="16" customFormat="1" ht="14.25" customHeight="1" x14ac:dyDescent="0.25">
      <c r="A151" s="99">
        <v>2465</v>
      </c>
      <c r="B151" s="101" t="s">
        <v>54</v>
      </c>
      <c r="C151" s="56" t="s">
        <v>1</v>
      </c>
      <c r="D151" s="56">
        <v>14</v>
      </c>
      <c r="E151" s="85">
        <f>VLOOKUP(C151,GRUPS!$A$1:$B$7,2,FALSE)</f>
        <v>8603.7608000000018</v>
      </c>
      <c r="F151" s="85">
        <f>VLOOKUP(C151,GRUPS!$A$1:$C$7,3,FALSE)</f>
        <v>1420.8804</v>
      </c>
      <c r="G151" s="87">
        <f t="shared" si="234"/>
        <v>10024.641200000002</v>
      </c>
      <c r="H151" s="83">
        <f>VLOOKUP(D151,NIVELLS!$A$1:$C$31,3,FALSE)</f>
        <v>5109.5822562825006</v>
      </c>
      <c r="I151" s="17">
        <f>VLOOKUP(A151,'C. ESPECÍFIC'!$A$2:$D$136,4,0)</f>
        <v>18310.101600000002</v>
      </c>
      <c r="J151" s="89">
        <f t="shared" si="235"/>
        <v>33444.325056282505</v>
      </c>
      <c r="K151" s="17">
        <f t="shared" si="236"/>
        <v>1307.8644000000002</v>
      </c>
      <c r="L151" s="28">
        <f t="shared" si="237"/>
        <v>31.12064986626784</v>
      </c>
      <c r="M151" s="28">
        <f t="shared" si="238"/>
        <v>41.494199821690451</v>
      </c>
      <c r="N151" s="48">
        <f t="shared" si="239"/>
        <v>51.867749777113062</v>
      </c>
    </row>
    <row r="152" spans="1:14" s="16" customFormat="1" ht="14.25" customHeight="1" x14ac:dyDescent="0.25">
      <c r="A152" s="100"/>
      <c r="B152" s="102"/>
      <c r="C152" s="56" t="s">
        <v>2</v>
      </c>
      <c r="D152" s="56">
        <v>14</v>
      </c>
      <c r="E152" s="85">
        <f>VLOOKUP(C152,GRUPS!$A$1:$B$7,2,FALSE)</f>
        <v>7874.7563999999993</v>
      </c>
      <c r="F152" s="85">
        <f>VLOOKUP(C152,GRUPS!$A$1:$C$7,3,FALSE)</f>
        <v>1312.4644000000001</v>
      </c>
      <c r="G152" s="87">
        <f t="shared" si="234"/>
        <v>9187.2207999999991</v>
      </c>
      <c r="H152" s="83">
        <f>VLOOKUP(D152,NIVELLS!$A$1:$C$31,3,FALSE)</f>
        <v>5109.5822562825006</v>
      </c>
      <c r="I152" s="17">
        <f>VLOOKUP(A151,'C. ESPECÍFIC'!$A$2:$D$136,4,0)</f>
        <v>18310.101600000002</v>
      </c>
      <c r="J152" s="89">
        <f t="shared" si="235"/>
        <v>32606.904656282502</v>
      </c>
      <c r="K152" s="17">
        <f t="shared" si="236"/>
        <v>1307.8644000000002</v>
      </c>
      <c r="L152" s="28">
        <f t="shared" si="237"/>
        <v>30.341412521354687</v>
      </c>
      <c r="M152" s="28">
        <f t="shared" si="238"/>
        <v>40.455216695139583</v>
      </c>
      <c r="N152" s="48">
        <f t="shared" si="239"/>
        <v>50.569020868924483</v>
      </c>
    </row>
    <row r="153" spans="1:14" s="16" customFormat="1" ht="14.25" customHeight="1" x14ac:dyDescent="0.25">
      <c r="A153" s="99">
        <v>2470</v>
      </c>
      <c r="B153" s="101" t="s">
        <v>44</v>
      </c>
      <c r="C153" s="56" t="s">
        <v>1</v>
      </c>
      <c r="D153" s="56">
        <v>14</v>
      </c>
      <c r="E153" s="85">
        <f>VLOOKUP(C153,GRUPS!$A$1:$B$7,2,FALSE)</f>
        <v>8603.7608000000018</v>
      </c>
      <c r="F153" s="85">
        <f>VLOOKUP(C153,GRUPS!$A$1:$C$7,3,FALSE)</f>
        <v>1420.8804</v>
      </c>
      <c r="G153" s="87">
        <f t="shared" si="234"/>
        <v>10024.641200000002</v>
      </c>
      <c r="H153" s="83">
        <f>VLOOKUP(D153,NIVELLS!$A$1:$C$31,3,FALSE)</f>
        <v>5109.5822562825006</v>
      </c>
      <c r="I153" s="17">
        <f>VLOOKUP(A153,'C. ESPECÍFIC'!$A$2:$D$136,4,0)</f>
        <v>17231.247599999999</v>
      </c>
      <c r="J153" s="89">
        <f t="shared" si="235"/>
        <v>32365.471056282502</v>
      </c>
      <c r="K153" s="17">
        <f t="shared" si="236"/>
        <v>1230.8034</v>
      </c>
      <c r="L153" s="28">
        <f t="shared" si="237"/>
        <v>30.116753464282723</v>
      </c>
      <c r="M153" s="28">
        <f t="shared" si="238"/>
        <v>40.155671285710298</v>
      </c>
      <c r="N153" s="48">
        <f t="shared" si="239"/>
        <v>50.194589107137872</v>
      </c>
    </row>
    <row r="154" spans="1:14" s="16" customFormat="1" ht="14.25" customHeight="1" x14ac:dyDescent="0.25">
      <c r="A154" s="100"/>
      <c r="B154" s="102"/>
      <c r="C154" s="56" t="s">
        <v>2</v>
      </c>
      <c r="D154" s="56">
        <v>14</v>
      </c>
      <c r="E154" s="85">
        <f>VLOOKUP(C154,GRUPS!$A$1:$B$7,2,FALSE)</f>
        <v>7874.7563999999993</v>
      </c>
      <c r="F154" s="85">
        <f>VLOOKUP(C154,GRUPS!$A$1:$C$7,3,FALSE)</f>
        <v>1312.4644000000001</v>
      </c>
      <c r="G154" s="87">
        <f t="shared" si="234"/>
        <v>9187.2207999999991</v>
      </c>
      <c r="H154" s="83">
        <f>VLOOKUP(D154,NIVELLS!$A$1:$C$31,3,FALSE)</f>
        <v>5109.5822562825006</v>
      </c>
      <c r="I154" s="17">
        <f>VLOOKUP(A153,'C. ESPECÍFIC'!$A$2:$D$136,4,0)</f>
        <v>17231.247599999999</v>
      </c>
      <c r="J154" s="89">
        <f t="shared" si="235"/>
        <v>31528.050656282499</v>
      </c>
      <c r="K154" s="17">
        <f t="shared" si="236"/>
        <v>1230.8034</v>
      </c>
      <c r="L154" s="28">
        <f t="shared" si="237"/>
        <v>29.337516119369575</v>
      </c>
      <c r="M154" s="28">
        <f t="shared" si="238"/>
        <v>39.11668815915943</v>
      </c>
      <c r="N154" s="48">
        <f t="shared" si="239"/>
        <v>48.895860198949286</v>
      </c>
    </row>
    <row r="155" spans="1:14" s="16" customFormat="1" ht="14.25" customHeight="1" x14ac:dyDescent="0.25">
      <c r="A155" s="99">
        <v>2475</v>
      </c>
      <c r="B155" s="101" t="s">
        <v>70</v>
      </c>
      <c r="C155" s="56" t="s">
        <v>0</v>
      </c>
      <c r="D155" s="56">
        <v>16</v>
      </c>
      <c r="E155" s="85">
        <f>VLOOKUP(C155,GRUPS!$A$1:$B$7,2,FALSE)</f>
        <v>10337.516799999999</v>
      </c>
      <c r="F155" s="85">
        <f>VLOOKUP(C155,GRUPS!$A$1:$C$7,3,FALSE)</f>
        <v>1489.1184000000001</v>
      </c>
      <c r="G155" s="87">
        <f t="shared" si="204"/>
        <v>11826.635199999999</v>
      </c>
      <c r="H155" s="83">
        <f>VLOOKUP(D155,NIVELLS!$A$1:$C$31,3,FALSE)</f>
        <v>5861.6573715149998</v>
      </c>
      <c r="I155" s="17">
        <f>VLOOKUP(A155,'C. ESPECÍFIC'!$A$2:$D$136,4,0)</f>
        <v>20737.7016</v>
      </c>
      <c r="J155" s="89">
        <f t="shared" si="205"/>
        <v>38425.994171514998</v>
      </c>
      <c r="K155" s="17">
        <f t="shared" si="206"/>
        <v>1481.2644</v>
      </c>
      <c r="L155" s="28">
        <f t="shared" si="207"/>
        <v>35.756198050417183</v>
      </c>
      <c r="M155" s="28">
        <f t="shared" si="208"/>
        <v>47.674930733889575</v>
      </c>
      <c r="N155" s="48">
        <f t="shared" si="209"/>
        <v>59.593663417361967</v>
      </c>
    </row>
    <row r="156" spans="1:14" s="16" customFormat="1" ht="14.25" customHeight="1" x14ac:dyDescent="0.25">
      <c r="A156" s="100"/>
      <c r="B156" s="102"/>
      <c r="C156" s="56" t="s">
        <v>1</v>
      </c>
      <c r="D156" s="56">
        <v>16</v>
      </c>
      <c r="E156" s="85">
        <f>VLOOKUP(C156,GRUPS!$A$1:$B$7,2,FALSE)</f>
        <v>8603.7608000000018</v>
      </c>
      <c r="F156" s="85">
        <f>VLOOKUP(C156,GRUPS!$A$1:$C$7,3,FALSE)</f>
        <v>1420.8804</v>
      </c>
      <c r="G156" s="87">
        <f t="shared" ref="G156" si="240">E156+F156</f>
        <v>10024.641200000002</v>
      </c>
      <c r="H156" s="83">
        <f>VLOOKUP(D156,NIVELLS!$A$1:$C$31,3,FALSE)</f>
        <v>5861.6573715149998</v>
      </c>
      <c r="I156" s="17">
        <f>VLOOKUP(A155,'C. ESPECÍFIC'!$A$2:$D$136,4,0)</f>
        <v>20737.7016</v>
      </c>
      <c r="J156" s="89">
        <f t="shared" ref="J156" si="241">G156+H156+I156</f>
        <v>36624.000171514999</v>
      </c>
      <c r="K156" s="17">
        <f t="shared" ref="K156" si="242">I156/14</f>
        <v>1481.2644</v>
      </c>
      <c r="L156" s="28">
        <f t="shared" ref="L156" si="243">J156/$L$3*1.5</f>
        <v>34.079404626099567</v>
      </c>
      <c r="M156" s="28">
        <f t="shared" ref="M156" si="244">J156/$L$3*2</f>
        <v>45.439206168132756</v>
      </c>
      <c r="N156" s="48">
        <f t="shared" ref="N156" si="245">J156/$L$3*2.5</f>
        <v>56.799007710165945</v>
      </c>
    </row>
    <row r="157" spans="1:14" s="16" customFormat="1" ht="14.25" customHeight="1" x14ac:dyDescent="0.25">
      <c r="A157" s="55">
        <v>2480</v>
      </c>
      <c r="B157" s="54" t="s">
        <v>77</v>
      </c>
      <c r="C157" s="56" t="s">
        <v>4</v>
      </c>
      <c r="D157" s="56">
        <v>22</v>
      </c>
      <c r="E157" s="85">
        <f>VLOOKUP(C157,GRUPS!$A$1:$B$7,2,FALSE)</f>
        <v>13768.204000000002</v>
      </c>
      <c r="F157" s="85">
        <f>VLOOKUP(C157,GRUPS!$A$1:$C$7,3,FALSE)</f>
        <v>1673.5648000000001</v>
      </c>
      <c r="G157" s="87">
        <f t="shared" si="204"/>
        <v>15441.768800000002</v>
      </c>
      <c r="H157" s="83">
        <f>VLOOKUP(D157,NIVELLS!$A$1:$C$31,3,FALSE)</f>
        <v>8540.0000800400012</v>
      </c>
      <c r="I157" s="17">
        <f>VLOOKUP(A157,'C. ESPECÍFIC'!$A$2:$D$136,4,0)</f>
        <v>21546.806400000001</v>
      </c>
      <c r="J157" s="89">
        <f t="shared" si="205"/>
        <v>45528.575280040008</v>
      </c>
      <c r="K157" s="17">
        <f t="shared" si="206"/>
        <v>1539.0576000000001</v>
      </c>
      <c r="L157" s="28">
        <f t="shared" ref="L157:L201" si="246">J157/$L$3*1.5</f>
        <v>42.365299578201004</v>
      </c>
      <c r="M157" s="28">
        <f t="shared" ref="M157:M201" si="247">J157/$L$3*2</f>
        <v>56.487066104268003</v>
      </c>
      <c r="N157" s="48">
        <f t="shared" ref="N157:N201" si="248">J157/$L$3*2.5</f>
        <v>70.608832630335002</v>
      </c>
    </row>
    <row r="158" spans="1:14" s="16" customFormat="1" ht="14.25" customHeight="1" x14ac:dyDescent="0.25">
      <c r="A158" s="55">
        <v>2485</v>
      </c>
      <c r="B158" s="54" t="s">
        <v>151</v>
      </c>
      <c r="C158" s="56" t="s">
        <v>3</v>
      </c>
      <c r="D158" s="56">
        <v>30</v>
      </c>
      <c r="E158" s="85">
        <f>VLOOKUP(C158,GRUPS!$A$1:$B$7,2,FALSE)</f>
        <v>15922.8012</v>
      </c>
      <c r="F158" s="85">
        <f>VLOOKUP(C158,GRUPS!$A$1:$C$7,3,FALSE)</f>
        <v>1637.6402</v>
      </c>
      <c r="G158" s="87">
        <f t="shared" si="204"/>
        <v>17560.4414</v>
      </c>
      <c r="H158" s="83">
        <f>VLOOKUP(D158,NIVELLS!$A$1:$C$31,3,FALSE)</f>
        <v>16226.844236765</v>
      </c>
      <c r="I158" s="17">
        <f>VLOOKUP(A158,'C. ESPECÍFIC'!$A$2:$D$136,4,0)</f>
        <v>43179.15</v>
      </c>
      <c r="J158" s="89">
        <f t="shared" si="205"/>
        <v>76966.435636765003</v>
      </c>
      <c r="K158" s="17">
        <f t="shared" si="206"/>
        <v>3084.2249999999999</v>
      </c>
      <c r="L158" s="28">
        <f t="shared" si="246"/>
        <v>71.618891721555514</v>
      </c>
      <c r="M158" s="28">
        <f t="shared" si="247"/>
        <v>95.491855628740694</v>
      </c>
      <c r="N158" s="48">
        <f t="shared" si="248"/>
        <v>119.36481953592588</v>
      </c>
    </row>
    <row r="159" spans="1:14" s="16" customFormat="1" ht="14.25" customHeight="1" x14ac:dyDescent="0.25">
      <c r="A159" s="55">
        <v>2490</v>
      </c>
      <c r="B159" s="54" t="s">
        <v>119</v>
      </c>
      <c r="C159" s="56" t="s">
        <v>0</v>
      </c>
      <c r="D159" s="56">
        <v>20</v>
      </c>
      <c r="E159" s="85">
        <f>VLOOKUP(C159,GRUPS!$A$1:$B$7,2,FALSE)</f>
        <v>10337.516799999999</v>
      </c>
      <c r="F159" s="85">
        <f>VLOOKUP(C159,GRUPS!$A$1:$C$7,3,FALSE)</f>
        <v>1489.1184000000001</v>
      </c>
      <c r="G159" s="87">
        <f t="shared" si="204"/>
        <v>11826.635199999999</v>
      </c>
      <c r="H159" s="83">
        <f>VLOOKUP(D159,NIVELLS!$A$1:$C$31,3,FALSE)</f>
        <v>7365.2584231049996</v>
      </c>
      <c r="I159" s="17">
        <f>VLOOKUP(A159,'C. ESPECÍFIC'!$A$2:$D$136,4,0)</f>
        <v>28991.398800000003</v>
      </c>
      <c r="J159" s="89">
        <f t="shared" si="205"/>
        <v>48183.292423104998</v>
      </c>
      <c r="K159" s="17">
        <f t="shared" si="206"/>
        <v>2070.8142000000003</v>
      </c>
      <c r="L159" s="28">
        <f t="shared" si="246"/>
        <v>44.835569872616311</v>
      </c>
      <c r="M159" s="28">
        <f t="shared" si="247"/>
        <v>59.780759830155084</v>
      </c>
      <c r="N159" s="48">
        <f t="shared" si="248"/>
        <v>74.72594978769385</v>
      </c>
    </row>
    <row r="160" spans="1:14" s="16" customFormat="1" ht="14.25" customHeight="1" x14ac:dyDescent="0.25">
      <c r="A160" s="55">
        <v>2495</v>
      </c>
      <c r="B160" s="54" t="s">
        <v>136</v>
      </c>
      <c r="C160" s="56" t="s">
        <v>0</v>
      </c>
      <c r="D160" s="56">
        <v>22</v>
      </c>
      <c r="E160" s="85">
        <f>VLOOKUP(C160,GRUPS!$A$1:$B$7,2,FALSE)</f>
        <v>10337.516799999999</v>
      </c>
      <c r="F160" s="85">
        <f>VLOOKUP(C160,GRUPS!$A$1:$C$7,3,FALSE)</f>
        <v>1489.1184000000001</v>
      </c>
      <c r="G160" s="87">
        <f t="shared" si="204"/>
        <v>11826.635199999999</v>
      </c>
      <c r="H160" s="83">
        <f>VLOOKUP(D160,NIVELLS!$A$1:$C$31,3,FALSE)</f>
        <v>8540.0000800400012</v>
      </c>
      <c r="I160" s="17">
        <f>VLOOKUP(A160,'C. ESPECÍFIC'!$A$2:$D$136,4,0)</f>
        <v>33333.946799999998</v>
      </c>
      <c r="J160" s="89">
        <f t="shared" si="205"/>
        <v>53700.582080039996</v>
      </c>
      <c r="K160" s="17">
        <f t="shared" si="206"/>
        <v>2380.9962</v>
      </c>
      <c r="L160" s="28">
        <f t="shared" si="246"/>
        <v>49.969524268027293</v>
      </c>
      <c r="M160" s="28">
        <f t="shared" si="247"/>
        <v>66.626032357369724</v>
      </c>
      <c r="N160" s="48">
        <f t="shared" si="248"/>
        <v>83.282540446712147</v>
      </c>
    </row>
    <row r="161" spans="1:14" s="16" customFormat="1" ht="14.25" customHeight="1" x14ac:dyDescent="0.25">
      <c r="A161" s="99">
        <v>2500</v>
      </c>
      <c r="B161" s="101" t="s">
        <v>157</v>
      </c>
      <c r="C161" s="56" t="s">
        <v>0</v>
      </c>
      <c r="D161" s="56">
        <v>18</v>
      </c>
      <c r="E161" s="85">
        <f>VLOOKUP(C161,GRUPS!$A$1:$B$7,2,FALSE)</f>
        <v>10337.516799999999</v>
      </c>
      <c r="F161" s="85">
        <f>VLOOKUP(C161,GRUPS!$A$1:$C$7,3,FALSE)</f>
        <v>1489.1184000000001</v>
      </c>
      <c r="G161" s="87">
        <f t="shared" ref="G161:G162" si="249">E161+F161</f>
        <v>11826.635199999999</v>
      </c>
      <c r="H161" s="83">
        <f>VLOOKUP(D161,NIVELLS!$A$1:$C$31,3,FALSE)</f>
        <v>6613.1761078725012</v>
      </c>
      <c r="I161" s="17">
        <f>VLOOKUP(A161,'C. ESPECÍFIC'!$A$2:$D$136,4,0)</f>
        <v>25188.206400000003</v>
      </c>
      <c r="J161" s="89">
        <f t="shared" ref="J161:J162" si="250">G161+H161+I161</f>
        <v>43628.017707872503</v>
      </c>
      <c r="K161" s="17">
        <f t="shared" ref="K161:K162" si="251">I161/14</f>
        <v>1799.1576000000002</v>
      </c>
      <c r="L161" s="28">
        <f t="shared" ref="L161:L162" si="252">J161/$L$3*1.5</f>
        <v>40.596790671097239</v>
      </c>
      <c r="M161" s="28">
        <f t="shared" ref="M161:M162" si="253">J161/$L$3*2</f>
        <v>54.129054228129654</v>
      </c>
      <c r="N161" s="48">
        <f t="shared" ref="N161:N162" si="254">J161/$L$3*2.5</f>
        <v>67.661317785162069</v>
      </c>
    </row>
    <row r="162" spans="1:14" s="16" customFormat="1" ht="14.25" customHeight="1" x14ac:dyDescent="0.25">
      <c r="A162" s="100"/>
      <c r="B162" s="102"/>
      <c r="C162" s="56" t="s">
        <v>1</v>
      </c>
      <c r="D162" s="56">
        <v>18</v>
      </c>
      <c r="E162" s="85">
        <f>VLOOKUP(C162,GRUPS!$A$1:$B$7,2,FALSE)</f>
        <v>8603.7608000000018</v>
      </c>
      <c r="F162" s="85">
        <f>VLOOKUP(C162,GRUPS!$A$1:$C$7,3,FALSE)</f>
        <v>1420.8804</v>
      </c>
      <c r="G162" s="87">
        <f t="shared" si="249"/>
        <v>10024.641200000002</v>
      </c>
      <c r="H162" s="83">
        <f>VLOOKUP(D162,NIVELLS!$A$1:$C$31,3,FALSE)</f>
        <v>6613.1761078725012</v>
      </c>
      <c r="I162" s="17">
        <f>VLOOKUP(A161,'C. ESPECÍFIC'!$A$2:$D$136,4,0)</f>
        <v>25188.206400000003</v>
      </c>
      <c r="J162" s="89">
        <f t="shared" si="250"/>
        <v>41826.023707872504</v>
      </c>
      <c r="K162" s="17">
        <f t="shared" si="251"/>
        <v>1799.1576000000002</v>
      </c>
      <c r="L162" s="28">
        <f t="shared" si="252"/>
        <v>38.91999724677963</v>
      </c>
      <c r="M162" s="28">
        <f t="shared" si="253"/>
        <v>51.893329662372835</v>
      </c>
      <c r="N162" s="48">
        <f t="shared" si="254"/>
        <v>64.866662077966041</v>
      </c>
    </row>
    <row r="163" spans="1:14" ht="14.25" customHeight="1" x14ac:dyDescent="0.25">
      <c r="A163" s="55">
        <v>2505</v>
      </c>
      <c r="B163" s="54" t="s">
        <v>74</v>
      </c>
      <c r="C163" s="56" t="s">
        <v>0</v>
      </c>
      <c r="D163" s="56">
        <v>18</v>
      </c>
      <c r="E163" s="85">
        <f>VLOOKUP(C163,GRUPS!$A$1:$B$7,2,FALSE)</f>
        <v>10337.516799999999</v>
      </c>
      <c r="F163" s="85">
        <f>VLOOKUP(C163,GRUPS!$A$1:$C$7,3,FALSE)</f>
        <v>1489.1184000000001</v>
      </c>
      <c r="G163" s="87">
        <f>E163+F163</f>
        <v>11826.635199999999</v>
      </c>
      <c r="H163" s="83">
        <f>VLOOKUP(D163,NIVELLS!$A$1:$C$31,3,FALSE)</f>
        <v>6613.1761078725012</v>
      </c>
      <c r="I163" s="17">
        <f>VLOOKUP(A163,'C. ESPECÍFIC'!$A$2:$D$136,4,0)</f>
        <v>20737.7016</v>
      </c>
      <c r="J163" s="89">
        <f>G163+H163+I163</f>
        <v>39177.5129078725</v>
      </c>
      <c r="K163" s="17">
        <f>I163/14</f>
        <v>1481.2644</v>
      </c>
      <c r="L163" s="28">
        <f>J163/$L$3*1.5</f>
        <v>36.4555020854893</v>
      </c>
      <c r="M163" s="28">
        <f>J163/$L$3*2</f>
        <v>48.607336113985731</v>
      </c>
      <c r="N163" s="48">
        <f>J163/$L$3*2.5</f>
        <v>60.759170142482162</v>
      </c>
    </row>
    <row r="164" spans="1:14" ht="14.25" customHeight="1" x14ac:dyDescent="0.25">
      <c r="A164" s="55">
        <v>2510</v>
      </c>
      <c r="B164" s="54" t="s">
        <v>79</v>
      </c>
      <c r="C164" s="56" t="s">
        <v>0</v>
      </c>
      <c r="D164" s="56">
        <v>18</v>
      </c>
      <c r="E164" s="85">
        <f>VLOOKUP(C164,GRUPS!$A$1:$B$7,2,FALSE)</f>
        <v>10337.516799999999</v>
      </c>
      <c r="F164" s="85">
        <f>VLOOKUP(C164,GRUPS!$A$1:$C$7,3,FALSE)</f>
        <v>1489.1184000000001</v>
      </c>
      <c r="G164" s="87">
        <f>E164+F164</f>
        <v>11826.635199999999</v>
      </c>
      <c r="H164" s="83">
        <f>VLOOKUP(D164,NIVELLS!$A$1:$C$31,3,FALSE)</f>
        <v>6613.1761078725012</v>
      </c>
      <c r="I164" s="17">
        <f>VLOOKUP(A164,'C. ESPECÍFIC'!$A$2:$D$136,4,0)</f>
        <v>21654.763200000001</v>
      </c>
      <c r="J164" s="89">
        <f>G164+H164+I164</f>
        <v>40094.574507872501</v>
      </c>
      <c r="K164" s="17">
        <f>I164/14</f>
        <v>1546.7688000000001</v>
      </c>
      <c r="L164" s="28">
        <f>J164/$L$3*1.5</f>
        <v>37.308847246779621</v>
      </c>
      <c r="M164" s="28">
        <f>J164/$L$3*2</f>
        <v>49.745129662372833</v>
      </c>
      <c r="N164" s="48">
        <f>J164/$L$3*2.5</f>
        <v>62.181412077966044</v>
      </c>
    </row>
    <row r="165" spans="1:14" ht="14.25" customHeight="1" x14ac:dyDescent="0.25">
      <c r="A165" s="55">
        <v>2515</v>
      </c>
      <c r="B165" s="54" t="s">
        <v>63</v>
      </c>
      <c r="C165" s="56" t="s">
        <v>0</v>
      </c>
      <c r="D165" s="56">
        <v>18</v>
      </c>
      <c r="E165" s="85">
        <f>VLOOKUP(C165,GRUPS!$A$1:$B$7,2,FALSE)</f>
        <v>10337.516799999999</v>
      </c>
      <c r="F165" s="85">
        <f>VLOOKUP(C165,GRUPS!$A$1:$C$7,3,FALSE)</f>
        <v>1489.1184000000001</v>
      </c>
      <c r="G165" s="87">
        <f>E165+F165</f>
        <v>11826.635199999999</v>
      </c>
      <c r="H165" s="83">
        <f>VLOOKUP(D165,NIVELLS!$A$1:$C$31,3,FALSE)</f>
        <v>6613.1761078725012</v>
      </c>
      <c r="I165" s="17">
        <f>VLOOKUP(A165,'C. ESPECÍFIC'!$A$2:$D$136,4,0)</f>
        <v>20198.2032</v>
      </c>
      <c r="J165" s="89">
        <f>G165+H165+I165</f>
        <v>38638.014507872504</v>
      </c>
      <c r="K165" s="17">
        <f>I165/14</f>
        <v>1442.7288000000001</v>
      </c>
      <c r="L165" s="28">
        <f>J165/$L$3*1.5</f>
        <v>35.95348744529079</v>
      </c>
      <c r="M165" s="28">
        <f>J165/$L$3*2</f>
        <v>47.937983260387725</v>
      </c>
      <c r="N165" s="48">
        <f>J165/$L$3*2.5</f>
        <v>59.922479075484659</v>
      </c>
    </row>
    <row r="166" spans="1:14" s="16" customFormat="1" ht="14.25" customHeight="1" x14ac:dyDescent="0.25">
      <c r="A166" s="55">
        <v>2520</v>
      </c>
      <c r="B166" s="54" t="s">
        <v>88</v>
      </c>
      <c r="C166" s="56" t="s">
        <v>0</v>
      </c>
      <c r="D166" s="56">
        <v>18</v>
      </c>
      <c r="E166" s="85">
        <f>VLOOKUP(C166,GRUPS!$A$1:$B$7,2,FALSE)</f>
        <v>10337.516799999999</v>
      </c>
      <c r="F166" s="85">
        <f>VLOOKUP(C166,GRUPS!$A$1:$C$7,3,FALSE)</f>
        <v>1489.1184000000001</v>
      </c>
      <c r="G166" s="87">
        <f t="shared" si="204"/>
        <v>11826.635199999999</v>
      </c>
      <c r="H166" s="83">
        <f>VLOOKUP(D166,NIVELLS!$A$1:$C$31,3,FALSE)</f>
        <v>6613.1761078725012</v>
      </c>
      <c r="I166" s="17">
        <f>VLOOKUP(A166,'C. ESPECÍFIC'!$A$2:$D$136,4,0)</f>
        <v>22625.803200000002</v>
      </c>
      <c r="J166" s="89">
        <f t="shared" si="205"/>
        <v>41065.614507872502</v>
      </c>
      <c r="K166" s="17">
        <f t="shared" si="206"/>
        <v>1616.1288000000002</v>
      </c>
      <c r="L166" s="28">
        <f t="shared" si="246"/>
        <v>38.212420447772175</v>
      </c>
      <c r="M166" s="28">
        <f t="shared" si="247"/>
        <v>50.949893930362904</v>
      </c>
      <c r="N166" s="48">
        <f t="shared" si="248"/>
        <v>63.687367412953634</v>
      </c>
    </row>
    <row r="167" spans="1:14" ht="14.25" customHeight="1" x14ac:dyDescent="0.25">
      <c r="A167" s="55">
        <v>2525</v>
      </c>
      <c r="B167" s="54" t="s">
        <v>66</v>
      </c>
      <c r="C167" s="56" t="s">
        <v>0</v>
      </c>
      <c r="D167" s="56">
        <v>18</v>
      </c>
      <c r="E167" s="85">
        <f>VLOOKUP(C167,GRUPS!$A$1:$B$7,2,FALSE)</f>
        <v>10337.516799999999</v>
      </c>
      <c r="F167" s="85">
        <f>VLOOKUP(C167,GRUPS!$A$1:$C$7,3,FALSE)</f>
        <v>1489.1184000000001</v>
      </c>
      <c r="G167" s="87">
        <f t="shared" si="204"/>
        <v>11826.635199999999</v>
      </c>
      <c r="H167" s="83">
        <f>VLOOKUP(D167,NIVELLS!$A$1:$C$31,3,FALSE)</f>
        <v>6613.1761078725012</v>
      </c>
      <c r="I167" s="17">
        <f>VLOOKUP(A167,'C. ESPECÍFIC'!$A$2:$D$136,4,0)</f>
        <v>20467.952399999998</v>
      </c>
      <c r="J167" s="89">
        <f t="shared" si="205"/>
        <v>38907.763707872495</v>
      </c>
      <c r="K167" s="17">
        <f t="shared" si="206"/>
        <v>1461.9965999999999</v>
      </c>
      <c r="L167" s="28">
        <f t="shared" si="246"/>
        <v>36.204494765390038</v>
      </c>
      <c r="M167" s="28">
        <f t="shared" si="247"/>
        <v>48.272659687186717</v>
      </c>
      <c r="N167" s="48">
        <f t="shared" si="248"/>
        <v>60.340824608983397</v>
      </c>
    </row>
    <row r="168" spans="1:14" ht="14.25" customHeight="1" x14ac:dyDescent="0.25">
      <c r="A168" s="55">
        <v>2530</v>
      </c>
      <c r="B168" s="54" t="s">
        <v>78</v>
      </c>
      <c r="C168" s="56" t="s">
        <v>0</v>
      </c>
      <c r="D168" s="56">
        <v>18</v>
      </c>
      <c r="E168" s="85">
        <f>VLOOKUP(C168,GRUPS!$A$1:$B$7,2,FALSE)</f>
        <v>10337.516799999999</v>
      </c>
      <c r="F168" s="85">
        <f>VLOOKUP(C168,GRUPS!$A$1:$C$7,3,FALSE)</f>
        <v>1489.1184000000001</v>
      </c>
      <c r="G168" s="87">
        <f t="shared" si="204"/>
        <v>11826.635199999999</v>
      </c>
      <c r="H168" s="83">
        <f>VLOOKUP(D168,NIVELLS!$A$1:$C$31,3,FALSE)</f>
        <v>6613.1761078725012</v>
      </c>
      <c r="I168" s="17">
        <f>VLOOKUP(A168,'C. ESPECÍFIC'!$A$2:$D$136,4,0)</f>
        <v>21546.806400000001</v>
      </c>
      <c r="J168" s="89">
        <f t="shared" si="205"/>
        <v>39986.617707872501</v>
      </c>
      <c r="K168" s="17">
        <f t="shared" si="206"/>
        <v>1539.0576000000001</v>
      </c>
      <c r="L168" s="28">
        <f t="shared" si="246"/>
        <v>37.208391167375154</v>
      </c>
      <c r="M168" s="28">
        <f t="shared" si="247"/>
        <v>49.611188223166877</v>
      </c>
      <c r="N168" s="48">
        <f t="shared" si="248"/>
        <v>62.0139852789586</v>
      </c>
    </row>
    <row r="169" spans="1:14" ht="14.25" customHeight="1" x14ac:dyDescent="0.25">
      <c r="A169" s="55">
        <v>2535</v>
      </c>
      <c r="B169" s="54" t="s">
        <v>67</v>
      </c>
      <c r="C169" s="56" t="s">
        <v>0</v>
      </c>
      <c r="D169" s="56">
        <v>18</v>
      </c>
      <c r="E169" s="85">
        <f>VLOOKUP(C169,GRUPS!$A$1:$B$7,2,FALSE)</f>
        <v>10337.516799999999</v>
      </c>
      <c r="F169" s="85">
        <f>VLOOKUP(C169,GRUPS!$A$1:$C$7,3,FALSE)</f>
        <v>1489.1184000000001</v>
      </c>
      <c r="G169" s="87">
        <f t="shared" si="204"/>
        <v>11826.635199999999</v>
      </c>
      <c r="H169" s="83">
        <f>VLOOKUP(D169,NIVELLS!$A$1:$C$31,3,FALSE)</f>
        <v>6613.1761078725012</v>
      </c>
      <c r="I169" s="17">
        <f>VLOOKUP(A169,'C. ESPECÍFIC'!$A$2:$D$136,4,0)</f>
        <v>20467.952399999998</v>
      </c>
      <c r="J169" s="89">
        <f t="shared" si="205"/>
        <v>38907.763707872495</v>
      </c>
      <c r="K169" s="17">
        <f t="shared" si="206"/>
        <v>1461.9965999999999</v>
      </c>
      <c r="L169" s="28">
        <f t="shared" si="246"/>
        <v>36.204494765390038</v>
      </c>
      <c r="M169" s="28">
        <f t="shared" si="247"/>
        <v>48.272659687186717</v>
      </c>
      <c r="N169" s="48">
        <f t="shared" si="248"/>
        <v>60.340824608983397</v>
      </c>
    </row>
    <row r="170" spans="1:14" ht="14.25" customHeight="1" x14ac:dyDescent="0.25">
      <c r="A170" s="55">
        <v>2540</v>
      </c>
      <c r="B170" s="54" t="s">
        <v>71</v>
      </c>
      <c r="C170" s="56" t="s">
        <v>0</v>
      </c>
      <c r="D170" s="56">
        <v>18</v>
      </c>
      <c r="E170" s="85">
        <f>VLOOKUP(C170,GRUPS!$A$1:$B$7,2,FALSE)</f>
        <v>10337.516799999999</v>
      </c>
      <c r="F170" s="85">
        <f>VLOOKUP(C170,GRUPS!$A$1:$C$7,3,FALSE)</f>
        <v>1489.1184000000001</v>
      </c>
      <c r="G170" s="87">
        <f t="shared" si="204"/>
        <v>11826.635199999999</v>
      </c>
      <c r="H170" s="83">
        <f>VLOOKUP(D170,NIVELLS!$A$1:$C$31,3,FALSE)</f>
        <v>6613.1761078725012</v>
      </c>
      <c r="I170" s="17">
        <f>VLOOKUP(A170,'C. ESPECÍFIC'!$A$2:$D$136,4,0)</f>
        <v>20737.7016</v>
      </c>
      <c r="J170" s="89">
        <f t="shared" si="205"/>
        <v>39177.5129078725</v>
      </c>
      <c r="K170" s="17">
        <f t="shared" si="206"/>
        <v>1481.2644</v>
      </c>
      <c r="L170" s="28">
        <f t="shared" si="246"/>
        <v>36.4555020854893</v>
      </c>
      <c r="M170" s="28">
        <f t="shared" si="247"/>
        <v>48.607336113985731</v>
      </c>
      <c r="N170" s="48">
        <f t="shared" si="248"/>
        <v>60.759170142482162</v>
      </c>
    </row>
    <row r="171" spans="1:14" ht="14.25" customHeight="1" x14ac:dyDescent="0.25">
      <c r="A171" s="55">
        <v>2545</v>
      </c>
      <c r="B171" s="54" t="s">
        <v>81</v>
      </c>
      <c r="C171" s="56" t="s">
        <v>0</v>
      </c>
      <c r="D171" s="56">
        <v>18</v>
      </c>
      <c r="E171" s="85">
        <f>VLOOKUP(C171,GRUPS!$A$1:$B$7,2,FALSE)</f>
        <v>10337.516799999999</v>
      </c>
      <c r="F171" s="85">
        <f>VLOOKUP(C171,GRUPS!$A$1:$C$7,3,FALSE)</f>
        <v>1489.1184000000001</v>
      </c>
      <c r="G171" s="87">
        <f t="shared" si="204"/>
        <v>11826.635199999999</v>
      </c>
      <c r="H171" s="83">
        <f>VLOOKUP(D171,NIVELLS!$A$1:$C$31,3,FALSE)</f>
        <v>6613.1761078725012</v>
      </c>
      <c r="I171" s="17">
        <f>VLOOKUP(A171,'C. ESPECÍFIC'!$A$2:$D$136,4,0)</f>
        <v>21816.5556</v>
      </c>
      <c r="J171" s="89">
        <f t="shared" si="205"/>
        <v>40256.3669078725</v>
      </c>
      <c r="K171" s="17">
        <f t="shared" si="206"/>
        <v>1558.3253999999999</v>
      </c>
      <c r="L171" s="28">
        <f t="shared" si="246"/>
        <v>37.459398487474417</v>
      </c>
      <c r="M171" s="28">
        <f t="shared" si="247"/>
        <v>49.945864649965884</v>
      </c>
      <c r="N171" s="48">
        <f t="shared" si="248"/>
        <v>62.432330812457351</v>
      </c>
    </row>
    <row r="172" spans="1:14" ht="14.25" customHeight="1" x14ac:dyDescent="0.25">
      <c r="A172" s="55">
        <v>2550</v>
      </c>
      <c r="B172" s="54" t="s">
        <v>83</v>
      </c>
      <c r="C172" s="56" t="s">
        <v>0</v>
      </c>
      <c r="D172" s="56">
        <v>18</v>
      </c>
      <c r="E172" s="85">
        <f>VLOOKUP(C172,GRUPS!$A$1:$B$7,2,FALSE)</f>
        <v>10337.516799999999</v>
      </c>
      <c r="F172" s="85">
        <f>VLOOKUP(C172,GRUPS!$A$1:$C$7,3,FALSE)</f>
        <v>1489.1184000000001</v>
      </c>
      <c r="G172" s="87">
        <f t="shared" si="204"/>
        <v>11826.635199999999</v>
      </c>
      <c r="H172" s="83">
        <f>VLOOKUP(D172,NIVELLS!$A$1:$C$31,3,FALSE)</f>
        <v>6613.1761078725012</v>
      </c>
      <c r="I172" s="17">
        <f>VLOOKUP(A172,'C. ESPECÍFIC'!$A$2:$D$136,4,0)</f>
        <v>22356.053999999996</v>
      </c>
      <c r="J172" s="89">
        <f t="shared" si="205"/>
        <v>40795.865307872496</v>
      </c>
      <c r="K172" s="17">
        <f t="shared" si="206"/>
        <v>1596.8609999999996</v>
      </c>
      <c r="L172" s="28">
        <f t="shared" si="246"/>
        <v>37.96141312767292</v>
      </c>
      <c r="M172" s="28">
        <f t="shared" si="247"/>
        <v>50.61521750356389</v>
      </c>
      <c r="N172" s="48">
        <f t="shared" si="248"/>
        <v>63.269021879454861</v>
      </c>
    </row>
    <row r="173" spans="1:14" ht="14.25" customHeight="1" x14ac:dyDescent="0.25">
      <c r="A173" s="55">
        <v>2552</v>
      </c>
      <c r="B173" s="54" t="s">
        <v>204</v>
      </c>
      <c r="C173" s="56" t="s">
        <v>0</v>
      </c>
      <c r="D173" s="56">
        <v>18</v>
      </c>
      <c r="E173" s="85">
        <f>VLOOKUP(C173,GRUPS!$A$1:$B$7,2,FALSE)</f>
        <v>10337.516799999999</v>
      </c>
      <c r="F173" s="85">
        <f>VLOOKUP(C173,GRUPS!$A$1:$C$7,3,FALSE)</f>
        <v>1489.1184000000001</v>
      </c>
      <c r="G173" s="87">
        <f t="shared" ref="G173" si="255">E173+F173</f>
        <v>11826.635199999999</v>
      </c>
      <c r="H173" s="83">
        <f>VLOOKUP(D173,NIVELLS!$A$1:$C$31,3,FALSE)</f>
        <v>6613.1761078725012</v>
      </c>
      <c r="I173" s="17">
        <f>VLOOKUP(A173,'C. ESPECÍFIC'!$A$2:$D$136,4,0)</f>
        <v>20737.7016</v>
      </c>
      <c r="J173" s="89">
        <f t="shared" ref="J173" si="256">G173+H173+I173</f>
        <v>39177.5129078725</v>
      </c>
      <c r="K173" s="17">
        <f t="shared" ref="K173" si="257">I173/14</f>
        <v>1481.2644</v>
      </c>
      <c r="L173" s="28">
        <f t="shared" ref="L173" si="258">J173/$L$3*1.5</f>
        <v>36.4555020854893</v>
      </c>
      <c r="M173" s="28">
        <f t="shared" ref="M173" si="259">J173/$L$3*2</f>
        <v>48.607336113985731</v>
      </c>
      <c r="N173" s="48">
        <f t="shared" ref="N173" si="260">J173/$L$3*2.5</f>
        <v>60.759170142482162</v>
      </c>
    </row>
    <row r="174" spans="1:14" ht="14.25" customHeight="1" x14ac:dyDescent="0.25">
      <c r="A174" s="55">
        <v>2555</v>
      </c>
      <c r="B174" s="54" t="s">
        <v>72</v>
      </c>
      <c r="C174" s="56" t="s">
        <v>0</v>
      </c>
      <c r="D174" s="56">
        <v>18</v>
      </c>
      <c r="E174" s="85">
        <f>VLOOKUP(C174,GRUPS!$A$1:$B$7,2,FALSE)</f>
        <v>10337.516799999999</v>
      </c>
      <c r="F174" s="85">
        <f>VLOOKUP(C174,GRUPS!$A$1:$C$7,3,FALSE)</f>
        <v>1489.1184000000001</v>
      </c>
      <c r="G174" s="87">
        <f t="shared" si="204"/>
        <v>11826.635199999999</v>
      </c>
      <c r="H174" s="83">
        <f>VLOOKUP(D174,NIVELLS!$A$1:$C$31,3,FALSE)</f>
        <v>6613.1761078725012</v>
      </c>
      <c r="I174" s="17">
        <f>VLOOKUP(A174,'C. ESPECÍFIC'!$A$2:$D$136,4,0)</f>
        <v>20737.7016</v>
      </c>
      <c r="J174" s="89">
        <f t="shared" si="205"/>
        <v>39177.5129078725</v>
      </c>
      <c r="K174" s="17">
        <f t="shared" si="206"/>
        <v>1481.2644</v>
      </c>
      <c r="L174" s="28">
        <f t="shared" si="246"/>
        <v>36.4555020854893</v>
      </c>
      <c r="M174" s="28">
        <f t="shared" si="247"/>
        <v>48.607336113985731</v>
      </c>
      <c r="N174" s="48">
        <f t="shared" si="248"/>
        <v>60.759170142482162</v>
      </c>
    </row>
    <row r="175" spans="1:14" ht="14.25" customHeight="1" x14ac:dyDescent="0.25">
      <c r="A175" s="55">
        <v>2560</v>
      </c>
      <c r="B175" s="54" t="s">
        <v>73</v>
      </c>
      <c r="C175" s="56" t="s">
        <v>0</v>
      </c>
      <c r="D175" s="56">
        <v>18</v>
      </c>
      <c r="E175" s="85">
        <f>VLOOKUP(C175,GRUPS!$A$1:$B$7,2,FALSE)</f>
        <v>10337.516799999999</v>
      </c>
      <c r="F175" s="85">
        <f>VLOOKUP(C175,GRUPS!$A$1:$C$7,3,FALSE)</f>
        <v>1489.1184000000001</v>
      </c>
      <c r="G175" s="87">
        <f t="shared" si="204"/>
        <v>11826.635199999999</v>
      </c>
      <c r="H175" s="83">
        <f>VLOOKUP(D175,NIVELLS!$A$1:$C$31,3,FALSE)</f>
        <v>6613.1761078725012</v>
      </c>
      <c r="I175" s="17">
        <f>VLOOKUP(A175,'C. ESPECÍFIC'!$A$2:$D$136,4,0)</f>
        <v>22086.304800000002</v>
      </c>
      <c r="J175" s="89">
        <f t="shared" si="205"/>
        <v>40526.116107872498</v>
      </c>
      <c r="K175" s="17">
        <f t="shared" si="206"/>
        <v>1577.5932</v>
      </c>
      <c r="L175" s="28">
        <f t="shared" si="246"/>
        <v>37.710405807573665</v>
      </c>
      <c r="M175" s="28">
        <f t="shared" si="247"/>
        <v>50.280541076764884</v>
      </c>
      <c r="N175" s="48">
        <f t="shared" si="248"/>
        <v>62.850676345956103</v>
      </c>
    </row>
    <row r="176" spans="1:14" ht="14.25" customHeight="1" x14ac:dyDescent="0.25">
      <c r="A176" s="55">
        <v>2565</v>
      </c>
      <c r="B176" s="54" t="s">
        <v>109</v>
      </c>
      <c r="C176" s="56" t="s">
        <v>4</v>
      </c>
      <c r="D176" s="56">
        <v>20</v>
      </c>
      <c r="E176" s="85">
        <f>VLOOKUP(C176,GRUPS!$A$1:$B$7,2,FALSE)</f>
        <v>13768.204000000002</v>
      </c>
      <c r="F176" s="85">
        <f>VLOOKUP(C176,GRUPS!$A$1:$C$7,3,FALSE)</f>
        <v>1673.5648000000001</v>
      </c>
      <c r="G176" s="87">
        <f t="shared" ref="G176:G181" si="261">E176+F176</f>
        <v>15441.768800000002</v>
      </c>
      <c r="H176" s="83">
        <f>VLOOKUP(D176,NIVELLS!$A$1:$C$31,3,FALSE)</f>
        <v>7365.2584231049996</v>
      </c>
      <c r="I176" s="17">
        <f>VLOOKUP(A176,'C. ESPECÍFIC'!$A$2:$D$136,4,0)</f>
        <v>24244.155600000002</v>
      </c>
      <c r="J176" s="89">
        <f t="shared" ref="J176:J181" si="262">G176+H176+I176</f>
        <v>47051.182823105002</v>
      </c>
      <c r="K176" s="17">
        <f t="shared" ref="K176:K181" si="263">I176/14</f>
        <v>1731.7254</v>
      </c>
      <c r="L176" s="28">
        <f t="shared" ref="L176:L181" si="264">J176/$L$3*1.5</f>
        <v>43.782118011574134</v>
      </c>
      <c r="M176" s="28">
        <f t="shared" ref="M176:M181" si="265">J176/$L$3*2</f>
        <v>58.37615734876551</v>
      </c>
      <c r="N176" s="48">
        <f t="shared" ref="N176:N181" si="266">J176/$L$3*2.5</f>
        <v>72.970196685956893</v>
      </c>
    </row>
    <row r="177" spans="1:17" ht="14.25" customHeight="1" x14ac:dyDescent="0.25">
      <c r="A177" s="99">
        <v>2570</v>
      </c>
      <c r="B177" s="101" t="s">
        <v>115</v>
      </c>
      <c r="C177" s="56" t="s">
        <v>3</v>
      </c>
      <c r="D177" s="80">
        <v>20</v>
      </c>
      <c r="E177" s="85">
        <f>VLOOKUP(C177,GRUPS!$A$1:$B$7,2,FALSE)</f>
        <v>15922.8012</v>
      </c>
      <c r="F177" s="85">
        <f>VLOOKUP(C177,GRUPS!$A$1:$C$7,3,FALSE)</f>
        <v>1637.6402</v>
      </c>
      <c r="G177" s="87">
        <f t="shared" si="261"/>
        <v>17560.4414</v>
      </c>
      <c r="H177" s="83">
        <f>VLOOKUP(D177,NIVELLS!$A$1:$C$31,3,FALSE)</f>
        <v>7365.2584231049996</v>
      </c>
      <c r="I177" s="17">
        <f>VLOOKUP(A177,'C. ESPECÍFIC'!$A$2:$D$136,4,0)</f>
        <v>25484.944800000001</v>
      </c>
      <c r="J177" s="89">
        <f t="shared" si="262"/>
        <v>50410.644623104999</v>
      </c>
      <c r="K177" s="17">
        <f t="shared" si="263"/>
        <v>1820.3532</v>
      </c>
      <c r="L177" s="28">
        <f t="shared" si="264"/>
        <v>46.90816807360887</v>
      </c>
      <c r="M177" s="28">
        <f t="shared" si="265"/>
        <v>62.544224098145158</v>
      </c>
      <c r="N177" s="48">
        <f t="shared" si="266"/>
        <v>78.180280122681452</v>
      </c>
    </row>
    <row r="178" spans="1:17" ht="14.25" customHeight="1" x14ac:dyDescent="0.25">
      <c r="A178" s="100"/>
      <c r="B178" s="102"/>
      <c r="C178" s="56" t="s">
        <v>4</v>
      </c>
      <c r="D178" s="56">
        <v>20</v>
      </c>
      <c r="E178" s="85">
        <f>VLOOKUP(C178,GRUPS!$A$1:$B$7,2,FALSE)</f>
        <v>13768.204000000002</v>
      </c>
      <c r="F178" s="85">
        <f>VLOOKUP(C178,GRUPS!$A$1:$C$7,3,FALSE)</f>
        <v>1673.5648000000001</v>
      </c>
      <c r="G178" s="87">
        <f t="shared" si="261"/>
        <v>15441.768800000002</v>
      </c>
      <c r="H178" s="83">
        <f>VLOOKUP(D178,NIVELLS!$A$1:$C$31,3,FALSE)</f>
        <v>7365.2584231049996</v>
      </c>
      <c r="I178" s="17">
        <f>VLOOKUP(A177,'C. ESPECÍFIC'!$A$2:$D$136,4,0)</f>
        <v>25484.944800000001</v>
      </c>
      <c r="J178" s="89">
        <f t="shared" si="262"/>
        <v>48291.972023105001</v>
      </c>
      <c r="K178" s="17">
        <f t="shared" si="263"/>
        <v>1820.3532</v>
      </c>
      <c r="L178" s="28">
        <f t="shared" si="264"/>
        <v>44.936698532665943</v>
      </c>
      <c r="M178" s="28">
        <f t="shared" si="265"/>
        <v>59.915598043554596</v>
      </c>
      <c r="N178" s="48">
        <f t="shared" si="266"/>
        <v>74.894497554443248</v>
      </c>
    </row>
    <row r="179" spans="1:17" ht="14.25" customHeight="1" x14ac:dyDescent="0.25">
      <c r="A179" s="99">
        <v>2575</v>
      </c>
      <c r="B179" s="101" t="s">
        <v>103</v>
      </c>
      <c r="C179" s="56" t="s">
        <v>3</v>
      </c>
      <c r="D179" s="56">
        <v>22</v>
      </c>
      <c r="E179" s="85">
        <f>VLOOKUP(C179,GRUPS!$A$1:$B$7,2,FALSE)</f>
        <v>15922.8012</v>
      </c>
      <c r="F179" s="85">
        <f>VLOOKUP(C179,GRUPS!$A$1:$C$7,3,FALSE)</f>
        <v>1637.6402</v>
      </c>
      <c r="G179" s="87">
        <f t="shared" si="261"/>
        <v>17560.4414</v>
      </c>
      <c r="H179" s="83">
        <f>VLOOKUP(D179,NIVELLS!$A$1:$C$31,3,FALSE)</f>
        <v>8540.0000800400012</v>
      </c>
      <c r="I179" s="17">
        <f>VLOOKUP(A179,'C. ESPECÍFIC'!$A$2:$D$136,4,0)</f>
        <v>23434.907999999999</v>
      </c>
      <c r="J179" s="89">
        <f t="shared" si="262"/>
        <v>49535.34948004</v>
      </c>
      <c r="K179" s="17">
        <f t="shared" si="263"/>
        <v>1673.922</v>
      </c>
      <c r="L179" s="28">
        <f t="shared" si="264"/>
        <v>46.093687481426798</v>
      </c>
      <c r="M179" s="28">
        <f t="shared" si="265"/>
        <v>61.458249975235731</v>
      </c>
      <c r="N179" s="48">
        <f t="shared" si="266"/>
        <v>76.822812469044663</v>
      </c>
    </row>
    <row r="180" spans="1:17" ht="14.25" customHeight="1" x14ac:dyDescent="0.25">
      <c r="A180" s="100"/>
      <c r="B180" s="102"/>
      <c r="C180" s="56" t="s">
        <v>4</v>
      </c>
      <c r="D180" s="80">
        <v>22</v>
      </c>
      <c r="E180" s="85">
        <f>VLOOKUP(C180,GRUPS!$A$1:$B$7,2,FALSE)</f>
        <v>13768.204000000002</v>
      </c>
      <c r="F180" s="85">
        <f>VLOOKUP(C180,GRUPS!$A$1:$C$7,3,FALSE)</f>
        <v>1673.5648000000001</v>
      </c>
      <c r="G180" s="87">
        <f t="shared" si="261"/>
        <v>15441.768800000002</v>
      </c>
      <c r="H180" s="83">
        <f>VLOOKUP(D180,NIVELLS!$A$1:$C$31,3,FALSE)</f>
        <v>8540.0000800400012</v>
      </c>
      <c r="I180" s="17">
        <f>VLOOKUP(A179,'C. ESPECÍFIC'!$A$2:$D$136,4,0)</f>
        <v>23434.907999999999</v>
      </c>
      <c r="J180" s="89">
        <f t="shared" si="262"/>
        <v>47416.676880040002</v>
      </c>
      <c r="K180" s="17">
        <f t="shared" si="263"/>
        <v>1673.922</v>
      </c>
      <c r="L180" s="28">
        <f t="shared" si="264"/>
        <v>44.122217940483871</v>
      </c>
      <c r="M180" s="28">
        <f t="shared" si="265"/>
        <v>58.829623920645162</v>
      </c>
      <c r="N180" s="48">
        <f t="shared" si="266"/>
        <v>73.537029900806459</v>
      </c>
    </row>
    <row r="181" spans="1:17" ht="14.25" customHeight="1" x14ac:dyDescent="0.25">
      <c r="A181" s="55">
        <v>2580</v>
      </c>
      <c r="B181" s="54" t="s">
        <v>82</v>
      </c>
      <c r="C181" s="56" t="s">
        <v>4</v>
      </c>
      <c r="D181" s="80">
        <v>20</v>
      </c>
      <c r="E181" s="85">
        <f>VLOOKUP(C181,GRUPS!$A$1:$B$7,2,FALSE)</f>
        <v>13768.204000000002</v>
      </c>
      <c r="F181" s="85">
        <f>VLOOKUP(C181,GRUPS!$A$1:$C$7,3,FALSE)</f>
        <v>1673.5648000000001</v>
      </c>
      <c r="G181" s="87">
        <f t="shared" si="261"/>
        <v>15441.768800000002</v>
      </c>
      <c r="H181" s="83">
        <f>VLOOKUP(D181,NIVELLS!$A$1:$C$31,3,FALSE)</f>
        <v>7365.2584231049996</v>
      </c>
      <c r="I181" s="17">
        <f>VLOOKUP(A181,'C. ESPECÍFIC'!$A$2:$D$136,4,0)</f>
        <v>21816.5556</v>
      </c>
      <c r="J181" s="89">
        <f t="shared" si="262"/>
        <v>44623.582823104996</v>
      </c>
      <c r="K181" s="17">
        <f t="shared" si="263"/>
        <v>1558.3253999999999</v>
      </c>
      <c r="L181" s="28">
        <f t="shared" si="264"/>
        <v>41.523185009092735</v>
      </c>
      <c r="M181" s="28">
        <f t="shared" si="265"/>
        <v>55.364246678790316</v>
      </c>
      <c r="N181" s="48">
        <f t="shared" si="266"/>
        <v>69.20530834848789</v>
      </c>
    </row>
    <row r="182" spans="1:17" ht="14.25" customHeight="1" x14ac:dyDescent="0.25">
      <c r="A182" s="55">
        <v>2585</v>
      </c>
      <c r="B182" s="54" t="s">
        <v>114</v>
      </c>
      <c r="C182" s="56" t="s">
        <v>3</v>
      </c>
      <c r="D182" s="80">
        <v>22</v>
      </c>
      <c r="E182" s="85">
        <f>VLOOKUP(C182,GRUPS!$A$1:$B$7,2,FALSE)</f>
        <v>15922.8012</v>
      </c>
      <c r="F182" s="85">
        <f>VLOOKUP(C182,GRUPS!$A$1:$C$7,3,FALSE)</f>
        <v>1637.6402</v>
      </c>
      <c r="G182" s="87">
        <f t="shared" si="204"/>
        <v>17560.4414</v>
      </c>
      <c r="H182" s="83">
        <f>VLOOKUP(D182,NIVELLS!$A$1:$C$31,3,FALSE)</f>
        <v>8540.0000800400012</v>
      </c>
      <c r="I182" s="17">
        <f>VLOOKUP(A182,'C. ESPECÍFIC'!$A$2:$D$136,4,0)</f>
        <v>24864.478800000001</v>
      </c>
      <c r="J182" s="89">
        <f t="shared" si="205"/>
        <v>50964.920280040002</v>
      </c>
      <c r="K182" s="17">
        <f t="shared" si="206"/>
        <v>1776.0342000000001</v>
      </c>
      <c r="L182" s="28">
        <f t="shared" si="246"/>
        <v>47.423933263064519</v>
      </c>
      <c r="M182" s="28">
        <f t="shared" si="247"/>
        <v>63.231911017419357</v>
      </c>
      <c r="N182" s="48">
        <f t="shared" si="248"/>
        <v>79.039888771774201</v>
      </c>
    </row>
    <row r="183" spans="1:17" ht="14.25" customHeight="1" x14ac:dyDescent="0.25">
      <c r="A183" s="55">
        <v>2590</v>
      </c>
      <c r="B183" s="54" t="s">
        <v>84</v>
      </c>
      <c r="C183" s="56" t="s">
        <v>4</v>
      </c>
      <c r="D183" s="80">
        <v>20</v>
      </c>
      <c r="E183" s="85">
        <f>VLOOKUP(C183,GRUPS!$A$1:$B$7,2,FALSE)</f>
        <v>13768.204000000002</v>
      </c>
      <c r="F183" s="85">
        <f>VLOOKUP(C183,GRUPS!$A$1:$C$7,3,FALSE)</f>
        <v>1673.5648000000001</v>
      </c>
      <c r="G183" s="87">
        <f t="shared" si="204"/>
        <v>15441.768800000002</v>
      </c>
      <c r="H183" s="83">
        <f>VLOOKUP(D183,NIVELLS!$A$1:$C$31,3,FALSE)</f>
        <v>7365.2584231049996</v>
      </c>
      <c r="I183" s="17">
        <f>VLOOKUP(A183,'C. ESPECÍFIC'!$A$2:$D$136,4,0)</f>
        <v>22356.053999999996</v>
      </c>
      <c r="J183" s="89">
        <f t="shared" si="205"/>
        <v>45163.081223104993</v>
      </c>
      <c r="K183" s="17">
        <f t="shared" si="206"/>
        <v>1596.8609999999996</v>
      </c>
      <c r="L183" s="28">
        <f t="shared" si="246"/>
        <v>42.025199649291245</v>
      </c>
      <c r="M183" s="28">
        <f t="shared" si="247"/>
        <v>56.03359953238833</v>
      </c>
      <c r="N183" s="48">
        <f t="shared" si="248"/>
        <v>70.041999415485407</v>
      </c>
    </row>
    <row r="184" spans="1:17" ht="14.25" customHeight="1" x14ac:dyDescent="0.25">
      <c r="A184" s="55">
        <v>2595</v>
      </c>
      <c r="B184" s="54" t="s">
        <v>89</v>
      </c>
      <c r="C184" s="56" t="s">
        <v>4</v>
      </c>
      <c r="D184" s="80">
        <v>20</v>
      </c>
      <c r="E184" s="85">
        <f>VLOOKUP(C184,GRUPS!$A$1:$B$7,2,FALSE)</f>
        <v>13768.204000000002</v>
      </c>
      <c r="F184" s="85">
        <f>VLOOKUP(C184,GRUPS!$A$1:$C$7,3,FALSE)</f>
        <v>1673.5648000000001</v>
      </c>
      <c r="G184" s="87">
        <f t="shared" si="204"/>
        <v>15441.768800000002</v>
      </c>
      <c r="H184" s="83">
        <f>VLOOKUP(D184,NIVELLS!$A$1:$C$31,3,FALSE)</f>
        <v>7365.2584231049996</v>
      </c>
      <c r="I184" s="17">
        <f>VLOOKUP(A184,'C. ESPECÍFIC'!$A$2:$D$136,4,0)</f>
        <v>22625.803200000002</v>
      </c>
      <c r="J184" s="89">
        <f t="shared" si="205"/>
        <v>45432.830423104999</v>
      </c>
      <c r="K184" s="17">
        <f t="shared" si="206"/>
        <v>1616.1288000000002</v>
      </c>
      <c r="L184" s="28">
        <f t="shared" si="246"/>
        <v>42.276206969390508</v>
      </c>
      <c r="M184" s="28">
        <f t="shared" si="247"/>
        <v>56.368275959187343</v>
      </c>
      <c r="N184" s="48">
        <f t="shared" si="248"/>
        <v>70.460344948984186</v>
      </c>
    </row>
    <row r="185" spans="1:17" ht="14.25" customHeight="1" x14ac:dyDescent="0.25">
      <c r="A185" s="99">
        <v>2600</v>
      </c>
      <c r="B185" s="101" t="s">
        <v>112</v>
      </c>
      <c r="C185" s="56" t="s">
        <v>3</v>
      </c>
      <c r="D185" s="80">
        <v>20</v>
      </c>
      <c r="E185" s="85">
        <f>VLOOKUP(C185,GRUPS!$A$1:$B$7,2,FALSE)</f>
        <v>15922.8012</v>
      </c>
      <c r="F185" s="85">
        <f>VLOOKUP(C185,GRUPS!$A$1:$C$7,3,FALSE)</f>
        <v>1637.6402</v>
      </c>
      <c r="G185" s="87">
        <f t="shared" ref="G185" si="267">E185+F185</f>
        <v>17560.4414</v>
      </c>
      <c r="H185" s="83">
        <f>VLOOKUP(D185,NIVELLS!$A$1:$C$31,3,FALSE)</f>
        <v>7365.2584231049996</v>
      </c>
      <c r="I185" s="17">
        <f>VLOOKUP(A185,'C. ESPECÍFIC'!$A$2:$D$136,4,0)</f>
        <v>24783.653999999999</v>
      </c>
      <c r="J185" s="89">
        <f t="shared" ref="J185" si="268">G185+H185+I185</f>
        <v>49709.353823104997</v>
      </c>
      <c r="K185" s="17">
        <f t="shared" ref="K185" si="269">I185/14</f>
        <v>1770.261</v>
      </c>
      <c r="L185" s="28">
        <f t="shared" ref="L185" si="270">J185/$L$3*1.5</f>
        <v>46.255602192715571</v>
      </c>
      <c r="M185" s="28">
        <f t="shared" ref="M185" si="271">J185/$L$3*2</f>
        <v>61.674136256954093</v>
      </c>
      <c r="N185" s="48">
        <f t="shared" ref="N185" si="272">J185/$L$3*2.5</f>
        <v>77.092670321192614</v>
      </c>
    </row>
    <row r="186" spans="1:17" ht="14.25" customHeight="1" x14ac:dyDescent="0.25">
      <c r="A186" s="100"/>
      <c r="B186" s="102"/>
      <c r="C186" s="56" t="s">
        <v>1</v>
      </c>
      <c r="D186" s="56">
        <v>18</v>
      </c>
      <c r="E186" s="85">
        <f>VLOOKUP(C186,GRUPS!$A$1:$B$7,2,FALSE)</f>
        <v>8603.7608000000018</v>
      </c>
      <c r="F186" s="85">
        <f>VLOOKUP(C186,GRUPS!$A$1:$C$7,3,FALSE)</f>
        <v>1420.8804</v>
      </c>
      <c r="G186" s="87">
        <f t="shared" si="204"/>
        <v>10024.641200000002</v>
      </c>
      <c r="H186" s="83">
        <f>VLOOKUP(D186,NIVELLS!$A$1:$C$31,3,FALSE)</f>
        <v>6613.1761078725012</v>
      </c>
      <c r="I186" s="17">
        <f>VLOOKUP(A185,'C. ESPECÍFIC'!$A$2:$D$136,4,0)</f>
        <v>24783.653999999999</v>
      </c>
      <c r="J186" s="89">
        <f t="shared" si="205"/>
        <v>41421.471307872504</v>
      </c>
      <c r="K186" s="17">
        <f t="shared" si="206"/>
        <v>1770.261</v>
      </c>
      <c r="L186" s="28">
        <f t="shared" si="246"/>
        <v>38.543552705836703</v>
      </c>
      <c r="M186" s="28">
        <f t="shared" si="247"/>
        <v>51.391403607782266</v>
      </c>
      <c r="N186" s="48">
        <f t="shared" si="248"/>
        <v>64.239254509727829</v>
      </c>
    </row>
    <row r="187" spans="1:17" ht="14.25" customHeight="1" x14ac:dyDescent="0.25">
      <c r="A187" s="99">
        <v>2605</v>
      </c>
      <c r="B187" s="101" t="s">
        <v>106</v>
      </c>
      <c r="C187" s="56" t="s">
        <v>3</v>
      </c>
      <c r="D187" s="56">
        <v>22</v>
      </c>
      <c r="E187" s="85">
        <f>VLOOKUP(C187,GRUPS!$A$1:$B$7,2,FALSE)</f>
        <v>15922.8012</v>
      </c>
      <c r="F187" s="85">
        <f>VLOOKUP(C187,GRUPS!$A$1:$C$7,3,FALSE)</f>
        <v>1637.6402</v>
      </c>
      <c r="G187" s="87">
        <f t="shared" ref="G187" si="273">E187+F187</f>
        <v>17560.4414</v>
      </c>
      <c r="H187" s="83">
        <f>VLOOKUP(D187,NIVELLS!$A$1:$C$31,3,FALSE)</f>
        <v>8540.0000800400012</v>
      </c>
      <c r="I187" s="17">
        <f>VLOOKUP(A187,'C. ESPECÍFIC'!$A$2:$D$136,4,0)</f>
        <v>23704.657200000001</v>
      </c>
      <c r="J187" s="89">
        <f t="shared" ref="J187" si="274">G187+H187+I187</f>
        <v>49805.098680039999</v>
      </c>
      <c r="K187" s="17">
        <f t="shared" ref="K187" si="275">I187/14</f>
        <v>1693.1898000000001</v>
      </c>
      <c r="L187" s="28">
        <f t="shared" ref="L187" si="276">J187/$L$3*1.5</f>
        <v>46.344694801526053</v>
      </c>
      <c r="M187" s="28">
        <f t="shared" ref="M187" si="277">J187/$L$3*2</f>
        <v>61.792926402034738</v>
      </c>
      <c r="N187" s="48">
        <f t="shared" ref="N187" si="278">J187/$L$3*2.5</f>
        <v>77.241158002543415</v>
      </c>
    </row>
    <row r="188" spans="1:17" ht="14.25" customHeight="1" x14ac:dyDescent="0.25">
      <c r="A188" s="100"/>
      <c r="B188" s="102"/>
      <c r="C188" s="56" t="s">
        <v>4</v>
      </c>
      <c r="D188" s="56">
        <v>22</v>
      </c>
      <c r="E188" s="85">
        <f>VLOOKUP(C188,GRUPS!$A$1:$B$7,2,FALSE)</f>
        <v>13768.204000000002</v>
      </c>
      <c r="F188" s="85">
        <f>VLOOKUP(C188,GRUPS!$A$1:$C$7,3,FALSE)</f>
        <v>1673.5648000000001</v>
      </c>
      <c r="G188" s="87">
        <f t="shared" si="204"/>
        <v>15441.768800000002</v>
      </c>
      <c r="H188" s="83">
        <f>VLOOKUP(D188,NIVELLS!$A$1:$C$31,3,FALSE)</f>
        <v>8540.0000800400012</v>
      </c>
      <c r="I188" s="17">
        <f>VLOOKUP(A187,'C. ESPECÍFIC'!$A$2:$D$136,4,0)</f>
        <v>23704.657200000001</v>
      </c>
      <c r="J188" s="89">
        <f t="shared" si="205"/>
        <v>47686.426080040008</v>
      </c>
      <c r="K188" s="17">
        <f t="shared" si="206"/>
        <v>1693.1898000000001</v>
      </c>
      <c r="L188" s="28">
        <f t="shared" si="246"/>
        <v>44.373225260583133</v>
      </c>
      <c r="M188" s="28">
        <f t="shared" si="247"/>
        <v>59.164300347444176</v>
      </c>
      <c r="N188" s="48">
        <f t="shared" si="248"/>
        <v>73.955375434305225</v>
      </c>
      <c r="Q188" s="1"/>
    </row>
    <row r="189" spans="1:17" ht="14.25" customHeight="1" x14ac:dyDescent="0.25">
      <c r="A189" s="99">
        <v>2610</v>
      </c>
      <c r="B189" s="101" t="s">
        <v>85</v>
      </c>
      <c r="C189" s="56" t="s">
        <v>3</v>
      </c>
      <c r="D189" s="80">
        <v>20</v>
      </c>
      <c r="E189" s="85">
        <f>VLOOKUP(C189,GRUPS!$A$1:$B$7,2,FALSE)</f>
        <v>15922.8012</v>
      </c>
      <c r="F189" s="85">
        <f>VLOOKUP(C189,GRUPS!$A$1:$C$7,3,FALSE)</f>
        <v>1637.6402</v>
      </c>
      <c r="G189" s="87">
        <f t="shared" ref="G189" si="279">E189+F189</f>
        <v>17560.4414</v>
      </c>
      <c r="H189" s="83">
        <f>VLOOKUP(D189,NIVELLS!$A$1:$C$31,3,FALSE)</f>
        <v>7365.2584231049996</v>
      </c>
      <c r="I189" s="17">
        <f>VLOOKUP(A189,'C. ESPECÍFIC'!$A$2:$D$136,4,0)</f>
        <v>22356.053999999996</v>
      </c>
      <c r="J189" s="89">
        <f t="shared" ref="J189" si="280">G189+H189+I189</f>
        <v>47281.753823104998</v>
      </c>
      <c r="K189" s="17">
        <f t="shared" ref="K189" si="281">I189/14</f>
        <v>1596.8609999999996</v>
      </c>
      <c r="L189" s="28">
        <f t="shared" ref="L189" si="282">J189/$L$3*1.5</f>
        <v>43.996669190234179</v>
      </c>
      <c r="M189" s="28">
        <f t="shared" ref="M189" si="283">J189/$L$3*2</f>
        <v>58.662225586978906</v>
      </c>
      <c r="N189" s="48">
        <f t="shared" ref="N189" si="284">J189/$L$3*2.5</f>
        <v>73.327781983723639</v>
      </c>
    </row>
    <row r="190" spans="1:17" ht="14.25" customHeight="1" x14ac:dyDescent="0.25">
      <c r="A190" s="100"/>
      <c r="B190" s="102"/>
      <c r="C190" s="56" t="s">
        <v>4</v>
      </c>
      <c r="D190" s="80">
        <v>20</v>
      </c>
      <c r="E190" s="85">
        <f>VLOOKUP(C190,GRUPS!$A$1:$B$7,2,FALSE)</f>
        <v>13768.204000000002</v>
      </c>
      <c r="F190" s="85">
        <f>VLOOKUP(C190,GRUPS!$A$1:$C$7,3,FALSE)</f>
        <v>1673.5648000000001</v>
      </c>
      <c r="G190" s="87">
        <f t="shared" si="204"/>
        <v>15441.768800000002</v>
      </c>
      <c r="H190" s="83">
        <f>VLOOKUP(D190,NIVELLS!$A$1:$C$31,3,FALSE)</f>
        <v>7365.2584231049996</v>
      </c>
      <c r="I190" s="17">
        <f>VLOOKUP(A189,'C. ESPECÍFIC'!$A$2:$D$136,4,0)</f>
        <v>22356.053999999996</v>
      </c>
      <c r="J190" s="89">
        <f t="shared" si="205"/>
        <v>45163.081223104993</v>
      </c>
      <c r="K190" s="17">
        <f t="shared" si="206"/>
        <v>1596.8609999999996</v>
      </c>
      <c r="L190" s="28">
        <f t="shared" si="246"/>
        <v>42.025199649291245</v>
      </c>
      <c r="M190" s="28">
        <f t="shared" si="247"/>
        <v>56.03359953238833</v>
      </c>
      <c r="N190" s="48">
        <f t="shared" si="248"/>
        <v>70.041999415485407</v>
      </c>
    </row>
    <row r="191" spans="1:17" ht="14.25" customHeight="1" x14ac:dyDescent="0.25">
      <c r="A191" s="55">
        <v>2615</v>
      </c>
      <c r="B191" s="54" t="s">
        <v>116</v>
      </c>
      <c r="C191" s="56" t="s">
        <v>4</v>
      </c>
      <c r="D191" s="80">
        <v>20</v>
      </c>
      <c r="E191" s="85">
        <f>VLOOKUP(C191,GRUPS!$A$1:$B$7,2,FALSE)</f>
        <v>13768.204000000002</v>
      </c>
      <c r="F191" s="85">
        <f>VLOOKUP(C191,GRUPS!$A$1:$C$7,3,FALSE)</f>
        <v>1673.5648000000001</v>
      </c>
      <c r="G191" s="87">
        <f t="shared" si="204"/>
        <v>15441.768800000002</v>
      </c>
      <c r="H191" s="83">
        <f>VLOOKUP(D191,NIVELLS!$A$1:$C$31,3,FALSE)</f>
        <v>7365.2584231049996</v>
      </c>
      <c r="I191" s="17">
        <f>VLOOKUP(A191,'C. ESPECÍFIC'!$A$2:$D$136,4,0)</f>
        <v>26213.082000000002</v>
      </c>
      <c r="J191" s="89">
        <f t="shared" si="205"/>
        <v>49020.109223104999</v>
      </c>
      <c r="K191" s="17">
        <f t="shared" si="206"/>
        <v>1872.3630000000001</v>
      </c>
      <c r="L191" s="28">
        <f t="shared" si="246"/>
        <v>45.614245554998448</v>
      </c>
      <c r="M191" s="28">
        <f t="shared" si="247"/>
        <v>60.818994073331261</v>
      </c>
      <c r="N191" s="48">
        <f t="shared" si="248"/>
        <v>76.023742591664075</v>
      </c>
    </row>
    <row r="192" spans="1:17" ht="14.25" customHeight="1" x14ac:dyDescent="0.25">
      <c r="A192" s="55">
        <v>2620</v>
      </c>
      <c r="B192" s="54" t="s">
        <v>94</v>
      </c>
      <c r="C192" s="56" t="s">
        <v>4</v>
      </c>
      <c r="D192" s="80">
        <v>20</v>
      </c>
      <c r="E192" s="85">
        <f>VLOOKUP(C192,GRUPS!$A$1:$B$7,2,FALSE)</f>
        <v>13768.204000000002</v>
      </c>
      <c r="F192" s="85">
        <f>VLOOKUP(C192,GRUPS!$A$1:$C$7,3,FALSE)</f>
        <v>1673.5648000000001</v>
      </c>
      <c r="G192" s="87">
        <f t="shared" si="204"/>
        <v>15441.768800000002</v>
      </c>
      <c r="H192" s="83">
        <f>VLOOKUP(D192,NIVELLS!$A$1:$C$31,3,FALSE)</f>
        <v>7365.2584231049996</v>
      </c>
      <c r="I192" s="17">
        <f>VLOOKUP(A192,'C. ESPECÍFIC'!$A$2:$D$136,4,0)</f>
        <v>22895.5524</v>
      </c>
      <c r="J192" s="89">
        <f t="shared" si="205"/>
        <v>45702.579623105004</v>
      </c>
      <c r="K192" s="17">
        <f t="shared" si="206"/>
        <v>1635.3966</v>
      </c>
      <c r="L192" s="28">
        <f t="shared" si="246"/>
        <v>42.52721428948977</v>
      </c>
      <c r="M192" s="28">
        <f t="shared" si="247"/>
        <v>56.702952385986357</v>
      </c>
      <c r="N192" s="48">
        <f t="shared" si="248"/>
        <v>70.878690482482952</v>
      </c>
      <c r="P192" s="74"/>
    </row>
    <row r="193" spans="1:14" ht="14.25" customHeight="1" x14ac:dyDescent="0.25">
      <c r="A193" s="55">
        <v>2625</v>
      </c>
      <c r="B193" s="71" t="s">
        <v>95</v>
      </c>
      <c r="C193" s="56" t="s">
        <v>4</v>
      </c>
      <c r="D193" s="80">
        <v>20</v>
      </c>
      <c r="E193" s="85">
        <f>VLOOKUP(C193,GRUPS!$A$1:$B$7,2,FALSE)</f>
        <v>13768.204000000002</v>
      </c>
      <c r="F193" s="85">
        <f>VLOOKUP(C193,GRUPS!$A$1:$C$7,3,FALSE)</f>
        <v>1673.5648000000001</v>
      </c>
      <c r="G193" s="87">
        <f t="shared" si="204"/>
        <v>15441.768800000002</v>
      </c>
      <c r="H193" s="83">
        <f>VLOOKUP(D193,NIVELLS!$A$1:$C$31,3,FALSE)</f>
        <v>7365.2584231049996</v>
      </c>
      <c r="I193" s="17">
        <f>VLOOKUP(A193,'C. ESPECÍFIC'!$A$2:$D$136,4,0)</f>
        <v>22895.5524</v>
      </c>
      <c r="J193" s="89">
        <f t="shared" si="205"/>
        <v>45702.579623105004</v>
      </c>
      <c r="K193" s="17">
        <f t="shared" si="206"/>
        <v>1635.3966</v>
      </c>
      <c r="L193" s="28">
        <f t="shared" si="246"/>
        <v>42.52721428948977</v>
      </c>
      <c r="M193" s="28">
        <f t="shared" si="247"/>
        <v>56.702952385986357</v>
      </c>
      <c r="N193" s="48">
        <f t="shared" si="248"/>
        <v>70.878690482482952</v>
      </c>
    </row>
    <row r="194" spans="1:14" ht="14.25" customHeight="1" x14ac:dyDescent="0.25">
      <c r="A194" s="55">
        <v>2630</v>
      </c>
      <c r="B194" s="71" t="s">
        <v>107</v>
      </c>
      <c r="C194" s="56" t="s">
        <v>4</v>
      </c>
      <c r="D194" s="80">
        <v>20</v>
      </c>
      <c r="E194" s="85">
        <f>VLOOKUP(C194,GRUPS!$A$1:$B$7,2,FALSE)</f>
        <v>13768.204000000002</v>
      </c>
      <c r="F194" s="85">
        <f>VLOOKUP(C194,GRUPS!$A$1:$C$7,3,FALSE)</f>
        <v>1673.5648000000001</v>
      </c>
      <c r="G194" s="87">
        <f t="shared" si="204"/>
        <v>15441.768800000002</v>
      </c>
      <c r="H194" s="83">
        <f>VLOOKUP(D194,NIVELLS!$A$1:$C$31,3,FALSE)</f>
        <v>7365.2584231049996</v>
      </c>
      <c r="I194" s="17">
        <f>VLOOKUP(A194,'C. ESPECÍFIC'!$A$2:$D$136,4,0)</f>
        <v>23974.406400000003</v>
      </c>
      <c r="J194" s="89">
        <f t="shared" si="205"/>
        <v>46781.433623105004</v>
      </c>
      <c r="K194" s="17">
        <f t="shared" si="206"/>
        <v>1712.4576000000002</v>
      </c>
      <c r="L194" s="28">
        <f t="shared" si="246"/>
        <v>43.531110691474879</v>
      </c>
      <c r="M194" s="28">
        <f t="shared" si="247"/>
        <v>58.041480921966503</v>
      </c>
      <c r="N194" s="48">
        <f t="shared" si="248"/>
        <v>72.551851152458127</v>
      </c>
    </row>
    <row r="195" spans="1:14" ht="14.25" customHeight="1" x14ac:dyDescent="0.25">
      <c r="A195" s="99">
        <v>2635</v>
      </c>
      <c r="B195" s="101" t="s">
        <v>102</v>
      </c>
      <c r="C195" s="56" t="s">
        <v>3</v>
      </c>
      <c r="D195" s="80">
        <v>20</v>
      </c>
      <c r="E195" s="85">
        <f>VLOOKUP(C195,GRUPS!$A$1:$B$7,2,FALSE)</f>
        <v>15922.8012</v>
      </c>
      <c r="F195" s="85">
        <f>VLOOKUP(C195,GRUPS!$A$1:$C$7,3,FALSE)</f>
        <v>1637.6402</v>
      </c>
      <c r="G195" s="87">
        <f t="shared" ref="G195" si="285">E195+F195</f>
        <v>17560.4414</v>
      </c>
      <c r="H195" s="83">
        <f>VLOOKUP(D195,NIVELLS!$A$1:$C$31,3,FALSE)</f>
        <v>7365.2584231049996</v>
      </c>
      <c r="I195" s="17">
        <f>VLOOKUP(A195,'C. ESPECÍFIC'!$A$2:$D$136,4,0)</f>
        <v>23434.907999999999</v>
      </c>
      <c r="J195" s="89">
        <f t="shared" ref="J195" si="286">G195+H195+I195</f>
        <v>48360.607823104998</v>
      </c>
      <c r="K195" s="17">
        <f t="shared" ref="K195" si="287">I195/14</f>
        <v>1673.922</v>
      </c>
      <c r="L195" s="28">
        <f t="shared" ref="L195" si="288">J195/$L$3*1.5</f>
        <v>45.000565592219289</v>
      </c>
      <c r="M195" s="28">
        <f t="shared" ref="M195" si="289">J195/$L$3*2</f>
        <v>60.000754122959052</v>
      </c>
      <c r="N195" s="48">
        <f t="shared" ref="N195" si="290">J195/$L$3*2.5</f>
        <v>75.000942653698814</v>
      </c>
    </row>
    <row r="196" spans="1:14" ht="14.25" customHeight="1" x14ac:dyDescent="0.25">
      <c r="A196" s="100"/>
      <c r="B196" s="102"/>
      <c r="C196" s="56" t="s">
        <v>4</v>
      </c>
      <c r="D196" s="56">
        <v>20</v>
      </c>
      <c r="E196" s="85">
        <f>VLOOKUP(C196,GRUPS!$A$1:$B$7,2,FALSE)</f>
        <v>13768.204000000002</v>
      </c>
      <c r="F196" s="85">
        <f>VLOOKUP(C196,GRUPS!$A$1:$C$7,3,FALSE)</f>
        <v>1673.5648000000001</v>
      </c>
      <c r="G196" s="87">
        <f t="shared" si="204"/>
        <v>15441.768800000002</v>
      </c>
      <c r="H196" s="83">
        <f>VLOOKUP(D196,NIVELLS!$A$1:$C$31,3,FALSE)</f>
        <v>7365.2584231049996</v>
      </c>
      <c r="I196" s="17">
        <f>VLOOKUP(A195,'C. ESPECÍFIC'!$A$2:$D$136,4,0)</f>
        <v>23434.907999999999</v>
      </c>
      <c r="J196" s="89">
        <f t="shared" si="205"/>
        <v>46241.935223105</v>
      </c>
      <c r="K196" s="17">
        <f t="shared" si="206"/>
        <v>1673.922</v>
      </c>
      <c r="L196" s="28">
        <f t="shared" si="246"/>
        <v>43.029096051276369</v>
      </c>
      <c r="M196" s="28">
        <f t="shared" si="247"/>
        <v>57.37212806836849</v>
      </c>
      <c r="N196" s="48">
        <f t="shared" si="248"/>
        <v>71.71516008546061</v>
      </c>
    </row>
    <row r="197" spans="1:14" ht="14.25" customHeight="1" x14ac:dyDescent="0.25">
      <c r="A197" s="55">
        <v>2640</v>
      </c>
      <c r="B197" s="54" t="s">
        <v>96</v>
      </c>
      <c r="C197" s="56" t="s">
        <v>4</v>
      </c>
      <c r="D197" s="56">
        <v>22</v>
      </c>
      <c r="E197" s="85">
        <f>VLOOKUP(C197,GRUPS!$A$1:$B$7,2,FALSE)</f>
        <v>13768.204000000002</v>
      </c>
      <c r="F197" s="85">
        <f>VLOOKUP(C197,GRUPS!$A$1:$C$7,3,FALSE)</f>
        <v>1673.5648000000001</v>
      </c>
      <c r="G197" s="87">
        <f t="shared" si="204"/>
        <v>15441.768800000002</v>
      </c>
      <c r="H197" s="83">
        <f>VLOOKUP(D197,NIVELLS!$A$1:$C$31,3,FALSE)</f>
        <v>8540.0000800400012</v>
      </c>
      <c r="I197" s="17">
        <f>VLOOKUP(A197,'C. ESPECÍFIC'!$A$2:$D$136,4,0)</f>
        <v>22895.5524</v>
      </c>
      <c r="J197" s="89">
        <f t="shared" si="205"/>
        <v>46877.321280040007</v>
      </c>
      <c r="K197" s="17">
        <f t="shared" si="206"/>
        <v>1635.3966</v>
      </c>
      <c r="L197" s="28">
        <f t="shared" si="246"/>
        <v>43.620336178697279</v>
      </c>
      <c r="M197" s="28">
        <f t="shared" si="247"/>
        <v>58.160448238263037</v>
      </c>
      <c r="N197" s="48">
        <f t="shared" si="248"/>
        <v>72.700560297828801</v>
      </c>
    </row>
    <row r="198" spans="1:14" ht="14.25" customHeight="1" x14ac:dyDescent="0.25">
      <c r="A198" s="55">
        <v>2645</v>
      </c>
      <c r="B198" s="54" t="s">
        <v>100</v>
      </c>
      <c r="C198" s="56" t="s">
        <v>4</v>
      </c>
      <c r="D198" s="56">
        <v>20</v>
      </c>
      <c r="E198" s="85">
        <f>VLOOKUP(C198,GRUPS!$A$1:$B$7,2,FALSE)</f>
        <v>13768.204000000002</v>
      </c>
      <c r="F198" s="85">
        <f>VLOOKUP(C198,GRUPS!$A$1:$C$7,3,FALSE)</f>
        <v>1673.5648000000001</v>
      </c>
      <c r="G198" s="87">
        <f t="shared" si="204"/>
        <v>15441.768800000002</v>
      </c>
      <c r="H198" s="83">
        <f>VLOOKUP(D198,NIVELLS!$A$1:$C$31,3,FALSE)</f>
        <v>7365.2584231049996</v>
      </c>
      <c r="I198" s="17">
        <f>VLOOKUP(A198,'C. ESPECÍFIC'!$A$2:$D$136,4,0)</f>
        <v>23165.158800000001</v>
      </c>
      <c r="J198" s="89">
        <f t="shared" si="205"/>
        <v>45972.186023105001</v>
      </c>
      <c r="K198" s="17">
        <f t="shared" si="206"/>
        <v>1654.6542000000002</v>
      </c>
      <c r="L198" s="28">
        <f t="shared" si="246"/>
        <v>42.778088731177114</v>
      </c>
      <c r="M198" s="28">
        <f t="shared" si="247"/>
        <v>57.037451641569483</v>
      </c>
      <c r="N198" s="48">
        <f t="shared" si="248"/>
        <v>71.296814551961859</v>
      </c>
    </row>
    <row r="199" spans="1:14" ht="14.25" customHeight="1" x14ac:dyDescent="0.25">
      <c r="A199" s="55">
        <v>2650</v>
      </c>
      <c r="B199" s="54" t="s">
        <v>97</v>
      </c>
      <c r="C199" s="56" t="s">
        <v>4</v>
      </c>
      <c r="D199" s="56">
        <v>20</v>
      </c>
      <c r="E199" s="85">
        <f>VLOOKUP(C199,GRUPS!$A$1:$B$7,2,FALSE)</f>
        <v>13768.204000000002</v>
      </c>
      <c r="F199" s="85">
        <f>VLOOKUP(C199,GRUPS!$A$1:$C$7,3,FALSE)</f>
        <v>1673.5648000000001</v>
      </c>
      <c r="G199" s="87">
        <f t="shared" ref="G199:G201" si="291">E199+F199</f>
        <v>15441.768800000002</v>
      </c>
      <c r="H199" s="83">
        <f>VLOOKUP(D199,NIVELLS!$A$1:$C$31,3,FALSE)</f>
        <v>7365.2584231049996</v>
      </c>
      <c r="I199" s="17">
        <f>VLOOKUP(A199,'C. ESPECÍFIC'!$A$2:$D$136,4,0)</f>
        <v>22895.5524</v>
      </c>
      <c r="J199" s="89">
        <f t="shared" ref="J199:J201" si="292">G199+H199+I199</f>
        <v>45702.579623105004</v>
      </c>
      <c r="K199" s="17">
        <f t="shared" ref="K199:K201" si="293">I199/14</f>
        <v>1635.3966</v>
      </c>
      <c r="L199" s="28">
        <f t="shared" si="246"/>
        <v>42.52721428948977</v>
      </c>
      <c r="M199" s="28">
        <f t="shared" si="247"/>
        <v>56.702952385986357</v>
      </c>
      <c r="N199" s="48">
        <f t="shared" si="248"/>
        <v>70.878690482482952</v>
      </c>
    </row>
    <row r="200" spans="1:14" ht="14.25" customHeight="1" x14ac:dyDescent="0.25">
      <c r="A200" s="55">
        <v>2655</v>
      </c>
      <c r="B200" s="54" t="s">
        <v>149</v>
      </c>
      <c r="C200" s="56" t="s">
        <v>3</v>
      </c>
      <c r="D200" s="56">
        <v>30</v>
      </c>
      <c r="E200" s="85">
        <f>VLOOKUP(C200,GRUPS!$A$1:$B$7,2,FALSE)</f>
        <v>15922.8012</v>
      </c>
      <c r="F200" s="85">
        <f>VLOOKUP(C200,GRUPS!$A$1:$C$7,3,FALSE)</f>
        <v>1637.6402</v>
      </c>
      <c r="G200" s="87">
        <f t="shared" si="291"/>
        <v>17560.4414</v>
      </c>
      <c r="H200" s="83">
        <f>VLOOKUP(D200,NIVELLS!$A$1:$C$31,3,FALSE)</f>
        <v>16226.844236765</v>
      </c>
      <c r="I200" s="17">
        <f>VLOOKUP(A200,'C. ESPECÍFIC'!$A$2:$D$136,4,0)</f>
        <v>41938.360800000002</v>
      </c>
      <c r="J200" s="89">
        <f t="shared" si="292"/>
        <v>75725.646436765004</v>
      </c>
      <c r="K200" s="17">
        <f t="shared" si="293"/>
        <v>2995.5972000000002</v>
      </c>
      <c r="L200" s="28">
        <f t="shared" si="246"/>
        <v>70.464311200463712</v>
      </c>
      <c r="M200" s="28">
        <f t="shared" si="247"/>
        <v>93.952414933951616</v>
      </c>
      <c r="N200" s="48">
        <f t="shared" si="248"/>
        <v>117.44051866743952</v>
      </c>
    </row>
    <row r="201" spans="1:14" ht="14.25" customHeight="1" thickBot="1" x14ac:dyDescent="0.3">
      <c r="A201" s="58">
        <v>2660</v>
      </c>
      <c r="B201" s="59" t="s">
        <v>137</v>
      </c>
      <c r="C201" s="60" t="s">
        <v>3</v>
      </c>
      <c r="D201" s="60">
        <v>26</v>
      </c>
      <c r="E201" s="86">
        <f>VLOOKUP(C201,GRUPS!$A$1:$B$7,2,FALSE)</f>
        <v>15922.8012</v>
      </c>
      <c r="F201" s="86">
        <f>VLOOKUP(C201,GRUPS!$A$1:$C$7,3,FALSE)</f>
        <v>1637.6402</v>
      </c>
      <c r="G201" s="88">
        <f t="shared" si="291"/>
        <v>17560.4414</v>
      </c>
      <c r="H201" s="84">
        <f>VLOOKUP(D201,NIVELLS!$A$1:$C$31,3,FALSE)</f>
        <v>11695.318534642498</v>
      </c>
      <c r="I201" s="67">
        <f>VLOOKUP(A201,'C. ESPECÍFIC'!$A$2:$D$136,4,0)</f>
        <v>37892.4084</v>
      </c>
      <c r="J201" s="90">
        <f t="shared" si="292"/>
        <v>67148.168334642498</v>
      </c>
      <c r="K201" s="49">
        <f t="shared" si="293"/>
        <v>2706.6006000000002</v>
      </c>
      <c r="L201" s="50">
        <f t="shared" si="246"/>
        <v>62.482786911888184</v>
      </c>
      <c r="M201" s="50">
        <f t="shared" si="247"/>
        <v>83.31038254918424</v>
      </c>
      <c r="N201" s="51">
        <f t="shared" si="248"/>
        <v>104.1379781864803</v>
      </c>
    </row>
    <row r="204" spans="1:14" ht="15.75" thickBot="1" x14ac:dyDescent="0.3"/>
    <row r="205" spans="1:14" ht="36" thickBot="1" x14ac:dyDescent="0.3">
      <c r="A205" s="35" t="s">
        <v>10</v>
      </c>
      <c r="B205" s="7" t="s">
        <v>8</v>
      </c>
      <c r="C205" s="7" t="s">
        <v>6</v>
      </c>
      <c r="D205" s="8" t="s">
        <v>9</v>
      </c>
      <c r="E205" s="8" t="s">
        <v>28</v>
      </c>
      <c r="F205" s="8" t="s">
        <v>29</v>
      </c>
      <c r="G205" s="24" t="s">
        <v>17</v>
      </c>
      <c r="H205" s="8" t="s">
        <v>24</v>
      </c>
      <c r="I205" s="25" t="s">
        <v>23</v>
      </c>
      <c r="J205" s="25" t="s">
        <v>205</v>
      </c>
      <c r="K205" s="53" t="s">
        <v>220</v>
      </c>
    </row>
    <row r="206" spans="1:14" ht="15.75" thickBot="1" x14ac:dyDescent="0.3">
      <c r="A206" s="58">
        <v>730</v>
      </c>
      <c r="B206" s="54" t="s">
        <v>206</v>
      </c>
      <c r="C206" s="75" t="s">
        <v>3</v>
      </c>
      <c r="D206" s="75">
        <v>30</v>
      </c>
      <c r="E206" s="85">
        <f>GRUPS!B2</f>
        <v>15922.8012</v>
      </c>
      <c r="F206" s="85">
        <f>GRUPS!C2</f>
        <v>1637.6402</v>
      </c>
      <c r="G206" s="87">
        <f>SUM(E206:F206)</f>
        <v>17560.4414</v>
      </c>
      <c r="H206" s="83">
        <f>NIVELLS!C31</f>
        <v>16226.844236765</v>
      </c>
      <c r="I206" s="91">
        <f>'C. ESPECÍFIC'!D137</f>
        <v>27302.503200000003</v>
      </c>
      <c r="J206" s="92">
        <f>4374.21*1.02</f>
        <v>4461.6941999999999</v>
      </c>
      <c r="K206" s="89">
        <f>SUM(G206:J206)</f>
        <v>65551.483036764999</v>
      </c>
    </row>
    <row r="208" spans="1:14" ht="15.75" thickBot="1" x14ac:dyDescent="0.3"/>
    <row r="209" spans="1:11" ht="36" thickBot="1" x14ac:dyDescent="0.3">
      <c r="A209" s="35" t="s">
        <v>10</v>
      </c>
      <c r="B209" s="7" t="s">
        <v>8</v>
      </c>
      <c r="C209" s="7" t="s">
        <v>6</v>
      </c>
      <c r="D209" s="8" t="s">
        <v>9</v>
      </c>
      <c r="E209" s="8" t="s">
        <v>28</v>
      </c>
      <c r="F209" s="8" t="s">
        <v>29</v>
      </c>
      <c r="G209" s="24" t="s">
        <v>17</v>
      </c>
      <c r="H209" s="8" t="s">
        <v>24</v>
      </c>
      <c r="I209" s="25" t="s">
        <v>23</v>
      </c>
      <c r="J209" s="25" t="s">
        <v>205</v>
      </c>
      <c r="K209" s="53" t="s">
        <v>220</v>
      </c>
    </row>
    <row r="210" spans="1:11" x14ac:dyDescent="0.25">
      <c r="A210" s="78" t="s">
        <v>207</v>
      </c>
      <c r="B210" s="79" t="s">
        <v>208</v>
      </c>
      <c r="C210" s="80" t="s">
        <v>207</v>
      </c>
      <c r="D210" s="80" t="s">
        <v>207</v>
      </c>
      <c r="E210" s="93">
        <f>4384.41*12*1.02</f>
        <v>53665.178399999997</v>
      </c>
      <c r="F210" s="93">
        <f>4384.41*2*1.02</f>
        <v>8944.1964000000007</v>
      </c>
      <c r="G210" s="94">
        <f>E210+F210</f>
        <v>62609.374799999998</v>
      </c>
      <c r="H210" s="83">
        <v>0</v>
      </c>
      <c r="I210" s="95">
        <v>0</v>
      </c>
      <c r="J210" s="92">
        <v>0</v>
      </c>
      <c r="K210" s="89">
        <f>SUM(G210:J210)</f>
        <v>62609.374799999998</v>
      </c>
    </row>
    <row r="211" spans="1:11" ht="36" x14ac:dyDescent="0.25">
      <c r="A211" s="55" t="s">
        <v>207</v>
      </c>
      <c r="B211" s="54" t="s">
        <v>209</v>
      </c>
      <c r="C211" s="75" t="s">
        <v>207</v>
      </c>
      <c r="D211" s="75" t="s">
        <v>207</v>
      </c>
      <c r="E211" s="93">
        <f>3293.02*12*1.02</f>
        <v>40306.5648</v>
      </c>
      <c r="F211" s="93">
        <f>3293.02*2*1.02</f>
        <v>6717.7608</v>
      </c>
      <c r="G211" s="94">
        <f>E211+F211</f>
        <v>47024.325599999996</v>
      </c>
      <c r="H211" s="83">
        <v>0</v>
      </c>
      <c r="I211" s="95">
        <v>0</v>
      </c>
      <c r="J211" s="92">
        <v>0</v>
      </c>
      <c r="K211" s="89">
        <f>SUM(G211:J211)</f>
        <v>47024.325599999996</v>
      </c>
    </row>
    <row r="212" spans="1:11" x14ac:dyDescent="0.25">
      <c r="A212" s="55" t="s">
        <v>210</v>
      </c>
      <c r="B212" s="54" t="s">
        <v>222</v>
      </c>
      <c r="C212" s="75" t="s">
        <v>210</v>
      </c>
      <c r="D212" s="75" t="s">
        <v>210</v>
      </c>
      <c r="E212" s="93">
        <f>4082.2829*12</f>
        <v>48987.394800000002</v>
      </c>
      <c r="F212" s="93">
        <f>4082.2829*2</f>
        <v>8164.5658000000003</v>
      </c>
      <c r="G212" s="94">
        <f>E212+F212</f>
        <v>57151.960600000006</v>
      </c>
      <c r="H212" s="83">
        <v>0</v>
      </c>
      <c r="I212" s="95">
        <v>0</v>
      </c>
      <c r="J212" s="92">
        <v>0</v>
      </c>
      <c r="K212" s="89">
        <f>SUM(G212:J212)</f>
        <v>57151.960600000006</v>
      </c>
    </row>
    <row r="213" spans="1:11" x14ac:dyDescent="0.25">
      <c r="A213" s="55" t="s">
        <v>210</v>
      </c>
      <c r="B213" s="54" t="s">
        <v>211</v>
      </c>
      <c r="C213" s="75" t="s">
        <v>210</v>
      </c>
      <c r="D213" s="75" t="s">
        <v>210</v>
      </c>
      <c r="E213" s="93">
        <f>5026.19*12*1.02</f>
        <v>61520.565600000002</v>
      </c>
      <c r="F213" s="93">
        <f>5026.19*2*1.02</f>
        <v>10253.427599999999</v>
      </c>
      <c r="G213" s="94">
        <f>E213+F213</f>
        <v>71773.993199999997</v>
      </c>
      <c r="H213" s="83">
        <v>0</v>
      </c>
      <c r="I213" s="95">
        <v>0</v>
      </c>
      <c r="J213" s="92">
        <v>0</v>
      </c>
      <c r="K213" s="89">
        <f>SUM(G213:J213)</f>
        <v>71773.993199999997</v>
      </c>
    </row>
    <row r="214" spans="1:11" ht="15.75" thickBot="1" x14ac:dyDescent="0.3">
      <c r="A214" s="58" t="s">
        <v>210</v>
      </c>
      <c r="B214" s="59" t="s">
        <v>212</v>
      </c>
      <c r="C214" s="81" t="s">
        <v>210</v>
      </c>
      <c r="D214" s="81" t="s">
        <v>210</v>
      </c>
      <c r="E214" s="96">
        <f>5022.424*12*1.02</f>
        <v>61474.469760000007</v>
      </c>
      <c r="F214" s="96">
        <f>5022.424*2*1.02</f>
        <v>10245.74496</v>
      </c>
      <c r="G214" s="88">
        <f>E214+F214</f>
        <v>71720.214720000004</v>
      </c>
      <c r="H214" s="84">
        <v>0</v>
      </c>
      <c r="I214" s="97">
        <v>0</v>
      </c>
      <c r="J214" s="98">
        <v>0</v>
      </c>
      <c r="K214" s="90">
        <f>SUM(G214:J214)</f>
        <v>71720.214720000004</v>
      </c>
    </row>
  </sheetData>
  <autoFilter ref="A4:N201">
    <sortState ref="A5:P108">
      <sortCondition ref="A4"/>
    </sortState>
  </autoFilter>
  <sortState ref="A5:P100">
    <sortCondition ref="A4"/>
  </sortState>
  <mergeCells count="128">
    <mergeCell ref="L2:N2"/>
    <mergeCell ref="A81:A82"/>
    <mergeCell ref="B81:B82"/>
    <mergeCell ref="A83:A84"/>
    <mergeCell ref="B83:B84"/>
    <mergeCell ref="A85:A86"/>
    <mergeCell ref="B85:B86"/>
    <mergeCell ref="A87:A88"/>
    <mergeCell ref="B87:B88"/>
    <mergeCell ref="A77:A78"/>
    <mergeCell ref="B77:B78"/>
    <mergeCell ref="A79:A80"/>
    <mergeCell ref="B79:B80"/>
    <mergeCell ref="A2:K2"/>
    <mergeCell ref="A71:A72"/>
    <mergeCell ref="B71:B72"/>
    <mergeCell ref="A73:A74"/>
    <mergeCell ref="B73:B74"/>
    <mergeCell ref="A45:A46"/>
    <mergeCell ref="B45:B46"/>
    <mergeCell ref="A51:A52"/>
    <mergeCell ref="B51:B52"/>
    <mergeCell ref="A53:A54"/>
    <mergeCell ref="B53:B54"/>
    <mergeCell ref="A55:A56"/>
    <mergeCell ref="B55:B56"/>
    <mergeCell ref="A59:A60"/>
    <mergeCell ref="B59:B60"/>
    <mergeCell ref="A43:A44"/>
    <mergeCell ref="B43:B44"/>
    <mergeCell ref="A27:A28"/>
    <mergeCell ref="B27:B28"/>
    <mergeCell ref="A69:A70"/>
    <mergeCell ref="B69:B70"/>
    <mergeCell ref="A21:A22"/>
    <mergeCell ref="B21:B22"/>
    <mergeCell ref="A195:A196"/>
    <mergeCell ref="B195:B196"/>
    <mergeCell ref="A177:A178"/>
    <mergeCell ref="B177:B178"/>
    <mergeCell ref="A179:A180"/>
    <mergeCell ref="B179:B180"/>
    <mergeCell ref="A103:A104"/>
    <mergeCell ref="B103:B104"/>
    <mergeCell ref="A185:A186"/>
    <mergeCell ref="B185:B186"/>
    <mergeCell ref="A187:A188"/>
    <mergeCell ref="B187:B188"/>
    <mergeCell ref="A108:A109"/>
    <mergeCell ref="B108:B109"/>
    <mergeCell ref="A113:A114"/>
    <mergeCell ref="B113:B114"/>
    <mergeCell ref="A116:A117"/>
    <mergeCell ref="B116:B117"/>
    <mergeCell ref="A155:A156"/>
    <mergeCell ref="B155:B156"/>
    <mergeCell ref="A161:A162"/>
    <mergeCell ref="B161:B162"/>
    <mergeCell ref="A106:A107"/>
    <mergeCell ref="B106:B107"/>
    <mergeCell ref="A47:A48"/>
    <mergeCell ref="B47:B48"/>
    <mergeCell ref="A49:A50"/>
    <mergeCell ref="B49:B50"/>
    <mergeCell ref="A57:A58"/>
    <mergeCell ref="B57:B58"/>
    <mergeCell ref="A23:A24"/>
    <mergeCell ref="B23:B24"/>
    <mergeCell ref="A31:A32"/>
    <mergeCell ref="B31:B32"/>
    <mergeCell ref="A36:A37"/>
    <mergeCell ref="B36:B37"/>
    <mergeCell ref="A38:A39"/>
    <mergeCell ref="B38:B39"/>
    <mergeCell ref="A29:A30"/>
    <mergeCell ref="B29:B30"/>
    <mergeCell ref="A33:A34"/>
    <mergeCell ref="B33:B34"/>
    <mergeCell ref="A25:A26"/>
    <mergeCell ref="B25:B26"/>
    <mergeCell ref="A90:A91"/>
    <mergeCell ref="B90:B91"/>
    <mergeCell ref="A93:A94"/>
    <mergeCell ref="B93:B94"/>
    <mergeCell ref="A41:A42"/>
    <mergeCell ref="B41:B42"/>
    <mergeCell ref="A189:A190"/>
    <mergeCell ref="B189:B190"/>
    <mergeCell ref="B137:B138"/>
    <mergeCell ref="A147:A148"/>
    <mergeCell ref="A149:A150"/>
    <mergeCell ref="A151:A152"/>
    <mergeCell ref="A153:A154"/>
    <mergeCell ref="B141:B142"/>
    <mergeCell ref="B143:B144"/>
    <mergeCell ref="B145:B146"/>
    <mergeCell ref="B147:B148"/>
    <mergeCell ref="B149:B150"/>
    <mergeCell ref="B151:B152"/>
    <mergeCell ref="B153:B154"/>
    <mergeCell ref="A61:A62"/>
    <mergeCell ref="B61:B62"/>
    <mergeCell ref="A63:A64"/>
    <mergeCell ref="B63:B64"/>
    <mergeCell ref="A65:A66"/>
    <mergeCell ref="B65:B66"/>
    <mergeCell ref="A75:A76"/>
    <mergeCell ref="B75:B76"/>
    <mergeCell ref="A16:A17"/>
    <mergeCell ref="B16:B17"/>
    <mergeCell ref="A141:A142"/>
    <mergeCell ref="A143:A144"/>
    <mergeCell ref="A145:A146"/>
    <mergeCell ref="A127:A128"/>
    <mergeCell ref="A129:A130"/>
    <mergeCell ref="A131:A132"/>
    <mergeCell ref="A133:A134"/>
    <mergeCell ref="A135:A136"/>
    <mergeCell ref="A137:A138"/>
    <mergeCell ref="B127:B128"/>
    <mergeCell ref="B129:B130"/>
    <mergeCell ref="B131:B132"/>
    <mergeCell ref="B133:B134"/>
    <mergeCell ref="B135:B136"/>
    <mergeCell ref="A98:A99"/>
    <mergeCell ref="B98:B99"/>
    <mergeCell ref="A100:A101"/>
    <mergeCell ref="B100:B101"/>
  </mergeCells>
  <printOptions horizontalCentered="1"/>
  <pageMargins left="0.35433070866141736" right="0.43307086614173229" top="0.31496062992125984" bottom="0.59055118110236227" header="0.31496062992125984" footer="0.31496062992125984"/>
  <pageSetup paperSize="9" scale="80" fitToHeight="0" orientation="landscape" r:id="rId1"/>
  <headerFooter>
    <oddFooter>&amp;L&amp;Z&amp;F&amp;R&amp;P  de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115" zoomScaleNormal="115" workbookViewId="0">
      <selection activeCell="F11" sqref="F11"/>
    </sheetView>
  </sheetViews>
  <sheetFormatPr baseColWidth="10" defaultRowHeight="15" x14ac:dyDescent="0.25"/>
  <cols>
    <col min="1" max="3" width="10.5703125" customWidth="1"/>
    <col min="4" max="4" width="14" customWidth="1"/>
    <col min="10" max="10" width="12.5703125" customWidth="1"/>
    <col min="11" max="11" width="11.7109375" customWidth="1"/>
  </cols>
  <sheetData>
    <row r="1" spans="1:12" ht="36" x14ac:dyDescent="0.25">
      <c r="A1" s="3" t="s">
        <v>6</v>
      </c>
      <c r="B1" s="3" t="s">
        <v>27</v>
      </c>
      <c r="C1" s="3" t="s">
        <v>26</v>
      </c>
      <c r="D1" s="3" t="s">
        <v>18</v>
      </c>
      <c r="F1" s="3" t="s">
        <v>32</v>
      </c>
      <c r="G1" s="3" t="s">
        <v>33</v>
      </c>
      <c r="J1" s="3" t="s">
        <v>214</v>
      </c>
      <c r="K1" s="3" t="s">
        <v>25</v>
      </c>
    </row>
    <row r="2" spans="1:12" x14ac:dyDescent="0.25">
      <c r="A2" s="4" t="s">
        <v>3</v>
      </c>
      <c r="B2" s="5">
        <f>B19+(B19*2%)+0.03</f>
        <v>15922.8012</v>
      </c>
      <c r="C2" s="5">
        <f>C19+(C19*2%)+0.02</f>
        <v>1637.6402</v>
      </c>
      <c r="D2" s="5">
        <f>SUM(B2:C2)</f>
        <v>17560.4414</v>
      </c>
      <c r="F2" s="5">
        <f>B2/12</f>
        <v>1326.9001000000001</v>
      </c>
      <c r="G2" s="5">
        <f>C2/2</f>
        <v>818.82010000000002</v>
      </c>
      <c r="J2" s="5">
        <v>17216.07</v>
      </c>
      <c r="K2" s="26">
        <f>(D2/J2-1)*100</f>
        <v>2.0002904263284327</v>
      </c>
    </row>
    <row r="3" spans="1:12" x14ac:dyDescent="0.25">
      <c r="A3" s="4" t="s">
        <v>4</v>
      </c>
      <c r="B3" s="5">
        <f>B20+(B20*2%)+0.04</f>
        <v>13768.204000000002</v>
      </c>
      <c r="C3" s="5">
        <f>C20+(C20*2%)+0.01</f>
        <v>1673.5648000000001</v>
      </c>
      <c r="D3" s="5">
        <f>SUM(B3:C3)-0.01</f>
        <v>15441.758800000001</v>
      </c>
      <c r="F3" s="5">
        <f t="shared" ref="F3:F7" si="0">B3/12</f>
        <v>1147.3503333333335</v>
      </c>
      <c r="G3" s="5">
        <f t="shared" ref="G3:G7" si="1">C3/2</f>
        <v>836.78240000000005</v>
      </c>
      <c r="J3" s="5">
        <v>15138.94</v>
      </c>
      <c r="K3" s="26">
        <f t="shared" ref="K3:K7" si="2">(D3/J3-1)*100</f>
        <v>2.0002642192914477</v>
      </c>
    </row>
    <row r="4" spans="1:12" x14ac:dyDescent="0.25">
      <c r="A4" s="4" t="s">
        <v>5</v>
      </c>
      <c r="B4" s="5">
        <f>B21+(B21*2%)+0.06</f>
        <v>12035.284799999999</v>
      </c>
      <c r="C4" s="5">
        <f>C21+(C21*2%)+0.01</f>
        <v>1733.6836000000001</v>
      </c>
      <c r="D4" s="5">
        <f>SUM(B4:C4)-0.01</f>
        <v>13768.9584</v>
      </c>
      <c r="F4" s="5">
        <f t="shared" si="0"/>
        <v>1002.9404</v>
      </c>
      <c r="G4" s="5">
        <f t="shared" si="1"/>
        <v>866.84180000000003</v>
      </c>
      <c r="J4" s="5">
        <v>13498.92</v>
      </c>
      <c r="K4" s="26">
        <f t="shared" si="2"/>
        <v>2.0004444800028498</v>
      </c>
    </row>
    <row r="5" spans="1:12" x14ac:dyDescent="0.25">
      <c r="A5" s="4" t="s">
        <v>0</v>
      </c>
      <c r="B5" s="5">
        <f>B22+(B22*2%)-0.02</f>
        <v>10337.516799999999</v>
      </c>
      <c r="C5" s="5">
        <f t="shared" ref="C5:C6" si="3">C22+(C22*2%)</f>
        <v>1489.1184000000001</v>
      </c>
      <c r="D5" s="5">
        <f t="shared" ref="D5:D7" si="4">SUM(B5:C5)</f>
        <v>11826.635199999999</v>
      </c>
      <c r="F5" s="5">
        <f t="shared" si="0"/>
        <v>861.45973333333325</v>
      </c>
      <c r="G5" s="5">
        <f t="shared" si="1"/>
        <v>744.55920000000003</v>
      </c>
      <c r="J5" s="5">
        <v>11594.76</v>
      </c>
      <c r="K5" s="26">
        <f t="shared" si="2"/>
        <v>1.9998275082882211</v>
      </c>
    </row>
    <row r="6" spans="1:12" x14ac:dyDescent="0.25">
      <c r="A6" s="4" t="s">
        <v>1</v>
      </c>
      <c r="B6" s="5">
        <f>B23+(B23*2%)+0.02</f>
        <v>8603.7608000000018</v>
      </c>
      <c r="C6" s="5">
        <f t="shared" si="3"/>
        <v>1420.8804</v>
      </c>
      <c r="D6" s="5">
        <f t="shared" si="4"/>
        <v>10024.641200000002</v>
      </c>
      <c r="F6" s="5">
        <f t="shared" si="0"/>
        <v>716.98006666666686</v>
      </c>
      <c r="G6" s="5">
        <f t="shared" si="1"/>
        <v>710.4402</v>
      </c>
      <c r="J6" s="5">
        <v>9828.0600000000013</v>
      </c>
      <c r="K6" s="26">
        <f t="shared" si="2"/>
        <v>2.0002034989611506</v>
      </c>
    </row>
    <row r="7" spans="1:12" x14ac:dyDescent="0.25">
      <c r="A7" s="4" t="s">
        <v>2</v>
      </c>
      <c r="B7" s="5">
        <f>B24+(B24*2%)+0.03</f>
        <v>7874.7563999999993</v>
      </c>
      <c r="C7" s="5">
        <f>C24+(C24*2%)+0.01</f>
        <v>1312.4644000000001</v>
      </c>
      <c r="D7" s="5">
        <f t="shared" si="4"/>
        <v>9187.2207999999991</v>
      </c>
      <c r="F7" s="5">
        <f t="shared" si="0"/>
        <v>656.22969999999998</v>
      </c>
      <c r="G7" s="5">
        <f t="shared" si="1"/>
        <v>656.23220000000003</v>
      </c>
      <c r="J7" s="5">
        <v>9007.0399999999991</v>
      </c>
      <c r="K7" s="26">
        <f t="shared" si="2"/>
        <v>2.0004440970618598</v>
      </c>
    </row>
    <row r="9" spans="1:12" x14ac:dyDescent="0.25">
      <c r="A9" t="s">
        <v>16</v>
      </c>
      <c r="D9" s="1"/>
    </row>
    <row r="10" spans="1:12" x14ac:dyDescent="0.25">
      <c r="A10" s="20" t="s">
        <v>20</v>
      </c>
    </row>
    <row r="11" spans="1:12" x14ac:dyDescent="0.25">
      <c r="L11" s="1"/>
    </row>
    <row r="12" spans="1:12" x14ac:dyDescent="0.25">
      <c r="A12" t="s">
        <v>19</v>
      </c>
    </row>
    <row r="17" spans="1:7" x14ac:dyDescent="0.25">
      <c r="A17" s="107" t="s">
        <v>213</v>
      </c>
      <c r="B17" s="107"/>
      <c r="C17" s="107"/>
      <c r="D17" s="107"/>
    </row>
    <row r="18" spans="1:7" ht="24" x14ac:dyDescent="0.25">
      <c r="A18" s="3" t="s">
        <v>6</v>
      </c>
      <c r="B18" s="3" t="s">
        <v>27</v>
      </c>
      <c r="C18" s="3" t="s">
        <v>26</v>
      </c>
      <c r="D18" s="3" t="s">
        <v>18</v>
      </c>
    </row>
    <row r="19" spans="1:7" x14ac:dyDescent="0.25">
      <c r="A19" s="4" t="s">
        <v>3</v>
      </c>
      <c r="B19" s="5">
        <v>15610.56</v>
      </c>
      <c r="C19" s="5">
        <v>1605.51</v>
      </c>
      <c r="D19" s="5">
        <f>SUM(B19:C19)</f>
        <v>17216.07</v>
      </c>
      <c r="G19" s="1"/>
    </row>
    <row r="20" spans="1:7" x14ac:dyDescent="0.25">
      <c r="A20" s="4" t="s">
        <v>4</v>
      </c>
      <c r="B20" s="5">
        <v>13498.2</v>
      </c>
      <c r="C20" s="5">
        <v>1640.74</v>
      </c>
      <c r="D20" s="5">
        <f t="shared" ref="D20:D24" si="5">SUM(B20:C20)</f>
        <v>15138.94</v>
      </c>
    </row>
    <row r="21" spans="1:7" x14ac:dyDescent="0.25">
      <c r="A21" s="4" t="s">
        <v>5</v>
      </c>
      <c r="B21" s="5">
        <v>11799.24</v>
      </c>
      <c r="C21" s="5">
        <v>1699.68</v>
      </c>
      <c r="D21" s="5">
        <f t="shared" si="5"/>
        <v>13498.92</v>
      </c>
    </row>
    <row r="22" spans="1:7" x14ac:dyDescent="0.25">
      <c r="A22" s="4" t="s">
        <v>0</v>
      </c>
      <c r="B22" s="5">
        <v>10134.84</v>
      </c>
      <c r="C22" s="5">
        <v>1459.92</v>
      </c>
      <c r="D22" s="5">
        <f t="shared" si="5"/>
        <v>11594.76</v>
      </c>
    </row>
    <row r="23" spans="1:7" x14ac:dyDescent="0.25">
      <c r="A23" s="4" t="s">
        <v>1</v>
      </c>
      <c r="B23" s="5">
        <v>8435.0400000000009</v>
      </c>
      <c r="C23" s="5">
        <v>1393.02</v>
      </c>
      <c r="D23" s="5">
        <f t="shared" si="5"/>
        <v>9828.0600000000013</v>
      </c>
    </row>
    <row r="24" spans="1:7" x14ac:dyDescent="0.25">
      <c r="A24" s="4" t="s">
        <v>2</v>
      </c>
      <c r="B24" s="5">
        <v>7720.32</v>
      </c>
      <c r="C24" s="5">
        <v>1286.72</v>
      </c>
      <c r="D24" s="5">
        <f t="shared" si="5"/>
        <v>9007.0399999999991</v>
      </c>
    </row>
  </sheetData>
  <mergeCells count="1"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11" sqref="B11"/>
    </sheetView>
  </sheetViews>
  <sheetFormatPr baseColWidth="10" defaultRowHeight="15" x14ac:dyDescent="0.25"/>
  <cols>
    <col min="1" max="1" width="7.85546875" style="2" customWidth="1"/>
    <col min="9" max="9" width="9" bestFit="1" customWidth="1"/>
  </cols>
  <sheetData>
    <row r="1" spans="1:13" ht="24" x14ac:dyDescent="0.25">
      <c r="A1" s="3" t="s">
        <v>7</v>
      </c>
      <c r="B1" s="3" t="s">
        <v>21</v>
      </c>
      <c r="C1" s="3" t="s">
        <v>22</v>
      </c>
      <c r="D1" s="3" t="s">
        <v>34</v>
      </c>
      <c r="H1" s="3" t="s">
        <v>215</v>
      </c>
      <c r="I1" s="3" t="s">
        <v>21</v>
      </c>
      <c r="J1" s="3" t="s">
        <v>22</v>
      </c>
      <c r="L1" s="33" t="s">
        <v>30</v>
      </c>
      <c r="M1" s="33" t="s">
        <v>31</v>
      </c>
    </row>
    <row r="2" spans="1:13" x14ac:dyDescent="0.25">
      <c r="A2" s="4">
        <v>1</v>
      </c>
      <c r="B2" s="5">
        <f>D2*12</f>
        <v>1317.7186767342857</v>
      </c>
      <c r="C2" s="77">
        <f>J2+(J2*2%)-0.05</f>
        <v>1537.33845619</v>
      </c>
      <c r="D2" s="5">
        <f>C2/14</f>
        <v>109.80988972785714</v>
      </c>
      <c r="H2" s="4">
        <v>1</v>
      </c>
      <c r="I2" s="5">
        <v>1291.854501</v>
      </c>
      <c r="J2" s="5">
        <v>1507.2435845</v>
      </c>
      <c r="L2" s="1">
        <f>C2-J2</f>
        <v>30.094871689999991</v>
      </c>
      <c r="M2" s="32">
        <f>L2/J2</f>
        <v>1.9966826861620646E-2</v>
      </c>
    </row>
    <row r="3" spans="1:13" x14ac:dyDescent="0.25">
      <c r="A3" s="4">
        <v>2</v>
      </c>
      <c r="B3" s="5">
        <f t="shared" ref="B3:B31" si="0">D3*12</f>
        <v>1559.2824404035714</v>
      </c>
      <c r="C3" s="77">
        <f>J3+(J3*2%)+0.03</f>
        <v>1819.1628471375</v>
      </c>
      <c r="D3" s="5">
        <f t="shared" ref="D3:D31" si="1">C3/14</f>
        <v>129.94020336696428</v>
      </c>
      <c r="H3" s="4">
        <v>2</v>
      </c>
      <c r="I3" s="5">
        <v>1528.6916362500001</v>
      </c>
      <c r="J3" s="5">
        <v>1783.463575625</v>
      </c>
      <c r="L3" s="1">
        <f t="shared" ref="L3:L31" si="2">C3-J3</f>
        <v>35.69927151249999</v>
      </c>
      <c r="M3" s="32">
        <f t="shared" ref="M3:M31" si="3">L3/J3</f>
        <v>2.0016821201402715E-2</v>
      </c>
    </row>
    <row r="4" spans="1:13" x14ac:dyDescent="0.25">
      <c r="A4" s="4">
        <v>3</v>
      </c>
      <c r="B4" s="5">
        <f t="shared" si="0"/>
        <v>1800.9593469299998</v>
      </c>
      <c r="C4" s="77">
        <f>J4+(J4*2%)+0.14</f>
        <v>2101.1192380849998</v>
      </c>
      <c r="D4" s="5">
        <f t="shared" si="1"/>
        <v>150.07994557749998</v>
      </c>
      <c r="H4" s="4">
        <v>3</v>
      </c>
      <c r="I4" s="5">
        <v>1765.5287715000002</v>
      </c>
      <c r="J4" s="5">
        <v>2059.7835667499999</v>
      </c>
      <c r="L4" s="1">
        <f t="shared" si="2"/>
        <v>41.335671334999915</v>
      </c>
      <c r="M4" s="32">
        <f t="shared" si="3"/>
        <v>2.0067968306117141E-2</v>
      </c>
    </row>
    <row r="5" spans="1:13" x14ac:dyDescent="0.25">
      <c r="A5" s="4">
        <v>4</v>
      </c>
      <c r="B5" s="5">
        <f t="shared" si="0"/>
        <v>2042.1509890049999</v>
      </c>
      <c r="C5" s="77">
        <f>J5+(J5*2%)+0</f>
        <v>2382.5094871725</v>
      </c>
      <c r="D5" s="5">
        <f t="shared" si="1"/>
        <v>170.17924908374999</v>
      </c>
      <c r="H5" s="4">
        <v>4</v>
      </c>
      <c r="I5" s="5">
        <v>2002.10881275</v>
      </c>
      <c r="J5" s="5">
        <v>2335.793614875</v>
      </c>
      <c r="L5" s="1">
        <f t="shared" si="2"/>
        <v>46.715872297500027</v>
      </c>
      <c r="M5" s="32">
        <f t="shared" si="3"/>
        <v>2.0000000000000011E-2</v>
      </c>
    </row>
    <row r="6" spans="1:13" x14ac:dyDescent="0.25">
      <c r="A6" s="4">
        <v>5</v>
      </c>
      <c r="B6" s="5">
        <f t="shared" si="0"/>
        <v>2283.8388420428564</v>
      </c>
      <c r="C6" s="77">
        <f>J6+(J6*2%)-0.02</f>
        <v>2664.4786490499991</v>
      </c>
      <c r="D6" s="5">
        <f t="shared" si="1"/>
        <v>190.31990350357137</v>
      </c>
      <c r="H6" s="4">
        <v>5</v>
      </c>
      <c r="I6" s="5">
        <v>2239.0744949999998</v>
      </c>
      <c r="J6" s="5">
        <v>2612.2535774999992</v>
      </c>
      <c r="L6" s="1">
        <f t="shared" si="2"/>
        <v>52.225071549999939</v>
      </c>
      <c r="M6" s="32">
        <f t="shared" si="3"/>
        <v>1.9992343775438834E-2</v>
      </c>
    </row>
    <row r="7" spans="1:13" x14ac:dyDescent="0.25">
      <c r="A7" s="4">
        <v>6</v>
      </c>
      <c r="B7" s="5">
        <f t="shared" si="0"/>
        <v>2445.1199331599996</v>
      </c>
      <c r="C7" s="77">
        <f>J7+(J7*2%)+0.14</f>
        <v>2852.6399220199996</v>
      </c>
      <c r="D7" s="5">
        <f t="shared" si="1"/>
        <v>203.75999442999998</v>
      </c>
      <c r="H7" s="4">
        <v>6</v>
      </c>
      <c r="I7" s="5">
        <v>2397.0587579999997</v>
      </c>
      <c r="J7" s="5">
        <v>2796.5685509999998</v>
      </c>
      <c r="L7" s="1">
        <f t="shared" si="2"/>
        <v>56.071371019999788</v>
      </c>
      <c r="M7" s="32">
        <f t="shared" si="3"/>
        <v>2.0050061351061726E-2</v>
      </c>
    </row>
    <row r="8" spans="1:13" x14ac:dyDescent="0.25">
      <c r="A8" s="4">
        <v>7</v>
      </c>
      <c r="B8" s="5">
        <f t="shared" si="0"/>
        <v>2606.2835707885715</v>
      </c>
      <c r="C8" s="77">
        <f>J8+(J8*2%)+0.01</f>
        <v>3040.6641659200004</v>
      </c>
      <c r="D8" s="5">
        <f t="shared" si="1"/>
        <v>217.1902975657143</v>
      </c>
      <c r="H8" s="4">
        <v>7</v>
      </c>
      <c r="I8" s="5">
        <v>2555.1715680000002</v>
      </c>
      <c r="J8" s="5">
        <v>2981.033496</v>
      </c>
      <c r="L8" s="1">
        <f t="shared" si="2"/>
        <v>59.6306699200004</v>
      </c>
      <c r="M8" s="32">
        <f t="shared" si="3"/>
        <v>2.0003354541307174E-2</v>
      </c>
    </row>
    <row r="9" spans="1:13" x14ac:dyDescent="0.25">
      <c r="A9" s="4">
        <v>8</v>
      </c>
      <c r="B9" s="5">
        <f t="shared" si="0"/>
        <v>2767.3197603278572</v>
      </c>
      <c r="C9" s="77">
        <f>J9+(J9*2%)+0.05</f>
        <v>3228.5397203825</v>
      </c>
      <c r="D9" s="5">
        <f t="shared" si="1"/>
        <v>230.60998002732143</v>
      </c>
      <c r="H9" s="4">
        <v>8</v>
      </c>
      <c r="I9" s="5">
        <v>2713.0165717499999</v>
      </c>
      <c r="J9" s="5">
        <v>3165.1860003749998</v>
      </c>
      <c r="L9" s="1">
        <f t="shared" si="2"/>
        <v>63.353720007500215</v>
      </c>
      <c r="M9" s="32">
        <f t="shared" si="3"/>
        <v>2.0015796859961563E-2</v>
      </c>
    </row>
    <row r="10" spans="1:13" x14ac:dyDescent="0.25">
      <c r="A10" s="4">
        <v>9</v>
      </c>
      <c r="B10" s="5">
        <f t="shared" si="0"/>
        <v>2928.9624660621434</v>
      </c>
      <c r="C10" s="77">
        <f>J10+(J10*2%)+0.02</f>
        <v>3417.1228770725006</v>
      </c>
      <c r="D10" s="5">
        <f t="shared" si="1"/>
        <v>244.08020550517861</v>
      </c>
      <c r="H10" s="4">
        <v>9</v>
      </c>
      <c r="I10" s="5">
        <v>2871.5150227500003</v>
      </c>
      <c r="J10" s="5">
        <v>3350.1008598750004</v>
      </c>
      <c r="L10" s="1">
        <f t="shared" si="2"/>
        <v>67.02201719750019</v>
      </c>
      <c r="M10" s="32">
        <f t="shared" si="3"/>
        <v>2.0005969969513374E-2</v>
      </c>
    </row>
    <row r="11" spans="1:13" x14ac:dyDescent="0.25">
      <c r="A11" s="4">
        <v>10</v>
      </c>
      <c r="B11" s="5">
        <f t="shared" si="0"/>
        <v>3089.8771376614291</v>
      </c>
      <c r="C11" s="77">
        <f>J11+(J11*2%)+0.01</f>
        <v>3604.8566606050003</v>
      </c>
      <c r="D11" s="5">
        <f t="shared" si="1"/>
        <v>257.48976147178576</v>
      </c>
      <c r="H11" s="4">
        <v>10</v>
      </c>
      <c r="I11" s="5">
        <v>3029.2314795000002</v>
      </c>
      <c r="J11" s="5">
        <v>3534.1633927500002</v>
      </c>
      <c r="L11" s="1">
        <f t="shared" si="2"/>
        <v>70.693267855000158</v>
      </c>
      <c r="M11" s="32">
        <f t="shared" si="3"/>
        <v>2.0002829523960514E-2</v>
      </c>
    </row>
    <row r="12" spans="1:13" x14ac:dyDescent="0.25">
      <c r="A12" s="4">
        <v>11</v>
      </c>
      <c r="B12" s="5">
        <f t="shared" si="0"/>
        <v>3411.7184110092853</v>
      </c>
      <c r="C12" s="77">
        <f>J12+(J12*2%)-0.07</f>
        <v>3980.3381461774998</v>
      </c>
      <c r="D12" s="5">
        <f t="shared" si="1"/>
        <v>284.30986758410711</v>
      </c>
      <c r="H12" s="4">
        <v>11</v>
      </c>
      <c r="I12" s="5">
        <v>3344.8036522499997</v>
      </c>
      <c r="J12" s="5">
        <v>3902.3609276249999</v>
      </c>
      <c r="L12" s="1">
        <f t="shared" si="2"/>
        <v>77.977218552499835</v>
      </c>
      <c r="M12" s="32">
        <f t="shared" si="3"/>
        <v>1.9982062141022213E-2</v>
      </c>
    </row>
    <row r="13" spans="1:13" x14ac:dyDescent="0.25">
      <c r="A13" s="4">
        <v>12</v>
      </c>
      <c r="B13" s="5">
        <f t="shared" si="0"/>
        <v>3734.2829883428572</v>
      </c>
      <c r="C13" s="77">
        <f>J13+(J13*2%)-0.02</f>
        <v>4356.6634863999998</v>
      </c>
      <c r="D13" s="5">
        <f t="shared" si="1"/>
        <v>311.19024902857143</v>
      </c>
      <c r="H13" s="4">
        <v>12</v>
      </c>
      <c r="I13" s="5">
        <v>3661.01856</v>
      </c>
      <c r="J13" s="5">
        <v>4271.2583199999999</v>
      </c>
      <c r="L13" s="1">
        <f t="shared" si="2"/>
        <v>85.405166399999871</v>
      </c>
      <c r="M13" s="32">
        <f t="shared" si="3"/>
        <v>1.9995317539118044E-2</v>
      </c>
    </row>
    <row r="14" spans="1:13" x14ac:dyDescent="0.25">
      <c r="A14" s="4">
        <v>13</v>
      </c>
      <c r="B14" s="5">
        <f t="shared" si="0"/>
        <v>4056.8411778857153</v>
      </c>
      <c r="C14" s="77">
        <f>J14+(J14*2%)+0.02</f>
        <v>4732.9813742000006</v>
      </c>
      <c r="D14" s="5">
        <f t="shared" si="1"/>
        <v>338.07009815714292</v>
      </c>
      <c r="H14" s="4">
        <v>13</v>
      </c>
      <c r="I14" s="5">
        <v>3977.2441800000001</v>
      </c>
      <c r="J14" s="5">
        <v>4640.1582100000005</v>
      </c>
      <c r="L14" s="1">
        <f t="shared" si="2"/>
        <v>92.823164200000065</v>
      </c>
      <c r="M14" s="32">
        <f t="shared" si="3"/>
        <v>2.0004310197862855E-2</v>
      </c>
    </row>
    <row r="15" spans="1:13" x14ac:dyDescent="0.25">
      <c r="A15" s="4">
        <v>14</v>
      </c>
      <c r="B15" s="5">
        <f t="shared" si="0"/>
        <v>4379.6419339564291</v>
      </c>
      <c r="C15" s="77">
        <f>J15+(J15*2%)+0.06</f>
        <v>5109.5822562825006</v>
      </c>
      <c r="D15" s="5">
        <f t="shared" si="1"/>
        <v>364.97016116303575</v>
      </c>
      <c r="H15" s="4">
        <v>14</v>
      </c>
      <c r="I15" s="5">
        <v>4293.71618175</v>
      </c>
      <c r="J15" s="5">
        <v>5009.335545375</v>
      </c>
      <c r="L15" s="1">
        <f t="shared" si="2"/>
        <v>100.24671090750053</v>
      </c>
      <c r="M15" s="32">
        <f t="shared" si="3"/>
        <v>2.0011977636446399E-2</v>
      </c>
    </row>
    <row r="16" spans="1:13" x14ac:dyDescent="0.25">
      <c r="A16" s="4">
        <v>15</v>
      </c>
      <c r="B16" s="5">
        <f t="shared" si="0"/>
        <v>4701.3601465071442</v>
      </c>
      <c r="C16" s="77">
        <f>J16+(J16*2%)+0.02</f>
        <v>5484.920170925001</v>
      </c>
      <c r="D16" s="5">
        <f t="shared" si="1"/>
        <v>391.78001220892867</v>
      </c>
      <c r="H16" s="4">
        <v>15</v>
      </c>
      <c r="I16" s="5">
        <v>4609.1598075000002</v>
      </c>
      <c r="J16" s="5">
        <v>5377.3531087500005</v>
      </c>
      <c r="L16" s="1">
        <f t="shared" si="2"/>
        <v>107.5670621750005</v>
      </c>
      <c r="M16" s="32">
        <f t="shared" si="3"/>
        <v>2.0003719301968089E-2</v>
      </c>
    </row>
    <row r="17" spans="1:13" x14ac:dyDescent="0.25">
      <c r="A17" s="4">
        <v>16</v>
      </c>
      <c r="B17" s="5">
        <f t="shared" si="0"/>
        <v>5024.2777470128567</v>
      </c>
      <c r="C17" s="77">
        <f t="shared" ref="C17:C27" si="4">J17+(J17*2%)</f>
        <v>5861.6573715149998</v>
      </c>
      <c r="D17" s="5">
        <f t="shared" si="1"/>
        <v>418.68981225107143</v>
      </c>
      <c r="H17" s="4">
        <v>16</v>
      </c>
      <c r="I17" s="5">
        <v>4925.7710685000002</v>
      </c>
      <c r="J17" s="5">
        <v>5746.7229132499997</v>
      </c>
      <c r="L17" s="1">
        <f t="shared" si="2"/>
        <v>114.9344582650001</v>
      </c>
      <c r="M17" s="32">
        <f t="shared" si="3"/>
        <v>2.0000000000000018E-2</v>
      </c>
    </row>
    <row r="18" spans="1:13" x14ac:dyDescent="0.25">
      <c r="A18" s="4">
        <v>17</v>
      </c>
      <c r="B18" s="5">
        <f t="shared" si="0"/>
        <v>5345.9998008428574</v>
      </c>
      <c r="C18" s="77">
        <f>J18+(J18*2%)+0.12</f>
        <v>6236.9997676500006</v>
      </c>
      <c r="D18" s="5">
        <f t="shared" si="1"/>
        <v>445.49998340357149</v>
      </c>
      <c r="H18" s="4">
        <v>17</v>
      </c>
      <c r="I18" s="5">
        <v>5241.0754350000007</v>
      </c>
      <c r="J18" s="5">
        <v>6114.5880075000005</v>
      </c>
      <c r="L18" s="1">
        <f t="shared" si="2"/>
        <v>122.41176015000019</v>
      </c>
      <c r="M18" s="32">
        <f t="shared" si="3"/>
        <v>2.0019625197945142E-2</v>
      </c>
    </row>
    <row r="19" spans="1:13" x14ac:dyDescent="0.25">
      <c r="A19" s="4">
        <v>18</v>
      </c>
      <c r="B19" s="5">
        <f t="shared" si="0"/>
        <v>5668.4366638907159</v>
      </c>
      <c r="C19" s="77">
        <f>J19+(J19*2%)-0.03</f>
        <v>6613.1761078725012</v>
      </c>
      <c r="D19" s="5">
        <f t="shared" si="1"/>
        <v>472.36972199089297</v>
      </c>
      <c r="H19" s="4">
        <v>18</v>
      </c>
      <c r="I19" s="5">
        <v>5557.2903427500005</v>
      </c>
      <c r="J19" s="5">
        <v>6483.5353998750006</v>
      </c>
      <c r="L19" s="1">
        <f t="shared" si="2"/>
        <v>129.64070799750061</v>
      </c>
      <c r="M19" s="32">
        <f t="shared" si="3"/>
        <v>1.9995372894856103E-2</v>
      </c>
    </row>
    <row r="20" spans="1:13" x14ac:dyDescent="0.25">
      <c r="A20" s="4">
        <v>19</v>
      </c>
      <c r="B20" s="5">
        <f t="shared" si="0"/>
        <v>5990.8808783507147</v>
      </c>
      <c r="C20" s="77">
        <f>J20+(J20*2%)+0.03</f>
        <v>6989.3610247425004</v>
      </c>
      <c r="D20" s="5">
        <f t="shared" si="1"/>
        <v>499.24007319589288</v>
      </c>
      <c r="H20" s="4">
        <v>19</v>
      </c>
      <c r="I20" s="5">
        <v>5873.3874157500004</v>
      </c>
      <c r="J20" s="5">
        <v>6852.2853183750003</v>
      </c>
      <c r="L20" s="1">
        <f t="shared" si="2"/>
        <v>137.07570636750006</v>
      </c>
      <c r="M20" s="32">
        <f t="shared" si="3"/>
        <v>2.0004378101407951E-2</v>
      </c>
    </row>
    <row r="21" spans="1:13" x14ac:dyDescent="0.25">
      <c r="A21" s="4">
        <v>20</v>
      </c>
      <c r="B21" s="5">
        <f t="shared" si="0"/>
        <v>6313.0786483757129</v>
      </c>
      <c r="C21" s="77">
        <f>J21+(J21*2%)+0.06</f>
        <v>7365.2584231049996</v>
      </c>
      <c r="D21" s="5">
        <f t="shared" si="1"/>
        <v>526.08988736464278</v>
      </c>
      <c r="H21" s="4">
        <v>20</v>
      </c>
      <c r="I21" s="5">
        <v>6189.3452295000006</v>
      </c>
      <c r="J21" s="5">
        <v>7220.782767749999</v>
      </c>
      <c r="L21" s="1">
        <f t="shared" si="2"/>
        <v>144.47565535500053</v>
      </c>
      <c r="M21" s="32">
        <f t="shared" si="3"/>
        <v>2.0008309348436365E-2</v>
      </c>
    </row>
    <row r="22" spans="1:13" x14ac:dyDescent="0.25">
      <c r="A22" s="4">
        <v>21</v>
      </c>
      <c r="B22" s="5">
        <f t="shared" si="0"/>
        <v>6796.3227471428581</v>
      </c>
      <c r="C22" s="77">
        <f>J22+(J22*2%)+0.05</f>
        <v>7929.0432050000009</v>
      </c>
      <c r="D22" s="5">
        <f t="shared" si="1"/>
        <v>566.36022892857147</v>
      </c>
      <c r="H22" s="4">
        <v>21</v>
      </c>
      <c r="I22" s="5">
        <v>6663.0194999999994</v>
      </c>
      <c r="J22" s="5">
        <v>7773.522750000001</v>
      </c>
      <c r="L22" s="1">
        <f t="shared" si="2"/>
        <v>155.52045499999986</v>
      </c>
      <c r="M22" s="32">
        <f t="shared" si="3"/>
        <v>2.0006432090264332E-2</v>
      </c>
    </row>
    <row r="23" spans="1:13" x14ac:dyDescent="0.25">
      <c r="A23" s="4">
        <v>22</v>
      </c>
      <c r="B23" s="5">
        <f t="shared" si="0"/>
        <v>7320.0000686057156</v>
      </c>
      <c r="C23" s="77">
        <f>J23+(J23*2%)-0.01</f>
        <v>8540.0000800400012</v>
      </c>
      <c r="D23" s="5">
        <f t="shared" si="1"/>
        <v>610.00000571714293</v>
      </c>
      <c r="H23" s="4">
        <v>22</v>
      </c>
      <c r="I23" s="5">
        <v>7176.5219159999997</v>
      </c>
      <c r="J23" s="5">
        <v>8372.5589020000007</v>
      </c>
      <c r="L23" s="1">
        <f t="shared" si="2"/>
        <v>167.44117804000052</v>
      </c>
      <c r="M23" s="32">
        <f t="shared" si="3"/>
        <v>1.9998805622018723E-2</v>
      </c>
    </row>
    <row r="24" spans="1:13" x14ac:dyDescent="0.25">
      <c r="A24" s="4">
        <v>23</v>
      </c>
      <c r="B24" s="5">
        <f t="shared" si="0"/>
        <v>7845.1188551828573</v>
      </c>
      <c r="C24" s="77">
        <f>J24+(J24*2%)-0.02</f>
        <v>9152.6386643799997</v>
      </c>
      <c r="D24" s="5">
        <f t="shared" si="1"/>
        <v>653.75990459857144</v>
      </c>
      <c r="H24" s="4">
        <v>23</v>
      </c>
      <c r="I24" s="5">
        <v>7691.3098019999998</v>
      </c>
      <c r="J24" s="5">
        <v>8973.1947689999997</v>
      </c>
      <c r="L24" s="1">
        <f t="shared" si="2"/>
        <v>179.44389537999996</v>
      </c>
      <c r="M24" s="32">
        <f t="shared" si="3"/>
        <v>1.9997771139430839E-2</v>
      </c>
    </row>
    <row r="25" spans="1:13" x14ac:dyDescent="0.25">
      <c r="A25" s="4">
        <v>24</v>
      </c>
      <c r="B25" s="5">
        <f t="shared" si="0"/>
        <v>8369.160755382858</v>
      </c>
      <c r="C25" s="77">
        <f>J25+(J25*2%)+0.07</f>
        <v>9764.020881280001</v>
      </c>
      <c r="D25" s="5">
        <f t="shared" si="1"/>
        <v>697.4300629485715</v>
      </c>
      <c r="H25" s="4">
        <v>24</v>
      </c>
      <c r="I25" s="5">
        <v>8205.0693119999996</v>
      </c>
      <c r="J25" s="5">
        <v>9572.5008640000015</v>
      </c>
      <c r="L25" s="1">
        <f t="shared" si="2"/>
        <v>191.52001727999959</v>
      </c>
      <c r="M25" s="32">
        <f t="shared" si="3"/>
        <v>2.0007312613599525E-2</v>
      </c>
    </row>
    <row r="26" spans="1:13" x14ac:dyDescent="0.25">
      <c r="A26" s="4">
        <v>25</v>
      </c>
      <c r="B26" s="5">
        <f t="shared" si="0"/>
        <v>8893.8009881399994</v>
      </c>
      <c r="C26" s="77">
        <f>J26+(J26*2%)-0.07</f>
        <v>10376.101152830001</v>
      </c>
      <c r="D26" s="5">
        <f t="shared" si="1"/>
        <v>741.15008234499999</v>
      </c>
      <c r="H26" s="4">
        <v>25</v>
      </c>
      <c r="I26" s="5">
        <v>8719.4715570000008</v>
      </c>
      <c r="J26" s="5">
        <v>10172.7168165</v>
      </c>
      <c r="L26" s="1">
        <f t="shared" si="2"/>
        <v>203.38433633000022</v>
      </c>
      <c r="M26" s="32">
        <f t="shared" si="3"/>
        <v>1.9993118849048638E-2</v>
      </c>
    </row>
    <row r="27" spans="1:13" x14ac:dyDescent="0.25">
      <c r="A27" s="4">
        <v>26</v>
      </c>
      <c r="B27" s="5">
        <f t="shared" si="0"/>
        <v>10024.558743979283</v>
      </c>
      <c r="C27" s="77">
        <f t="shared" si="4"/>
        <v>11695.318534642498</v>
      </c>
      <c r="D27" s="5">
        <f t="shared" si="1"/>
        <v>835.37989533160703</v>
      </c>
      <c r="H27" s="4">
        <v>26</v>
      </c>
      <c r="I27" s="5">
        <v>9827.9216257499993</v>
      </c>
      <c r="J27" s="5">
        <v>11465.998563374998</v>
      </c>
      <c r="L27" s="1">
        <f t="shared" si="2"/>
        <v>229.31997126749957</v>
      </c>
      <c r="M27" s="32">
        <f t="shared" si="3"/>
        <v>1.9999999999999966E-2</v>
      </c>
    </row>
    <row r="28" spans="1:13" x14ac:dyDescent="0.25">
      <c r="A28" s="4">
        <v>27</v>
      </c>
      <c r="B28" s="5">
        <f t="shared" si="0"/>
        <v>11426.037208542857</v>
      </c>
      <c r="C28" s="77">
        <f>J28+(J28*2%)-0.02</f>
        <v>13330.376743300001</v>
      </c>
      <c r="D28" s="5">
        <f t="shared" si="1"/>
        <v>952.16976737857146</v>
      </c>
      <c r="H28" s="4">
        <v>27</v>
      </c>
      <c r="I28" s="5">
        <v>11202.014070000001</v>
      </c>
      <c r="J28" s="5">
        <v>13069.016415000002</v>
      </c>
      <c r="L28" s="1">
        <f t="shared" si="2"/>
        <v>261.36032829999931</v>
      </c>
      <c r="M28" s="32">
        <f t="shared" si="3"/>
        <v>1.9998469662952004E-2</v>
      </c>
    </row>
    <row r="29" spans="1:13" x14ac:dyDescent="0.25">
      <c r="A29" s="4">
        <v>28</v>
      </c>
      <c r="B29" s="5">
        <f t="shared" si="0"/>
        <v>11951.163709405715</v>
      </c>
      <c r="C29" s="77">
        <f>J29+(J29*2%)+0.03</f>
        <v>13943.024327640002</v>
      </c>
      <c r="D29" s="5">
        <f t="shared" si="1"/>
        <v>995.930309117143</v>
      </c>
      <c r="H29" s="4">
        <v>28</v>
      </c>
      <c r="I29" s="5">
        <v>11716.801955999999</v>
      </c>
      <c r="J29" s="5">
        <v>13669.602282000002</v>
      </c>
      <c r="L29" s="1">
        <f t="shared" si="2"/>
        <v>273.42204563999985</v>
      </c>
      <c r="M29" s="32">
        <f t="shared" si="3"/>
        <v>2.0002194650537809E-2</v>
      </c>
    </row>
    <row r="30" spans="1:13" x14ac:dyDescent="0.25">
      <c r="A30" s="4">
        <v>29</v>
      </c>
      <c r="B30" s="5">
        <f t="shared" si="0"/>
        <v>12475.320956117139</v>
      </c>
      <c r="C30" s="77">
        <f>J30+(J30*2%)+0.02</f>
        <v>14554.541115469998</v>
      </c>
      <c r="D30" s="5">
        <f t="shared" si="1"/>
        <v>1039.6100796764283</v>
      </c>
      <c r="H30" s="4">
        <v>29</v>
      </c>
      <c r="I30" s="5">
        <v>12230.690012999999</v>
      </c>
      <c r="J30" s="5">
        <v>14269.138348499997</v>
      </c>
      <c r="L30" s="1">
        <f t="shared" si="2"/>
        <v>285.40276697000081</v>
      </c>
      <c r="M30" s="32">
        <f t="shared" si="3"/>
        <v>2.0001401626328963E-2</v>
      </c>
    </row>
    <row r="31" spans="1:13" x14ac:dyDescent="0.25">
      <c r="A31" s="4">
        <v>30</v>
      </c>
      <c r="B31" s="5">
        <f t="shared" si="0"/>
        <v>13908.723631512858</v>
      </c>
      <c r="C31" s="77">
        <f>J31+(J31*2%)+0.05</f>
        <v>16226.844236765</v>
      </c>
      <c r="D31" s="5">
        <f t="shared" si="1"/>
        <v>1159.0603026260715</v>
      </c>
      <c r="H31" s="4">
        <v>30</v>
      </c>
      <c r="I31" s="5">
        <v>13635.9015435</v>
      </c>
      <c r="J31" s="5">
        <v>15908.621800750001</v>
      </c>
      <c r="L31" s="1">
        <f t="shared" si="2"/>
        <v>318.2224360149994</v>
      </c>
      <c r="M31" s="32">
        <f t="shared" si="3"/>
        <v>2.0003142949818382E-2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workbookViewId="0">
      <selection activeCell="B38" sqref="B38"/>
    </sheetView>
  </sheetViews>
  <sheetFormatPr baseColWidth="10" defaultRowHeight="15" x14ac:dyDescent="0.25"/>
  <cols>
    <col min="1" max="1" width="5.7109375" style="43" customWidth="1"/>
    <col min="2" max="2" width="75.140625" style="43" customWidth="1"/>
    <col min="3" max="3" width="9.28515625" style="64" bestFit="1" customWidth="1"/>
    <col min="4" max="4" width="9.5703125" style="64" bestFit="1" customWidth="1"/>
    <col min="5" max="6" width="4.7109375" style="64" customWidth="1"/>
    <col min="7" max="7" width="5.42578125" style="42" bestFit="1" customWidth="1"/>
    <col min="8" max="8" width="74.28515625" style="42" customWidth="1"/>
    <col min="9" max="9" width="9.28515625" style="42" bestFit="1" customWidth="1"/>
    <col min="10" max="10" width="9.5703125" style="42" bestFit="1" customWidth="1"/>
    <col min="11" max="16384" width="11.42578125" style="42"/>
  </cols>
  <sheetData>
    <row r="1" spans="1:12" x14ac:dyDescent="0.25">
      <c r="A1" s="108"/>
      <c r="B1" s="108"/>
      <c r="C1" s="108"/>
      <c r="D1" s="108"/>
      <c r="E1" s="68"/>
      <c r="F1" s="68"/>
    </row>
    <row r="2" spans="1:12" ht="36" x14ac:dyDescent="0.25">
      <c r="A2" s="6" t="s">
        <v>203</v>
      </c>
      <c r="B2" s="6" t="s">
        <v>152</v>
      </c>
      <c r="C2" s="40" t="s">
        <v>218</v>
      </c>
      <c r="D2" s="40" t="s">
        <v>221</v>
      </c>
      <c r="E2" s="70"/>
      <c r="F2" s="70"/>
      <c r="G2" s="6" t="s">
        <v>203</v>
      </c>
      <c r="H2" s="6" t="s">
        <v>152</v>
      </c>
      <c r="I2" s="40" t="s">
        <v>216</v>
      </c>
      <c r="J2" s="40" t="s">
        <v>217</v>
      </c>
    </row>
    <row r="3" spans="1:12" x14ac:dyDescent="0.25">
      <c r="A3" s="63">
        <v>2000</v>
      </c>
      <c r="B3" s="18" t="s">
        <v>35</v>
      </c>
      <c r="C3" s="65">
        <f>I3*1.02</f>
        <v>1442.7288000000001</v>
      </c>
      <c r="D3" s="66">
        <f>C3*14</f>
        <v>20198.2032</v>
      </c>
      <c r="E3" s="69"/>
      <c r="F3" s="69"/>
      <c r="G3" s="63">
        <v>2000</v>
      </c>
      <c r="H3" s="18" t="s">
        <v>35</v>
      </c>
      <c r="I3" s="65">
        <v>1414.44</v>
      </c>
      <c r="J3" s="66">
        <f>I3*14</f>
        <v>19802.16</v>
      </c>
    </row>
    <row r="4" spans="1:12" x14ac:dyDescent="0.25">
      <c r="A4" s="63">
        <f>A3+5</f>
        <v>2005</v>
      </c>
      <c r="B4" s="18" t="s">
        <v>90</v>
      </c>
      <c r="C4" s="65">
        <f t="shared" ref="C4:C67" si="0">I4*1.02</f>
        <v>1635.3966</v>
      </c>
      <c r="D4" s="66">
        <f t="shared" ref="D4:D67" si="1">C4*14</f>
        <v>22895.5524</v>
      </c>
      <c r="E4" s="69"/>
      <c r="F4" s="69"/>
      <c r="G4" s="63">
        <f>G3+5</f>
        <v>2005</v>
      </c>
      <c r="H4" s="18" t="s">
        <v>90</v>
      </c>
      <c r="I4" s="65">
        <v>1603.33</v>
      </c>
      <c r="J4" s="66">
        <f t="shared" ref="J4:J67" si="2">I4*14</f>
        <v>22446.62</v>
      </c>
      <c r="L4" s="64"/>
    </row>
    <row r="5" spans="1:12" x14ac:dyDescent="0.25">
      <c r="A5" s="63">
        <f t="shared" ref="A5:A68" si="3">A4+5</f>
        <v>2010</v>
      </c>
      <c r="B5" s="18" t="s">
        <v>110</v>
      </c>
      <c r="C5" s="65">
        <f t="shared" si="0"/>
        <v>1789.5186000000001</v>
      </c>
      <c r="D5" s="66">
        <f t="shared" si="1"/>
        <v>25053.260400000003</v>
      </c>
      <c r="E5" s="69"/>
      <c r="F5" s="69"/>
      <c r="G5" s="63">
        <f t="shared" ref="G5:G68" si="4">G4+5</f>
        <v>2010</v>
      </c>
      <c r="H5" s="18" t="s">
        <v>110</v>
      </c>
      <c r="I5" s="65">
        <v>1754.43</v>
      </c>
      <c r="J5" s="66">
        <f t="shared" si="2"/>
        <v>24562.02</v>
      </c>
    </row>
    <row r="6" spans="1:12" x14ac:dyDescent="0.25">
      <c r="A6" s="63">
        <f t="shared" si="3"/>
        <v>2015</v>
      </c>
      <c r="B6" s="18" t="s">
        <v>98</v>
      </c>
      <c r="C6" s="65">
        <f t="shared" si="0"/>
        <v>1673.922</v>
      </c>
      <c r="D6" s="66">
        <f t="shared" si="1"/>
        <v>23434.907999999999</v>
      </c>
      <c r="E6" s="69"/>
      <c r="F6" s="69"/>
      <c r="G6" s="63">
        <f t="shared" si="4"/>
        <v>2015</v>
      </c>
      <c r="H6" s="18" t="s">
        <v>98</v>
      </c>
      <c r="I6" s="65">
        <v>1641.1</v>
      </c>
      <c r="J6" s="66">
        <f t="shared" si="2"/>
        <v>22975.399999999998</v>
      </c>
    </row>
    <row r="7" spans="1:12" x14ac:dyDescent="0.25">
      <c r="A7" s="63">
        <f t="shared" si="3"/>
        <v>2020</v>
      </c>
      <c r="B7" s="18" t="s">
        <v>86</v>
      </c>
      <c r="C7" s="65">
        <f t="shared" si="0"/>
        <v>1712.4576000000002</v>
      </c>
      <c r="D7" s="66">
        <f t="shared" si="1"/>
        <v>23974.406400000003</v>
      </c>
      <c r="E7" s="69"/>
      <c r="F7" s="69"/>
      <c r="G7" s="63">
        <f t="shared" si="4"/>
        <v>2020</v>
      </c>
      <c r="H7" s="18" t="s">
        <v>86</v>
      </c>
      <c r="I7" s="65">
        <v>1678.88</v>
      </c>
      <c r="J7" s="66">
        <f t="shared" si="2"/>
        <v>23504.32</v>
      </c>
    </row>
    <row r="8" spans="1:12" x14ac:dyDescent="0.25">
      <c r="A8" s="63">
        <f t="shared" si="3"/>
        <v>2025</v>
      </c>
      <c r="B8" s="18" t="s">
        <v>104</v>
      </c>
      <c r="C8" s="65">
        <f t="shared" si="0"/>
        <v>1789.5186000000001</v>
      </c>
      <c r="D8" s="66">
        <f t="shared" si="1"/>
        <v>25053.260400000003</v>
      </c>
      <c r="E8" s="69"/>
      <c r="F8" s="69"/>
      <c r="G8" s="63">
        <f t="shared" si="4"/>
        <v>2025</v>
      </c>
      <c r="H8" s="18" t="s">
        <v>104</v>
      </c>
      <c r="I8" s="65">
        <v>1754.43</v>
      </c>
      <c r="J8" s="66">
        <f t="shared" si="2"/>
        <v>24562.02</v>
      </c>
    </row>
    <row r="9" spans="1:12" x14ac:dyDescent="0.25">
      <c r="A9" s="63">
        <f t="shared" si="3"/>
        <v>2030</v>
      </c>
      <c r="B9" s="18" t="s">
        <v>50</v>
      </c>
      <c r="C9" s="65">
        <f t="shared" si="0"/>
        <v>1307.8644000000002</v>
      </c>
      <c r="D9" s="66">
        <f t="shared" si="1"/>
        <v>18310.101600000002</v>
      </c>
      <c r="E9" s="69"/>
      <c r="F9" s="69"/>
      <c r="G9" s="63">
        <f t="shared" si="4"/>
        <v>2030</v>
      </c>
      <c r="H9" s="18" t="s">
        <v>50</v>
      </c>
      <c r="I9" s="65">
        <v>1282.22</v>
      </c>
      <c r="J9" s="66">
        <f t="shared" si="2"/>
        <v>17951.080000000002</v>
      </c>
    </row>
    <row r="10" spans="1:12" x14ac:dyDescent="0.25">
      <c r="A10" s="63">
        <f t="shared" si="3"/>
        <v>2035</v>
      </c>
      <c r="B10" s="18" t="s">
        <v>49</v>
      </c>
      <c r="C10" s="65">
        <f t="shared" si="0"/>
        <v>1296.3078</v>
      </c>
      <c r="D10" s="66">
        <f t="shared" si="1"/>
        <v>18148.3092</v>
      </c>
      <c r="E10" s="69"/>
      <c r="F10" s="69"/>
      <c r="G10" s="63">
        <f t="shared" si="4"/>
        <v>2035</v>
      </c>
      <c r="H10" s="18" t="s">
        <v>49</v>
      </c>
      <c r="I10" s="65">
        <v>1270.8900000000001</v>
      </c>
      <c r="J10" s="66">
        <f t="shared" si="2"/>
        <v>17792.460000000003</v>
      </c>
    </row>
    <row r="11" spans="1:12" x14ac:dyDescent="0.25">
      <c r="A11" s="63">
        <f t="shared" si="3"/>
        <v>2040</v>
      </c>
      <c r="B11" s="18" t="s">
        <v>36</v>
      </c>
      <c r="C11" s="65">
        <f t="shared" si="0"/>
        <v>1211.5355999999999</v>
      </c>
      <c r="D11" s="66">
        <f t="shared" si="1"/>
        <v>16961.4984</v>
      </c>
      <c r="E11" s="69"/>
      <c r="F11" s="69"/>
      <c r="G11" s="63">
        <f t="shared" si="4"/>
        <v>2040</v>
      </c>
      <c r="H11" s="18" t="s">
        <v>36</v>
      </c>
      <c r="I11" s="65">
        <v>1187.78</v>
      </c>
      <c r="J11" s="66">
        <f t="shared" si="2"/>
        <v>16628.919999999998</v>
      </c>
    </row>
    <row r="12" spans="1:12" x14ac:dyDescent="0.25">
      <c r="A12" s="63">
        <f t="shared" si="3"/>
        <v>2045</v>
      </c>
      <c r="B12" s="18" t="s">
        <v>170</v>
      </c>
      <c r="C12" s="65">
        <f t="shared" si="0"/>
        <v>1230.8034</v>
      </c>
      <c r="D12" s="66">
        <f t="shared" si="1"/>
        <v>17231.247599999999</v>
      </c>
      <c r="E12" s="69"/>
      <c r="F12" s="69"/>
      <c r="G12" s="63">
        <f t="shared" si="4"/>
        <v>2045</v>
      </c>
      <c r="H12" s="18" t="s">
        <v>170</v>
      </c>
      <c r="I12" s="65">
        <v>1206.67</v>
      </c>
      <c r="J12" s="66">
        <f t="shared" si="2"/>
        <v>16893.38</v>
      </c>
    </row>
    <row r="13" spans="1:12" x14ac:dyDescent="0.25">
      <c r="A13" s="63">
        <f t="shared" si="3"/>
        <v>2050</v>
      </c>
      <c r="B13" s="18" t="s">
        <v>171</v>
      </c>
      <c r="C13" s="65">
        <f t="shared" si="0"/>
        <v>1288.5965999999999</v>
      </c>
      <c r="D13" s="66">
        <f t="shared" si="1"/>
        <v>18040.352399999996</v>
      </c>
      <c r="E13" s="69"/>
      <c r="F13" s="69"/>
      <c r="G13" s="63">
        <f t="shared" si="4"/>
        <v>2050</v>
      </c>
      <c r="H13" s="18" t="s">
        <v>171</v>
      </c>
      <c r="I13" s="65">
        <v>1263.33</v>
      </c>
      <c r="J13" s="66">
        <f t="shared" si="2"/>
        <v>17686.62</v>
      </c>
    </row>
    <row r="14" spans="1:12" x14ac:dyDescent="0.25">
      <c r="A14" s="63">
        <f t="shared" si="3"/>
        <v>2055</v>
      </c>
      <c r="B14" s="18" t="s">
        <v>58</v>
      </c>
      <c r="C14" s="65">
        <f t="shared" si="0"/>
        <v>1404.1932000000002</v>
      </c>
      <c r="D14" s="66">
        <f t="shared" si="1"/>
        <v>19658.704800000003</v>
      </c>
      <c r="E14" s="69"/>
      <c r="F14" s="69"/>
      <c r="G14" s="63">
        <f t="shared" si="4"/>
        <v>2055</v>
      </c>
      <c r="H14" s="18" t="s">
        <v>58</v>
      </c>
      <c r="I14" s="65">
        <v>1376.66</v>
      </c>
      <c r="J14" s="66">
        <f t="shared" si="2"/>
        <v>19273.240000000002</v>
      </c>
    </row>
    <row r="15" spans="1:12" x14ac:dyDescent="0.25">
      <c r="A15" s="63">
        <f t="shared" si="3"/>
        <v>2060</v>
      </c>
      <c r="B15" s="18" t="s">
        <v>39</v>
      </c>
      <c r="C15" s="65">
        <f t="shared" si="0"/>
        <v>1211.5355999999999</v>
      </c>
      <c r="D15" s="66">
        <f t="shared" si="1"/>
        <v>16961.4984</v>
      </c>
      <c r="E15" s="69"/>
      <c r="F15" s="69"/>
      <c r="G15" s="63">
        <f t="shared" si="4"/>
        <v>2060</v>
      </c>
      <c r="H15" s="18" t="s">
        <v>39</v>
      </c>
      <c r="I15" s="65">
        <v>1187.78</v>
      </c>
      <c r="J15" s="66">
        <f t="shared" si="2"/>
        <v>16628.919999999998</v>
      </c>
    </row>
    <row r="16" spans="1:12" x14ac:dyDescent="0.25">
      <c r="A16" s="63">
        <f t="shared" si="3"/>
        <v>2065</v>
      </c>
      <c r="B16" s="18" t="s">
        <v>40</v>
      </c>
      <c r="C16" s="65">
        <f t="shared" si="0"/>
        <v>1211.5355999999999</v>
      </c>
      <c r="D16" s="66">
        <f t="shared" si="1"/>
        <v>16961.4984</v>
      </c>
      <c r="E16" s="69"/>
      <c r="F16" s="69"/>
      <c r="G16" s="63">
        <f t="shared" si="4"/>
        <v>2065</v>
      </c>
      <c r="H16" s="18" t="s">
        <v>40</v>
      </c>
      <c r="I16" s="65">
        <v>1187.78</v>
      </c>
      <c r="J16" s="66">
        <f t="shared" si="2"/>
        <v>16628.919999999998</v>
      </c>
    </row>
    <row r="17" spans="1:10" x14ac:dyDescent="0.25">
      <c r="A17" s="63">
        <f t="shared" si="3"/>
        <v>2070</v>
      </c>
      <c r="B17" s="18" t="s">
        <v>37</v>
      </c>
      <c r="C17" s="65">
        <f t="shared" si="0"/>
        <v>1192.2678000000001</v>
      </c>
      <c r="D17" s="66">
        <f t="shared" si="1"/>
        <v>16691.749200000002</v>
      </c>
      <c r="E17" s="69"/>
      <c r="F17" s="69"/>
      <c r="G17" s="63">
        <f t="shared" si="4"/>
        <v>2070</v>
      </c>
      <c r="H17" s="18" t="s">
        <v>37</v>
      </c>
      <c r="I17" s="65">
        <v>1168.8900000000001</v>
      </c>
      <c r="J17" s="66">
        <f t="shared" si="2"/>
        <v>16364.460000000001</v>
      </c>
    </row>
    <row r="18" spans="1:10" x14ac:dyDescent="0.25">
      <c r="A18" s="63">
        <f t="shared" si="3"/>
        <v>2075</v>
      </c>
      <c r="B18" s="18" t="s">
        <v>120</v>
      </c>
      <c r="C18" s="65">
        <f t="shared" si="0"/>
        <v>2130.5352000000003</v>
      </c>
      <c r="D18" s="66">
        <f t="shared" si="1"/>
        <v>29827.492800000004</v>
      </c>
      <c r="E18" s="69"/>
      <c r="F18" s="69"/>
      <c r="G18" s="63">
        <f t="shared" si="4"/>
        <v>2075</v>
      </c>
      <c r="H18" s="18" t="s">
        <v>120</v>
      </c>
      <c r="I18" s="65">
        <v>2088.7600000000002</v>
      </c>
      <c r="J18" s="66">
        <f t="shared" si="2"/>
        <v>29242.640000000003</v>
      </c>
    </row>
    <row r="19" spans="1:10" x14ac:dyDescent="0.25">
      <c r="A19" s="63">
        <f t="shared" si="3"/>
        <v>2080</v>
      </c>
      <c r="B19" s="18" t="s">
        <v>121</v>
      </c>
      <c r="C19" s="65">
        <f t="shared" si="0"/>
        <v>2130.5352000000003</v>
      </c>
      <c r="D19" s="66">
        <f t="shared" si="1"/>
        <v>29827.492800000004</v>
      </c>
      <c r="E19" s="69"/>
      <c r="F19" s="69"/>
      <c r="G19" s="63">
        <f t="shared" si="4"/>
        <v>2080</v>
      </c>
      <c r="H19" s="18" t="s">
        <v>121</v>
      </c>
      <c r="I19" s="65">
        <v>2088.7600000000002</v>
      </c>
      <c r="J19" s="66">
        <f t="shared" si="2"/>
        <v>29242.640000000003</v>
      </c>
    </row>
    <row r="20" spans="1:10" x14ac:dyDescent="0.25">
      <c r="A20" s="63">
        <f t="shared" si="3"/>
        <v>2085</v>
      </c>
      <c r="B20" s="18" t="s">
        <v>169</v>
      </c>
      <c r="C20" s="65">
        <f t="shared" si="0"/>
        <v>1962.9186000000002</v>
      </c>
      <c r="D20" s="66">
        <f t="shared" si="1"/>
        <v>27480.860400000001</v>
      </c>
      <c r="E20" s="69"/>
      <c r="F20" s="69"/>
      <c r="G20" s="63">
        <f t="shared" si="4"/>
        <v>2085</v>
      </c>
      <c r="H20" s="18" t="s">
        <v>169</v>
      </c>
      <c r="I20" s="65">
        <v>1924.43</v>
      </c>
      <c r="J20" s="66">
        <f t="shared" si="2"/>
        <v>26942.02</v>
      </c>
    </row>
    <row r="21" spans="1:10" x14ac:dyDescent="0.25">
      <c r="A21" s="63">
        <f t="shared" si="3"/>
        <v>2090</v>
      </c>
      <c r="B21" s="18" t="s">
        <v>122</v>
      </c>
      <c r="C21" s="65">
        <f t="shared" si="0"/>
        <v>2130.5352000000003</v>
      </c>
      <c r="D21" s="66">
        <f t="shared" si="1"/>
        <v>29827.492800000004</v>
      </c>
      <c r="E21" s="69"/>
      <c r="F21" s="69"/>
      <c r="G21" s="63">
        <f t="shared" si="4"/>
        <v>2090</v>
      </c>
      <c r="H21" s="18" t="s">
        <v>122</v>
      </c>
      <c r="I21" s="65">
        <v>2088.7600000000002</v>
      </c>
      <c r="J21" s="66">
        <f t="shared" si="2"/>
        <v>29242.640000000003</v>
      </c>
    </row>
    <row r="22" spans="1:10" x14ac:dyDescent="0.25">
      <c r="A22" s="63">
        <f t="shared" si="3"/>
        <v>2095</v>
      </c>
      <c r="B22" s="18" t="s">
        <v>123</v>
      </c>
      <c r="C22" s="65">
        <f t="shared" si="0"/>
        <v>2130.5352000000003</v>
      </c>
      <c r="D22" s="66">
        <f t="shared" si="1"/>
        <v>29827.492800000004</v>
      </c>
      <c r="E22" s="69"/>
      <c r="F22" s="69"/>
      <c r="G22" s="63">
        <f t="shared" si="4"/>
        <v>2095</v>
      </c>
      <c r="H22" s="18" t="s">
        <v>123</v>
      </c>
      <c r="I22" s="65">
        <v>2088.7600000000002</v>
      </c>
      <c r="J22" s="66">
        <f t="shared" si="2"/>
        <v>29242.640000000003</v>
      </c>
    </row>
    <row r="23" spans="1:10" x14ac:dyDescent="0.25">
      <c r="A23" s="63">
        <f t="shared" si="3"/>
        <v>2100</v>
      </c>
      <c r="B23" s="18" t="s">
        <v>164</v>
      </c>
      <c r="C23" s="65">
        <f t="shared" si="0"/>
        <v>1962.9186000000002</v>
      </c>
      <c r="D23" s="66">
        <f t="shared" si="1"/>
        <v>27480.860400000001</v>
      </c>
      <c r="E23" s="69"/>
      <c r="F23" s="69"/>
      <c r="G23" s="63">
        <f t="shared" si="4"/>
        <v>2100</v>
      </c>
      <c r="H23" s="18" t="s">
        <v>164</v>
      </c>
      <c r="I23" s="65">
        <v>1924.43</v>
      </c>
      <c r="J23" s="66">
        <f t="shared" si="2"/>
        <v>26942.02</v>
      </c>
    </row>
    <row r="24" spans="1:10" x14ac:dyDescent="0.25">
      <c r="A24" s="63">
        <f t="shared" si="3"/>
        <v>2105</v>
      </c>
      <c r="B24" s="18" t="s">
        <v>132</v>
      </c>
      <c r="C24" s="65">
        <f t="shared" si="0"/>
        <v>2373.2952000000005</v>
      </c>
      <c r="D24" s="66">
        <f t="shared" si="1"/>
        <v>33226.132800000007</v>
      </c>
      <c r="E24" s="69"/>
      <c r="F24" s="69"/>
      <c r="G24" s="63">
        <f t="shared" si="4"/>
        <v>2105</v>
      </c>
      <c r="H24" s="18" t="s">
        <v>132</v>
      </c>
      <c r="I24" s="65">
        <v>2326.7600000000002</v>
      </c>
      <c r="J24" s="66">
        <f t="shared" si="2"/>
        <v>32574.640000000003</v>
      </c>
    </row>
    <row r="25" spans="1:10" x14ac:dyDescent="0.25">
      <c r="A25" s="63">
        <f t="shared" si="3"/>
        <v>2110</v>
      </c>
      <c r="B25" s="18" t="s">
        <v>165</v>
      </c>
      <c r="C25" s="65">
        <f t="shared" si="0"/>
        <v>1962.9186000000002</v>
      </c>
      <c r="D25" s="66">
        <f t="shared" si="1"/>
        <v>27480.860400000001</v>
      </c>
      <c r="E25" s="69"/>
      <c r="F25" s="69"/>
      <c r="G25" s="63">
        <f t="shared" si="4"/>
        <v>2110</v>
      </c>
      <c r="H25" s="18" t="s">
        <v>165</v>
      </c>
      <c r="I25" s="65">
        <v>1924.43</v>
      </c>
      <c r="J25" s="66">
        <f t="shared" si="2"/>
        <v>26942.02</v>
      </c>
    </row>
    <row r="26" spans="1:10" x14ac:dyDescent="0.25">
      <c r="A26" s="63">
        <f t="shared" si="3"/>
        <v>2115</v>
      </c>
      <c r="B26" s="18" t="s">
        <v>166</v>
      </c>
      <c r="C26" s="65">
        <f t="shared" si="0"/>
        <v>2130.5352000000003</v>
      </c>
      <c r="D26" s="66">
        <f t="shared" si="1"/>
        <v>29827.492800000004</v>
      </c>
      <c r="E26" s="69"/>
      <c r="F26" s="69"/>
      <c r="G26" s="63">
        <f t="shared" si="4"/>
        <v>2115</v>
      </c>
      <c r="H26" s="18" t="s">
        <v>166</v>
      </c>
      <c r="I26" s="65">
        <v>2088.7600000000002</v>
      </c>
      <c r="J26" s="66">
        <f t="shared" si="2"/>
        <v>29242.640000000003</v>
      </c>
    </row>
    <row r="27" spans="1:10" x14ac:dyDescent="0.25">
      <c r="A27" s="63">
        <f t="shared" si="3"/>
        <v>2120</v>
      </c>
      <c r="B27" s="18" t="s">
        <v>131</v>
      </c>
      <c r="C27" s="65">
        <f t="shared" si="0"/>
        <v>2209.5239999999999</v>
      </c>
      <c r="D27" s="66">
        <f t="shared" si="1"/>
        <v>30933.335999999999</v>
      </c>
      <c r="E27" s="69"/>
      <c r="F27" s="69"/>
      <c r="G27" s="63">
        <f t="shared" si="4"/>
        <v>2120</v>
      </c>
      <c r="H27" s="18" t="s">
        <v>131</v>
      </c>
      <c r="I27" s="65">
        <v>2166.1999999999998</v>
      </c>
      <c r="J27" s="66">
        <f t="shared" si="2"/>
        <v>30326.799999999996</v>
      </c>
    </row>
    <row r="28" spans="1:10" x14ac:dyDescent="0.25">
      <c r="A28" s="63">
        <f t="shared" si="3"/>
        <v>2125</v>
      </c>
      <c r="B28" s="18" t="s">
        <v>167</v>
      </c>
      <c r="C28" s="65">
        <f t="shared" si="0"/>
        <v>1982.1864</v>
      </c>
      <c r="D28" s="66">
        <f t="shared" si="1"/>
        <v>27750.6096</v>
      </c>
      <c r="E28" s="69"/>
      <c r="F28" s="69"/>
      <c r="G28" s="63">
        <f t="shared" si="4"/>
        <v>2125</v>
      </c>
      <c r="H28" s="18" t="s">
        <v>167</v>
      </c>
      <c r="I28" s="65">
        <v>1943.32</v>
      </c>
      <c r="J28" s="66">
        <f t="shared" si="2"/>
        <v>27206.48</v>
      </c>
    </row>
    <row r="29" spans="1:10" x14ac:dyDescent="0.25">
      <c r="A29" s="63">
        <f t="shared" si="3"/>
        <v>2130</v>
      </c>
      <c r="B29" s="18" t="s">
        <v>168</v>
      </c>
      <c r="C29" s="65">
        <f t="shared" si="0"/>
        <v>2153.6585999999998</v>
      </c>
      <c r="D29" s="66">
        <f t="shared" si="1"/>
        <v>30151.220399999998</v>
      </c>
      <c r="E29" s="69"/>
      <c r="F29" s="69"/>
      <c r="G29" s="63">
        <f t="shared" si="4"/>
        <v>2130</v>
      </c>
      <c r="H29" s="18" t="s">
        <v>168</v>
      </c>
      <c r="I29" s="65">
        <v>2111.4299999999998</v>
      </c>
      <c r="J29" s="66">
        <f t="shared" si="2"/>
        <v>29560.019999999997</v>
      </c>
    </row>
    <row r="30" spans="1:10" x14ac:dyDescent="0.25">
      <c r="A30" s="63">
        <f t="shared" si="3"/>
        <v>2135</v>
      </c>
      <c r="B30" s="18" t="s">
        <v>124</v>
      </c>
      <c r="C30" s="65">
        <f t="shared" si="0"/>
        <v>2130.5352000000003</v>
      </c>
      <c r="D30" s="66">
        <f t="shared" si="1"/>
        <v>29827.492800000004</v>
      </c>
      <c r="E30" s="69"/>
      <c r="F30" s="69"/>
      <c r="G30" s="63">
        <f t="shared" si="4"/>
        <v>2135</v>
      </c>
      <c r="H30" s="18" t="s">
        <v>124</v>
      </c>
      <c r="I30" s="65">
        <v>2088.7600000000002</v>
      </c>
      <c r="J30" s="66">
        <f t="shared" si="2"/>
        <v>29242.640000000003</v>
      </c>
    </row>
    <row r="31" spans="1:10" x14ac:dyDescent="0.25">
      <c r="A31" s="63">
        <f t="shared" si="3"/>
        <v>2140</v>
      </c>
      <c r="B31" s="18" t="s">
        <v>125</v>
      </c>
      <c r="C31" s="65">
        <f t="shared" si="0"/>
        <v>2219.163</v>
      </c>
      <c r="D31" s="66">
        <f t="shared" si="1"/>
        <v>31068.281999999999</v>
      </c>
      <c r="E31" s="69"/>
      <c r="F31" s="69"/>
      <c r="G31" s="63">
        <f t="shared" si="4"/>
        <v>2140</v>
      </c>
      <c r="H31" s="18" t="s">
        <v>125</v>
      </c>
      <c r="I31" s="65">
        <v>2175.65</v>
      </c>
      <c r="J31" s="66">
        <f t="shared" si="2"/>
        <v>30459.100000000002</v>
      </c>
    </row>
    <row r="32" spans="1:10" x14ac:dyDescent="0.25">
      <c r="A32" s="63">
        <f t="shared" si="3"/>
        <v>2145</v>
      </c>
      <c r="B32" s="18" t="s">
        <v>133</v>
      </c>
      <c r="C32" s="65">
        <f t="shared" si="0"/>
        <v>2373.2952000000005</v>
      </c>
      <c r="D32" s="66">
        <f t="shared" si="1"/>
        <v>33226.132800000007</v>
      </c>
      <c r="E32" s="69"/>
      <c r="F32" s="69"/>
      <c r="G32" s="63">
        <f t="shared" si="4"/>
        <v>2145</v>
      </c>
      <c r="H32" s="18" t="s">
        <v>133</v>
      </c>
      <c r="I32" s="65">
        <v>2326.7600000000002</v>
      </c>
      <c r="J32" s="66">
        <f t="shared" si="2"/>
        <v>32574.640000000003</v>
      </c>
    </row>
    <row r="33" spans="1:10" x14ac:dyDescent="0.25">
      <c r="A33" s="63">
        <f t="shared" si="3"/>
        <v>2150</v>
      </c>
      <c r="B33" s="18" t="s">
        <v>117</v>
      </c>
      <c r="C33" s="65">
        <f t="shared" si="0"/>
        <v>1962.9186000000002</v>
      </c>
      <c r="D33" s="66">
        <f t="shared" si="1"/>
        <v>27480.860400000001</v>
      </c>
      <c r="E33" s="69"/>
      <c r="F33" s="69"/>
      <c r="G33" s="63">
        <f t="shared" si="4"/>
        <v>2150</v>
      </c>
      <c r="H33" s="18" t="s">
        <v>117</v>
      </c>
      <c r="I33" s="65">
        <v>1924.43</v>
      </c>
      <c r="J33" s="66">
        <f t="shared" si="2"/>
        <v>26942.02</v>
      </c>
    </row>
    <row r="34" spans="1:10" x14ac:dyDescent="0.25">
      <c r="A34" s="63">
        <f t="shared" si="3"/>
        <v>2155</v>
      </c>
      <c r="B34" s="18" t="s">
        <v>126</v>
      </c>
      <c r="C34" s="65">
        <f t="shared" si="0"/>
        <v>2130.5352000000003</v>
      </c>
      <c r="D34" s="66">
        <f t="shared" si="1"/>
        <v>29827.492800000004</v>
      </c>
      <c r="E34" s="69"/>
      <c r="F34" s="69"/>
      <c r="G34" s="63">
        <f t="shared" si="4"/>
        <v>2155</v>
      </c>
      <c r="H34" s="18" t="s">
        <v>126</v>
      </c>
      <c r="I34" s="65">
        <v>2088.7600000000002</v>
      </c>
      <c r="J34" s="66">
        <f t="shared" si="2"/>
        <v>29242.640000000003</v>
      </c>
    </row>
    <row r="35" spans="1:10" x14ac:dyDescent="0.25">
      <c r="A35" s="63">
        <f t="shared" si="3"/>
        <v>2160</v>
      </c>
      <c r="B35" s="18" t="s">
        <v>118</v>
      </c>
      <c r="C35" s="65">
        <f t="shared" si="0"/>
        <v>2130.5352000000003</v>
      </c>
      <c r="D35" s="66">
        <f t="shared" si="1"/>
        <v>29827.492800000004</v>
      </c>
      <c r="E35" s="69"/>
      <c r="F35" s="69"/>
      <c r="G35" s="63">
        <f t="shared" si="4"/>
        <v>2160</v>
      </c>
      <c r="H35" s="18" t="s">
        <v>118</v>
      </c>
      <c r="I35" s="65">
        <v>2088.7600000000002</v>
      </c>
      <c r="J35" s="66">
        <f t="shared" si="2"/>
        <v>29242.640000000003</v>
      </c>
    </row>
    <row r="36" spans="1:10" x14ac:dyDescent="0.25">
      <c r="A36" s="63">
        <f t="shared" si="3"/>
        <v>2165</v>
      </c>
      <c r="B36" s="18" t="s">
        <v>161</v>
      </c>
      <c r="C36" s="65">
        <f t="shared" si="0"/>
        <v>2373.2952000000005</v>
      </c>
      <c r="D36" s="66">
        <f t="shared" si="1"/>
        <v>33226.132800000007</v>
      </c>
      <c r="E36" s="69"/>
      <c r="F36" s="69"/>
      <c r="G36" s="63">
        <f t="shared" si="4"/>
        <v>2165</v>
      </c>
      <c r="H36" s="18" t="s">
        <v>161</v>
      </c>
      <c r="I36" s="65">
        <v>2326.7600000000002</v>
      </c>
      <c r="J36" s="66">
        <f t="shared" si="2"/>
        <v>32574.640000000003</v>
      </c>
    </row>
    <row r="37" spans="1:10" x14ac:dyDescent="0.25">
      <c r="A37" s="63">
        <f t="shared" si="3"/>
        <v>2170</v>
      </c>
      <c r="B37" s="18" t="s">
        <v>130</v>
      </c>
      <c r="C37" s="65">
        <f t="shared" si="0"/>
        <v>2174.8542000000002</v>
      </c>
      <c r="D37" s="66">
        <f t="shared" si="1"/>
        <v>30447.958800000004</v>
      </c>
      <c r="E37" s="69"/>
      <c r="F37" s="69"/>
      <c r="G37" s="63">
        <f t="shared" si="4"/>
        <v>2170</v>
      </c>
      <c r="H37" s="18" t="s">
        <v>130</v>
      </c>
      <c r="I37" s="65">
        <v>2132.21</v>
      </c>
      <c r="J37" s="66">
        <f t="shared" si="2"/>
        <v>29850.940000000002</v>
      </c>
    </row>
    <row r="38" spans="1:10" x14ac:dyDescent="0.25">
      <c r="A38" s="63">
        <f t="shared" si="3"/>
        <v>2175</v>
      </c>
      <c r="B38" s="18" t="s">
        <v>127</v>
      </c>
      <c r="C38" s="65">
        <f t="shared" si="0"/>
        <v>2130.5352000000003</v>
      </c>
      <c r="D38" s="66">
        <f t="shared" si="1"/>
        <v>29827.492800000004</v>
      </c>
      <c r="E38" s="69"/>
      <c r="F38" s="69"/>
      <c r="G38" s="63">
        <f t="shared" si="4"/>
        <v>2175</v>
      </c>
      <c r="H38" s="18" t="s">
        <v>127</v>
      </c>
      <c r="I38" s="65">
        <v>2088.7600000000002</v>
      </c>
      <c r="J38" s="66">
        <f t="shared" si="2"/>
        <v>29242.640000000003</v>
      </c>
    </row>
    <row r="39" spans="1:10" x14ac:dyDescent="0.25">
      <c r="A39" s="63">
        <f t="shared" si="3"/>
        <v>2180</v>
      </c>
      <c r="B39" s="18" t="s">
        <v>162</v>
      </c>
      <c r="C39" s="65">
        <f t="shared" si="0"/>
        <v>2130.5352000000003</v>
      </c>
      <c r="D39" s="66">
        <f t="shared" si="1"/>
        <v>29827.492800000004</v>
      </c>
      <c r="E39" s="69"/>
      <c r="F39" s="69"/>
      <c r="G39" s="63">
        <f t="shared" si="4"/>
        <v>2180</v>
      </c>
      <c r="H39" s="18" t="s">
        <v>162</v>
      </c>
      <c r="I39" s="65">
        <v>2088.7600000000002</v>
      </c>
      <c r="J39" s="66">
        <f t="shared" si="2"/>
        <v>29242.640000000003</v>
      </c>
    </row>
    <row r="40" spans="1:10" x14ac:dyDescent="0.25">
      <c r="A40" s="63">
        <f t="shared" si="3"/>
        <v>2185</v>
      </c>
      <c r="B40" s="18" t="s">
        <v>134</v>
      </c>
      <c r="C40" s="65">
        <f t="shared" si="0"/>
        <v>2373.2952000000005</v>
      </c>
      <c r="D40" s="66">
        <f t="shared" si="1"/>
        <v>33226.132800000007</v>
      </c>
      <c r="E40" s="69"/>
      <c r="F40" s="69"/>
      <c r="G40" s="63">
        <f t="shared" si="4"/>
        <v>2185</v>
      </c>
      <c r="H40" s="18" t="s">
        <v>134</v>
      </c>
      <c r="I40" s="65">
        <v>2326.7600000000002</v>
      </c>
      <c r="J40" s="66">
        <f t="shared" si="2"/>
        <v>32574.640000000003</v>
      </c>
    </row>
    <row r="41" spans="1:10" x14ac:dyDescent="0.25">
      <c r="A41" s="63">
        <f t="shared" si="3"/>
        <v>2190</v>
      </c>
      <c r="B41" s="18" t="s">
        <v>135</v>
      </c>
      <c r="C41" s="65">
        <f t="shared" si="0"/>
        <v>2373.2952000000005</v>
      </c>
      <c r="D41" s="66">
        <f t="shared" si="1"/>
        <v>33226.132800000007</v>
      </c>
      <c r="E41" s="69"/>
      <c r="F41" s="69"/>
      <c r="G41" s="63">
        <f t="shared" si="4"/>
        <v>2190</v>
      </c>
      <c r="H41" s="18" t="s">
        <v>135</v>
      </c>
      <c r="I41" s="65">
        <v>2326.7600000000002</v>
      </c>
      <c r="J41" s="66">
        <f t="shared" si="2"/>
        <v>32574.640000000003</v>
      </c>
    </row>
    <row r="42" spans="1:10" x14ac:dyDescent="0.25">
      <c r="A42" s="63">
        <f t="shared" si="3"/>
        <v>2195</v>
      </c>
      <c r="B42" s="18" t="s">
        <v>76</v>
      </c>
      <c r="C42" s="65">
        <f t="shared" si="0"/>
        <v>1519.7898</v>
      </c>
      <c r="D42" s="66">
        <f t="shared" si="1"/>
        <v>21277.057199999999</v>
      </c>
      <c r="E42" s="69"/>
      <c r="F42" s="69"/>
      <c r="G42" s="63">
        <f t="shared" si="4"/>
        <v>2195</v>
      </c>
      <c r="H42" s="18" t="s">
        <v>76</v>
      </c>
      <c r="I42" s="65">
        <v>1489.99</v>
      </c>
      <c r="J42" s="66">
        <f t="shared" si="2"/>
        <v>20859.86</v>
      </c>
    </row>
    <row r="43" spans="1:10" x14ac:dyDescent="0.25">
      <c r="A43" s="63">
        <f t="shared" si="3"/>
        <v>2200</v>
      </c>
      <c r="B43" s="18" t="s">
        <v>91</v>
      </c>
      <c r="C43" s="65">
        <f t="shared" si="0"/>
        <v>1712.4576000000002</v>
      </c>
      <c r="D43" s="66">
        <f t="shared" si="1"/>
        <v>23974.406400000003</v>
      </c>
      <c r="E43" s="69"/>
      <c r="F43" s="69"/>
      <c r="G43" s="63">
        <f t="shared" si="4"/>
        <v>2200</v>
      </c>
      <c r="H43" s="18" t="s">
        <v>91</v>
      </c>
      <c r="I43" s="65">
        <v>1678.88</v>
      </c>
      <c r="J43" s="66">
        <f t="shared" si="2"/>
        <v>23504.32</v>
      </c>
    </row>
    <row r="44" spans="1:10" x14ac:dyDescent="0.25">
      <c r="A44" s="63">
        <f t="shared" si="3"/>
        <v>2205</v>
      </c>
      <c r="B44" s="18" t="s">
        <v>155</v>
      </c>
      <c r="C44" s="65">
        <f t="shared" si="0"/>
        <v>1621.902</v>
      </c>
      <c r="D44" s="66">
        <f t="shared" si="1"/>
        <v>22706.628000000001</v>
      </c>
      <c r="E44" s="69"/>
      <c r="F44" s="69"/>
      <c r="G44" s="63">
        <f t="shared" si="4"/>
        <v>2205</v>
      </c>
      <c r="H44" s="18" t="s">
        <v>155</v>
      </c>
      <c r="I44" s="65">
        <v>1590.1</v>
      </c>
      <c r="J44" s="66">
        <f t="shared" si="2"/>
        <v>22261.399999999998</v>
      </c>
    </row>
    <row r="45" spans="1:10" x14ac:dyDescent="0.25">
      <c r="A45" s="63">
        <f t="shared" si="3"/>
        <v>2210</v>
      </c>
      <c r="B45" s="18" t="s">
        <v>138</v>
      </c>
      <c r="C45" s="65">
        <f t="shared" si="0"/>
        <v>2552.4684000000002</v>
      </c>
      <c r="D45" s="66">
        <f t="shared" si="1"/>
        <v>35734.5576</v>
      </c>
      <c r="E45" s="69"/>
      <c r="F45" s="69"/>
      <c r="G45" s="63">
        <f t="shared" si="4"/>
        <v>2210</v>
      </c>
      <c r="H45" s="18" t="s">
        <v>138</v>
      </c>
      <c r="I45" s="65">
        <v>2502.42</v>
      </c>
      <c r="J45" s="66">
        <f t="shared" si="2"/>
        <v>35033.880000000005</v>
      </c>
    </row>
    <row r="46" spans="1:10" x14ac:dyDescent="0.25">
      <c r="A46" s="63">
        <f t="shared" si="3"/>
        <v>2215</v>
      </c>
      <c r="B46" s="18" t="s">
        <v>139</v>
      </c>
      <c r="C46" s="65">
        <f t="shared" si="0"/>
        <v>2552.4684000000002</v>
      </c>
      <c r="D46" s="66">
        <f t="shared" si="1"/>
        <v>35734.5576</v>
      </c>
      <c r="E46" s="69"/>
      <c r="F46" s="69"/>
      <c r="G46" s="63">
        <f t="shared" si="4"/>
        <v>2215</v>
      </c>
      <c r="H46" s="18" t="s">
        <v>139</v>
      </c>
      <c r="I46" s="65">
        <v>2502.42</v>
      </c>
      <c r="J46" s="66">
        <f t="shared" si="2"/>
        <v>35033.880000000005</v>
      </c>
    </row>
    <row r="47" spans="1:10" x14ac:dyDescent="0.25">
      <c r="A47" s="63">
        <f t="shared" si="3"/>
        <v>2220</v>
      </c>
      <c r="B47" s="18" t="s">
        <v>140</v>
      </c>
      <c r="C47" s="65">
        <f t="shared" si="0"/>
        <v>2552.4684000000002</v>
      </c>
      <c r="D47" s="66">
        <f t="shared" si="1"/>
        <v>35734.5576</v>
      </c>
      <c r="E47" s="69"/>
      <c r="F47" s="69"/>
      <c r="G47" s="63">
        <f t="shared" si="4"/>
        <v>2220</v>
      </c>
      <c r="H47" s="18" t="s">
        <v>140</v>
      </c>
      <c r="I47" s="65">
        <v>2502.42</v>
      </c>
      <c r="J47" s="66">
        <f t="shared" si="2"/>
        <v>35033.880000000005</v>
      </c>
    </row>
    <row r="48" spans="1:10" x14ac:dyDescent="0.25">
      <c r="A48" s="63">
        <f t="shared" si="3"/>
        <v>2225</v>
      </c>
      <c r="B48" s="18" t="s">
        <v>148</v>
      </c>
      <c r="C48" s="65">
        <f t="shared" si="0"/>
        <v>2901.1860000000001</v>
      </c>
      <c r="D48" s="66">
        <f t="shared" si="1"/>
        <v>40616.603999999999</v>
      </c>
      <c r="E48" s="69"/>
      <c r="F48" s="69"/>
      <c r="G48" s="63">
        <f t="shared" si="4"/>
        <v>2225</v>
      </c>
      <c r="H48" s="18" t="s">
        <v>148</v>
      </c>
      <c r="I48" s="65">
        <v>2844.3</v>
      </c>
      <c r="J48" s="66">
        <f t="shared" si="2"/>
        <v>39820.200000000004</v>
      </c>
    </row>
    <row r="49" spans="1:10" x14ac:dyDescent="0.25">
      <c r="A49" s="63">
        <f t="shared" si="3"/>
        <v>2230</v>
      </c>
      <c r="B49" s="18" t="s">
        <v>172</v>
      </c>
      <c r="C49" s="65">
        <f t="shared" si="0"/>
        <v>2552.4684000000002</v>
      </c>
      <c r="D49" s="66">
        <f t="shared" si="1"/>
        <v>35734.5576</v>
      </c>
      <c r="E49" s="69"/>
      <c r="F49" s="69"/>
      <c r="G49" s="63">
        <f t="shared" si="4"/>
        <v>2230</v>
      </c>
      <c r="H49" s="18" t="s">
        <v>172</v>
      </c>
      <c r="I49" s="65">
        <v>2502.42</v>
      </c>
      <c r="J49" s="66">
        <f t="shared" si="2"/>
        <v>35033.880000000005</v>
      </c>
    </row>
    <row r="50" spans="1:10" x14ac:dyDescent="0.25">
      <c r="A50" s="63">
        <f t="shared" si="3"/>
        <v>2235</v>
      </c>
      <c r="B50" s="18" t="s">
        <v>141</v>
      </c>
      <c r="C50" s="65">
        <f t="shared" si="0"/>
        <v>2552.4684000000002</v>
      </c>
      <c r="D50" s="66">
        <f t="shared" si="1"/>
        <v>35734.5576</v>
      </c>
      <c r="E50" s="69"/>
      <c r="F50" s="69"/>
      <c r="G50" s="63">
        <f t="shared" si="4"/>
        <v>2235</v>
      </c>
      <c r="H50" s="18" t="s">
        <v>141</v>
      </c>
      <c r="I50" s="65">
        <v>2502.42</v>
      </c>
      <c r="J50" s="66">
        <f t="shared" si="2"/>
        <v>35033.880000000005</v>
      </c>
    </row>
    <row r="51" spans="1:10" x14ac:dyDescent="0.25">
      <c r="A51" s="63">
        <f t="shared" si="3"/>
        <v>2240</v>
      </c>
      <c r="B51" s="41" t="s">
        <v>142</v>
      </c>
      <c r="C51" s="65">
        <f t="shared" si="0"/>
        <v>2552.4684000000002</v>
      </c>
      <c r="D51" s="66">
        <f t="shared" si="1"/>
        <v>35734.5576</v>
      </c>
      <c r="E51" s="69"/>
      <c r="F51" s="69"/>
      <c r="G51" s="63">
        <f t="shared" si="4"/>
        <v>2240</v>
      </c>
      <c r="H51" s="41" t="s">
        <v>142</v>
      </c>
      <c r="I51" s="65">
        <v>2502.42</v>
      </c>
      <c r="J51" s="66">
        <f t="shared" si="2"/>
        <v>35033.880000000005</v>
      </c>
    </row>
    <row r="52" spans="1:10" x14ac:dyDescent="0.25">
      <c r="A52" s="63">
        <f t="shared" si="3"/>
        <v>2245</v>
      </c>
      <c r="B52" s="41" t="s">
        <v>153</v>
      </c>
      <c r="C52" s="65">
        <f t="shared" si="0"/>
        <v>2552.4684000000002</v>
      </c>
      <c r="D52" s="66">
        <f t="shared" si="1"/>
        <v>35734.5576</v>
      </c>
      <c r="E52" s="69"/>
      <c r="F52" s="69"/>
      <c r="G52" s="63">
        <f t="shared" si="4"/>
        <v>2245</v>
      </c>
      <c r="H52" s="41" t="s">
        <v>153</v>
      </c>
      <c r="I52" s="65">
        <v>2502.42</v>
      </c>
      <c r="J52" s="66">
        <f t="shared" si="2"/>
        <v>35033.880000000005</v>
      </c>
    </row>
    <row r="53" spans="1:10" x14ac:dyDescent="0.25">
      <c r="A53" s="63">
        <f t="shared" si="3"/>
        <v>2250</v>
      </c>
      <c r="B53" s="18" t="s">
        <v>147</v>
      </c>
      <c r="C53" s="65">
        <f t="shared" si="0"/>
        <v>2849.1660000000002</v>
      </c>
      <c r="D53" s="66">
        <f t="shared" si="1"/>
        <v>39888.324000000001</v>
      </c>
      <c r="E53" s="69"/>
      <c r="F53" s="69"/>
      <c r="G53" s="63">
        <f t="shared" si="4"/>
        <v>2250</v>
      </c>
      <c r="H53" s="18" t="s">
        <v>147</v>
      </c>
      <c r="I53" s="65">
        <v>2793.3</v>
      </c>
      <c r="J53" s="66">
        <f t="shared" si="2"/>
        <v>39106.200000000004</v>
      </c>
    </row>
    <row r="54" spans="1:10" x14ac:dyDescent="0.25">
      <c r="A54" s="63">
        <f t="shared" si="3"/>
        <v>2255</v>
      </c>
      <c r="B54" s="18" t="s">
        <v>154</v>
      </c>
      <c r="C54" s="65">
        <f t="shared" si="0"/>
        <v>3005.2260000000001</v>
      </c>
      <c r="D54" s="66">
        <f t="shared" si="1"/>
        <v>42073.164000000004</v>
      </c>
      <c r="E54" s="69"/>
      <c r="F54" s="69"/>
      <c r="G54" s="63">
        <f t="shared" si="4"/>
        <v>2255</v>
      </c>
      <c r="H54" s="18" t="s">
        <v>154</v>
      </c>
      <c r="I54" s="65">
        <v>2946.3</v>
      </c>
      <c r="J54" s="66">
        <f t="shared" si="2"/>
        <v>41248.200000000004</v>
      </c>
    </row>
    <row r="55" spans="1:10" x14ac:dyDescent="0.25">
      <c r="A55" s="63">
        <f t="shared" si="3"/>
        <v>2260</v>
      </c>
      <c r="B55" s="18" t="s">
        <v>145</v>
      </c>
      <c r="C55" s="65">
        <f t="shared" si="0"/>
        <v>2671.9206000000004</v>
      </c>
      <c r="D55" s="66">
        <f t="shared" si="1"/>
        <v>37406.888400000003</v>
      </c>
      <c r="E55" s="69"/>
      <c r="F55" s="69"/>
      <c r="G55" s="63">
        <f t="shared" si="4"/>
        <v>2260</v>
      </c>
      <c r="H55" s="18" t="s">
        <v>145</v>
      </c>
      <c r="I55" s="65">
        <v>2619.5300000000002</v>
      </c>
      <c r="J55" s="66">
        <f t="shared" si="2"/>
        <v>36673.420000000006</v>
      </c>
    </row>
    <row r="56" spans="1:10" x14ac:dyDescent="0.25">
      <c r="A56" s="63">
        <f t="shared" si="3"/>
        <v>2265</v>
      </c>
      <c r="B56" s="18" t="s">
        <v>143</v>
      </c>
      <c r="C56" s="65">
        <f t="shared" si="0"/>
        <v>2552.4684000000002</v>
      </c>
      <c r="D56" s="66">
        <f t="shared" si="1"/>
        <v>35734.5576</v>
      </c>
      <c r="E56" s="69"/>
      <c r="F56" s="69"/>
      <c r="G56" s="63">
        <f t="shared" si="4"/>
        <v>2265</v>
      </c>
      <c r="H56" s="18" t="s">
        <v>143</v>
      </c>
      <c r="I56" s="65">
        <v>2502.42</v>
      </c>
      <c r="J56" s="66">
        <f t="shared" si="2"/>
        <v>35033.880000000005</v>
      </c>
    </row>
    <row r="57" spans="1:10" x14ac:dyDescent="0.25">
      <c r="A57" s="63">
        <f t="shared" si="3"/>
        <v>2270</v>
      </c>
      <c r="B57" s="18" t="s">
        <v>146</v>
      </c>
      <c r="C57" s="65">
        <f t="shared" si="0"/>
        <v>2774.0328</v>
      </c>
      <c r="D57" s="66">
        <f t="shared" si="1"/>
        <v>38836.459199999998</v>
      </c>
      <c r="E57" s="69"/>
      <c r="F57" s="69"/>
      <c r="G57" s="63">
        <f t="shared" si="4"/>
        <v>2270</v>
      </c>
      <c r="H57" s="18" t="s">
        <v>146</v>
      </c>
      <c r="I57" s="65">
        <v>2719.64</v>
      </c>
      <c r="J57" s="66">
        <f t="shared" si="2"/>
        <v>38074.959999999999</v>
      </c>
    </row>
    <row r="58" spans="1:10" x14ac:dyDescent="0.25">
      <c r="A58" s="63">
        <f t="shared" si="3"/>
        <v>2275</v>
      </c>
      <c r="B58" s="18" t="s">
        <v>113</v>
      </c>
      <c r="C58" s="65">
        <f t="shared" si="0"/>
        <v>1776.0342000000001</v>
      </c>
      <c r="D58" s="66">
        <f t="shared" si="1"/>
        <v>24864.478800000001</v>
      </c>
      <c r="E58" s="69"/>
      <c r="F58" s="69"/>
      <c r="G58" s="63">
        <f t="shared" si="4"/>
        <v>2275</v>
      </c>
      <c r="H58" s="18" t="s">
        <v>113</v>
      </c>
      <c r="I58" s="65">
        <v>1741.21</v>
      </c>
      <c r="J58" s="66">
        <f t="shared" si="2"/>
        <v>24376.940000000002</v>
      </c>
    </row>
    <row r="59" spans="1:10" x14ac:dyDescent="0.25">
      <c r="A59" s="63">
        <f t="shared" si="3"/>
        <v>2280</v>
      </c>
      <c r="B59" s="18" t="s">
        <v>45</v>
      </c>
      <c r="C59" s="65">
        <f t="shared" si="0"/>
        <v>1288.5965999999999</v>
      </c>
      <c r="D59" s="66">
        <f t="shared" si="1"/>
        <v>18040.352399999996</v>
      </c>
      <c r="E59" s="69"/>
      <c r="F59" s="69"/>
      <c r="G59" s="63">
        <f t="shared" si="4"/>
        <v>2280</v>
      </c>
      <c r="H59" s="18" t="s">
        <v>45</v>
      </c>
      <c r="I59" s="65">
        <v>1263.33</v>
      </c>
      <c r="J59" s="66">
        <f t="shared" si="2"/>
        <v>17686.62</v>
      </c>
    </row>
    <row r="60" spans="1:10" x14ac:dyDescent="0.25">
      <c r="A60" s="63">
        <f t="shared" si="3"/>
        <v>2285</v>
      </c>
      <c r="B60" s="18" t="s">
        <v>92</v>
      </c>
      <c r="C60" s="65">
        <f t="shared" si="0"/>
        <v>1635.3966</v>
      </c>
      <c r="D60" s="66">
        <f t="shared" si="1"/>
        <v>22895.5524</v>
      </c>
      <c r="E60" s="69"/>
      <c r="F60" s="69"/>
      <c r="G60" s="63">
        <f t="shared" si="4"/>
        <v>2285</v>
      </c>
      <c r="H60" s="18" t="s">
        <v>92</v>
      </c>
      <c r="I60" s="65">
        <v>1603.33</v>
      </c>
      <c r="J60" s="66">
        <f t="shared" si="2"/>
        <v>22446.62</v>
      </c>
    </row>
    <row r="61" spans="1:10" x14ac:dyDescent="0.25">
      <c r="A61" s="63">
        <f t="shared" si="3"/>
        <v>2290</v>
      </c>
      <c r="B61" s="18" t="s">
        <v>101</v>
      </c>
      <c r="C61" s="65">
        <f t="shared" si="0"/>
        <v>1673.922</v>
      </c>
      <c r="D61" s="66">
        <f t="shared" si="1"/>
        <v>23434.907999999999</v>
      </c>
      <c r="E61" s="69"/>
      <c r="F61" s="69"/>
      <c r="G61" s="63">
        <f t="shared" si="4"/>
        <v>2290</v>
      </c>
      <c r="H61" s="18" t="s">
        <v>101</v>
      </c>
      <c r="I61" s="65">
        <v>1641.1</v>
      </c>
      <c r="J61" s="66">
        <f t="shared" si="2"/>
        <v>22975.399999999998</v>
      </c>
    </row>
    <row r="62" spans="1:10" x14ac:dyDescent="0.25">
      <c r="A62" s="63">
        <f t="shared" si="3"/>
        <v>2295</v>
      </c>
      <c r="B62" s="18" t="s">
        <v>87</v>
      </c>
      <c r="C62" s="65">
        <f t="shared" si="0"/>
        <v>1616.1288000000002</v>
      </c>
      <c r="D62" s="66">
        <f t="shared" si="1"/>
        <v>22625.803200000002</v>
      </c>
      <c r="E62" s="69"/>
      <c r="F62" s="69"/>
      <c r="G62" s="63">
        <f t="shared" si="4"/>
        <v>2295</v>
      </c>
      <c r="H62" s="18" t="s">
        <v>87</v>
      </c>
      <c r="I62" s="65">
        <v>1584.44</v>
      </c>
      <c r="J62" s="66">
        <f t="shared" si="2"/>
        <v>22182.16</v>
      </c>
    </row>
    <row r="63" spans="1:10" x14ac:dyDescent="0.25">
      <c r="A63" s="63">
        <f t="shared" si="3"/>
        <v>2300</v>
      </c>
      <c r="B63" s="18" t="s">
        <v>60</v>
      </c>
      <c r="C63" s="65">
        <f t="shared" si="0"/>
        <v>1442.7288000000001</v>
      </c>
      <c r="D63" s="66">
        <f t="shared" si="1"/>
        <v>20198.2032</v>
      </c>
      <c r="E63" s="69"/>
      <c r="F63" s="69"/>
      <c r="G63" s="63">
        <f t="shared" si="4"/>
        <v>2300</v>
      </c>
      <c r="H63" s="18" t="s">
        <v>60</v>
      </c>
      <c r="I63" s="65">
        <v>1414.44</v>
      </c>
      <c r="J63" s="66">
        <f t="shared" si="2"/>
        <v>19802.16</v>
      </c>
    </row>
    <row r="64" spans="1:10" x14ac:dyDescent="0.25">
      <c r="A64" s="63">
        <f t="shared" si="3"/>
        <v>2305</v>
      </c>
      <c r="B64" s="18" t="s">
        <v>129</v>
      </c>
      <c r="C64" s="65">
        <f t="shared" si="0"/>
        <v>2130.5352000000003</v>
      </c>
      <c r="D64" s="66">
        <f t="shared" si="1"/>
        <v>29827.492800000004</v>
      </c>
      <c r="E64" s="69"/>
      <c r="F64" s="69"/>
      <c r="G64" s="63">
        <f t="shared" si="4"/>
        <v>2305</v>
      </c>
      <c r="H64" s="18" t="s">
        <v>129</v>
      </c>
      <c r="I64" s="65">
        <v>2088.7600000000002</v>
      </c>
      <c r="J64" s="66">
        <f t="shared" si="2"/>
        <v>29242.640000000003</v>
      </c>
    </row>
    <row r="65" spans="1:10" x14ac:dyDescent="0.25">
      <c r="A65" s="63">
        <f t="shared" si="3"/>
        <v>2310</v>
      </c>
      <c r="B65" s="18" t="s">
        <v>105</v>
      </c>
      <c r="C65" s="65">
        <f t="shared" si="0"/>
        <v>1693.1898000000001</v>
      </c>
      <c r="D65" s="66">
        <f t="shared" si="1"/>
        <v>23704.657200000001</v>
      </c>
      <c r="E65" s="69"/>
      <c r="F65" s="69"/>
      <c r="G65" s="63">
        <f t="shared" si="4"/>
        <v>2310</v>
      </c>
      <c r="H65" s="18" t="s">
        <v>105</v>
      </c>
      <c r="I65" s="65">
        <v>1659.99</v>
      </c>
      <c r="J65" s="66">
        <f t="shared" si="2"/>
        <v>23239.86</v>
      </c>
    </row>
    <row r="66" spans="1:10" x14ac:dyDescent="0.25">
      <c r="A66" s="63">
        <f t="shared" si="3"/>
        <v>2315</v>
      </c>
      <c r="B66" s="18" t="s">
        <v>108</v>
      </c>
      <c r="C66" s="65">
        <f t="shared" si="0"/>
        <v>1731.7254</v>
      </c>
      <c r="D66" s="66">
        <f t="shared" si="1"/>
        <v>24244.155600000002</v>
      </c>
      <c r="E66" s="69"/>
      <c r="F66" s="69"/>
      <c r="G66" s="63">
        <f t="shared" si="4"/>
        <v>2315</v>
      </c>
      <c r="H66" s="18" t="s">
        <v>108</v>
      </c>
      <c r="I66" s="65">
        <v>1697.77</v>
      </c>
      <c r="J66" s="66">
        <f t="shared" si="2"/>
        <v>23768.78</v>
      </c>
    </row>
    <row r="67" spans="1:10" x14ac:dyDescent="0.25">
      <c r="A67" s="63">
        <f t="shared" si="3"/>
        <v>2320</v>
      </c>
      <c r="B67" s="41" t="s">
        <v>156</v>
      </c>
      <c r="C67" s="65">
        <f t="shared" si="0"/>
        <v>1731.7254</v>
      </c>
      <c r="D67" s="66">
        <f t="shared" si="1"/>
        <v>24244.155600000002</v>
      </c>
      <c r="E67" s="69"/>
      <c r="F67" s="69"/>
      <c r="G67" s="63">
        <f t="shared" si="4"/>
        <v>2320</v>
      </c>
      <c r="H67" s="41" t="s">
        <v>156</v>
      </c>
      <c r="I67" s="65">
        <v>1697.77</v>
      </c>
      <c r="J67" s="66">
        <f t="shared" si="2"/>
        <v>23768.78</v>
      </c>
    </row>
    <row r="68" spans="1:10" x14ac:dyDescent="0.25">
      <c r="A68" s="63">
        <f t="shared" si="3"/>
        <v>2325</v>
      </c>
      <c r="B68" s="18" t="s">
        <v>111</v>
      </c>
      <c r="C68" s="65">
        <f t="shared" ref="C68:C131" si="5">I68*1.02</f>
        <v>1770.261</v>
      </c>
      <c r="D68" s="66">
        <f t="shared" ref="D68:D132" si="6">C68*14</f>
        <v>24783.653999999999</v>
      </c>
      <c r="E68" s="69"/>
      <c r="F68" s="69"/>
      <c r="G68" s="63">
        <f t="shared" si="4"/>
        <v>2325</v>
      </c>
      <c r="H68" s="18" t="s">
        <v>111</v>
      </c>
      <c r="I68" s="65">
        <v>1735.55</v>
      </c>
      <c r="J68" s="66">
        <f t="shared" ref="J68:J132" si="7">I68*14</f>
        <v>24297.7</v>
      </c>
    </row>
    <row r="69" spans="1:10" x14ac:dyDescent="0.25">
      <c r="A69" s="63">
        <f t="shared" ref="A69:A133" si="8">A68+5</f>
        <v>2330</v>
      </c>
      <c r="B69" s="41" t="s">
        <v>99</v>
      </c>
      <c r="C69" s="65">
        <f t="shared" si="5"/>
        <v>1654.6542000000002</v>
      </c>
      <c r="D69" s="66">
        <f t="shared" si="6"/>
        <v>23165.158800000001</v>
      </c>
      <c r="E69" s="69"/>
      <c r="F69" s="69"/>
      <c r="G69" s="63">
        <f t="shared" ref="G69:G132" si="9">G68+5</f>
        <v>2330</v>
      </c>
      <c r="H69" s="41" t="s">
        <v>99</v>
      </c>
      <c r="I69" s="65">
        <v>1622.21</v>
      </c>
      <c r="J69" s="66">
        <f t="shared" si="7"/>
        <v>22710.940000000002</v>
      </c>
    </row>
    <row r="70" spans="1:10" x14ac:dyDescent="0.25">
      <c r="A70" s="63">
        <f t="shared" si="8"/>
        <v>2335</v>
      </c>
      <c r="B70" s="18" t="s">
        <v>80</v>
      </c>
      <c r="C70" s="65">
        <f t="shared" si="5"/>
        <v>1558.3253999999999</v>
      </c>
      <c r="D70" s="66">
        <f t="shared" si="6"/>
        <v>21816.5556</v>
      </c>
      <c r="E70" s="69"/>
      <c r="F70" s="69"/>
      <c r="G70" s="63">
        <f t="shared" si="9"/>
        <v>2335</v>
      </c>
      <c r="H70" s="18" t="s">
        <v>80</v>
      </c>
      <c r="I70" s="65">
        <v>1527.77</v>
      </c>
      <c r="J70" s="66">
        <f t="shared" si="7"/>
        <v>21388.78</v>
      </c>
    </row>
    <row r="71" spans="1:10" x14ac:dyDescent="0.25">
      <c r="A71" s="63">
        <f t="shared" si="8"/>
        <v>2340</v>
      </c>
      <c r="B71" s="18" t="s">
        <v>68</v>
      </c>
      <c r="C71" s="65">
        <f t="shared" si="5"/>
        <v>1481.2644</v>
      </c>
      <c r="D71" s="66">
        <f t="shared" si="6"/>
        <v>20737.7016</v>
      </c>
      <c r="E71" s="69"/>
      <c r="F71" s="69"/>
      <c r="G71" s="63">
        <f t="shared" si="9"/>
        <v>2340</v>
      </c>
      <c r="H71" s="18" t="s">
        <v>68</v>
      </c>
      <c r="I71" s="65">
        <v>1452.22</v>
      </c>
      <c r="J71" s="66">
        <f t="shared" si="7"/>
        <v>20331.080000000002</v>
      </c>
    </row>
    <row r="72" spans="1:10" x14ac:dyDescent="0.25">
      <c r="A72" s="63">
        <f t="shared" si="8"/>
        <v>2345</v>
      </c>
      <c r="B72" s="18" t="s">
        <v>144</v>
      </c>
      <c r="C72" s="65">
        <f t="shared" si="5"/>
        <v>2666.1372000000001</v>
      </c>
      <c r="D72" s="66">
        <f t="shared" si="6"/>
        <v>37325.9208</v>
      </c>
      <c r="E72" s="69"/>
      <c r="F72" s="69"/>
      <c r="G72" s="63">
        <f t="shared" si="9"/>
        <v>2345</v>
      </c>
      <c r="H72" s="18" t="s">
        <v>144</v>
      </c>
      <c r="I72" s="65">
        <v>2613.86</v>
      </c>
      <c r="J72" s="66">
        <f t="shared" si="7"/>
        <v>36594.04</v>
      </c>
    </row>
    <row r="73" spans="1:10" x14ac:dyDescent="0.25">
      <c r="A73" s="63">
        <f t="shared" si="8"/>
        <v>2350</v>
      </c>
      <c r="B73" s="18" t="s">
        <v>64</v>
      </c>
      <c r="C73" s="65">
        <f t="shared" si="5"/>
        <v>1461.9965999999999</v>
      </c>
      <c r="D73" s="66">
        <f t="shared" si="6"/>
        <v>20467.952399999998</v>
      </c>
      <c r="E73" s="69"/>
      <c r="F73" s="69"/>
      <c r="G73" s="63">
        <f t="shared" si="9"/>
        <v>2350</v>
      </c>
      <c r="H73" s="18" t="s">
        <v>64</v>
      </c>
      <c r="I73" s="65">
        <v>1433.33</v>
      </c>
      <c r="J73" s="66">
        <f t="shared" si="7"/>
        <v>20066.62</v>
      </c>
    </row>
    <row r="74" spans="1:10" x14ac:dyDescent="0.25">
      <c r="A74" s="63">
        <f t="shared" si="8"/>
        <v>2355</v>
      </c>
      <c r="B74" s="41" t="s">
        <v>150</v>
      </c>
      <c r="C74" s="65">
        <f t="shared" si="5"/>
        <v>3219.0893999999998</v>
      </c>
      <c r="D74" s="66">
        <f t="shared" si="6"/>
        <v>45067.251599999996</v>
      </c>
      <c r="E74" s="69"/>
      <c r="F74" s="69"/>
      <c r="G74" s="63">
        <f t="shared" si="9"/>
        <v>2355</v>
      </c>
      <c r="H74" s="41" t="s">
        <v>150</v>
      </c>
      <c r="I74" s="65">
        <v>3155.97</v>
      </c>
      <c r="J74" s="66">
        <f t="shared" si="7"/>
        <v>44183.579999999994</v>
      </c>
    </row>
    <row r="75" spans="1:10" x14ac:dyDescent="0.25">
      <c r="A75" s="63">
        <f t="shared" si="8"/>
        <v>2360</v>
      </c>
      <c r="B75" s="18" t="s">
        <v>173</v>
      </c>
      <c r="C75" s="65">
        <f t="shared" si="5"/>
        <v>1288.5965999999999</v>
      </c>
      <c r="D75" s="66">
        <f t="shared" si="6"/>
        <v>18040.352399999996</v>
      </c>
      <c r="E75" s="69"/>
      <c r="F75" s="69"/>
      <c r="G75" s="63">
        <f t="shared" si="9"/>
        <v>2360</v>
      </c>
      <c r="H75" s="18" t="s">
        <v>173</v>
      </c>
      <c r="I75" s="65">
        <v>1263.33</v>
      </c>
      <c r="J75" s="66">
        <f t="shared" si="7"/>
        <v>17686.62</v>
      </c>
    </row>
    <row r="76" spans="1:10" x14ac:dyDescent="0.25">
      <c r="A76" s="63">
        <f t="shared" si="8"/>
        <v>2365</v>
      </c>
      <c r="B76" s="18" t="s">
        <v>174</v>
      </c>
      <c r="C76" s="65">
        <f t="shared" si="5"/>
        <v>1346.4</v>
      </c>
      <c r="D76" s="66">
        <f t="shared" si="6"/>
        <v>18849.600000000002</v>
      </c>
      <c r="E76" s="69"/>
      <c r="F76" s="69"/>
      <c r="G76" s="63">
        <f t="shared" si="9"/>
        <v>2365</v>
      </c>
      <c r="H76" s="18" t="s">
        <v>174</v>
      </c>
      <c r="I76" s="65">
        <v>1320</v>
      </c>
      <c r="J76" s="66">
        <f t="shared" si="7"/>
        <v>18480</v>
      </c>
    </row>
    <row r="77" spans="1:10" x14ac:dyDescent="0.25">
      <c r="A77" s="63">
        <f t="shared" si="8"/>
        <v>2370</v>
      </c>
      <c r="B77" s="18" t="s">
        <v>175</v>
      </c>
      <c r="C77" s="65">
        <f t="shared" si="5"/>
        <v>1288.5965999999999</v>
      </c>
      <c r="D77" s="66">
        <f t="shared" si="6"/>
        <v>18040.352399999996</v>
      </c>
      <c r="E77" s="69"/>
      <c r="F77" s="69"/>
      <c r="G77" s="63">
        <f t="shared" si="9"/>
        <v>2370</v>
      </c>
      <c r="H77" s="18" t="s">
        <v>175</v>
      </c>
      <c r="I77" s="65">
        <v>1263.33</v>
      </c>
      <c r="J77" s="66">
        <f t="shared" si="7"/>
        <v>17686.62</v>
      </c>
    </row>
    <row r="78" spans="1:10" x14ac:dyDescent="0.25">
      <c r="A78" s="63">
        <f t="shared" si="8"/>
        <v>2375</v>
      </c>
      <c r="B78" s="18" t="s">
        <v>176</v>
      </c>
      <c r="C78" s="65">
        <f t="shared" si="5"/>
        <v>1346.4</v>
      </c>
      <c r="D78" s="66">
        <f t="shared" si="6"/>
        <v>18849.600000000002</v>
      </c>
      <c r="E78" s="69"/>
      <c r="F78" s="69"/>
      <c r="G78" s="63">
        <f t="shared" si="9"/>
        <v>2375</v>
      </c>
      <c r="H78" s="18" t="s">
        <v>176</v>
      </c>
      <c r="I78" s="65">
        <v>1320</v>
      </c>
      <c r="J78" s="66">
        <f t="shared" si="7"/>
        <v>18480</v>
      </c>
    </row>
    <row r="79" spans="1:10" x14ac:dyDescent="0.25">
      <c r="A79" s="63">
        <f t="shared" si="8"/>
        <v>2380</v>
      </c>
      <c r="B79" s="18" t="s">
        <v>177</v>
      </c>
      <c r="C79" s="65">
        <f t="shared" si="5"/>
        <v>1230.8034</v>
      </c>
      <c r="D79" s="66">
        <f t="shared" si="6"/>
        <v>17231.247599999999</v>
      </c>
      <c r="E79" s="69"/>
      <c r="F79" s="69"/>
      <c r="G79" s="63">
        <f t="shared" si="9"/>
        <v>2380</v>
      </c>
      <c r="H79" s="18" t="s">
        <v>177</v>
      </c>
      <c r="I79" s="65">
        <v>1206.67</v>
      </c>
      <c r="J79" s="66">
        <f t="shared" si="7"/>
        <v>16893.38</v>
      </c>
    </row>
    <row r="80" spans="1:10" x14ac:dyDescent="0.25">
      <c r="A80" s="63">
        <f t="shared" si="8"/>
        <v>2385</v>
      </c>
      <c r="B80" s="18" t="s">
        <v>178</v>
      </c>
      <c r="C80" s="65">
        <f t="shared" si="5"/>
        <v>1365.6678000000002</v>
      </c>
      <c r="D80" s="66">
        <f t="shared" si="6"/>
        <v>19119.349200000004</v>
      </c>
      <c r="E80" s="69"/>
      <c r="F80" s="69"/>
      <c r="G80" s="63">
        <f t="shared" si="9"/>
        <v>2385</v>
      </c>
      <c r="H80" s="18" t="s">
        <v>178</v>
      </c>
      <c r="I80" s="65">
        <v>1338.89</v>
      </c>
      <c r="J80" s="66">
        <f t="shared" si="7"/>
        <v>18744.460000000003</v>
      </c>
    </row>
    <row r="81" spans="1:10" x14ac:dyDescent="0.25">
      <c r="A81" s="63">
        <f t="shared" si="8"/>
        <v>2390</v>
      </c>
      <c r="B81" s="18" t="s">
        <v>179</v>
      </c>
      <c r="C81" s="65">
        <f t="shared" si="5"/>
        <v>1307.8644000000002</v>
      </c>
      <c r="D81" s="66">
        <f t="shared" si="6"/>
        <v>18310.101600000002</v>
      </c>
      <c r="E81" s="69"/>
      <c r="F81" s="69"/>
      <c r="G81" s="63">
        <f t="shared" si="9"/>
        <v>2390</v>
      </c>
      <c r="H81" s="18" t="s">
        <v>179</v>
      </c>
      <c r="I81" s="65">
        <v>1282.22</v>
      </c>
      <c r="J81" s="66">
        <f t="shared" si="7"/>
        <v>17951.080000000002</v>
      </c>
    </row>
    <row r="82" spans="1:10" x14ac:dyDescent="0.25">
      <c r="A82" s="63">
        <f t="shared" si="8"/>
        <v>2395</v>
      </c>
      <c r="B82" s="18" t="s">
        <v>180</v>
      </c>
      <c r="C82" s="65">
        <f t="shared" si="5"/>
        <v>1192.2678000000001</v>
      </c>
      <c r="D82" s="66">
        <f t="shared" si="6"/>
        <v>16691.749200000002</v>
      </c>
      <c r="E82" s="69"/>
      <c r="F82" s="69"/>
      <c r="G82" s="63">
        <f t="shared" si="9"/>
        <v>2395</v>
      </c>
      <c r="H82" s="18" t="s">
        <v>180</v>
      </c>
      <c r="I82" s="65">
        <v>1168.8900000000001</v>
      </c>
      <c r="J82" s="66">
        <f t="shared" si="7"/>
        <v>16364.460000000001</v>
      </c>
    </row>
    <row r="83" spans="1:10" x14ac:dyDescent="0.25">
      <c r="A83" s="63">
        <f t="shared" si="8"/>
        <v>2400</v>
      </c>
      <c r="B83" s="18" t="s">
        <v>181</v>
      </c>
      <c r="C83" s="65">
        <f t="shared" si="5"/>
        <v>1635.3966</v>
      </c>
      <c r="D83" s="66">
        <f t="shared" si="6"/>
        <v>22895.5524</v>
      </c>
      <c r="E83" s="69"/>
      <c r="F83" s="69"/>
      <c r="G83" s="63">
        <f t="shared" si="9"/>
        <v>2400</v>
      </c>
      <c r="H83" s="18" t="s">
        <v>181</v>
      </c>
      <c r="I83" s="65">
        <v>1603.33</v>
      </c>
      <c r="J83" s="66">
        <f t="shared" si="7"/>
        <v>22446.62</v>
      </c>
    </row>
    <row r="84" spans="1:10" x14ac:dyDescent="0.25">
      <c r="A84" s="63">
        <f t="shared" si="8"/>
        <v>2405</v>
      </c>
      <c r="B84" s="18" t="s">
        <v>182</v>
      </c>
      <c r="C84" s="65">
        <f t="shared" si="5"/>
        <v>1442.7288000000001</v>
      </c>
      <c r="D84" s="66">
        <f t="shared" si="6"/>
        <v>20198.2032</v>
      </c>
      <c r="E84" s="69"/>
      <c r="F84" s="69"/>
      <c r="G84" s="63">
        <f t="shared" si="9"/>
        <v>2405</v>
      </c>
      <c r="H84" s="18" t="s">
        <v>182</v>
      </c>
      <c r="I84" s="65">
        <v>1414.44</v>
      </c>
      <c r="J84" s="66">
        <f t="shared" si="7"/>
        <v>19802.16</v>
      </c>
    </row>
    <row r="85" spans="1:10" x14ac:dyDescent="0.25">
      <c r="A85" s="63">
        <f t="shared" si="8"/>
        <v>2410</v>
      </c>
      <c r="B85" s="18" t="s">
        <v>183</v>
      </c>
      <c r="C85" s="65">
        <f t="shared" si="5"/>
        <v>1485.1098</v>
      </c>
      <c r="D85" s="66">
        <f t="shared" si="6"/>
        <v>20791.537199999999</v>
      </c>
      <c r="E85" s="69"/>
      <c r="F85" s="69"/>
      <c r="G85" s="63">
        <f t="shared" si="9"/>
        <v>2410</v>
      </c>
      <c r="H85" s="18" t="s">
        <v>183</v>
      </c>
      <c r="I85" s="65">
        <v>1455.99</v>
      </c>
      <c r="J85" s="66">
        <f t="shared" si="7"/>
        <v>20383.86</v>
      </c>
    </row>
    <row r="86" spans="1:10" x14ac:dyDescent="0.25">
      <c r="A86" s="63">
        <f t="shared" si="8"/>
        <v>2415</v>
      </c>
      <c r="B86" s="18" t="s">
        <v>69</v>
      </c>
      <c r="C86" s="65">
        <f t="shared" si="5"/>
        <v>1500.5321999999999</v>
      </c>
      <c r="D86" s="66">
        <f t="shared" si="6"/>
        <v>21007.450799999999</v>
      </c>
      <c r="E86" s="69"/>
      <c r="F86" s="69"/>
      <c r="G86" s="63">
        <f t="shared" si="9"/>
        <v>2415</v>
      </c>
      <c r="H86" s="18" t="s">
        <v>69</v>
      </c>
      <c r="I86" s="65">
        <v>1471.11</v>
      </c>
      <c r="J86" s="66">
        <f t="shared" si="7"/>
        <v>20595.539999999997</v>
      </c>
    </row>
    <row r="87" spans="1:10" x14ac:dyDescent="0.25">
      <c r="A87" s="63">
        <f t="shared" si="8"/>
        <v>2420</v>
      </c>
      <c r="B87" s="18" t="s">
        <v>62</v>
      </c>
      <c r="C87" s="65">
        <f t="shared" si="5"/>
        <v>1442.7288000000001</v>
      </c>
      <c r="D87" s="66">
        <f t="shared" si="6"/>
        <v>20198.2032</v>
      </c>
      <c r="E87" s="69"/>
      <c r="F87" s="69"/>
      <c r="G87" s="63">
        <f t="shared" si="9"/>
        <v>2420</v>
      </c>
      <c r="H87" s="18" t="s">
        <v>62</v>
      </c>
      <c r="I87" s="65">
        <v>1414.44</v>
      </c>
      <c r="J87" s="66">
        <f t="shared" si="7"/>
        <v>19802.16</v>
      </c>
    </row>
    <row r="88" spans="1:10" x14ac:dyDescent="0.25">
      <c r="A88" s="63">
        <f t="shared" si="8"/>
        <v>2425</v>
      </c>
      <c r="B88" s="18" t="s">
        <v>59</v>
      </c>
      <c r="C88" s="65">
        <f t="shared" si="5"/>
        <v>1423.461</v>
      </c>
      <c r="D88" s="66">
        <f t="shared" si="6"/>
        <v>19928.454000000002</v>
      </c>
      <c r="E88" s="69"/>
      <c r="F88" s="69"/>
      <c r="G88" s="63">
        <f t="shared" si="9"/>
        <v>2425</v>
      </c>
      <c r="H88" s="18" t="s">
        <v>59</v>
      </c>
      <c r="I88" s="65">
        <v>1395.55</v>
      </c>
      <c r="J88" s="66">
        <f t="shared" si="7"/>
        <v>19537.7</v>
      </c>
    </row>
    <row r="89" spans="1:10" x14ac:dyDescent="0.25">
      <c r="A89" s="63">
        <f t="shared" si="8"/>
        <v>2430</v>
      </c>
      <c r="B89" s="18" t="s">
        <v>47</v>
      </c>
      <c r="C89" s="65">
        <f t="shared" si="5"/>
        <v>1288.5965999999999</v>
      </c>
      <c r="D89" s="66">
        <f t="shared" si="6"/>
        <v>18040.352399999996</v>
      </c>
      <c r="E89" s="69"/>
      <c r="F89" s="69"/>
      <c r="G89" s="63">
        <f t="shared" si="9"/>
        <v>2430</v>
      </c>
      <c r="H89" s="18" t="s">
        <v>47</v>
      </c>
      <c r="I89" s="65">
        <v>1263.33</v>
      </c>
      <c r="J89" s="66">
        <f t="shared" si="7"/>
        <v>17686.62</v>
      </c>
    </row>
    <row r="90" spans="1:10" x14ac:dyDescent="0.25">
      <c r="A90" s="63">
        <f t="shared" si="8"/>
        <v>2435</v>
      </c>
      <c r="B90" s="18" t="s">
        <v>57</v>
      </c>
      <c r="C90" s="65">
        <f t="shared" si="5"/>
        <v>1384.9254000000001</v>
      </c>
      <c r="D90" s="66">
        <f t="shared" si="6"/>
        <v>19388.955600000001</v>
      </c>
      <c r="E90" s="69"/>
      <c r="F90" s="69"/>
      <c r="G90" s="63">
        <f t="shared" si="9"/>
        <v>2435</v>
      </c>
      <c r="H90" s="18" t="s">
        <v>57</v>
      </c>
      <c r="I90" s="65">
        <v>1357.77</v>
      </c>
      <c r="J90" s="66">
        <f t="shared" si="7"/>
        <v>19008.78</v>
      </c>
    </row>
    <row r="91" spans="1:10" x14ac:dyDescent="0.25">
      <c r="A91" s="63">
        <f t="shared" si="8"/>
        <v>2440</v>
      </c>
      <c r="B91" s="18" t="s">
        <v>185</v>
      </c>
      <c r="C91" s="65">
        <f t="shared" si="5"/>
        <v>1230.8034</v>
      </c>
      <c r="D91" s="66">
        <f t="shared" si="6"/>
        <v>17231.247599999999</v>
      </c>
      <c r="E91" s="69"/>
      <c r="F91" s="69"/>
      <c r="G91" s="63">
        <f t="shared" si="9"/>
        <v>2440</v>
      </c>
      <c r="H91" s="18" t="s">
        <v>185</v>
      </c>
      <c r="I91" s="65">
        <v>1206.67</v>
      </c>
      <c r="J91" s="66">
        <f t="shared" si="7"/>
        <v>16893.38</v>
      </c>
    </row>
    <row r="92" spans="1:10" x14ac:dyDescent="0.25">
      <c r="A92" s="63">
        <f t="shared" si="8"/>
        <v>2445</v>
      </c>
      <c r="B92" s="18" t="s">
        <v>186</v>
      </c>
      <c r="C92" s="65">
        <f t="shared" si="5"/>
        <v>1461.9965999999999</v>
      </c>
      <c r="D92" s="66">
        <f t="shared" si="6"/>
        <v>20467.952399999998</v>
      </c>
      <c r="E92" s="69"/>
      <c r="F92" s="69"/>
      <c r="G92" s="63">
        <f t="shared" si="9"/>
        <v>2445</v>
      </c>
      <c r="H92" s="18" t="s">
        <v>186</v>
      </c>
      <c r="I92" s="65">
        <v>1433.33</v>
      </c>
      <c r="J92" s="66">
        <f t="shared" si="7"/>
        <v>20066.62</v>
      </c>
    </row>
    <row r="93" spans="1:10" x14ac:dyDescent="0.25">
      <c r="A93" s="63">
        <f t="shared" si="8"/>
        <v>2450</v>
      </c>
      <c r="B93" s="41" t="s">
        <v>187</v>
      </c>
      <c r="C93" s="65">
        <f t="shared" si="5"/>
        <v>1288.5965999999999</v>
      </c>
      <c r="D93" s="66">
        <f t="shared" si="6"/>
        <v>18040.352399999996</v>
      </c>
      <c r="E93" s="69"/>
      <c r="F93" s="69"/>
      <c r="G93" s="63">
        <f t="shared" si="9"/>
        <v>2450</v>
      </c>
      <c r="H93" s="41" t="s">
        <v>187</v>
      </c>
      <c r="I93" s="65">
        <v>1263.33</v>
      </c>
      <c r="J93" s="66">
        <f t="shared" si="7"/>
        <v>17686.62</v>
      </c>
    </row>
    <row r="94" spans="1:10" x14ac:dyDescent="0.25">
      <c r="A94" s="63">
        <f t="shared" si="8"/>
        <v>2455</v>
      </c>
      <c r="B94" s="18" t="s">
        <v>188</v>
      </c>
      <c r="C94" s="65">
        <f t="shared" si="5"/>
        <v>1346.4</v>
      </c>
      <c r="D94" s="66">
        <f t="shared" si="6"/>
        <v>18849.600000000002</v>
      </c>
      <c r="E94" s="69"/>
      <c r="F94" s="69"/>
      <c r="G94" s="63">
        <f t="shared" si="9"/>
        <v>2455</v>
      </c>
      <c r="H94" s="18" t="s">
        <v>188</v>
      </c>
      <c r="I94" s="65">
        <v>1320</v>
      </c>
      <c r="J94" s="66">
        <f t="shared" si="7"/>
        <v>18480</v>
      </c>
    </row>
    <row r="95" spans="1:10" x14ac:dyDescent="0.25">
      <c r="A95" s="63">
        <f t="shared" si="8"/>
        <v>2460</v>
      </c>
      <c r="B95" s="18" t="s">
        <v>189</v>
      </c>
      <c r="C95" s="65">
        <f t="shared" si="5"/>
        <v>1307.8644000000002</v>
      </c>
      <c r="D95" s="66">
        <f t="shared" si="6"/>
        <v>18310.101600000002</v>
      </c>
      <c r="E95" s="69"/>
      <c r="F95" s="69"/>
      <c r="G95" s="63">
        <f t="shared" si="9"/>
        <v>2460</v>
      </c>
      <c r="H95" s="18" t="s">
        <v>189</v>
      </c>
      <c r="I95" s="65">
        <v>1282.22</v>
      </c>
      <c r="J95" s="66">
        <f t="shared" si="7"/>
        <v>17951.080000000002</v>
      </c>
    </row>
    <row r="96" spans="1:10" x14ac:dyDescent="0.25">
      <c r="A96" s="63">
        <f t="shared" si="8"/>
        <v>2465</v>
      </c>
      <c r="B96" s="18" t="s">
        <v>190</v>
      </c>
      <c r="C96" s="65">
        <f t="shared" si="5"/>
        <v>1307.8644000000002</v>
      </c>
      <c r="D96" s="66">
        <f t="shared" si="6"/>
        <v>18310.101600000002</v>
      </c>
      <c r="E96" s="69"/>
      <c r="F96" s="69"/>
      <c r="G96" s="63">
        <f t="shared" si="9"/>
        <v>2465</v>
      </c>
      <c r="H96" s="18" t="s">
        <v>190</v>
      </c>
      <c r="I96" s="65">
        <v>1282.22</v>
      </c>
      <c r="J96" s="66">
        <f t="shared" si="7"/>
        <v>17951.080000000002</v>
      </c>
    </row>
    <row r="97" spans="1:10" x14ac:dyDescent="0.25">
      <c r="A97" s="63">
        <f t="shared" si="8"/>
        <v>2470</v>
      </c>
      <c r="B97" s="18" t="s">
        <v>191</v>
      </c>
      <c r="C97" s="65">
        <f t="shared" si="5"/>
        <v>1230.8034</v>
      </c>
      <c r="D97" s="66">
        <f t="shared" si="6"/>
        <v>17231.247599999999</v>
      </c>
      <c r="E97" s="69"/>
      <c r="F97" s="69"/>
      <c r="G97" s="63">
        <f t="shared" si="9"/>
        <v>2470</v>
      </c>
      <c r="H97" s="18" t="s">
        <v>191</v>
      </c>
      <c r="I97" s="65">
        <v>1206.67</v>
      </c>
      <c r="J97" s="66">
        <f t="shared" si="7"/>
        <v>16893.38</v>
      </c>
    </row>
    <row r="98" spans="1:10" x14ac:dyDescent="0.25">
      <c r="A98" s="63">
        <f t="shared" si="8"/>
        <v>2475</v>
      </c>
      <c r="B98" s="18" t="s">
        <v>184</v>
      </c>
      <c r="C98" s="65">
        <f t="shared" si="5"/>
        <v>1481.2644</v>
      </c>
      <c r="D98" s="66">
        <f t="shared" si="6"/>
        <v>20737.7016</v>
      </c>
      <c r="E98" s="69"/>
      <c r="F98" s="69"/>
      <c r="G98" s="63">
        <f t="shared" si="9"/>
        <v>2475</v>
      </c>
      <c r="H98" s="18" t="s">
        <v>184</v>
      </c>
      <c r="I98" s="65">
        <v>1452.22</v>
      </c>
      <c r="J98" s="66">
        <f t="shared" si="7"/>
        <v>20331.080000000002</v>
      </c>
    </row>
    <row r="99" spans="1:10" x14ac:dyDescent="0.25">
      <c r="A99" s="63">
        <f t="shared" si="8"/>
        <v>2480</v>
      </c>
      <c r="B99" s="18" t="s">
        <v>77</v>
      </c>
      <c r="C99" s="65">
        <f t="shared" si="5"/>
        <v>1539.0576000000001</v>
      </c>
      <c r="D99" s="66">
        <f t="shared" si="6"/>
        <v>21546.806400000001</v>
      </c>
      <c r="E99" s="69"/>
      <c r="F99" s="69"/>
      <c r="G99" s="63">
        <f t="shared" si="9"/>
        <v>2480</v>
      </c>
      <c r="H99" s="18" t="s">
        <v>77</v>
      </c>
      <c r="I99" s="65">
        <v>1508.88</v>
      </c>
      <c r="J99" s="66">
        <f t="shared" si="7"/>
        <v>21124.32</v>
      </c>
    </row>
    <row r="100" spans="1:10" x14ac:dyDescent="0.25">
      <c r="A100" s="63">
        <f t="shared" si="8"/>
        <v>2485</v>
      </c>
      <c r="B100" s="18" t="s">
        <v>151</v>
      </c>
      <c r="C100" s="65">
        <f t="shared" si="5"/>
        <v>3084.2249999999999</v>
      </c>
      <c r="D100" s="66">
        <f t="shared" si="6"/>
        <v>43179.15</v>
      </c>
      <c r="E100" s="69"/>
      <c r="F100" s="69"/>
      <c r="G100" s="63">
        <f t="shared" si="9"/>
        <v>2485</v>
      </c>
      <c r="H100" s="18" t="s">
        <v>151</v>
      </c>
      <c r="I100" s="65">
        <v>3023.75</v>
      </c>
      <c r="J100" s="66">
        <f t="shared" si="7"/>
        <v>42332.5</v>
      </c>
    </row>
    <row r="101" spans="1:10" x14ac:dyDescent="0.25">
      <c r="A101" s="63">
        <f t="shared" si="8"/>
        <v>2490</v>
      </c>
      <c r="B101" s="18" t="s">
        <v>119</v>
      </c>
      <c r="C101" s="65">
        <f t="shared" si="5"/>
        <v>2070.8142000000003</v>
      </c>
      <c r="D101" s="66">
        <f t="shared" si="6"/>
        <v>28991.398800000003</v>
      </c>
      <c r="E101" s="69"/>
      <c r="F101" s="69"/>
      <c r="G101" s="63">
        <f t="shared" si="9"/>
        <v>2490</v>
      </c>
      <c r="H101" s="18" t="s">
        <v>119</v>
      </c>
      <c r="I101" s="65">
        <v>2030.21</v>
      </c>
      <c r="J101" s="66">
        <f t="shared" si="7"/>
        <v>28422.940000000002</v>
      </c>
    </row>
    <row r="102" spans="1:10" x14ac:dyDescent="0.25">
      <c r="A102" s="63">
        <f t="shared" si="8"/>
        <v>2495</v>
      </c>
      <c r="B102" s="18" t="s">
        <v>136</v>
      </c>
      <c r="C102" s="65">
        <f t="shared" si="5"/>
        <v>2380.9962</v>
      </c>
      <c r="D102" s="66">
        <f t="shared" si="6"/>
        <v>33333.946799999998</v>
      </c>
      <c r="E102" s="69"/>
      <c r="F102" s="69"/>
      <c r="G102" s="63">
        <f t="shared" si="9"/>
        <v>2495</v>
      </c>
      <c r="H102" s="18" t="s">
        <v>136</v>
      </c>
      <c r="I102" s="65">
        <v>2334.31</v>
      </c>
      <c r="J102" s="66">
        <f t="shared" si="7"/>
        <v>32680.34</v>
      </c>
    </row>
    <row r="103" spans="1:10" x14ac:dyDescent="0.25">
      <c r="A103" s="63">
        <f t="shared" si="8"/>
        <v>2500</v>
      </c>
      <c r="B103" s="18" t="s">
        <v>192</v>
      </c>
      <c r="C103" s="65">
        <f t="shared" si="5"/>
        <v>1799.1576000000002</v>
      </c>
      <c r="D103" s="66">
        <f t="shared" si="6"/>
        <v>25188.206400000003</v>
      </c>
      <c r="E103" s="69"/>
      <c r="F103" s="69"/>
      <c r="G103" s="63">
        <f t="shared" si="9"/>
        <v>2500</v>
      </c>
      <c r="H103" s="18" t="s">
        <v>192</v>
      </c>
      <c r="I103" s="65">
        <v>1763.88</v>
      </c>
      <c r="J103" s="66">
        <f t="shared" si="7"/>
        <v>24694.32</v>
      </c>
    </row>
    <row r="104" spans="1:10" x14ac:dyDescent="0.25">
      <c r="A104" s="63">
        <f t="shared" si="8"/>
        <v>2505</v>
      </c>
      <c r="B104" s="18" t="s">
        <v>193</v>
      </c>
      <c r="C104" s="65">
        <f t="shared" si="5"/>
        <v>1481.2644</v>
      </c>
      <c r="D104" s="66">
        <f t="shared" si="6"/>
        <v>20737.7016</v>
      </c>
      <c r="E104" s="69"/>
      <c r="F104" s="69"/>
      <c r="G104" s="63">
        <f t="shared" si="9"/>
        <v>2505</v>
      </c>
      <c r="H104" s="18" t="s">
        <v>193</v>
      </c>
      <c r="I104" s="65">
        <v>1452.22</v>
      </c>
      <c r="J104" s="66">
        <f t="shared" si="7"/>
        <v>20331.080000000002</v>
      </c>
    </row>
    <row r="105" spans="1:10" x14ac:dyDescent="0.25">
      <c r="A105" s="63">
        <f t="shared" si="8"/>
        <v>2510</v>
      </c>
      <c r="B105" s="18" t="s">
        <v>194</v>
      </c>
      <c r="C105" s="65">
        <f t="shared" si="5"/>
        <v>1546.7688000000001</v>
      </c>
      <c r="D105" s="66">
        <f t="shared" si="6"/>
        <v>21654.763200000001</v>
      </c>
      <c r="E105" s="69"/>
      <c r="F105" s="69"/>
      <c r="G105" s="63">
        <f t="shared" si="9"/>
        <v>2510</v>
      </c>
      <c r="H105" s="18" t="s">
        <v>194</v>
      </c>
      <c r="I105" s="65">
        <v>1516.44</v>
      </c>
      <c r="J105" s="66">
        <f t="shared" si="7"/>
        <v>21230.16</v>
      </c>
    </row>
    <row r="106" spans="1:10" x14ac:dyDescent="0.25">
      <c r="A106" s="63">
        <f t="shared" si="8"/>
        <v>2515</v>
      </c>
      <c r="B106" s="18" t="s">
        <v>195</v>
      </c>
      <c r="C106" s="65">
        <f t="shared" si="5"/>
        <v>1442.7288000000001</v>
      </c>
      <c r="D106" s="66">
        <f t="shared" si="6"/>
        <v>20198.2032</v>
      </c>
      <c r="E106" s="69"/>
      <c r="F106" s="69"/>
      <c r="G106" s="63">
        <f t="shared" si="9"/>
        <v>2515</v>
      </c>
      <c r="H106" s="18" t="s">
        <v>195</v>
      </c>
      <c r="I106" s="65">
        <v>1414.44</v>
      </c>
      <c r="J106" s="66">
        <f t="shared" si="7"/>
        <v>19802.16</v>
      </c>
    </row>
    <row r="107" spans="1:10" x14ac:dyDescent="0.25">
      <c r="A107" s="63">
        <f t="shared" si="8"/>
        <v>2520</v>
      </c>
      <c r="B107" s="18" t="s">
        <v>88</v>
      </c>
      <c r="C107" s="65">
        <f t="shared" si="5"/>
        <v>1616.1288000000002</v>
      </c>
      <c r="D107" s="66">
        <f t="shared" si="6"/>
        <v>22625.803200000002</v>
      </c>
      <c r="E107" s="69"/>
      <c r="F107" s="69"/>
      <c r="G107" s="63">
        <f t="shared" si="9"/>
        <v>2520</v>
      </c>
      <c r="H107" s="18" t="s">
        <v>88</v>
      </c>
      <c r="I107" s="65">
        <v>1584.44</v>
      </c>
      <c r="J107" s="66">
        <f t="shared" si="7"/>
        <v>22182.16</v>
      </c>
    </row>
    <row r="108" spans="1:10" x14ac:dyDescent="0.25">
      <c r="A108" s="63">
        <f t="shared" si="8"/>
        <v>2525</v>
      </c>
      <c r="B108" s="18" t="s">
        <v>66</v>
      </c>
      <c r="C108" s="65">
        <f t="shared" si="5"/>
        <v>1461.9965999999999</v>
      </c>
      <c r="D108" s="66">
        <f t="shared" si="6"/>
        <v>20467.952399999998</v>
      </c>
      <c r="E108" s="69"/>
      <c r="F108" s="69"/>
      <c r="G108" s="63">
        <f t="shared" si="9"/>
        <v>2525</v>
      </c>
      <c r="H108" s="18" t="s">
        <v>66</v>
      </c>
      <c r="I108" s="65">
        <v>1433.33</v>
      </c>
      <c r="J108" s="66">
        <f t="shared" si="7"/>
        <v>20066.62</v>
      </c>
    </row>
    <row r="109" spans="1:10" x14ac:dyDescent="0.25">
      <c r="A109" s="63">
        <f t="shared" si="8"/>
        <v>2530</v>
      </c>
      <c r="B109" s="18" t="s">
        <v>78</v>
      </c>
      <c r="C109" s="65">
        <f t="shared" si="5"/>
        <v>1539.0576000000001</v>
      </c>
      <c r="D109" s="66">
        <f t="shared" si="6"/>
        <v>21546.806400000001</v>
      </c>
      <c r="E109" s="69"/>
      <c r="F109" s="69"/>
      <c r="G109" s="63">
        <f t="shared" si="9"/>
        <v>2530</v>
      </c>
      <c r="H109" s="18" t="s">
        <v>78</v>
      </c>
      <c r="I109" s="65">
        <v>1508.88</v>
      </c>
      <c r="J109" s="66">
        <f t="shared" si="7"/>
        <v>21124.32</v>
      </c>
    </row>
    <row r="110" spans="1:10" x14ac:dyDescent="0.25">
      <c r="A110" s="63">
        <f t="shared" si="8"/>
        <v>2535</v>
      </c>
      <c r="B110" s="18" t="s">
        <v>67</v>
      </c>
      <c r="C110" s="65">
        <f t="shared" si="5"/>
        <v>1461.9965999999999</v>
      </c>
      <c r="D110" s="66">
        <f t="shared" si="6"/>
        <v>20467.952399999998</v>
      </c>
      <c r="E110" s="69"/>
      <c r="F110" s="69"/>
      <c r="G110" s="63">
        <f t="shared" si="9"/>
        <v>2535</v>
      </c>
      <c r="H110" s="18" t="s">
        <v>67</v>
      </c>
      <c r="I110" s="65">
        <v>1433.33</v>
      </c>
      <c r="J110" s="66">
        <f t="shared" si="7"/>
        <v>20066.62</v>
      </c>
    </row>
    <row r="111" spans="1:10" x14ac:dyDescent="0.25">
      <c r="A111" s="63">
        <f t="shared" si="8"/>
        <v>2540</v>
      </c>
      <c r="B111" s="18" t="s">
        <v>71</v>
      </c>
      <c r="C111" s="65">
        <f t="shared" si="5"/>
        <v>1481.2644</v>
      </c>
      <c r="D111" s="66">
        <f t="shared" si="6"/>
        <v>20737.7016</v>
      </c>
      <c r="E111" s="69"/>
      <c r="F111" s="69"/>
      <c r="G111" s="63">
        <f t="shared" si="9"/>
        <v>2540</v>
      </c>
      <c r="H111" s="18" t="s">
        <v>71</v>
      </c>
      <c r="I111" s="65">
        <v>1452.22</v>
      </c>
      <c r="J111" s="66">
        <f t="shared" si="7"/>
        <v>20331.080000000002</v>
      </c>
    </row>
    <row r="112" spans="1:10" x14ac:dyDescent="0.25">
      <c r="A112" s="63">
        <f t="shared" si="8"/>
        <v>2545</v>
      </c>
      <c r="B112" s="18" t="s">
        <v>81</v>
      </c>
      <c r="C112" s="65">
        <f t="shared" si="5"/>
        <v>1558.3253999999999</v>
      </c>
      <c r="D112" s="66">
        <f t="shared" si="6"/>
        <v>21816.5556</v>
      </c>
      <c r="E112" s="69"/>
      <c r="F112" s="69"/>
      <c r="G112" s="63">
        <f t="shared" si="9"/>
        <v>2545</v>
      </c>
      <c r="H112" s="18" t="s">
        <v>81</v>
      </c>
      <c r="I112" s="65">
        <v>1527.77</v>
      </c>
      <c r="J112" s="66">
        <f t="shared" si="7"/>
        <v>21388.78</v>
      </c>
    </row>
    <row r="113" spans="1:13" x14ac:dyDescent="0.25">
      <c r="A113" s="63">
        <f t="shared" si="8"/>
        <v>2550</v>
      </c>
      <c r="B113" s="18" t="s">
        <v>83</v>
      </c>
      <c r="C113" s="65">
        <f t="shared" si="5"/>
        <v>1596.8609999999999</v>
      </c>
      <c r="D113" s="66">
        <f t="shared" si="6"/>
        <v>22356.053999999996</v>
      </c>
      <c r="E113" s="69"/>
      <c r="F113" s="69"/>
      <c r="G113" s="63">
        <f t="shared" si="9"/>
        <v>2550</v>
      </c>
      <c r="H113" s="18" t="s">
        <v>83</v>
      </c>
      <c r="I113" s="65">
        <v>1565.55</v>
      </c>
      <c r="J113" s="66">
        <f t="shared" si="7"/>
        <v>21917.7</v>
      </c>
    </row>
    <row r="114" spans="1:13" x14ac:dyDescent="0.25">
      <c r="A114" s="63">
        <v>2552</v>
      </c>
      <c r="B114" s="18" t="s">
        <v>204</v>
      </c>
      <c r="C114" s="65">
        <f t="shared" si="5"/>
        <v>1481.2644</v>
      </c>
      <c r="D114" s="73">
        <f t="shared" si="6"/>
        <v>20737.7016</v>
      </c>
      <c r="E114" s="69"/>
      <c r="F114" s="69"/>
      <c r="G114" s="63">
        <v>2552</v>
      </c>
      <c r="H114" s="18" t="s">
        <v>204</v>
      </c>
      <c r="I114" s="72">
        <v>1452.22</v>
      </c>
      <c r="J114" s="73">
        <f t="shared" si="7"/>
        <v>20331.080000000002</v>
      </c>
    </row>
    <row r="115" spans="1:13" x14ac:dyDescent="0.25">
      <c r="A115" s="63">
        <f>A113+5</f>
        <v>2555</v>
      </c>
      <c r="B115" s="18" t="s">
        <v>72</v>
      </c>
      <c r="C115" s="65">
        <f t="shared" si="5"/>
        <v>1481.2644</v>
      </c>
      <c r="D115" s="66">
        <f t="shared" si="6"/>
        <v>20737.7016</v>
      </c>
      <c r="E115" s="69"/>
      <c r="F115" s="69"/>
      <c r="G115" s="63">
        <f>G113+5</f>
        <v>2555</v>
      </c>
      <c r="H115" s="18" t="s">
        <v>72</v>
      </c>
      <c r="I115" s="65">
        <v>1452.22</v>
      </c>
      <c r="J115" s="66">
        <f t="shared" si="7"/>
        <v>20331.080000000002</v>
      </c>
    </row>
    <row r="116" spans="1:13" x14ac:dyDescent="0.25">
      <c r="A116" s="63">
        <f t="shared" si="8"/>
        <v>2560</v>
      </c>
      <c r="B116" s="18" t="s">
        <v>73</v>
      </c>
      <c r="C116" s="65">
        <f t="shared" si="5"/>
        <v>1577.5932</v>
      </c>
      <c r="D116" s="66">
        <f t="shared" si="6"/>
        <v>22086.304800000002</v>
      </c>
      <c r="E116" s="69"/>
      <c r="F116" s="69"/>
      <c r="G116" s="63">
        <f t="shared" si="9"/>
        <v>2560</v>
      </c>
      <c r="H116" s="18" t="s">
        <v>73</v>
      </c>
      <c r="I116" s="65">
        <v>1546.66</v>
      </c>
      <c r="J116" s="66">
        <f t="shared" si="7"/>
        <v>21653.24</v>
      </c>
    </row>
    <row r="117" spans="1:13" x14ac:dyDescent="0.25">
      <c r="A117" s="63">
        <f t="shared" si="8"/>
        <v>2565</v>
      </c>
      <c r="B117" s="18" t="s">
        <v>196</v>
      </c>
      <c r="C117" s="65">
        <f t="shared" si="5"/>
        <v>1731.7254</v>
      </c>
      <c r="D117" s="66">
        <f t="shared" si="6"/>
        <v>24244.155600000002</v>
      </c>
      <c r="E117" s="69"/>
      <c r="F117" s="69"/>
      <c r="G117" s="63">
        <f t="shared" si="9"/>
        <v>2565</v>
      </c>
      <c r="H117" s="18" t="s">
        <v>196</v>
      </c>
      <c r="I117" s="65">
        <v>1697.77</v>
      </c>
      <c r="J117" s="66">
        <f t="shared" si="7"/>
        <v>23768.78</v>
      </c>
    </row>
    <row r="118" spans="1:13" x14ac:dyDescent="0.25">
      <c r="A118" s="63">
        <f t="shared" si="8"/>
        <v>2570</v>
      </c>
      <c r="B118" s="18" t="s">
        <v>197</v>
      </c>
      <c r="C118" s="65">
        <f t="shared" si="5"/>
        <v>1820.3532</v>
      </c>
      <c r="D118" s="66">
        <f t="shared" si="6"/>
        <v>25484.944800000001</v>
      </c>
      <c r="E118" s="69"/>
      <c r="F118" s="69"/>
      <c r="G118" s="63">
        <f t="shared" si="9"/>
        <v>2570</v>
      </c>
      <c r="H118" s="18" t="s">
        <v>197</v>
      </c>
      <c r="I118" s="65">
        <v>1784.66</v>
      </c>
      <c r="J118" s="66">
        <f t="shared" si="7"/>
        <v>24985.24</v>
      </c>
    </row>
    <row r="119" spans="1:13" x14ac:dyDescent="0.25">
      <c r="A119" s="63">
        <f t="shared" si="8"/>
        <v>2575</v>
      </c>
      <c r="B119" s="18" t="s">
        <v>198</v>
      </c>
      <c r="C119" s="65">
        <f t="shared" si="5"/>
        <v>1673.922</v>
      </c>
      <c r="D119" s="66">
        <f t="shared" si="6"/>
        <v>23434.907999999999</v>
      </c>
      <c r="E119" s="69"/>
      <c r="F119" s="69"/>
      <c r="G119" s="63">
        <f t="shared" si="9"/>
        <v>2575</v>
      </c>
      <c r="H119" s="18" t="s">
        <v>198</v>
      </c>
      <c r="I119" s="65">
        <v>1641.1</v>
      </c>
      <c r="J119" s="66">
        <f t="shared" si="7"/>
        <v>22975.399999999998</v>
      </c>
    </row>
    <row r="120" spans="1:13" x14ac:dyDescent="0.25">
      <c r="A120" s="63">
        <f t="shared" si="8"/>
        <v>2580</v>
      </c>
      <c r="B120" s="18" t="s">
        <v>199</v>
      </c>
      <c r="C120" s="65">
        <f t="shared" si="5"/>
        <v>1558.3253999999999</v>
      </c>
      <c r="D120" s="66">
        <f t="shared" si="6"/>
        <v>21816.5556</v>
      </c>
      <c r="E120" s="69"/>
      <c r="F120" s="69"/>
      <c r="G120" s="63">
        <f t="shared" si="9"/>
        <v>2580</v>
      </c>
      <c r="H120" s="18" t="s">
        <v>199</v>
      </c>
      <c r="I120" s="65">
        <v>1527.77</v>
      </c>
      <c r="J120" s="66">
        <f t="shared" si="7"/>
        <v>21388.78</v>
      </c>
    </row>
    <row r="121" spans="1:13" x14ac:dyDescent="0.25">
      <c r="A121" s="63">
        <f t="shared" si="8"/>
        <v>2585</v>
      </c>
      <c r="B121" s="18" t="s">
        <v>114</v>
      </c>
      <c r="C121" s="65">
        <f t="shared" si="5"/>
        <v>1776.0342000000001</v>
      </c>
      <c r="D121" s="66">
        <f t="shared" si="6"/>
        <v>24864.478800000001</v>
      </c>
      <c r="E121" s="69"/>
      <c r="F121" s="69"/>
      <c r="G121" s="63">
        <f t="shared" si="9"/>
        <v>2585</v>
      </c>
      <c r="H121" s="18" t="s">
        <v>114</v>
      </c>
      <c r="I121" s="65">
        <v>1741.21</v>
      </c>
      <c r="J121" s="66">
        <f t="shared" si="7"/>
        <v>24376.940000000002</v>
      </c>
    </row>
    <row r="122" spans="1:13" x14ac:dyDescent="0.25">
      <c r="A122" s="63">
        <f t="shared" si="8"/>
        <v>2590</v>
      </c>
      <c r="B122" s="18" t="s">
        <v>84</v>
      </c>
      <c r="C122" s="65">
        <f t="shared" si="5"/>
        <v>1596.8609999999999</v>
      </c>
      <c r="D122" s="66">
        <f t="shared" si="6"/>
        <v>22356.053999999996</v>
      </c>
      <c r="E122" s="69"/>
      <c r="F122" s="69"/>
      <c r="G122" s="63">
        <f t="shared" si="9"/>
        <v>2590</v>
      </c>
      <c r="H122" s="18" t="s">
        <v>84</v>
      </c>
      <c r="I122" s="65">
        <v>1565.55</v>
      </c>
      <c r="J122" s="66">
        <f t="shared" si="7"/>
        <v>21917.7</v>
      </c>
    </row>
    <row r="123" spans="1:13" x14ac:dyDescent="0.25">
      <c r="A123" s="63">
        <f t="shared" si="8"/>
        <v>2595</v>
      </c>
      <c r="B123" s="18" t="s">
        <v>89</v>
      </c>
      <c r="C123" s="65">
        <f t="shared" si="5"/>
        <v>1616.1288000000002</v>
      </c>
      <c r="D123" s="66">
        <f t="shared" si="6"/>
        <v>22625.803200000002</v>
      </c>
      <c r="E123" s="69"/>
      <c r="F123" s="69"/>
      <c r="G123" s="63">
        <f t="shared" si="9"/>
        <v>2595</v>
      </c>
      <c r="H123" s="18" t="s">
        <v>89</v>
      </c>
      <c r="I123" s="65">
        <v>1584.44</v>
      </c>
      <c r="J123" s="66">
        <f t="shared" si="7"/>
        <v>22182.16</v>
      </c>
    </row>
    <row r="124" spans="1:13" x14ac:dyDescent="0.25">
      <c r="A124" s="63">
        <f t="shared" si="8"/>
        <v>2600</v>
      </c>
      <c r="B124" s="18" t="s">
        <v>112</v>
      </c>
      <c r="C124" s="65">
        <f t="shared" si="5"/>
        <v>1770.261</v>
      </c>
      <c r="D124" s="66">
        <f t="shared" si="6"/>
        <v>24783.653999999999</v>
      </c>
      <c r="E124" s="69"/>
      <c r="F124" s="69"/>
      <c r="G124" s="63">
        <f t="shared" si="9"/>
        <v>2600</v>
      </c>
      <c r="H124" s="18" t="s">
        <v>112</v>
      </c>
      <c r="I124" s="65">
        <v>1735.55</v>
      </c>
      <c r="J124" s="66">
        <f t="shared" si="7"/>
        <v>24297.7</v>
      </c>
    </row>
    <row r="125" spans="1:13" x14ac:dyDescent="0.25">
      <c r="A125" s="63">
        <f t="shared" si="8"/>
        <v>2605</v>
      </c>
      <c r="B125" s="18" t="s">
        <v>106</v>
      </c>
      <c r="C125" s="65">
        <f t="shared" si="5"/>
        <v>1693.1898000000001</v>
      </c>
      <c r="D125" s="66">
        <f t="shared" si="6"/>
        <v>23704.657200000001</v>
      </c>
      <c r="E125" s="69"/>
      <c r="F125" s="69"/>
      <c r="G125" s="63">
        <f t="shared" si="9"/>
        <v>2605</v>
      </c>
      <c r="H125" s="18" t="s">
        <v>106</v>
      </c>
      <c r="I125" s="65">
        <v>1659.99</v>
      </c>
      <c r="J125" s="66">
        <f t="shared" si="7"/>
        <v>23239.86</v>
      </c>
    </row>
    <row r="126" spans="1:13" x14ac:dyDescent="0.25">
      <c r="A126" s="63">
        <f t="shared" si="8"/>
        <v>2610</v>
      </c>
      <c r="B126" s="18" t="s">
        <v>85</v>
      </c>
      <c r="C126" s="65">
        <f t="shared" si="5"/>
        <v>1596.8609999999999</v>
      </c>
      <c r="D126" s="66">
        <f t="shared" si="6"/>
        <v>22356.053999999996</v>
      </c>
      <c r="E126" s="69"/>
      <c r="F126" s="69"/>
      <c r="G126" s="63">
        <f t="shared" si="9"/>
        <v>2610</v>
      </c>
      <c r="H126" s="18" t="s">
        <v>85</v>
      </c>
      <c r="I126" s="65">
        <v>1565.55</v>
      </c>
      <c r="J126" s="66">
        <f t="shared" si="7"/>
        <v>21917.7</v>
      </c>
      <c r="M126" s="64"/>
    </row>
    <row r="127" spans="1:13" x14ac:dyDescent="0.25">
      <c r="A127" s="63">
        <f t="shared" si="8"/>
        <v>2615</v>
      </c>
      <c r="B127" s="18" t="s">
        <v>116</v>
      </c>
      <c r="C127" s="65">
        <f t="shared" si="5"/>
        <v>1872.3630000000001</v>
      </c>
      <c r="D127" s="66">
        <f t="shared" si="6"/>
        <v>26213.082000000002</v>
      </c>
      <c r="E127" s="69"/>
      <c r="F127" s="69"/>
      <c r="G127" s="63">
        <f t="shared" si="9"/>
        <v>2615</v>
      </c>
      <c r="H127" s="18" t="s">
        <v>116</v>
      </c>
      <c r="I127" s="65">
        <v>1835.65</v>
      </c>
      <c r="J127" s="66">
        <f t="shared" si="7"/>
        <v>25699.100000000002</v>
      </c>
    </row>
    <row r="128" spans="1:13" x14ac:dyDescent="0.25">
      <c r="A128" s="63">
        <f t="shared" si="8"/>
        <v>2620</v>
      </c>
      <c r="B128" s="18" t="s">
        <v>94</v>
      </c>
      <c r="C128" s="65">
        <f t="shared" si="5"/>
        <v>1635.3966</v>
      </c>
      <c r="D128" s="66">
        <f t="shared" si="6"/>
        <v>22895.5524</v>
      </c>
      <c r="E128" s="69"/>
      <c r="F128" s="69"/>
      <c r="G128" s="63">
        <f t="shared" si="9"/>
        <v>2620</v>
      </c>
      <c r="H128" s="18" t="s">
        <v>94</v>
      </c>
      <c r="I128" s="65">
        <v>1603.33</v>
      </c>
      <c r="J128" s="66">
        <f t="shared" si="7"/>
        <v>22446.62</v>
      </c>
    </row>
    <row r="129" spans="1:10" x14ac:dyDescent="0.25">
      <c r="A129" s="63">
        <f t="shared" si="8"/>
        <v>2625</v>
      </c>
      <c r="B129" s="18" t="s">
        <v>95</v>
      </c>
      <c r="C129" s="65">
        <f t="shared" si="5"/>
        <v>1635.3966</v>
      </c>
      <c r="D129" s="66">
        <f t="shared" si="6"/>
        <v>22895.5524</v>
      </c>
      <c r="E129" s="69"/>
      <c r="F129" s="69"/>
      <c r="G129" s="63">
        <f t="shared" si="9"/>
        <v>2625</v>
      </c>
      <c r="H129" s="18" t="s">
        <v>95</v>
      </c>
      <c r="I129" s="65">
        <v>1603.33</v>
      </c>
      <c r="J129" s="66">
        <f t="shared" si="7"/>
        <v>22446.62</v>
      </c>
    </row>
    <row r="130" spans="1:10" x14ac:dyDescent="0.25">
      <c r="A130" s="63">
        <f t="shared" si="8"/>
        <v>2630</v>
      </c>
      <c r="B130" s="18" t="s">
        <v>107</v>
      </c>
      <c r="C130" s="65">
        <f t="shared" si="5"/>
        <v>1712.4576000000002</v>
      </c>
      <c r="D130" s="66">
        <f t="shared" si="6"/>
        <v>23974.406400000003</v>
      </c>
      <c r="E130" s="69"/>
      <c r="F130" s="69"/>
      <c r="G130" s="63">
        <f t="shared" si="9"/>
        <v>2630</v>
      </c>
      <c r="H130" s="18" t="s">
        <v>107</v>
      </c>
      <c r="I130" s="65">
        <v>1678.88</v>
      </c>
      <c r="J130" s="66">
        <f t="shared" si="7"/>
        <v>23504.32</v>
      </c>
    </row>
    <row r="131" spans="1:10" x14ac:dyDescent="0.25">
      <c r="A131" s="63">
        <f t="shared" si="8"/>
        <v>2635</v>
      </c>
      <c r="B131" s="18" t="s">
        <v>102</v>
      </c>
      <c r="C131" s="65">
        <f t="shared" si="5"/>
        <v>1673.922</v>
      </c>
      <c r="D131" s="66">
        <f t="shared" si="6"/>
        <v>23434.907999999999</v>
      </c>
      <c r="E131" s="69"/>
      <c r="F131" s="69"/>
      <c r="G131" s="63">
        <f t="shared" si="9"/>
        <v>2635</v>
      </c>
      <c r="H131" s="18" t="s">
        <v>102</v>
      </c>
      <c r="I131" s="65">
        <v>1641.1</v>
      </c>
      <c r="J131" s="66">
        <f t="shared" si="7"/>
        <v>22975.399999999998</v>
      </c>
    </row>
    <row r="132" spans="1:10" x14ac:dyDescent="0.25">
      <c r="A132" s="63">
        <f t="shared" si="8"/>
        <v>2640</v>
      </c>
      <c r="B132" s="18" t="s">
        <v>96</v>
      </c>
      <c r="C132" s="65">
        <f t="shared" ref="C132:C137" si="10">I132*1.02</f>
        <v>1635.3966</v>
      </c>
      <c r="D132" s="66">
        <f t="shared" si="6"/>
        <v>22895.5524</v>
      </c>
      <c r="E132" s="69"/>
      <c r="F132" s="69"/>
      <c r="G132" s="63">
        <f t="shared" si="9"/>
        <v>2640</v>
      </c>
      <c r="H132" s="18" t="s">
        <v>96</v>
      </c>
      <c r="I132" s="65">
        <v>1603.33</v>
      </c>
      <c r="J132" s="66">
        <f t="shared" si="7"/>
        <v>22446.62</v>
      </c>
    </row>
    <row r="133" spans="1:10" x14ac:dyDescent="0.25">
      <c r="A133" s="63">
        <f t="shared" si="8"/>
        <v>2645</v>
      </c>
      <c r="B133" s="18" t="s">
        <v>100</v>
      </c>
      <c r="C133" s="65">
        <f t="shared" si="10"/>
        <v>1654.6542000000002</v>
      </c>
      <c r="D133" s="66">
        <f t="shared" ref="D133:D137" si="11">C133*14</f>
        <v>23165.158800000001</v>
      </c>
      <c r="E133" s="69"/>
      <c r="F133" s="69"/>
      <c r="G133" s="63">
        <f t="shared" ref="G133:G136" si="12">G132+5</f>
        <v>2645</v>
      </c>
      <c r="H133" s="18" t="s">
        <v>100</v>
      </c>
      <c r="I133" s="65">
        <v>1622.21</v>
      </c>
      <c r="J133" s="66">
        <f t="shared" ref="J133:J137" si="13">I133*14</f>
        <v>22710.940000000002</v>
      </c>
    </row>
    <row r="134" spans="1:10" x14ac:dyDescent="0.25">
      <c r="A134" s="63">
        <f t="shared" ref="A134:A136" si="14">A133+5</f>
        <v>2650</v>
      </c>
      <c r="B134" s="18" t="s">
        <v>97</v>
      </c>
      <c r="C134" s="65">
        <f t="shared" si="10"/>
        <v>1635.3966</v>
      </c>
      <c r="D134" s="66">
        <f t="shared" si="11"/>
        <v>22895.5524</v>
      </c>
      <c r="E134" s="69"/>
      <c r="F134" s="69"/>
      <c r="G134" s="63">
        <f t="shared" si="12"/>
        <v>2650</v>
      </c>
      <c r="H134" s="18" t="s">
        <v>97</v>
      </c>
      <c r="I134" s="65">
        <v>1603.33</v>
      </c>
      <c r="J134" s="66">
        <f t="shared" si="13"/>
        <v>22446.62</v>
      </c>
    </row>
    <row r="135" spans="1:10" x14ac:dyDescent="0.25">
      <c r="A135" s="63">
        <f t="shared" si="14"/>
        <v>2655</v>
      </c>
      <c r="B135" s="18" t="s">
        <v>149</v>
      </c>
      <c r="C135" s="65">
        <f t="shared" si="10"/>
        <v>2995.5972000000002</v>
      </c>
      <c r="D135" s="66">
        <f t="shared" si="11"/>
        <v>41938.360800000002</v>
      </c>
      <c r="E135" s="69"/>
      <c r="F135" s="69"/>
      <c r="G135" s="63">
        <f t="shared" si="12"/>
        <v>2655</v>
      </c>
      <c r="H135" s="18" t="s">
        <v>149</v>
      </c>
      <c r="I135" s="65">
        <v>2936.86</v>
      </c>
      <c r="J135" s="66">
        <f t="shared" si="13"/>
        <v>41116.04</v>
      </c>
    </row>
    <row r="136" spans="1:10" x14ac:dyDescent="0.25">
      <c r="A136" s="63">
        <f t="shared" si="14"/>
        <v>2660</v>
      </c>
      <c r="B136" s="18" t="s">
        <v>137</v>
      </c>
      <c r="C136" s="65">
        <f t="shared" si="10"/>
        <v>2706.6006000000002</v>
      </c>
      <c r="D136" s="66">
        <f t="shared" si="11"/>
        <v>37892.4084</v>
      </c>
      <c r="E136" s="69"/>
      <c r="F136" s="69"/>
      <c r="G136" s="63">
        <f t="shared" si="12"/>
        <v>2660</v>
      </c>
      <c r="H136" s="18" t="s">
        <v>137</v>
      </c>
      <c r="I136" s="65">
        <v>2653.53</v>
      </c>
      <c r="J136" s="66">
        <f t="shared" si="13"/>
        <v>37149.420000000006</v>
      </c>
    </row>
    <row r="137" spans="1:10" x14ac:dyDescent="0.25">
      <c r="A137" s="63">
        <v>730</v>
      </c>
      <c r="B137" s="18" t="s">
        <v>206</v>
      </c>
      <c r="C137" s="65">
        <f t="shared" si="10"/>
        <v>1950.1788000000001</v>
      </c>
      <c r="D137" s="66">
        <f t="shared" si="11"/>
        <v>27302.503200000003</v>
      </c>
      <c r="E137" s="69"/>
      <c r="F137" s="69"/>
      <c r="G137" s="63">
        <v>730</v>
      </c>
      <c r="H137" s="18" t="s">
        <v>206</v>
      </c>
      <c r="I137" s="65">
        <v>1911.94</v>
      </c>
      <c r="J137" s="66">
        <f t="shared" si="13"/>
        <v>26767.16</v>
      </c>
    </row>
  </sheetData>
  <mergeCells count="1">
    <mergeCell ref="A1:D1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&amp;C&amp;"-,Negrita"&amp;14&amp;U&amp;F
&amp;12&amp;U&amp;A</oddHeader>
    <oddFooter>&amp;L&amp;Z&amp;F&amp;F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TOTALS</vt:lpstr>
      <vt:lpstr>GRUPS</vt:lpstr>
      <vt:lpstr>NIVELLS</vt:lpstr>
      <vt:lpstr>C. ESPECÍFIC</vt:lpstr>
      <vt:lpstr>'C. ESPECÍFIC'!Títulos_a_imprimir</vt:lpstr>
      <vt:lpstr>TOTALS!Títulos_a_imprimir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lardinbm</dc:creator>
  <cp:lastModifiedBy>Felix Mesa Cardenas</cp:lastModifiedBy>
  <cp:lastPrinted>2022-11-22T14:47:15Z</cp:lastPrinted>
  <dcterms:created xsi:type="dcterms:W3CDTF">2018-11-05T08:56:25Z</dcterms:created>
  <dcterms:modified xsi:type="dcterms:W3CDTF">2025-02-05T08:16:06Z</dcterms:modified>
</cp:coreProperties>
</file>