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ECURSOS HUMANS\TRANSPARÈNCIA CCCB\3.Continguts\Dades estadístiques\"/>
    </mc:Choice>
  </mc:AlternateContent>
  <xr:revisionPtr revIDLastSave="0" documentId="13_ncr:1_{B5B9E04B-5E17-4518-AD09-B2B1AF60AAA9}" xr6:coauthVersionLast="47" xr6:coauthVersionMax="47" xr10:uidLastSave="{00000000-0000-0000-0000-000000000000}"/>
  <bookViews>
    <workbookView xWindow="-120" yWindow="480" windowWidth="25440" windowHeight="15390" tabRatio="923" xr2:uid="{00000000-000D-0000-FFFF-FFFF00000000}"/>
  </bookViews>
  <sheets>
    <sheet name="TOTALS per mes" sheetId="3" r:id="rId1"/>
    <sheet name="Full2" sheetId="24" state="hidden" r:id="rId2"/>
    <sheet name="TOTALS" sheetId="34" r:id="rId3"/>
    <sheet name="CONSTEL·LACIÓ GRÀFICA" sheetId="30" r:id="rId4"/>
    <sheet name="SADE" sheetId="31" r:id="rId5"/>
    <sheet name="INTELIGÈNCIA ARTIFICIAL" sheetId="32" r:id="rId6"/>
    <sheet name="Comparativa 22-23" sheetId="16" r:id="rId7"/>
  </sheets>
  <definedNames>
    <definedName name="m" localSheetId="0">'TOTALS per mes'!$1:$1</definedName>
    <definedName name="_xlnm.Print_Titles" localSheetId="0">'TOTALS per mes'!$1:$1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31" l="1"/>
  <c r="D3" i="31"/>
  <c r="E3" i="31"/>
  <c r="F3" i="31"/>
  <c r="G3" i="31"/>
  <c r="B3" i="31"/>
  <c r="E26" i="30"/>
  <c r="D17" i="30"/>
  <c r="E17" i="30"/>
  <c r="F17" i="30"/>
  <c r="G17" i="30"/>
  <c r="H17" i="30"/>
  <c r="C17" i="30"/>
  <c r="C3" i="30"/>
  <c r="D3" i="30"/>
  <c r="E3" i="30"/>
  <c r="F3" i="30"/>
  <c r="G3" i="30"/>
  <c r="H3" i="30"/>
  <c r="B3" i="30"/>
  <c r="E3" i="3" l="1"/>
  <c r="G3" i="3"/>
  <c r="F3" i="3"/>
  <c r="M13" i="3"/>
  <c r="M205" i="3" s="1"/>
  <c r="M18" i="3"/>
  <c r="L18" i="3"/>
  <c r="L13" i="3"/>
  <c r="L205" i="3" s="1"/>
  <c r="K13" i="3"/>
  <c r="K205" i="3" s="1"/>
  <c r="H8" i="3"/>
  <c r="H204" i="3" s="1"/>
  <c r="I8" i="3"/>
  <c r="I204" i="3" s="1"/>
  <c r="J8" i="3"/>
  <c r="J204" i="3" s="1"/>
  <c r="G8" i="3"/>
  <c r="G204" i="3" s="1"/>
  <c r="K8" i="3"/>
  <c r="K204" i="3" s="1"/>
  <c r="F8" i="3"/>
  <c r="F204" i="3" s="1"/>
  <c r="AK10" i="31"/>
  <c r="N10" i="31"/>
  <c r="AJ10" i="31"/>
  <c r="AI10" i="31"/>
  <c r="AH10" i="31"/>
  <c r="AG10" i="31"/>
  <c r="AF10" i="31"/>
  <c r="AE10" i="31"/>
  <c r="AD10" i="31"/>
  <c r="AC10" i="31"/>
  <c r="AB10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FQ4" i="31"/>
  <c r="FQ5" i="31"/>
  <c r="FQ6" i="31"/>
  <c r="FQ7" i="31"/>
  <c r="FQ3" i="31"/>
  <c r="N3" i="31"/>
  <c r="O3" i="31"/>
  <c r="P3" i="31"/>
  <c r="Q3" i="31"/>
  <c r="R3" i="31"/>
  <c r="S3" i="31"/>
  <c r="T3" i="31"/>
  <c r="U3" i="31"/>
  <c r="V3" i="31"/>
  <c r="W3" i="31"/>
  <c r="X3" i="31"/>
  <c r="Y3" i="31"/>
  <c r="Z3" i="31"/>
  <c r="AA3" i="31"/>
  <c r="AB3" i="31"/>
  <c r="AC3" i="31"/>
  <c r="AD3" i="31"/>
  <c r="AE3" i="31"/>
  <c r="AF3" i="31"/>
  <c r="AG3" i="31"/>
  <c r="AH3" i="31"/>
  <c r="AI3" i="31"/>
  <c r="AJ3" i="31"/>
  <c r="AK3" i="31"/>
  <c r="AL3" i="31"/>
  <c r="AM3" i="31"/>
  <c r="AN3" i="31"/>
  <c r="AO3" i="31"/>
  <c r="AP3" i="31"/>
  <c r="AQ3" i="31"/>
  <c r="AR3" i="31"/>
  <c r="AS3" i="31"/>
  <c r="AT3" i="31"/>
  <c r="AU3" i="31"/>
  <c r="AV3" i="31"/>
  <c r="AW3" i="31"/>
  <c r="AX3" i="31"/>
  <c r="AY3" i="31"/>
  <c r="AZ3" i="31"/>
  <c r="BA3" i="31"/>
  <c r="BB3" i="31"/>
  <c r="BC3" i="31"/>
  <c r="BD3" i="31"/>
  <c r="BE3" i="31"/>
  <c r="BF3" i="31"/>
  <c r="BG3" i="31"/>
  <c r="BH3" i="31"/>
  <c r="BI3" i="31"/>
  <c r="BJ3" i="31"/>
  <c r="BK3" i="31"/>
  <c r="BL3" i="31"/>
  <c r="BM3" i="31"/>
  <c r="BN3" i="31"/>
  <c r="BO3" i="31"/>
  <c r="BP3" i="31"/>
  <c r="BQ3" i="31"/>
  <c r="BR3" i="31"/>
  <c r="BS3" i="31"/>
  <c r="BT3" i="31"/>
  <c r="BU3" i="31"/>
  <c r="BV3" i="31"/>
  <c r="BW3" i="31"/>
  <c r="BX3" i="31"/>
  <c r="BY3" i="31"/>
  <c r="BZ3" i="31"/>
  <c r="CA3" i="31"/>
  <c r="CB3" i="31"/>
  <c r="CC3" i="31"/>
  <c r="CD3" i="31"/>
  <c r="CE3" i="31"/>
  <c r="CF3" i="31"/>
  <c r="CG3" i="31"/>
  <c r="CH3" i="31"/>
  <c r="CI3" i="31"/>
  <c r="CJ3" i="31"/>
  <c r="CK3" i="31"/>
  <c r="CL3" i="31"/>
  <c r="CM3" i="31"/>
  <c r="CN3" i="31"/>
  <c r="CO3" i="31"/>
  <c r="CP3" i="31"/>
  <c r="CQ3" i="31"/>
  <c r="CR3" i="31"/>
  <c r="CS3" i="31"/>
  <c r="CT3" i="31"/>
  <c r="CU3" i="31"/>
  <c r="CV3" i="31"/>
  <c r="CW3" i="31"/>
  <c r="CX3" i="31"/>
  <c r="CY3" i="31"/>
  <c r="CZ3" i="31"/>
  <c r="DA3" i="31"/>
  <c r="DB3" i="31"/>
  <c r="DC3" i="31"/>
  <c r="DD3" i="31"/>
  <c r="DE3" i="31"/>
  <c r="DF3" i="31"/>
  <c r="DG3" i="31"/>
  <c r="DH3" i="31"/>
  <c r="DI3" i="31"/>
  <c r="DJ3" i="31"/>
  <c r="DK3" i="31"/>
  <c r="DL3" i="31"/>
  <c r="DM3" i="31"/>
  <c r="DN3" i="31"/>
  <c r="DO3" i="31"/>
  <c r="DP3" i="31"/>
  <c r="DQ3" i="31"/>
  <c r="DR3" i="31"/>
  <c r="DS3" i="31"/>
  <c r="DT3" i="31"/>
  <c r="DU3" i="31"/>
  <c r="DV3" i="31"/>
  <c r="DW3" i="31"/>
  <c r="DX3" i="31"/>
  <c r="DY3" i="31"/>
  <c r="DZ3" i="31"/>
  <c r="EA3" i="31"/>
  <c r="EB3" i="31"/>
  <c r="EC3" i="31"/>
  <c r="ED3" i="31"/>
  <c r="EE3" i="31"/>
  <c r="EF3" i="31"/>
  <c r="EG3" i="31"/>
  <c r="EH3" i="31"/>
  <c r="EI3" i="31"/>
  <c r="EJ3" i="31"/>
  <c r="EK3" i="31"/>
  <c r="EL3" i="31"/>
  <c r="EM3" i="31"/>
  <c r="EN3" i="31"/>
  <c r="EO3" i="31"/>
  <c r="EP3" i="31"/>
  <c r="EQ3" i="31"/>
  <c r="ER3" i="31"/>
  <c r="ES3" i="31"/>
  <c r="ET3" i="31"/>
  <c r="EU3" i="31"/>
  <c r="EV3" i="31"/>
  <c r="EW3" i="31"/>
  <c r="EX3" i="31"/>
  <c r="EY3" i="31"/>
  <c r="EZ3" i="31"/>
  <c r="FA3" i="31"/>
  <c r="FB3" i="31"/>
  <c r="FC3" i="31"/>
  <c r="FD3" i="31"/>
  <c r="FE3" i="31"/>
  <c r="FF3" i="31"/>
  <c r="FG3" i="31"/>
  <c r="FH3" i="31"/>
  <c r="FI3" i="31"/>
  <c r="FJ3" i="31"/>
  <c r="FK3" i="31"/>
  <c r="FL3" i="31"/>
  <c r="FM3" i="31"/>
  <c r="FN3" i="31"/>
  <c r="FO3" i="31"/>
  <c r="FP3" i="31"/>
  <c r="N81" i="3"/>
  <c r="B66" i="34" s="1"/>
  <c r="F17" i="34"/>
  <c r="D6" i="34"/>
  <c r="D5" i="34"/>
  <c r="D4" i="34"/>
  <c r="D3" i="34"/>
  <c r="N13" i="3" l="1"/>
  <c r="N83" i="3"/>
  <c r="N169" i="3"/>
  <c r="B153" i="34" s="1"/>
  <c r="M40" i="16"/>
  <c r="L40" i="16"/>
  <c r="K40" i="16"/>
  <c r="J40" i="16"/>
  <c r="I40" i="16"/>
  <c r="H40" i="16"/>
  <c r="G40" i="16"/>
  <c r="F40" i="16"/>
  <c r="E40" i="16"/>
  <c r="D40" i="16"/>
  <c r="C40" i="16"/>
  <c r="B40" i="16"/>
  <c r="M37" i="16"/>
  <c r="L37" i="16"/>
  <c r="K37" i="16"/>
  <c r="J37" i="16"/>
  <c r="I37" i="16"/>
  <c r="H37" i="16"/>
  <c r="G37" i="16"/>
  <c r="F37" i="16"/>
  <c r="E37" i="16"/>
  <c r="D37" i="16"/>
  <c r="C37" i="16"/>
  <c r="B37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M31" i="16"/>
  <c r="L31" i="16"/>
  <c r="K31" i="16"/>
  <c r="J31" i="16"/>
  <c r="I31" i="16"/>
  <c r="H31" i="16"/>
  <c r="G31" i="16"/>
  <c r="F31" i="16"/>
  <c r="E31" i="16"/>
  <c r="D31" i="16"/>
  <c r="C31" i="16"/>
  <c r="B31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M25" i="16"/>
  <c r="L25" i="16"/>
  <c r="K25" i="16"/>
  <c r="J25" i="16"/>
  <c r="I25" i="16"/>
  <c r="H25" i="16"/>
  <c r="G25" i="16"/>
  <c r="F25" i="16"/>
  <c r="E25" i="16"/>
  <c r="D25" i="16"/>
  <c r="C25" i="16"/>
  <c r="B25" i="16"/>
  <c r="M20" i="16"/>
  <c r="M43" i="16" s="1"/>
  <c r="L20" i="16"/>
  <c r="L43" i="16" s="1"/>
  <c r="K20" i="16"/>
  <c r="K43" i="16" s="1"/>
  <c r="J20" i="16"/>
  <c r="J43" i="16" s="1"/>
  <c r="I20" i="16"/>
  <c r="I43" i="16" s="1"/>
  <c r="H20" i="16"/>
  <c r="H43" i="16" s="1"/>
  <c r="G20" i="16"/>
  <c r="G43" i="16" s="1"/>
  <c r="F20" i="16"/>
  <c r="F43" i="16" s="1"/>
  <c r="E20" i="16"/>
  <c r="E43" i="16" s="1"/>
  <c r="D20" i="16"/>
  <c r="D43" i="16" s="1"/>
  <c r="C20" i="16"/>
  <c r="C43" i="16" s="1"/>
  <c r="B20" i="16"/>
  <c r="B43" i="16" s="1"/>
  <c r="N19" i="16"/>
  <c r="N18" i="16"/>
  <c r="N17" i="16"/>
  <c r="N16" i="16"/>
  <c r="N15" i="16"/>
  <c r="N14" i="16"/>
  <c r="N20" i="16" s="1"/>
  <c r="Q9" i="16"/>
  <c r="Q8" i="16"/>
  <c r="Q7" i="16"/>
  <c r="Q6" i="16"/>
  <c r="Q5" i="16"/>
  <c r="Q4" i="16"/>
  <c r="Q10" i="16" s="1"/>
  <c r="I21" i="31"/>
  <c r="I27" i="30"/>
  <c r="E22" i="30"/>
  <c r="I22" i="30" s="1"/>
  <c r="D21" i="30"/>
  <c r="I21" i="30" s="1"/>
  <c r="E20" i="30"/>
  <c r="I20" i="30" s="1"/>
  <c r="D19" i="30"/>
  <c r="I19" i="30" s="1"/>
  <c r="I18" i="30"/>
  <c r="I13" i="30"/>
  <c r="I12" i="30"/>
  <c r="J14" i="30" s="1"/>
  <c r="N189" i="3"/>
  <c r="N187" i="3"/>
  <c r="I173" i="3"/>
  <c r="I196" i="3" s="1"/>
  <c r="N84" i="3"/>
  <c r="B64" i="34" s="1"/>
  <c r="N168" i="3"/>
  <c r="B152" i="34" s="1"/>
  <c r="N112" i="3"/>
  <c r="N79" i="3"/>
  <c r="B63" i="34" s="1"/>
  <c r="N167" i="3"/>
  <c r="B151" i="34" s="1"/>
  <c r="N166" i="3"/>
  <c r="B150" i="34" s="1"/>
  <c r="N165" i="3"/>
  <c r="B149" i="34" s="1"/>
  <c r="N162" i="3"/>
  <c r="B146" i="34" s="1"/>
  <c r="N160" i="3"/>
  <c r="B144" i="34" s="1"/>
  <c r="N159" i="3"/>
  <c r="B143" i="34" s="1"/>
  <c r="N158" i="3"/>
  <c r="B142" i="34" s="1"/>
  <c r="N110" i="3"/>
  <c r="B93" i="34" s="1"/>
  <c r="N109" i="3"/>
  <c r="B92" i="34" s="1"/>
  <c r="N21" i="3"/>
  <c r="N20" i="3"/>
  <c r="N108" i="3"/>
  <c r="B91" i="34" s="1"/>
  <c r="N156" i="3"/>
  <c r="B140" i="34" s="1"/>
  <c r="N72" i="3"/>
  <c r="B56" i="34" s="1"/>
  <c r="N69" i="3"/>
  <c r="B53" i="34" s="1"/>
  <c r="N70" i="3"/>
  <c r="N68" i="3"/>
  <c r="B52" i="34" s="1"/>
  <c r="N67" i="3"/>
  <c r="B51" i="34" s="1"/>
  <c r="N151" i="3"/>
  <c r="B135" i="34" s="1"/>
  <c r="N105" i="3"/>
  <c r="B88" i="34" s="1"/>
  <c r="N65" i="3"/>
  <c r="B49" i="34" s="1"/>
  <c r="N64" i="3"/>
  <c r="B48" i="34" s="1"/>
  <c r="N62" i="3"/>
  <c r="B46" i="34" s="1"/>
  <c r="N61" i="3"/>
  <c r="B45" i="34" s="1"/>
  <c r="N60" i="3"/>
  <c r="B44" i="34" s="1"/>
  <c r="N59" i="3"/>
  <c r="B43" i="34" s="1"/>
  <c r="N150" i="3"/>
  <c r="B134" i="34" s="1"/>
  <c r="N149" i="3"/>
  <c r="B133" i="34" s="1"/>
  <c r="N148" i="3"/>
  <c r="B132" i="34" s="1"/>
  <c r="N98" i="3"/>
  <c r="B81" i="34" s="1"/>
  <c r="N103" i="3"/>
  <c r="B86" i="34" s="1"/>
  <c r="N53" i="3"/>
  <c r="B38" i="34" s="1"/>
  <c r="N146" i="3"/>
  <c r="B130" i="34" s="1"/>
  <c r="N145" i="3"/>
  <c r="B129" i="34" s="1"/>
  <c r="N143" i="3"/>
  <c r="B127" i="34" s="1"/>
  <c r="N142" i="3"/>
  <c r="B126" i="34" s="1"/>
  <c r="N141" i="3"/>
  <c r="B125" i="34" s="1"/>
  <c r="N94" i="3"/>
  <c r="B77" i="34" s="1"/>
  <c r="N57" i="3"/>
  <c r="B41" i="34" s="1"/>
  <c r="N56" i="3"/>
  <c r="B40" i="34" s="1"/>
  <c r="N49" i="3"/>
  <c r="B34" i="34" s="1"/>
  <c r="N47" i="3"/>
  <c r="B32" i="34" s="1"/>
  <c r="N46" i="3"/>
  <c r="B31" i="34" s="1"/>
  <c r="N140" i="3"/>
  <c r="B124" i="34" s="1"/>
  <c r="N139" i="3"/>
  <c r="B123" i="34" s="1"/>
  <c r="N138" i="3"/>
  <c r="B122" i="34" s="1"/>
  <c r="N137" i="3"/>
  <c r="B121" i="34" s="1"/>
  <c r="N102" i="3"/>
  <c r="B85" i="34" s="1"/>
  <c r="N45" i="3"/>
  <c r="B30" i="34" s="1"/>
  <c r="N136" i="3"/>
  <c r="B120" i="34" s="1"/>
  <c r="N134" i="3"/>
  <c r="B118" i="34" s="1"/>
  <c r="N135" i="3"/>
  <c r="B119" i="34" s="1"/>
  <c r="N132" i="3"/>
  <c r="B116" i="34" s="1"/>
  <c r="N100" i="3"/>
  <c r="B83" i="34" s="1"/>
  <c r="N101" i="3"/>
  <c r="B84" i="34" s="1"/>
  <c r="N99" i="3"/>
  <c r="B82" i="34" s="1"/>
  <c r="N97" i="3"/>
  <c r="B80" i="34" s="1"/>
  <c r="N96" i="3"/>
  <c r="B79" i="34" s="1"/>
  <c r="N44" i="3"/>
  <c r="B29" i="34" s="1"/>
  <c r="N42" i="3"/>
  <c r="B27" i="34" s="1"/>
  <c r="N40" i="3"/>
  <c r="B25" i="34" s="1"/>
  <c r="N39" i="3"/>
  <c r="B24" i="34" s="1"/>
  <c r="N38" i="3"/>
  <c r="B23" i="34" s="1"/>
  <c r="N130" i="3"/>
  <c r="B114" i="34" s="1"/>
  <c r="N129" i="3"/>
  <c r="B113" i="34" s="1"/>
  <c r="N128" i="3"/>
  <c r="B112" i="34" s="1"/>
  <c r="N127" i="3"/>
  <c r="B111" i="34" s="1"/>
  <c r="N124" i="3"/>
  <c r="B108" i="34" s="1"/>
  <c r="N123" i="3"/>
  <c r="B107" i="34" s="1"/>
  <c r="N121" i="3"/>
  <c r="B105" i="34" s="1"/>
  <c r="N37" i="3"/>
  <c r="B22" i="34" s="1"/>
  <c r="N36" i="3"/>
  <c r="B21" i="34" s="1"/>
  <c r="N35" i="3"/>
  <c r="B20" i="34" s="1"/>
  <c r="N34" i="3"/>
  <c r="B19" i="34" s="1"/>
  <c r="N33" i="3"/>
  <c r="B18" i="34" s="1"/>
  <c r="N30" i="3"/>
  <c r="B15" i="34" s="1"/>
  <c r="N118" i="3"/>
  <c r="B102" i="34" s="1"/>
  <c r="N92" i="3"/>
  <c r="B75" i="34" s="1"/>
  <c r="N86" i="3"/>
  <c r="B69" i="34" s="1"/>
  <c r="N154" i="3" l="1"/>
  <c r="B138" i="34" s="1"/>
  <c r="N144" i="3"/>
  <c r="B128" i="34" s="1"/>
  <c r="N82" i="3"/>
  <c r="B67" i="34" s="1"/>
  <c r="N76" i="3"/>
  <c r="B60" i="34" s="1"/>
  <c r="N177" i="3"/>
  <c r="B161" i="34" s="1"/>
  <c r="N171" i="3"/>
  <c r="B155" i="34" s="1"/>
  <c r="N93" i="3"/>
  <c r="B76" i="34" s="1"/>
  <c r="N120" i="3"/>
  <c r="B104" i="34" s="1"/>
  <c r="N182" i="3"/>
  <c r="B166" i="34" s="1"/>
  <c r="N170" i="3"/>
  <c r="B154" i="34" s="1"/>
  <c r="N52" i="3"/>
  <c r="B37" i="34" s="1"/>
  <c r="M206" i="3"/>
  <c r="M173" i="3"/>
  <c r="M196" i="3" s="1"/>
  <c r="M33" i="16" s="1"/>
  <c r="M35" i="16" s="1"/>
  <c r="N80" i="3"/>
  <c r="B65" i="34" s="1"/>
  <c r="N51" i="3"/>
  <c r="B36" i="34" s="1"/>
  <c r="N85" i="3"/>
  <c r="B68" i="34" s="1"/>
  <c r="N58" i="3"/>
  <c r="B42" i="34" s="1"/>
  <c r="N55" i="3"/>
  <c r="B54" i="34" s="1"/>
  <c r="N122" i="3"/>
  <c r="B106" i="34" s="1"/>
  <c r="C178" i="3"/>
  <c r="C198" i="3" s="1"/>
  <c r="C183" i="3"/>
  <c r="N95" i="3"/>
  <c r="B78" i="34" s="1"/>
  <c r="N131" i="3"/>
  <c r="B115" i="34" s="1"/>
  <c r="I26" i="30"/>
  <c r="J28" i="30" s="1"/>
  <c r="N133" i="3"/>
  <c r="B117" i="34" s="1"/>
  <c r="D178" i="3"/>
  <c r="D198" i="3" s="1"/>
  <c r="D183" i="3"/>
  <c r="E114" i="3"/>
  <c r="E195" i="3" s="1"/>
  <c r="E6" i="16" s="1"/>
  <c r="E30" i="16" s="1"/>
  <c r="E32" i="16" s="1"/>
  <c r="E178" i="3"/>
  <c r="E198" i="3" s="1"/>
  <c r="E183" i="3"/>
  <c r="F114" i="3"/>
  <c r="F195" i="3" s="1"/>
  <c r="F6" i="16" s="1"/>
  <c r="F30" i="16" s="1"/>
  <c r="F32" i="16" s="1"/>
  <c r="F173" i="3"/>
  <c r="F196" i="3" s="1"/>
  <c r="F178" i="3"/>
  <c r="F198" i="3" s="1"/>
  <c r="F183" i="3"/>
  <c r="G114" i="3"/>
  <c r="G195" i="3" s="1"/>
  <c r="G6" i="16" s="1"/>
  <c r="G30" i="16" s="1"/>
  <c r="G32" i="16" s="1"/>
  <c r="N147" i="3"/>
  <c r="B131" i="34" s="1"/>
  <c r="G173" i="3"/>
  <c r="G196" i="3" s="1"/>
  <c r="G178" i="3"/>
  <c r="G198" i="3" s="1"/>
  <c r="G183" i="3"/>
  <c r="H207" i="3"/>
  <c r="H23" i="3"/>
  <c r="H193" i="3" s="1"/>
  <c r="N31" i="3"/>
  <c r="B16" i="34" s="1"/>
  <c r="H87" i="3"/>
  <c r="H194" i="3" s="1"/>
  <c r="N111" i="3"/>
  <c r="B94" i="34" s="1"/>
  <c r="H173" i="3"/>
  <c r="H196" i="3" s="1"/>
  <c r="N152" i="3"/>
  <c r="B136" i="34" s="1"/>
  <c r="H178" i="3"/>
  <c r="H198" i="3" s="1"/>
  <c r="H183" i="3"/>
  <c r="I207" i="3"/>
  <c r="I23" i="3"/>
  <c r="I193" i="3" s="1"/>
  <c r="N63" i="3"/>
  <c r="B47" i="34" s="1"/>
  <c r="I178" i="3"/>
  <c r="I198" i="3" s="1"/>
  <c r="I183" i="3"/>
  <c r="N66" i="3"/>
  <c r="B50" i="34" s="1"/>
  <c r="J87" i="3"/>
  <c r="J194" i="3" s="1"/>
  <c r="J114" i="3"/>
  <c r="J195" i="3" s="1"/>
  <c r="J6" i="16" s="1"/>
  <c r="J30" i="16" s="1"/>
  <c r="J32" i="16" s="1"/>
  <c r="N153" i="3"/>
  <c r="B137" i="34" s="1"/>
  <c r="J178" i="3"/>
  <c r="J198" i="3" s="1"/>
  <c r="J183" i="3"/>
  <c r="N32" i="3"/>
  <c r="B17" i="34" s="1"/>
  <c r="N73" i="3"/>
  <c r="B57" i="34" s="1"/>
  <c r="K114" i="3"/>
  <c r="K195" i="3" s="1"/>
  <c r="K6" i="16" s="1"/>
  <c r="K30" i="16" s="1"/>
  <c r="K32" i="16" s="1"/>
  <c r="K178" i="3"/>
  <c r="K198" i="3" s="1"/>
  <c r="K183" i="3"/>
  <c r="L23" i="3"/>
  <c r="L193" i="3" s="1"/>
  <c r="L206" i="3"/>
  <c r="L114" i="3"/>
  <c r="L195" i="3" s="1"/>
  <c r="L6" i="16" s="1"/>
  <c r="L30" i="16" s="1"/>
  <c r="L32" i="16" s="1"/>
  <c r="N157" i="3"/>
  <c r="B141" i="34" s="1"/>
  <c r="N163" i="3"/>
  <c r="B147" i="34" s="1"/>
  <c r="N164" i="3"/>
  <c r="B148" i="34" s="1"/>
  <c r="L178" i="3"/>
  <c r="L198" i="3" s="1"/>
  <c r="L183" i="3"/>
  <c r="M114" i="3"/>
  <c r="M195" i="3" s="1"/>
  <c r="M6" i="16" s="1"/>
  <c r="M30" i="16" s="1"/>
  <c r="M32" i="16" s="1"/>
  <c r="M178" i="3"/>
  <c r="M198" i="3" s="1"/>
  <c r="M183" i="3"/>
  <c r="I33" i="16"/>
  <c r="I35" i="16" s="1"/>
  <c r="I7" i="16"/>
  <c r="N43" i="16"/>
  <c r="N25" i="16"/>
  <c r="N28" i="16"/>
  <c r="N31" i="16"/>
  <c r="N34" i="16"/>
  <c r="N37" i="16"/>
  <c r="N40" i="16"/>
  <c r="M7" i="16" l="1"/>
  <c r="G34" i="32"/>
  <c r="D114" i="3"/>
  <c r="D195" i="3" s="1"/>
  <c r="D6" i="16" s="1"/>
  <c r="D30" i="16" s="1"/>
  <c r="D32" i="16" s="1"/>
  <c r="D173" i="3"/>
  <c r="D196" i="3" s="1"/>
  <c r="C87" i="3"/>
  <c r="C194" i="3" s="1"/>
  <c r="C5" i="16" s="1"/>
  <c r="C27" i="16" s="1"/>
  <c r="C29" i="16" s="1"/>
  <c r="N19" i="3"/>
  <c r="N77" i="3"/>
  <c r="B61" i="34" s="1"/>
  <c r="N206" i="3"/>
  <c r="N18" i="3"/>
  <c r="B6" i="34" s="1"/>
  <c r="E6" i="34" s="1"/>
  <c r="M197" i="3"/>
  <c r="M36" i="16"/>
  <c r="M38" i="16" s="1"/>
  <c r="M9" i="16"/>
  <c r="M209" i="3"/>
  <c r="N78" i="3"/>
  <c r="B62" i="34" s="1"/>
  <c r="L197" i="3"/>
  <c r="L36" i="16"/>
  <c r="L38" i="16" s="1"/>
  <c r="L9" i="16"/>
  <c r="L209" i="3"/>
  <c r="N161" i="3"/>
  <c r="B145" i="34" s="1"/>
  <c r="L173" i="3"/>
  <c r="N75" i="3"/>
  <c r="B59" i="34" s="1"/>
  <c r="L87" i="3"/>
  <c r="L194" i="3" s="1"/>
  <c r="L4" i="16"/>
  <c r="L212" i="3"/>
  <c r="L207" i="3"/>
  <c r="K197" i="3"/>
  <c r="K36" i="16"/>
  <c r="K38" i="16" s="1"/>
  <c r="K9" i="16"/>
  <c r="K209" i="3"/>
  <c r="K173" i="3"/>
  <c r="N107" i="3"/>
  <c r="B90" i="34" s="1"/>
  <c r="G24" i="32"/>
  <c r="N74" i="3"/>
  <c r="B58" i="34" s="1"/>
  <c r="N17" i="3"/>
  <c r="N16" i="3"/>
  <c r="N15" i="3"/>
  <c r="K207" i="3"/>
  <c r="K23" i="3"/>
  <c r="K193" i="3" s="1"/>
  <c r="J197" i="3"/>
  <c r="J36" i="16"/>
  <c r="J38" i="16" s="1"/>
  <c r="J9" i="16"/>
  <c r="J209" i="3"/>
  <c r="J5" i="16"/>
  <c r="J27" i="16" s="1"/>
  <c r="J29" i="16" s="1"/>
  <c r="J207" i="3"/>
  <c r="J23" i="3"/>
  <c r="J193" i="3" s="1"/>
  <c r="I197" i="3"/>
  <c r="I36" i="16"/>
  <c r="I38" i="16" s="1"/>
  <c r="I9" i="16"/>
  <c r="I209" i="3"/>
  <c r="I4" i="16"/>
  <c r="I212" i="3"/>
  <c r="H197" i="3"/>
  <c r="H36" i="16"/>
  <c r="H38" i="16" s="1"/>
  <c r="H9" i="16"/>
  <c r="H209" i="3"/>
  <c r="H33" i="16"/>
  <c r="H35" i="16" s="1"/>
  <c r="H7" i="16"/>
  <c r="H5" i="16"/>
  <c r="H27" i="16" s="1"/>
  <c r="H29" i="16" s="1"/>
  <c r="H4" i="16"/>
  <c r="H212" i="3"/>
  <c r="G197" i="3"/>
  <c r="G36" i="16"/>
  <c r="G38" i="16" s="1"/>
  <c r="G9" i="16"/>
  <c r="G209" i="3"/>
  <c r="G33" i="16"/>
  <c r="G35" i="16" s="1"/>
  <c r="G7" i="16"/>
  <c r="N54" i="3"/>
  <c r="B39" i="34" s="1"/>
  <c r="G87" i="3"/>
  <c r="G203" i="3"/>
  <c r="G207" i="3" s="1"/>
  <c r="G23" i="3"/>
  <c r="F197" i="3"/>
  <c r="F36" i="16"/>
  <c r="F38" i="16" s="1"/>
  <c r="F9" i="16"/>
  <c r="F209" i="3"/>
  <c r="I30" i="31"/>
  <c r="F33" i="16"/>
  <c r="F35" i="16" s="1"/>
  <c r="F7" i="16"/>
  <c r="N50" i="3"/>
  <c r="B35" i="34" s="1"/>
  <c r="N48" i="3"/>
  <c r="B33" i="34" s="1"/>
  <c r="F87" i="3"/>
  <c r="N12" i="3"/>
  <c r="N11" i="3"/>
  <c r="N10" i="3"/>
  <c r="N9" i="3"/>
  <c r="N8" i="3"/>
  <c r="N204" i="3"/>
  <c r="B4" i="34" s="1"/>
  <c r="E4" i="34" s="1"/>
  <c r="H3" i="31"/>
  <c r="I8" i="31" s="1"/>
  <c r="E197" i="3"/>
  <c r="E36" i="16"/>
  <c r="E38" i="16" s="1"/>
  <c r="E9" i="16"/>
  <c r="E209" i="3"/>
  <c r="E173" i="3"/>
  <c r="N126" i="3"/>
  <c r="B110" i="34" s="1"/>
  <c r="E87" i="3"/>
  <c r="E194" i="3" s="1"/>
  <c r="D197" i="3"/>
  <c r="D36" i="16"/>
  <c r="D38" i="16" s="1"/>
  <c r="D9" i="16"/>
  <c r="D209" i="3"/>
  <c r="D33" i="16"/>
  <c r="D35" i="16" s="1"/>
  <c r="D7" i="16"/>
  <c r="N43" i="3"/>
  <c r="B28" i="34" s="1"/>
  <c r="N41" i="3"/>
  <c r="B26" i="34" s="1"/>
  <c r="D87" i="3"/>
  <c r="D3" i="3"/>
  <c r="C197" i="3"/>
  <c r="C36" i="16"/>
  <c r="C38" i="16" s="1"/>
  <c r="C9" i="16"/>
  <c r="C209" i="3"/>
  <c r="N172" i="3"/>
  <c r="B156" i="34" s="1"/>
  <c r="N125" i="3"/>
  <c r="B109" i="34" s="1"/>
  <c r="C173" i="3"/>
  <c r="N119" i="3"/>
  <c r="B103" i="34" s="1"/>
  <c r="C114" i="3"/>
  <c r="C195" i="3" s="1"/>
  <c r="C6" i="16" s="1"/>
  <c r="C30" i="16" s="1"/>
  <c r="C32" i="16" s="1"/>
  <c r="N91" i="3"/>
  <c r="B74" i="34" s="1"/>
  <c r="N29" i="3"/>
  <c r="B14" i="34" s="1"/>
  <c r="C3" i="3"/>
  <c r="B178" i="3"/>
  <c r="B198" i="3" s="1"/>
  <c r="N176" i="3"/>
  <c r="B160" i="34" s="1"/>
  <c r="B173" i="3"/>
  <c r="B196" i="3" s="1"/>
  <c r="N117" i="3"/>
  <c r="B101" i="34" s="1"/>
  <c r="B114" i="3"/>
  <c r="N90" i="3"/>
  <c r="B73" i="34" s="1"/>
  <c r="I17" i="30"/>
  <c r="J23" i="30" s="1"/>
  <c r="J30" i="30" s="1"/>
  <c r="N27" i="3"/>
  <c r="B12" i="34" s="1"/>
  <c r="B87" i="3"/>
  <c r="B194" i="3" s="1"/>
  <c r="N26" i="3"/>
  <c r="B11" i="34" s="1"/>
  <c r="N7" i="3"/>
  <c r="N6" i="3"/>
  <c r="N5" i="3"/>
  <c r="N4" i="3"/>
  <c r="B3" i="3"/>
  <c r="G193" i="3" l="1"/>
  <c r="G212" i="3" s="1"/>
  <c r="G185" i="3"/>
  <c r="C162" i="34"/>
  <c r="G15" i="34" s="1"/>
  <c r="I3" i="30"/>
  <c r="J8" i="30" s="1"/>
  <c r="J32" i="30" s="1"/>
  <c r="G18" i="32"/>
  <c r="G36" i="32" s="1"/>
  <c r="M87" i="3"/>
  <c r="M194" i="3" s="1"/>
  <c r="N14" i="3"/>
  <c r="I15" i="31"/>
  <c r="I34" i="31" s="1"/>
  <c r="B203" i="3"/>
  <c r="B23" i="3"/>
  <c r="B193" i="3" s="1"/>
  <c r="N3" i="3"/>
  <c r="B3" i="34" s="1"/>
  <c r="B5" i="16"/>
  <c r="B195" i="3"/>
  <c r="B33" i="16"/>
  <c r="B7" i="16"/>
  <c r="N178" i="3"/>
  <c r="B36" i="16"/>
  <c r="B9" i="16"/>
  <c r="N9" i="16" s="1"/>
  <c r="R9" i="16" s="1"/>
  <c r="S9" i="16" s="1"/>
  <c r="B209" i="3"/>
  <c r="N209" i="3" s="1"/>
  <c r="N198" i="3"/>
  <c r="B183" i="3"/>
  <c r="N181" i="3"/>
  <c r="B165" i="34" s="1"/>
  <c r="C167" i="34" s="1"/>
  <c r="G16" i="34" s="1"/>
  <c r="C203" i="3"/>
  <c r="C207" i="3" s="1"/>
  <c r="C23" i="3"/>
  <c r="C193" i="3" s="1"/>
  <c r="C196" i="3"/>
  <c r="C39" i="16"/>
  <c r="C41" i="16" s="1"/>
  <c r="C8" i="16"/>
  <c r="D203" i="3"/>
  <c r="D207" i="3" s="1"/>
  <c r="D23" i="3"/>
  <c r="D193" i="3" s="1"/>
  <c r="D194" i="3"/>
  <c r="D185" i="3"/>
  <c r="D39" i="16"/>
  <c r="D41" i="16" s="1"/>
  <c r="D8" i="16"/>
  <c r="E203" i="3"/>
  <c r="E207" i="3" s="1"/>
  <c r="E23" i="3"/>
  <c r="E5" i="16"/>
  <c r="E27" i="16" s="1"/>
  <c r="E29" i="16" s="1"/>
  <c r="E196" i="3"/>
  <c r="E39" i="16"/>
  <c r="E41" i="16" s="1"/>
  <c r="E8" i="16"/>
  <c r="F203" i="3"/>
  <c r="F207" i="3" s="1"/>
  <c r="F23" i="3"/>
  <c r="F194" i="3"/>
  <c r="F39" i="16"/>
  <c r="F41" i="16" s="1"/>
  <c r="F8" i="16"/>
  <c r="G194" i="3"/>
  <c r="G39" i="16"/>
  <c r="G41" i="16" s="1"/>
  <c r="G8" i="16"/>
  <c r="H24" i="16"/>
  <c r="H26" i="16" s="1"/>
  <c r="N106" i="3"/>
  <c r="B89" i="34" s="1"/>
  <c r="H114" i="3"/>
  <c r="H185" i="3" s="1"/>
  <c r="H39" i="16"/>
  <c r="H41" i="16" s="1"/>
  <c r="H8" i="16"/>
  <c r="I24" i="16"/>
  <c r="I26" i="16" s="1"/>
  <c r="I87" i="3"/>
  <c r="N28" i="3"/>
  <c r="B13" i="34" s="1"/>
  <c r="I114" i="3"/>
  <c r="I195" i="3" s="1"/>
  <c r="I6" i="16" s="1"/>
  <c r="I30" i="16" s="1"/>
  <c r="I32" i="16" s="1"/>
  <c r="N104" i="3"/>
  <c r="B87" i="34" s="1"/>
  <c r="C97" i="34" s="1"/>
  <c r="G13" i="34" s="1"/>
  <c r="I39" i="16"/>
  <c r="I41" i="16" s="1"/>
  <c r="I8" i="16"/>
  <c r="J4" i="16"/>
  <c r="J212" i="3"/>
  <c r="N155" i="3"/>
  <c r="B139" i="34" s="1"/>
  <c r="C157" i="34" s="1"/>
  <c r="G14" i="34" s="1"/>
  <c r="J173" i="3"/>
  <c r="J39" i="16"/>
  <c r="J41" i="16" s="1"/>
  <c r="J8" i="16"/>
  <c r="K4" i="16"/>
  <c r="K212" i="3"/>
  <c r="N71" i="3"/>
  <c r="B55" i="34" s="1"/>
  <c r="K87" i="3"/>
  <c r="K194" i="3" s="1"/>
  <c r="K196" i="3"/>
  <c r="K39" i="16"/>
  <c r="K41" i="16" s="1"/>
  <c r="K8" i="16"/>
  <c r="L24" i="16"/>
  <c r="L26" i="16" s="1"/>
  <c r="L5" i="16"/>
  <c r="L196" i="3"/>
  <c r="L185" i="3"/>
  <c r="L39" i="16"/>
  <c r="L41" i="16" s="1"/>
  <c r="L8" i="16"/>
  <c r="M39" i="16"/>
  <c r="M41" i="16" s="1"/>
  <c r="M8" i="16"/>
  <c r="G4" i="16" l="1"/>
  <c r="G24" i="16" s="1"/>
  <c r="G26" i="16" s="1"/>
  <c r="K185" i="3"/>
  <c r="C185" i="3"/>
  <c r="E193" i="3"/>
  <c r="E185" i="3"/>
  <c r="F193" i="3"/>
  <c r="F199" i="3" s="1"/>
  <c r="F42" i="16" s="1"/>
  <c r="F44" i="16" s="1"/>
  <c r="F185" i="3"/>
  <c r="C70" i="34"/>
  <c r="G12" i="34" s="1"/>
  <c r="G3" i="34"/>
  <c r="I3" i="34" s="1"/>
  <c r="E3" i="34"/>
  <c r="G8" i="32"/>
  <c r="G38" i="32" s="1"/>
  <c r="I32" i="31"/>
  <c r="M5" i="16"/>
  <c r="M208" i="3"/>
  <c r="L33" i="16"/>
  <c r="L35" i="16" s="1"/>
  <c r="L7" i="16"/>
  <c r="L10" i="16" s="1"/>
  <c r="L199" i="3"/>
  <c r="L42" i="16" s="1"/>
  <c r="L44" i="16" s="1"/>
  <c r="L208" i="3"/>
  <c r="L210" i="3" s="1"/>
  <c r="L213" i="3" s="1"/>
  <c r="L27" i="16"/>
  <c r="L29" i="16" s="1"/>
  <c r="K33" i="16"/>
  <c r="K35" i="16" s="1"/>
  <c r="K7" i="16"/>
  <c r="K5" i="16"/>
  <c r="K27" i="16" s="1"/>
  <c r="K29" i="16" s="1"/>
  <c r="K208" i="3"/>
  <c r="K210" i="3" s="1"/>
  <c r="K213" i="3" s="1"/>
  <c r="K199" i="3"/>
  <c r="K42" i="16" s="1"/>
  <c r="K44" i="16" s="1"/>
  <c r="K24" i="16"/>
  <c r="K26" i="16" s="1"/>
  <c r="J196" i="3"/>
  <c r="N196" i="3" s="1"/>
  <c r="J185" i="3"/>
  <c r="N173" i="3"/>
  <c r="J24" i="16"/>
  <c r="J26" i="16" s="1"/>
  <c r="N87" i="3"/>
  <c r="I194" i="3"/>
  <c r="N194" i="3" s="1"/>
  <c r="I185" i="3"/>
  <c r="H195" i="3"/>
  <c r="N195" i="3" s="1"/>
  <c r="N114" i="3"/>
  <c r="G5" i="16"/>
  <c r="G27" i="16" s="1"/>
  <c r="G29" i="16" s="1"/>
  <c r="G208" i="3"/>
  <c r="G210" i="3" s="1"/>
  <c r="G213" i="3" s="1"/>
  <c r="G199" i="3"/>
  <c r="G42" i="16" s="1"/>
  <c r="G44" i="16" s="1"/>
  <c r="F5" i="16"/>
  <c r="F27" i="16" s="1"/>
  <c r="F29" i="16" s="1"/>
  <c r="F208" i="3"/>
  <c r="F210" i="3" s="1"/>
  <c r="F213" i="3" s="1"/>
  <c r="E33" i="16"/>
  <c r="E35" i="16" s="1"/>
  <c r="E7" i="16"/>
  <c r="E208" i="3"/>
  <c r="E210" i="3" s="1"/>
  <c r="E213" i="3" s="1"/>
  <c r="E4" i="16"/>
  <c r="E212" i="3"/>
  <c r="E199" i="3"/>
  <c r="E42" i="16" s="1"/>
  <c r="E44" i="16" s="1"/>
  <c r="D5" i="16"/>
  <c r="D27" i="16" s="1"/>
  <c r="D29" i="16" s="1"/>
  <c r="D208" i="3"/>
  <c r="D210" i="3" s="1"/>
  <c r="D213" i="3" s="1"/>
  <c r="D4" i="16"/>
  <c r="D212" i="3"/>
  <c r="D199" i="3"/>
  <c r="D42" i="16" s="1"/>
  <c r="D44" i="16" s="1"/>
  <c r="C33" i="16"/>
  <c r="C35" i="16" s="1"/>
  <c r="C7" i="16"/>
  <c r="C208" i="3"/>
  <c r="C210" i="3" s="1"/>
  <c r="C213" i="3" s="1"/>
  <c r="C4" i="16"/>
  <c r="C212" i="3"/>
  <c r="C199" i="3"/>
  <c r="C42" i="16" s="1"/>
  <c r="C44" i="16" s="1"/>
  <c r="N183" i="3"/>
  <c r="B197" i="3"/>
  <c r="B208" i="3" s="1"/>
  <c r="B185" i="3"/>
  <c r="N36" i="16"/>
  <c r="N38" i="16" s="1"/>
  <c r="B38" i="16"/>
  <c r="B35" i="16"/>
  <c r="B6" i="16"/>
  <c r="B27" i="16"/>
  <c r="B4" i="16"/>
  <c r="B212" i="3"/>
  <c r="B207" i="3"/>
  <c r="N203" i="3"/>
  <c r="F212" i="3" l="1"/>
  <c r="F4" i="16"/>
  <c r="B199" i="3"/>
  <c r="B42" i="16" s="1"/>
  <c r="K10" i="16"/>
  <c r="G10" i="16"/>
  <c r="M207" i="3"/>
  <c r="M210" i="3" s="1"/>
  <c r="M213" i="3" s="1"/>
  <c r="N205" i="3"/>
  <c r="B5" i="34" s="1"/>
  <c r="M23" i="3"/>
  <c r="N23" i="3"/>
  <c r="N185" i="3" s="1"/>
  <c r="B210" i="3"/>
  <c r="B213" i="3" s="1"/>
  <c r="B24" i="16"/>
  <c r="B29" i="16"/>
  <c r="B30" i="16"/>
  <c r="B39" i="16"/>
  <c r="B8" i="16"/>
  <c r="N197" i="3"/>
  <c r="C24" i="16"/>
  <c r="C26" i="16" s="1"/>
  <c r="C10" i="16"/>
  <c r="D24" i="16"/>
  <c r="D26" i="16" s="1"/>
  <c r="D10" i="16"/>
  <c r="E24" i="16"/>
  <c r="E26" i="16" s="1"/>
  <c r="E10" i="16"/>
  <c r="F24" i="16"/>
  <c r="F26" i="16" s="1"/>
  <c r="F10" i="16"/>
  <c r="H6" i="16"/>
  <c r="H208" i="3"/>
  <c r="H199" i="3"/>
  <c r="I5" i="16"/>
  <c r="I208" i="3"/>
  <c r="I210" i="3" s="1"/>
  <c r="I213" i="3" s="1"/>
  <c r="I199" i="3"/>
  <c r="I42" i="16" s="1"/>
  <c r="I44" i="16" s="1"/>
  <c r="J33" i="16"/>
  <c r="J7" i="16"/>
  <c r="J208" i="3"/>
  <c r="J210" i="3" s="1"/>
  <c r="J213" i="3" s="1"/>
  <c r="J199" i="3"/>
  <c r="J42" i="16" s="1"/>
  <c r="J44" i="16" s="1"/>
  <c r="M27" i="16"/>
  <c r="M29" i="16" s="1"/>
  <c r="N207" i="3" l="1"/>
  <c r="E5" i="34"/>
  <c r="C7" i="34"/>
  <c r="M193" i="3"/>
  <c r="M185" i="3"/>
  <c r="J10" i="16"/>
  <c r="N7" i="16"/>
  <c r="R7" i="16" s="1"/>
  <c r="S7" i="16" s="1"/>
  <c r="J35" i="16"/>
  <c r="N33" i="16"/>
  <c r="N35" i="16" s="1"/>
  <c r="I27" i="16"/>
  <c r="I10" i="16"/>
  <c r="N5" i="16"/>
  <c r="R5" i="16" s="1"/>
  <c r="S5" i="16" s="1"/>
  <c r="H42" i="16"/>
  <c r="H44" i="16" s="1"/>
  <c r="H210" i="3"/>
  <c r="H213" i="3" s="1"/>
  <c r="N213" i="3" s="1"/>
  <c r="N208" i="3"/>
  <c r="H30" i="16"/>
  <c r="H32" i="16" s="1"/>
  <c r="H10" i="16"/>
  <c r="N6" i="16"/>
  <c r="R6" i="16" s="1"/>
  <c r="S6" i="16" s="1"/>
  <c r="N8" i="16"/>
  <c r="R8" i="16" s="1"/>
  <c r="S8" i="16" s="1"/>
  <c r="B10" i="16"/>
  <c r="N39" i="16"/>
  <c r="N41" i="16" s="1"/>
  <c r="B41" i="16"/>
  <c r="B32" i="16"/>
  <c r="B26" i="16"/>
  <c r="B44" i="16"/>
  <c r="N30" i="16" l="1"/>
  <c r="N32" i="16" s="1"/>
  <c r="N210" i="3"/>
  <c r="G11" i="34"/>
  <c r="G17" i="34" s="1"/>
  <c r="C169" i="34"/>
  <c r="M212" i="3"/>
  <c r="N212" i="3" s="1"/>
  <c r="M4" i="16"/>
  <c r="M199" i="3"/>
  <c r="N193" i="3"/>
  <c r="I29" i="16"/>
  <c r="N27" i="16"/>
  <c r="N29" i="16" s="1"/>
  <c r="M42" i="16" l="1"/>
  <c r="N199" i="3"/>
  <c r="M24" i="16"/>
  <c r="N4" i="16"/>
  <c r="M10" i="16"/>
  <c r="M44" i="16" l="1"/>
  <c r="N42" i="16"/>
  <c r="N44" i="16" s="1"/>
  <c r="R4" i="16"/>
  <c r="N10" i="16"/>
  <c r="M26" i="16"/>
  <c r="N24" i="16"/>
  <c r="N26" i="16" s="1"/>
  <c r="S4" i="16" l="1"/>
  <c r="R10" i="16"/>
  <c r="S10" i="16" s="1"/>
</calcChain>
</file>

<file path=xl/sharedStrings.xml><?xml version="1.0" encoding="utf-8"?>
<sst xmlns="http://schemas.openxmlformats.org/spreadsheetml/2006/main" count="639" uniqueCount="334">
  <si>
    <t>TOTALS</t>
  </si>
  <si>
    <t>EXPOSICIONS</t>
  </si>
  <si>
    <t>ACTIVITATS</t>
  </si>
  <si>
    <t>Projeccions de Nadal - Pippi Calcesllargues</t>
  </si>
  <si>
    <t>Xcèntric</t>
  </si>
  <si>
    <t>Poetry Slam</t>
  </si>
  <si>
    <t>Rodes de premsa</t>
  </si>
  <si>
    <t>Programa Alzheimer</t>
  </si>
  <si>
    <t>Amics del CCCB</t>
  </si>
  <si>
    <t>EDUCACIÓ</t>
  </si>
  <si>
    <t>Escola en residència</t>
  </si>
  <si>
    <t>Taller Bioscopi</t>
  </si>
  <si>
    <t>DEBATS</t>
  </si>
  <si>
    <t>El meu nom és univers</t>
  </si>
  <si>
    <t>Altres veus, altres Rússies</t>
  </si>
  <si>
    <t>CUIMPB</t>
  </si>
  <si>
    <t>ARXIUS</t>
  </si>
  <si>
    <t>Arxiu CCCB</t>
  </si>
  <si>
    <t>Arxiu Xcèntric</t>
  </si>
  <si>
    <t>LLOGUERS-CESSIONS</t>
  </si>
  <si>
    <t>Lloguers</t>
  </si>
  <si>
    <t>Cessions d'espais</t>
  </si>
  <si>
    <t>Dies obert exposicions</t>
  </si>
  <si>
    <t>Dies obert Centre</t>
  </si>
  <si>
    <t>Volem acollir? 25è aniversari punt de referència</t>
  </si>
  <si>
    <t>Tallers a La Comiquera</t>
  </si>
  <si>
    <t>Animac 2023</t>
  </si>
  <si>
    <t>Biennal Ciutat i Ciència</t>
  </si>
  <si>
    <t>BIVAC</t>
  </si>
  <si>
    <t xml:space="preserve">Un matí amb … </t>
  </si>
  <si>
    <t>Isaac Rosa i Gemma Barricate. El futur és nostre</t>
  </si>
  <si>
    <t>La Xina del present, el món del futur</t>
  </si>
  <si>
    <t>El vent se m'endurà. Recordant Abbas Kiarostami</t>
  </si>
  <si>
    <t>Presentació llibre "Plug ins: design city making in Barcelona"</t>
  </si>
  <si>
    <t>Eva Illouz conversa amb Eudald Espluga</t>
  </si>
  <si>
    <t>Diumenge al Pati</t>
  </si>
  <si>
    <t>Iuri Andukhovitx. Geopolítica d'Europa</t>
  </si>
  <si>
    <t>Presentació llibre: "Un puente, ciudades ..."  de Jordi Borja</t>
  </si>
  <si>
    <t>Matèries primeres</t>
  </si>
  <si>
    <t>Presentació llibre Xavier Aldekoa:"Quijote en el Congo"</t>
  </si>
  <si>
    <t>Cinema 3/99</t>
  </si>
  <si>
    <t>Ma mare i la invasió total</t>
  </si>
  <si>
    <t>Memefest</t>
  </si>
  <si>
    <t>Brain Film Festival</t>
  </si>
  <si>
    <t>Assemblea anual ACCEC</t>
  </si>
  <si>
    <t>D'A Film Festival</t>
  </si>
  <si>
    <t>Taller cinema sense càmera</t>
  </si>
  <si>
    <t>Cloenda Aularap 2023</t>
  </si>
  <si>
    <t>A jugar, al carrer!</t>
  </si>
  <si>
    <t>Gala NeuroArt</t>
  </si>
  <si>
    <t>Taller de cinema en curs</t>
  </si>
  <si>
    <t>Vetllades Albert Camus</t>
  </si>
  <si>
    <t>La natura és sempre la resposta</t>
  </si>
  <si>
    <t>Conversa amb les artistes de "Constel·lació gràfica"</t>
  </si>
  <si>
    <t>Educar en un món en transformació</t>
  </si>
  <si>
    <t>"AGUA" Presentació del número 8 de revista 5W</t>
  </si>
  <si>
    <t>Sempre seràs un ase</t>
  </si>
  <si>
    <t>Món Llibre</t>
  </si>
  <si>
    <t>Cultures d'Avenir</t>
  </si>
  <si>
    <t>Exploracions urbanes</t>
  </si>
  <si>
    <t>El futur del  clima</t>
  </si>
  <si>
    <t>Les vides del bosc tropical</t>
  </si>
  <si>
    <t>L'art i el poder. Tània Bruguera</t>
  </si>
  <si>
    <t>EXPO Sade</t>
  </si>
  <si>
    <t>Presentació 32è Dansàneu</t>
  </si>
  <si>
    <t>Anti-Gutter</t>
  </si>
  <si>
    <t>Sessions impròpies</t>
  </si>
  <si>
    <t>Taller de foto</t>
  </si>
  <si>
    <t>El poder en escena</t>
  </si>
  <si>
    <t>Yásnaya Elena Aguilar Gil</t>
  </si>
  <si>
    <t>Sade: una mirada des de l'art</t>
  </si>
  <si>
    <t>Llibertines i cancel·lats</t>
  </si>
  <si>
    <t>L'Iran alça la veu</t>
  </si>
  <si>
    <t>L'eco d'una revolució: veus de protesta a l'Iran</t>
  </si>
  <si>
    <t>Solipsitis Xamfrà</t>
  </si>
  <si>
    <t>Cloenda Alia. La consciència en vinyetes</t>
  </si>
  <si>
    <t>Culturnautes</t>
  </si>
  <si>
    <t>Dia Orwell</t>
  </si>
  <si>
    <t>Llegir Sade avui</t>
  </si>
  <si>
    <t>Democratitzar Internet</t>
  </si>
  <si>
    <t>Memòries sense lloc</t>
  </si>
  <si>
    <t>Festival Grec- No em va fer Joan Brossa</t>
  </si>
  <si>
    <t>Festival Grec- Dimonis</t>
  </si>
  <si>
    <t>Festival Grec- Flors i Viatges</t>
  </si>
  <si>
    <t>Projeccions Simfonies de Ciutat</t>
  </si>
  <si>
    <t>On són les dones en situació sense llar?</t>
  </si>
  <si>
    <t>Taller Teclat Viu</t>
  </si>
  <si>
    <t>Brossa i taller art sonor</t>
  </si>
  <si>
    <t>Jamie Allinson. Revolució i contrarevolució Orient Mitjà</t>
  </si>
  <si>
    <t>Institut d'Humanitats</t>
  </si>
  <si>
    <t>Workshop ETSAV</t>
  </si>
  <si>
    <t>Residència artística Gastón Core</t>
  </si>
  <si>
    <t>ALIA IA</t>
  </si>
  <si>
    <t>Paradoxes del desig. Seminari sobre Kant amb Sade</t>
  </si>
  <si>
    <t>Els camins de la intel·ligència artificial</t>
  </si>
  <si>
    <t>Europa!</t>
  </si>
  <si>
    <t>La música com a compromís. 50è aniversari mort Pau Casals</t>
  </si>
  <si>
    <t>Festival BIVAC</t>
  </si>
  <si>
    <t>Taller Moving Stills (Xcèntric)</t>
  </si>
  <si>
    <t>Laboratori Escènic</t>
  </si>
  <si>
    <t>Festival Serielizados</t>
  </si>
  <si>
    <t>L'Aprenenta</t>
  </si>
  <si>
    <t>Imaginació amplificada. Taller en família</t>
  </si>
  <si>
    <t>Apadrina el teu equipament</t>
  </si>
  <si>
    <t>Estació Beta</t>
  </si>
  <si>
    <t>Tallers familiars IA</t>
  </si>
  <si>
    <t>Maria CHOIR</t>
  </si>
  <si>
    <t>Sessions Beta</t>
  </si>
  <si>
    <t>Festa de les arts. Escoles Pia de Catalunya</t>
  </si>
  <si>
    <t>Projecte Espanya negra</t>
  </si>
  <si>
    <t>Centenari Semprún</t>
  </si>
  <si>
    <t>Jornades marçalianes</t>
  </si>
  <si>
    <t>Col·loqui internacional Wlater Benjamin</t>
  </si>
  <si>
    <t>Societats algorísmiques</t>
  </si>
  <si>
    <t>Maria Choir. Conferència perfoermativa de Maria Arnal</t>
  </si>
  <si>
    <t>N. Katherine Hayles. Ser humà en l'era de la IA</t>
  </si>
  <si>
    <t>Ramón López de Màntaras. És possible una IA ètica?</t>
  </si>
  <si>
    <t>Veus de Palestina</t>
  </si>
  <si>
    <t>Conjugar el present. Les paraules heretades de Hannah Arendt</t>
  </si>
  <si>
    <t>Hannah Arendt: Pensar en companyia</t>
  </si>
  <si>
    <t>Màster disseny i producció d'espais</t>
  </si>
  <si>
    <t>Miniput</t>
  </si>
  <si>
    <t>El fotoperiodisme en conflictes armats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</si>
  <si>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</si>
  <si>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</si>
  <si>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</si>
  <si>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</si>
  <si>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</si>
  <si>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</si>
  <si>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</si>
  <si>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</si>
  <si>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</si>
  <si>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</si>
  <si>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</si>
  <si>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</si>
  <si>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</si>
  <si>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 xml:space="preserve">La Comiquera </t>
  </si>
  <si>
    <t>Tallers Xcèntric</t>
  </si>
  <si>
    <t xml:space="preserve">Primavera Pro </t>
  </si>
  <si>
    <t>Festival BOCA</t>
  </si>
  <si>
    <t>L'Alternativa</t>
  </si>
  <si>
    <t xml:space="preserve">Projeccions de Nadal </t>
  </si>
  <si>
    <t>Paola Viganó i Antoni Ribas Tur. El futur de laciutat europea</t>
  </si>
  <si>
    <t>Kosmòpolis 23. Programació continuada</t>
  </si>
  <si>
    <t>Institut d'Humanitats-presencial</t>
  </si>
  <si>
    <t>CESSIONS I ALTRES</t>
  </si>
  <si>
    <t>Exposicions</t>
  </si>
  <si>
    <t>Activitats</t>
  </si>
  <si>
    <t>Educació</t>
  </si>
  <si>
    <t>Debats i conferències</t>
  </si>
  <si>
    <t>Cessions i altres</t>
  </si>
  <si>
    <t>Arxius</t>
  </si>
  <si>
    <t>Totals exposicions</t>
  </si>
  <si>
    <t>TOTAL</t>
  </si>
  <si>
    <t>Visites expos/dia obert</t>
  </si>
  <si>
    <t>Visites/dia obert</t>
  </si>
  <si>
    <t>Dies obert</t>
  </si>
  <si>
    <t>Visites/dia</t>
  </si>
  <si>
    <t>visites 2022</t>
  </si>
  <si>
    <t>total expo</t>
  </si>
  <si>
    <t>dies obert</t>
  </si>
  <si>
    <t>visites/dia</t>
  </si>
  <si>
    <t>Debats</t>
  </si>
  <si>
    <t>Festival KOSMOPOLIS</t>
  </si>
  <si>
    <t>Actes d'empresa</t>
  </si>
  <si>
    <t xml:space="preserve">Febrer </t>
  </si>
  <si>
    <t xml:space="preserve">Abril </t>
  </si>
  <si>
    <t>EXPOSICIÓ</t>
  </si>
  <si>
    <t>EXPO</t>
  </si>
  <si>
    <t xml:space="preserve">Festa d'inauguració </t>
  </si>
  <si>
    <t>Festival Anti-Gutter</t>
  </si>
  <si>
    <t>La Comiquera. Espai lliure</t>
  </si>
  <si>
    <t>Projecte Alia</t>
  </si>
  <si>
    <t>Formació docents</t>
  </si>
  <si>
    <t>Tallers educatius</t>
  </si>
  <si>
    <t>Tallers familiars Marta Cartu</t>
  </si>
  <si>
    <t>Tallers d'artistes</t>
  </si>
  <si>
    <t>TOTAL ACTIVITATS</t>
  </si>
  <si>
    <t>TOTAL: EXPO + ACTIVITATS</t>
  </si>
  <si>
    <t xml:space="preserve">Novembre </t>
  </si>
  <si>
    <t>Visites 2023</t>
  </si>
  <si>
    <t>gener 23</t>
  </si>
  <si>
    <t>febrer 23</t>
  </si>
  <si>
    <t>març 23</t>
  </si>
  <si>
    <t>abril 23</t>
  </si>
  <si>
    <t>maig 23</t>
  </si>
  <si>
    <t>juny 23</t>
  </si>
  <si>
    <t>juliol 23</t>
  </si>
  <si>
    <t>agost 23</t>
  </si>
  <si>
    <t>setembre 23</t>
  </si>
  <si>
    <t>octubre 23</t>
  </si>
  <si>
    <t>novembre 23</t>
  </si>
  <si>
    <t>desembre 23</t>
  </si>
  <si>
    <t>totals 23</t>
  </si>
  <si>
    <t>totals 22</t>
  </si>
  <si>
    <t>diferència</t>
  </si>
  <si>
    <t>CURSOS, DEBATS I PRESENTACIONS</t>
  </si>
  <si>
    <t>ARXIUS CCCB</t>
  </si>
  <si>
    <t>CESSIONS</t>
  </si>
  <si>
    <t>Visites 2022</t>
  </si>
  <si>
    <t>gener 22</t>
  </si>
  <si>
    <t>febrer 22</t>
  </si>
  <si>
    <t>març 22</t>
  </si>
  <si>
    <t>abril 22</t>
  </si>
  <si>
    <t>maig 20</t>
  </si>
  <si>
    <t>juny 22</t>
  </si>
  <si>
    <t>juliol 22</t>
  </si>
  <si>
    <t>agost 22</t>
  </si>
  <si>
    <t>setembre 22</t>
  </si>
  <si>
    <t>octubre 22</t>
  </si>
  <si>
    <t>novembre 22</t>
  </si>
  <si>
    <t>desembre 22</t>
  </si>
  <si>
    <t>Taula Comparada</t>
  </si>
  <si>
    <t>gener</t>
  </si>
  <si>
    <t>febrer</t>
  </si>
  <si>
    <t>març</t>
  </si>
  <si>
    <t>abril</t>
  </si>
  <si>
    <t>maig</t>
  </si>
  <si>
    <t>juny</t>
  </si>
  <si>
    <t>juliol</t>
  </si>
  <si>
    <t>agost</t>
  </si>
  <si>
    <t>setembre</t>
  </si>
  <si>
    <t>octubre</t>
  </si>
  <si>
    <t>novembre</t>
  </si>
  <si>
    <t>desembre</t>
  </si>
  <si>
    <t>totals</t>
  </si>
  <si>
    <t>EXPOSICIONS 23</t>
  </si>
  <si>
    <t>EXPOSICIONS 22</t>
  </si>
  <si>
    <t>increment</t>
  </si>
  <si>
    <t>ACTIVITATS 23</t>
  </si>
  <si>
    <t>ACTIVITATS 22</t>
  </si>
  <si>
    <t>EDUCACIÓ 23</t>
  </si>
  <si>
    <t>EDUCACIÓ 22</t>
  </si>
  <si>
    <t>CURSOS, DEBATS 23</t>
  </si>
  <si>
    <t>CURSOS, DEBATS 22</t>
  </si>
  <si>
    <t>ARXIUS CCCB 23</t>
  </si>
  <si>
    <t>ARXIUS CCCB 22</t>
  </si>
  <si>
    <t>LLOGUERS-CESSIONS 23</t>
  </si>
  <si>
    <t>LLOGUERS-CESSIONS 22</t>
  </si>
  <si>
    <t>TOTALS 23</t>
  </si>
  <si>
    <t>TOTALS 22</t>
  </si>
  <si>
    <t>Refugi climàtic</t>
  </si>
  <si>
    <t>Espai La impròpia</t>
  </si>
  <si>
    <t xml:space="preserve">Col·lectius IA </t>
  </si>
  <si>
    <t>Presentació llibre "En trásito" JLL Mateo</t>
  </si>
  <si>
    <t>Col·lectius IA</t>
  </si>
  <si>
    <t>Debat Sade</t>
  </si>
  <si>
    <r>
      <t>Se</t>
    </r>
    <r>
      <rPr>
        <sz val="10"/>
        <color theme="1"/>
        <rFont val="Tahoma"/>
        <family val="2"/>
      </rPr>
      <t>t</t>
    </r>
    <r>
      <rPr>
        <b/>
        <sz val="10"/>
        <color theme="1"/>
        <rFont val="Tahoma"/>
        <family val="2"/>
      </rPr>
      <t>embre</t>
    </r>
  </si>
  <si>
    <t>Festival Clàssics. Pitó</t>
  </si>
  <si>
    <t>Residència</t>
  </si>
  <si>
    <t>Barcelona ciutat</t>
  </si>
  <si>
    <t>Catalunya</t>
  </si>
  <si>
    <t>Europa</t>
  </si>
  <si>
    <t>Resta del món</t>
  </si>
  <si>
    <t>Altres Comunitats autònomes</t>
  </si>
  <si>
    <t>Edat</t>
  </si>
  <si>
    <t>més de 65 anys</t>
  </si>
  <si>
    <t>18-25 anys</t>
  </si>
  <si>
    <t>26-35 anys</t>
  </si>
  <si>
    <t>36-45 anys</t>
  </si>
  <si>
    <t>46-55 anys</t>
  </si>
  <si>
    <t>56-65 anys</t>
  </si>
  <si>
    <t>10/05-14/05</t>
  </si>
  <si>
    <t>15/05-21/05</t>
  </si>
  <si>
    <t>22/05-28/05</t>
  </si>
  <si>
    <t>29/05-04/06</t>
  </si>
  <si>
    <t>05/06-11/06</t>
  </si>
  <si>
    <t>12/06-18/06</t>
  </si>
  <si>
    <t>19/06-25/06</t>
  </si>
  <si>
    <t>03/07-09/07</t>
  </si>
  <si>
    <t>10/07-16/07</t>
  </si>
  <si>
    <t>17/07-23/07</t>
  </si>
  <si>
    <t>24/07-30/07</t>
  </si>
  <si>
    <t>31/07-06/08</t>
  </si>
  <si>
    <t>07/08-13/08</t>
  </si>
  <si>
    <t>14/08-20/08</t>
  </si>
  <si>
    <t>21/08-27/08</t>
  </si>
  <si>
    <t>28/08-03/09</t>
  </si>
  <si>
    <t>04/09-10/09</t>
  </si>
  <si>
    <t>11/09-17/09</t>
  </si>
  <si>
    <t>18/09-24/09</t>
  </si>
  <si>
    <t>25/09-01/10</t>
  </si>
  <si>
    <t>02/10-08/10</t>
  </si>
  <si>
    <t>09/10-15/10</t>
  </si>
  <si>
    <t>26/06-02/07</t>
  </si>
  <si>
    <t>Constel·lació gràfica</t>
  </si>
  <si>
    <t>individuals</t>
  </si>
  <si>
    <t>diumenge de 15-20h</t>
  </si>
  <si>
    <t xml:space="preserve"> grups</t>
  </si>
  <si>
    <t>visites comentades</t>
  </si>
  <si>
    <t>grups</t>
  </si>
  <si>
    <t xml:space="preserve"> visites comentades</t>
  </si>
  <si>
    <t>WPP23</t>
  </si>
  <si>
    <t xml:space="preserve"> individuals</t>
  </si>
  <si>
    <t>WPP - grups</t>
  </si>
  <si>
    <t>Constel·lacíó gràfica</t>
  </si>
  <si>
    <t>WPP</t>
  </si>
  <si>
    <t>IA: Intel·ligència artificial</t>
  </si>
  <si>
    <t>Amors on FIRE!</t>
  </si>
  <si>
    <t>Festival DOCSBarcelona</t>
  </si>
  <si>
    <t>Mirades laterals a «Sade»</t>
  </si>
  <si>
    <t>Furiasia</t>
  </si>
  <si>
    <t>Festival Grec - Conversa inaugural</t>
  </si>
  <si>
    <t>Museum Quiz Summer Tour</t>
  </si>
  <si>
    <t>Festivals Clàssics</t>
  </si>
  <si>
    <t>Taller Ai, ai, ai</t>
  </si>
  <si>
    <t>Final de l'Olimpíada de Filosofia de Catalunya 2022-2023</t>
  </si>
  <si>
    <t>Taller Big bang còmic</t>
  </si>
  <si>
    <t>Taller Teclat viu</t>
  </si>
  <si>
    <t>Projecte «Ens comuniquem» de l'Institut Municipal Aj. Bcn</t>
  </si>
  <si>
    <t>Paola Viganó i Antoni Ribas Tur. El futur de la ciutat europea</t>
  </si>
  <si>
    <r>
      <t xml:space="preserve">Presentació llibre </t>
    </r>
    <r>
      <rPr>
        <i/>
        <sz val="10"/>
        <color theme="1"/>
        <rFont val="Tahoma"/>
        <family val="2"/>
      </rPr>
      <t>Plug ins: design city making in Barcelona</t>
    </r>
  </si>
  <si>
    <t>Iuri Andukhóvitx. Geopolítica d'Europa</t>
  </si>
  <si>
    <r>
      <t xml:space="preserve">Presentació llibre </t>
    </r>
    <r>
      <rPr>
        <i/>
        <sz val="10"/>
        <color theme="1"/>
        <rFont val="Tahoma"/>
        <family val="2"/>
      </rPr>
      <t xml:space="preserve">Un puente, ciudades... </t>
    </r>
    <r>
      <rPr>
        <sz val="10"/>
        <color theme="1"/>
        <rFont val="Tahoma"/>
        <family val="2"/>
      </rPr>
      <t xml:space="preserve"> de Jordi Borja</t>
    </r>
  </si>
  <si>
    <r>
      <t xml:space="preserve">Presentació llibrede  Xavier Aldekoa </t>
    </r>
    <r>
      <rPr>
        <i/>
        <sz val="10"/>
        <color theme="1"/>
        <rFont val="Tahoma"/>
        <family val="2"/>
      </rPr>
      <t>Quijote en el Congo</t>
    </r>
  </si>
  <si>
    <t>Conversa amb les artistes de «Constel·lació gràfica»</t>
  </si>
  <si>
    <r>
      <t xml:space="preserve">«Agua» Presentació del número 8 de revista </t>
    </r>
    <r>
      <rPr>
        <i/>
        <sz val="10"/>
        <color theme="1"/>
        <rFont val="Tahoma"/>
        <family val="2"/>
      </rPr>
      <t>5W</t>
    </r>
  </si>
  <si>
    <t>Festival Kosmopolis</t>
  </si>
  <si>
    <t>Maria Choir. Conferència performativa de Maria Arnal</t>
  </si>
  <si>
    <r>
      <t xml:space="preserve">Presentació llibre </t>
    </r>
    <r>
      <rPr>
        <i/>
        <sz val="10"/>
        <rFont val="Tahoma"/>
        <family val="2"/>
      </rPr>
      <t>En trásito</t>
    </r>
    <r>
      <rPr>
        <sz val="10"/>
        <rFont val="Tahoma"/>
        <family val="2"/>
      </rPr>
      <t xml:space="preserve"> de J. Ll. Mateo</t>
    </r>
  </si>
  <si>
    <t>Sade. La llibertat o el mal</t>
  </si>
  <si>
    <t>Visita subscriptors de La Vanguardia</t>
  </si>
  <si>
    <t>Taller Cinema sense càmera</t>
  </si>
  <si>
    <r>
      <t xml:space="preserve">Presentació del llibre </t>
    </r>
    <r>
      <rPr>
        <i/>
        <sz val="10"/>
        <color theme="1"/>
        <rFont val="Tahoma"/>
        <family val="2"/>
      </rPr>
      <t>Cine ciego</t>
    </r>
    <r>
      <rPr>
        <sz val="10"/>
        <color theme="1"/>
        <rFont val="Tahoma"/>
        <family val="2"/>
      </rPr>
      <t xml:space="preserve"> de Marta Azparren</t>
    </r>
  </si>
  <si>
    <t xml:space="preserve">Un matí amb… </t>
  </si>
  <si>
    <t>Taller Fotografia: Imatge, paraula, piutat</t>
  </si>
  <si>
    <t>Art Gran</t>
  </si>
  <si>
    <t>Tallers Big bang còmic</t>
  </si>
  <si>
    <t>Fets de llengües Òmnium Cultural</t>
  </si>
  <si>
    <t>TOTAL: EXPOSICIÓ + ACTIVITATS</t>
  </si>
  <si>
    <t>Sade: Una mirada des de l'art</t>
  </si>
  <si>
    <t>Mirades laterals a «Sade. La llibertat o el mal»</t>
  </si>
  <si>
    <t>Visites comentades</t>
  </si>
  <si>
    <t>Taller Ai, aiu, 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</si>
</sst>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sz val="1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rgb="FF993366"/>
      <name val="Tahoma"/>
      <family val="2"/>
    </font>
    <font>
      <sz val="10"/>
      <color theme="1" tint="0.499984740745262"/>
      <name val="Tahoma"/>
      <family val="2"/>
    </font>
    <font>
      <sz val="10"/>
      <color rgb="FF111111"/>
      <name val="Arial"/>
      <family val="2"/>
    </font>
    <font>
      <b/>
      <sz val="10"/>
      <color theme="5" tint="-0.499984740745262"/>
      <name val="Tahoma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sz val="10"/>
      <color theme="0" tint="-0.499984740745262"/>
      <name val="Tahoma"/>
      <family val="2"/>
    </font>
    <font>
      <b/>
      <sz val="11"/>
      <color theme="1"/>
      <name val="Tahoma"/>
      <family val="2"/>
    </font>
    <font>
      <sz val="10"/>
      <color rgb="FFFF0000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8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theme="1"/>
      <name val="Tahoma"/>
      <family val="2"/>
    </font>
    <font>
      <i/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5117038483843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43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" fillId="0" borderId="0"/>
    <xf numFmtId="0" fontId="21" fillId="0" borderId="0"/>
    <xf numFmtId="0" fontId="21" fillId="0" borderId="0"/>
  </cellStyleXfs>
  <cellXfs count="202">
    <xf numFmtId="0" fontId="0" fillId="0" borderId="0" xfId="0"/>
    <xf numFmtId="49" fontId="3" fillId="0" borderId="1" xfId="3" applyNumberFormat="1" applyFont="1" applyBorder="1" applyAlignment="1">
      <alignment horizontal="center"/>
    </xf>
    <xf numFmtId="49" fontId="3" fillId="0" borderId="2" xfId="3" applyNumberFormat="1" applyFont="1" applyBorder="1" applyAlignment="1">
      <alignment horizontal="center"/>
    </xf>
    <xf numFmtId="49" fontId="3" fillId="0" borderId="3" xfId="3" applyNumberFormat="1" applyFont="1" applyBorder="1" applyAlignment="1">
      <alignment horizontal="center"/>
    </xf>
    <xf numFmtId="0" fontId="3" fillId="0" borderId="4" xfId="3" applyFont="1" applyBorder="1"/>
    <xf numFmtId="3" fontId="4" fillId="0" borderId="4" xfId="3" applyNumberFormat="1" applyBorder="1"/>
    <xf numFmtId="0" fontId="3" fillId="0" borderId="5" xfId="3" applyFont="1" applyBorder="1"/>
    <xf numFmtId="3" fontId="3" fillId="0" borderId="6" xfId="3" applyNumberFormat="1" applyFont="1" applyBorder="1"/>
    <xf numFmtId="0" fontId="4" fillId="0" borderId="0" xfId="3"/>
    <xf numFmtId="3" fontId="3" fillId="0" borderId="0" xfId="3" applyNumberFormat="1" applyFont="1"/>
    <xf numFmtId="3" fontId="4" fillId="0" borderId="0" xfId="3" applyNumberFormat="1"/>
    <xf numFmtId="49" fontId="3" fillId="0" borderId="7" xfId="3" applyNumberFormat="1" applyFont="1" applyBorder="1" applyAlignment="1">
      <alignment horizontal="center"/>
    </xf>
    <xf numFmtId="49" fontId="3" fillId="0" borderId="8" xfId="3" applyNumberFormat="1" applyFont="1" applyBorder="1" applyAlignment="1">
      <alignment horizontal="center"/>
    </xf>
    <xf numFmtId="49" fontId="3" fillId="0" borderId="9" xfId="3" applyNumberFormat="1" applyFont="1" applyBorder="1" applyAlignment="1">
      <alignment horizontal="center"/>
    </xf>
    <xf numFmtId="0" fontId="3" fillId="0" borderId="10" xfId="3" applyFont="1" applyBorder="1"/>
    <xf numFmtId="3" fontId="4" fillId="0" borderId="11" xfId="3" applyNumberFormat="1" applyBorder="1"/>
    <xf numFmtId="0" fontId="3" fillId="0" borderId="12" xfId="3" applyFont="1" applyBorder="1"/>
    <xf numFmtId="0" fontId="3" fillId="0" borderId="7" xfId="3" applyFont="1" applyBorder="1"/>
    <xf numFmtId="3" fontId="3" fillId="0" borderId="13" xfId="3" applyNumberFormat="1" applyFont="1" applyBorder="1"/>
    <xf numFmtId="0" fontId="3" fillId="0" borderId="0" xfId="3" applyFont="1"/>
    <xf numFmtId="0" fontId="3" fillId="0" borderId="2" xfId="3" applyFont="1" applyBorder="1"/>
    <xf numFmtId="0" fontId="3" fillId="2" borderId="12" xfId="3" applyFont="1" applyFill="1" applyBorder="1"/>
    <xf numFmtId="164" fontId="4" fillId="2" borderId="11" xfId="3" applyNumberFormat="1" applyFill="1" applyBorder="1"/>
    <xf numFmtId="3" fontId="4" fillId="0" borderId="14" xfId="3" applyNumberFormat="1" applyBorder="1"/>
    <xf numFmtId="0" fontId="3" fillId="0" borderId="15" xfId="3" applyFont="1" applyBorder="1"/>
    <xf numFmtId="49" fontId="3" fillId="0" borderId="4" xfId="3" applyNumberFormat="1" applyFont="1" applyBorder="1" applyAlignment="1">
      <alignment horizontal="center"/>
    </xf>
    <xf numFmtId="3" fontId="4" fillId="0" borderId="16" xfId="3" applyNumberFormat="1" applyBorder="1"/>
    <xf numFmtId="3" fontId="4" fillId="0" borderId="17" xfId="3" applyNumberFormat="1" applyBorder="1"/>
    <xf numFmtId="3" fontId="3" fillId="0" borderId="5" xfId="3" applyNumberFormat="1" applyFont="1" applyBorder="1"/>
    <xf numFmtId="0" fontId="0" fillId="0" borderId="4" xfId="0" applyBorder="1"/>
    <xf numFmtId="3" fontId="4" fillId="0" borderId="18" xfId="3" applyNumberFormat="1" applyBorder="1"/>
    <xf numFmtId="3" fontId="4" fillId="0" borderId="19" xfId="3" applyNumberFormat="1" applyBorder="1"/>
    <xf numFmtId="3" fontId="4" fillId="0" borderId="20" xfId="3" applyNumberFormat="1" applyBorder="1"/>
    <xf numFmtId="0" fontId="0" fillId="0" borderId="0" xfId="0" applyAlignment="1">
      <alignment vertical="center"/>
    </xf>
    <xf numFmtId="3" fontId="0" fillId="0" borderId="4" xfId="0" applyNumberFormat="1" applyBorder="1"/>
    <xf numFmtId="9" fontId="4" fillId="2" borderId="4" xfId="2" applyFont="1" applyFill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7" xfId="0" applyFont="1" applyBorder="1"/>
    <xf numFmtId="0" fontId="6" fillId="0" borderId="0" xfId="0" applyFont="1"/>
    <xf numFmtId="0" fontId="7" fillId="0" borderId="0" xfId="0" applyFont="1"/>
    <xf numFmtId="0" fontId="8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3" fontId="9" fillId="0" borderId="10" xfId="0" applyNumberFormat="1" applyFont="1" applyBorder="1"/>
    <xf numFmtId="3" fontId="9" fillId="0" borderId="1" xfId="0" applyNumberFormat="1" applyFont="1" applyBorder="1"/>
    <xf numFmtId="0" fontId="4" fillId="0" borderId="22" xfId="0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3" fontId="4" fillId="0" borderId="22" xfId="0" applyNumberFormat="1" applyFont="1" applyBorder="1"/>
    <xf numFmtId="0" fontId="7" fillId="0" borderId="22" xfId="0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0" fillId="0" borderId="5" xfId="0" applyFont="1" applyBorder="1" applyAlignment="1">
      <alignment horizontal="right"/>
    </xf>
    <xf numFmtId="3" fontId="10" fillId="0" borderId="23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6" fillId="0" borderId="0" xfId="0" applyNumberFormat="1" applyFont="1"/>
    <xf numFmtId="3" fontId="8" fillId="0" borderId="7" xfId="0" applyNumberFormat="1" applyFont="1" applyBorder="1"/>
    <xf numFmtId="3" fontId="7" fillId="0" borderId="0" xfId="0" applyNumberFormat="1" applyFont="1"/>
    <xf numFmtId="0" fontId="6" fillId="0" borderId="6" xfId="0" applyFont="1" applyBorder="1"/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wrapText="1"/>
    </xf>
    <xf numFmtId="3" fontId="7" fillId="0" borderId="1" xfId="0" applyNumberFormat="1" applyFont="1" applyBorder="1"/>
    <xf numFmtId="0" fontId="7" fillId="0" borderId="22" xfId="0" applyFont="1" applyBorder="1"/>
    <xf numFmtId="3" fontId="7" fillId="0" borderId="22" xfId="0" applyNumberFormat="1" applyFont="1" applyBorder="1"/>
    <xf numFmtId="0" fontId="11" fillId="0" borderId="22" xfId="0" applyFont="1" applyBorder="1" applyAlignment="1">
      <alignment vertical="center" wrapText="1"/>
    </xf>
    <xf numFmtId="0" fontId="7" fillId="0" borderId="5" xfId="4" applyFont="1" applyBorder="1"/>
    <xf numFmtId="3" fontId="7" fillId="0" borderId="5" xfId="0" applyNumberFormat="1" applyFont="1" applyBorder="1"/>
    <xf numFmtId="0" fontId="7" fillId="0" borderId="1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23" xfId="0" applyFont="1" applyBorder="1"/>
    <xf numFmtId="3" fontId="7" fillId="0" borderId="24" xfId="0" applyNumberFormat="1" applyFont="1" applyBorder="1"/>
    <xf numFmtId="0" fontId="11" fillId="0" borderId="12" xfId="0" applyFont="1" applyBorder="1" applyAlignment="1">
      <alignment vertical="center" wrapText="1"/>
    </xf>
    <xf numFmtId="3" fontId="11" fillId="0" borderId="12" xfId="0" applyNumberFormat="1" applyFont="1" applyBorder="1" applyAlignment="1">
      <alignment vertical="center" wrapText="1"/>
    </xf>
    <xf numFmtId="0" fontId="7" fillId="0" borderId="23" xfId="0" applyFont="1" applyBorder="1"/>
    <xf numFmtId="0" fontId="8" fillId="0" borderId="7" xfId="0" applyFont="1" applyBorder="1"/>
    <xf numFmtId="0" fontId="8" fillId="0" borderId="0" xfId="0" applyFont="1"/>
    <xf numFmtId="0" fontId="6" fillId="0" borderId="13" xfId="0" applyFont="1" applyBorder="1" applyAlignment="1">
      <alignment horizontal="center"/>
    </xf>
    <xf numFmtId="3" fontId="12" fillId="0" borderId="1" xfId="0" applyNumberFormat="1" applyFont="1" applyBorder="1"/>
    <xf numFmtId="0" fontId="4" fillId="0" borderId="12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7" fillId="0" borderId="25" xfId="0" applyFont="1" applyBorder="1" applyAlignment="1">
      <alignment wrapText="1"/>
    </xf>
    <xf numFmtId="0" fontId="7" fillId="0" borderId="6" xfId="4" applyFont="1" applyBorder="1"/>
    <xf numFmtId="0" fontId="7" fillId="0" borderId="25" xfId="0" applyFont="1" applyBorder="1"/>
    <xf numFmtId="3" fontId="6" fillId="0" borderId="8" xfId="0" applyNumberFormat="1" applyFont="1" applyBorder="1" applyAlignment="1">
      <alignment horizontal="center"/>
    </xf>
    <xf numFmtId="3" fontId="6" fillId="0" borderId="26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3" fontId="12" fillId="0" borderId="10" xfId="0" applyNumberFormat="1" applyFont="1" applyBorder="1"/>
    <xf numFmtId="3" fontId="4" fillId="0" borderId="12" xfId="0" applyNumberFormat="1" applyFont="1" applyBorder="1"/>
    <xf numFmtId="3" fontId="10" fillId="0" borderId="23" xfId="0" applyNumberFormat="1" applyFont="1" applyBorder="1"/>
    <xf numFmtId="3" fontId="7" fillId="0" borderId="6" xfId="0" applyNumberFormat="1" applyFont="1" applyBorder="1"/>
    <xf numFmtId="3" fontId="7" fillId="0" borderId="25" xfId="0" applyNumberFormat="1" applyFont="1" applyBorder="1"/>
    <xf numFmtId="0" fontId="7" fillId="0" borderId="22" xfId="0" applyFont="1" applyBorder="1" applyAlignment="1">
      <alignment wrapText="1"/>
    </xf>
    <xf numFmtId="3" fontId="7" fillId="0" borderId="22" xfId="0" applyNumberFormat="1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3" fontId="7" fillId="0" borderId="10" xfId="0" applyNumberFormat="1" applyFont="1" applyBorder="1"/>
    <xf numFmtId="3" fontId="7" fillId="0" borderId="23" xfId="0" applyNumberFormat="1" applyFont="1" applyBorder="1"/>
    <xf numFmtId="0" fontId="13" fillId="0" borderId="0" xfId="0" applyFont="1"/>
    <xf numFmtId="16" fontId="0" fillId="0" borderId="0" xfId="0" applyNumberFormat="1"/>
    <xf numFmtId="0" fontId="0" fillId="0" borderId="0" xfId="0" applyAlignment="1">
      <alignment wrapText="1"/>
    </xf>
    <xf numFmtId="0" fontId="6" fillId="0" borderId="7" xfId="0" applyFont="1" applyBorder="1" applyAlignment="1">
      <alignment horizontal="center"/>
    </xf>
    <xf numFmtId="0" fontId="6" fillId="0" borderId="4" xfId="0" applyFont="1" applyBorder="1"/>
    <xf numFmtId="3" fontId="6" fillId="0" borderId="4" xfId="0" applyNumberFormat="1" applyFont="1" applyBorder="1"/>
    <xf numFmtId="0" fontId="6" fillId="0" borderId="4" xfId="0" applyFont="1" applyBorder="1" applyAlignment="1">
      <alignment horizontal="center"/>
    </xf>
    <xf numFmtId="3" fontId="7" fillId="0" borderId="1" xfId="0" applyNumberFormat="1" applyFont="1" applyBorder="1" applyAlignment="1">
      <alignment horizontal="right"/>
    </xf>
    <xf numFmtId="0" fontId="7" fillId="0" borderId="4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43" fontId="0" fillId="0" borderId="4" xfId="1" applyFont="1" applyBorder="1"/>
    <xf numFmtId="3" fontId="6" fillId="0" borderId="4" xfId="0" applyNumberFormat="1" applyFont="1" applyBorder="1" applyAlignment="1">
      <alignment horizontal="center"/>
    </xf>
    <xf numFmtId="3" fontId="7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14" fillId="0" borderId="0" xfId="0" applyFont="1"/>
    <xf numFmtId="3" fontId="6" fillId="0" borderId="7" xfId="0" applyNumberFormat="1" applyFont="1" applyBorder="1"/>
    <xf numFmtId="0" fontId="6" fillId="3" borderId="27" xfId="0" applyFont="1" applyFill="1" applyBorder="1" applyAlignment="1">
      <alignment horizontal="center"/>
    </xf>
    <xf numFmtId="0" fontId="7" fillId="0" borderId="22" xfId="4" applyFont="1" applyBorder="1"/>
    <xf numFmtId="0" fontId="8" fillId="0" borderId="4" xfId="0" applyFont="1" applyBorder="1"/>
    <xf numFmtId="43" fontId="8" fillId="0" borderId="4" xfId="1" applyFont="1" applyBorder="1"/>
    <xf numFmtId="1" fontId="0" fillId="0" borderId="4" xfId="0" applyNumberFormat="1" applyBorder="1"/>
    <xf numFmtId="1" fontId="0" fillId="0" borderId="0" xfId="0" applyNumberFormat="1"/>
    <xf numFmtId="0" fontId="15" fillId="0" borderId="1" xfId="0" applyFont="1" applyBorder="1"/>
    <xf numFmtId="0" fontId="4" fillId="0" borderId="22" xfId="0" applyFont="1" applyBorder="1"/>
    <xf numFmtId="0" fontId="4" fillId="0" borderId="1" xfId="0" applyFont="1" applyBorder="1"/>
    <xf numFmtId="0" fontId="4" fillId="0" borderId="5" xfId="0" applyFont="1" applyBorder="1"/>
    <xf numFmtId="0" fontId="4" fillId="0" borderId="1" xfId="5" applyFont="1" applyBorder="1"/>
    <xf numFmtId="0" fontId="4" fillId="0" borderId="5" xfId="5" applyFont="1" applyBorder="1"/>
    <xf numFmtId="0" fontId="4" fillId="0" borderId="0" xfId="5" applyFont="1"/>
    <xf numFmtId="0" fontId="16" fillId="0" borderId="7" xfId="0" applyFont="1" applyBorder="1"/>
    <xf numFmtId="0" fontId="10" fillId="0" borderId="0" xfId="0" applyFont="1"/>
    <xf numFmtId="0" fontId="9" fillId="0" borderId="0" xfId="0" applyFont="1"/>
    <xf numFmtId="0" fontId="17" fillId="0" borderId="0" xfId="0" applyFont="1"/>
    <xf numFmtId="0" fontId="9" fillId="0" borderId="22" xfId="0" applyFont="1" applyBorder="1" applyAlignment="1">
      <alignment horizontal="left"/>
    </xf>
    <xf numFmtId="3" fontId="9" fillId="0" borderId="25" xfId="0" applyNumberFormat="1" applyFont="1" applyBorder="1"/>
    <xf numFmtId="0" fontId="10" fillId="0" borderId="22" xfId="0" applyFont="1" applyBorder="1" applyAlignment="1">
      <alignment horizontal="right"/>
    </xf>
    <xf numFmtId="3" fontId="10" fillId="0" borderId="0" xfId="0" applyNumberFormat="1" applyFont="1"/>
    <xf numFmtId="3" fontId="9" fillId="0" borderId="0" xfId="0" applyNumberFormat="1" applyFont="1"/>
    <xf numFmtId="0" fontId="17" fillId="0" borderId="22" xfId="0" applyFont="1" applyBorder="1" applyAlignment="1">
      <alignment horizontal="right"/>
    </xf>
    <xf numFmtId="3" fontId="17" fillId="0" borderId="0" xfId="0" applyNumberFormat="1" applyFont="1"/>
    <xf numFmtId="3" fontId="4" fillId="0" borderId="0" xfId="0" applyNumberFormat="1" applyFont="1"/>
    <xf numFmtId="3" fontId="7" fillId="0" borderId="7" xfId="0" applyNumberFormat="1" applyFont="1" applyBorder="1"/>
    <xf numFmtId="3" fontId="10" fillId="0" borderId="22" xfId="0" applyNumberFormat="1" applyFont="1" applyBorder="1"/>
    <xf numFmtId="3" fontId="9" fillId="0" borderId="22" xfId="0" applyNumberFormat="1" applyFont="1" applyBorder="1"/>
    <xf numFmtId="3" fontId="17" fillId="0" borderId="22" xfId="0" applyNumberFormat="1" applyFont="1" applyBorder="1"/>
    <xf numFmtId="3" fontId="4" fillId="0" borderId="5" xfId="0" applyNumberFormat="1" applyFont="1" applyBorder="1"/>
    <xf numFmtId="3" fontId="7" fillId="0" borderId="12" xfId="0" applyNumberFormat="1" applyFont="1" applyBorder="1"/>
    <xf numFmtId="0" fontId="7" fillId="0" borderId="12" xfId="0" applyFont="1" applyBorder="1"/>
    <xf numFmtId="3" fontId="6" fillId="0" borderId="28" xfId="0" applyNumberFormat="1" applyFont="1" applyBorder="1"/>
    <xf numFmtId="3" fontId="6" fillId="0" borderId="13" xfId="0" applyNumberFormat="1" applyFont="1" applyBorder="1"/>
    <xf numFmtId="0" fontId="7" fillId="0" borderId="28" xfId="0" applyFont="1" applyBorder="1"/>
    <xf numFmtId="3" fontId="7" fillId="0" borderId="28" xfId="0" applyNumberFormat="1" applyFont="1" applyBorder="1"/>
    <xf numFmtId="3" fontId="7" fillId="0" borderId="13" xfId="0" applyNumberFormat="1" applyFont="1" applyBorder="1"/>
    <xf numFmtId="0" fontId="7" fillId="0" borderId="13" xfId="0" applyFont="1" applyBorder="1"/>
    <xf numFmtId="3" fontId="6" fillId="0" borderId="5" xfId="0" applyNumberFormat="1" applyFont="1" applyBorder="1"/>
    <xf numFmtId="3" fontId="7" fillId="0" borderId="16" xfId="0" applyNumberFormat="1" applyFont="1" applyBorder="1"/>
    <xf numFmtId="3" fontId="7" fillId="0" borderId="17" xfId="0" applyNumberFormat="1" applyFont="1" applyBorder="1"/>
    <xf numFmtId="3" fontId="7" fillId="0" borderId="29" xfId="0" applyNumberFormat="1" applyFont="1" applyBorder="1"/>
    <xf numFmtId="3" fontId="6" fillId="0" borderId="30" xfId="0" applyNumberFormat="1" applyFont="1" applyBorder="1" applyAlignment="1">
      <alignment horizontal="center"/>
    </xf>
    <xf numFmtId="0" fontId="7" fillId="0" borderId="4" xfId="0" applyFont="1" applyBorder="1"/>
    <xf numFmtId="0" fontId="7" fillId="0" borderId="27" xfId="0" applyFont="1" applyBorder="1"/>
    <xf numFmtId="0" fontId="18" fillId="0" borderId="27" xfId="0" applyFont="1" applyBorder="1" applyAlignment="1">
      <alignment horizontal="left"/>
    </xf>
    <xf numFmtId="3" fontId="6" fillId="0" borderId="31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7" fillId="0" borderId="30" xfId="0" applyNumberFormat="1" applyFont="1" applyBorder="1"/>
    <xf numFmtId="3" fontId="7" fillId="0" borderId="4" xfId="0" applyNumberFormat="1" applyFont="1" applyBorder="1"/>
    <xf numFmtId="0" fontId="18" fillId="0" borderId="4" xfId="0" applyFont="1" applyBorder="1"/>
    <xf numFmtId="3" fontId="6" fillId="0" borderId="30" xfId="0" applyNumberFormat="1" applyFont="1" applyBorder="1"/>
    <xf numFmtId="0" fontId="6" fillId="0" borderId="4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" fontId="7" fillId="0" borderId="4" xfId="0" applyNumberFormat="1" applyFont="1" applyBorder="1"/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28" xfId="0" applyFont="1" applyBorder="1"/>
    <xf numFmtId="0" fontId="4" fillId="0" borderId="13" xfId="0" applyFont="1" applyBorder="1"/>
    <xf numFmtId="0" fontId="19" fillId="0" borderId="26" xfId="0" applyFont="1" applyBorder="1"/>
    <xf numFmtId="0" fontId="4" fillId="0" borderId="6" xfId="0" applyFont="1" applyBorder="1"/>
    <xf numFmtId="0" fontId="19" fillId="0" borderId="34" xfId="0" applyFont="1" applyBorder="1"/>
    <xf numFmtId="0" fontId="7" fillId="0" borderId="35" xfId="0" applyFont="1" applyBorder="1"/>
    <xf numFmtId="0" fontId="17" fillId="0" borderId="5" xfId="0" applyFont="1" applyBorder="1" applyAlignment="1">
      <alignment horizontal="right"/>
    </xf>
    <xf numFmtId="0" fontId="19" fillId="0" borderId="36" xfId="0" applyFont="1" applyBorder="1"/>
    <xf numFmtId="0" fontId="4" fillId="0" borderId="37" xfId="0" applyFont="1" applyBorder="1"/>
    <xf numFmtId="0" fontId="4" fillId="0" borderId="35" xfId="0" applyFont="1" applyBorder="1"/>
    <xf numFmtId="0" fontId="4" fillId="0" borderId="36" xfId="0" applyFont="1" applyBorder="1"/>
    <xf numFmtId="0" fontId="4" fillId="0" borderId="26" xfId="0" applyFont="1" applyBorder="1"/>
    <xf numFmtId="0" fontId="4" fillId="0" borderId="38" xfId="0" applyFont="1" applyBorder="1"/>
    <xf numFmtId="0" fontId="4" fillId="0" borderId="29" xfId="0" applyFont="1" applyBorder="1"/>
    <xf numFmtId="0" fontId="22" fillId="0" borderId="22" xfId="0" applyFont="1" applyBorder="1"/>
    <xf numFmtId="0" fontId="23" fillId="0" borderId="6" xfId="0" applyFont="1" applyBorder="1" applyAlignment="1">
      <alignment horizontal="center"/>
    </xf>
    <xf numFmtId="0" fontId="4" fillId="0" borderId="2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3" fontId="11" fillId="0" borderId="22" xfId="0" applyNumberFormat="1" applyFont="1" applyBorder="1" applyAlignment="1">
      <alignment vertical="center" wrapText="1"/>
    </xf>
    <xf numFmtId="3" fontId="0" fillId="0" borderId="0" xfId="0" applyNumberFormat="1"/>
    <xf numFmtId="0" fontId="2" fillId="0" borderId="0" xfId="0" applyFont="1"/>
    <xf numFmtId="0" fontId="25" fillId="0" borderId="0" xfId="0" applyFont="1"/>
    <xf numFmtId="0" fontId="25" fillId="0" borderId="4" xfId="0" applyFont="1" applyBorder="1"/>
    <xf numFmtId="0" fontId="1" fillId="0" borderId="0" xfId="0" applyFont="1"/>
    <xf numFmtId="0" fontId="26" fillId="0" borderId="0" xfId="0" applyFont="1"/>
    <xf numFmtId="3" fontId="8" fillId="0" borderId="7" xfId="0" applyNumberFormat="1" applyFont="1" applyFill="1" applyBorder="1"/>
  </cellXfs>
  <cellStyles count="6">
    <cellStyle name="Coma" xfId="1" builtinId="3"/>
    <cellStyle name="Normal" xfId="0" builtinId="0"/>
    <cellStyle name="Normal 2" xfId="3" xr:uid="{00000000-0005-0000-0000-000031000000}"/>
    <cellStyle name="Normal_nov-des 06" xfId="4" xr:uid="{00000000-0005-0000-0000-000032000000}"/>
    <cellStyle name="Normal_setembre 06" xfId="5" xr:uid="{00000000-0005-0000-0000-000033000000}"/>
    <cellStyle name="Percentatge" xfId="2" builtinId="5"/>
  </cellStyles>
  <dxfs count="0"/>
  <tableStyles count="0" defaultTableStyle="TableStyleMedium9" defaultPivotStyle="PivotStyleLight16"/>
  <colors>
    <mruColors>
      <color rgb="FF9933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SADE!$N$9:$AJ$9</c:f>
              <c:strCache>
                <c:ptCount val="23"/>
                <c:pt idx="0">
                  <c:v>10/05-14/05</c:v>
                </c:pt>
                <c:pt idx="1">
                  <c:v>15/05-21/05</c:v>
                </c:pt>
                <c:pt idx="2">
                  <c:v>22/05-28/05</c:v>
                </c:pt>
                <c:pt idx="3">
                  <c:v>29/05-04/06</c:v>
                </c:pt>
                <c:pt idx="4">
                  <c:v>05/06-11/06</c:v>
                </c:pt>
                <c:pt idx="5">
                  <c:v>12/06-18/06</c:v>
                </c:pt>
                <c:pt idx="6">
                  <c:v>19/06-25/06</c:v>
                </c:pt>
                <c:pt idx="7">
                  <c:v>26/06-02/07</c:v>
                </c:pt>
                <c:pt idx="8">
                  <c:v>03/07-09/07</c:v>
                </c:pt>
                <c:pt idx="9">
                  <c:v>10/07-16/07</c:v>
                </c:pt>
                <c:pt idx="10">
                  <c:v>17/07-23/07</c:v>
                </c:pt>
                <c:pt idx="11">
                  <c:v>24/07-30/07</c:v>
                </c:pt>
                <c:pt idx="12">
                  <c:v>31/07-06/08</c:v>
                </c:pt>
                <c:pt idx="13">
                  <c:v>07/08-13/08</c:v>
                </c:pt>
                <c:pt idx="14">
                  <c:v>14/08-20/08</c:v>
                </c:pt>
                <c:pt idx="15">
                  <c:v>21/08-27/08</c:v>
                </c:pt>
                <c:pt idx="16">
                  <c:v>28/08-03/09</c:v>
                </c:pt>
                <c:pt idx="17">
                  <c:v>04/09-10/09</c:v>
                </c:pt>
                <c:pt idx="18">
                  <c:v>11/09-17/09</c:v>
                </c:pt>
                <c:pt idx="19">
                  <c:v>18/09-24/09</c:v>
                </c:pt>
                <c:pt idx="20">
                  <c:v>25/09-01/10</c:v>
                </c:pt>
                <c:pt idx="21">
                  <c:v>02/10-08/10</c:v>
                </c:pt>
                <c:pt idx="22">
                  <c:v>09/10-15/10</c:v>
                </c:pt>
              </c:strCache>
            </c:strRef>
          </c:cat>
          <c:val>
            <c:numRef>
              <c:f>SADE!$N$10:$AJ$10</c:f>
              <c:numCache>
                <c:formatCode>General</c:formatCode>
                <c:ptCount val="23"/>
                <c:pt idx="0">
                  <c:v>3427</c:v>
                </c:pt>
                <c:pt idx="1">
                  <c:v>2766</c:v>
                </c:pt>
                <c:pt idx="2">
                  <c:v>1687</c:v>
                </c:pt>
                <c:pt idx="3">
                  <c:v>2255</c:v>
                </c:pt>
                <c:pt idx="4">
                  <c:v>1968</c:v>
                </c:pt>
                <c:pt idx="5">
                  <c:v>1672</c:v>
                </c:pt>
                <c:pt idx="6">
                  <c:v>1617</c:v>
                </c:pt>
                <c:pt idx="7">
                  <c:v>1803</c:v>
                </c:pt>
                <c:pt idx="8">
                  <c:v>1696</c:v>
                </c:pt>
                <c:pt idx="9">
                  <c:v>1590</c:v>
                </c:pt>
                <c:pt idx="10">
                  <c:v>1645</c:v>
                </c:pt>
                <c:pt idx="11">
                  <c:v>1939</c:v>
                </c:pt>
                <c:pt idx="12">
                  <c:v>2343</c:v>
                </c:pt>
                <c:pt idx="13">
                  <c:v>1663</c:v>
                </c:pt>
                <c:pt idx="14">
                  <c:v>1422</c:v>
                </c:pt>
                <c:pt idx="15">
                  <c:v>1946</c:v>
                </c:pt>
                <c:pt idx="16">
                  <c:v>2022</c:v>
                </c:pt>
                <c:pt idx="17">
                  <c:v>1706</c:v>
                </c:pt>
                <c:pt idx="18">
                  <c:v>1952</c:v>
                </c:pt>
                <c:pt idx="19">
                  <c:v>2179</c:v>
                </c:pt>
                <c:pt idx="20">
                  <c:v>2313</c:v>
                </c:pt>
                <c:pt idx="21">
                  <c:v>2583</c:v>
                </c:pt>
                <c:pt idx="22">
                  <c:v>3740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3-4941-9715-C6AF3656F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166176"/>
        <c:axId val="1120125440"/>
      </c:lineChart>
      <c:catAx>
        <c:axId val="163616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120125440"/>
        <c:crosses val="autoZero"/>
        <c:auto val="1"/>
        <c:lblAlgn val="ctr"/>
        <c:lblOffset val="100"/>
        <c:noMultiLvlLbl val="0"/>
      </c:catAx>
      <c:valAx>
        <c:axId val="1120125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636166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'INTELIGÈNCIA ARTIFICIAL'!$L$9:$L$18</c:f>
              <c:strCache>
                <c:ptCount val="10"/>
                <c:pt idx="0">
                  <c:v>Tallers familiars IA</c:v>
                </c:pt>
                <c:pt idx="1">
                  <c:v>Taller Ai, ai, ai</c:v>
                </c:pt>
                <c:pt idx="2">
                  <c:v>Imaginació amplificada. Taller en família</c:v>
                </c:pt>
                <c:pt idx="3">
                  <c:v>Estació Beta</c:v>
                </c:pt>
                <c:pt idx="4">
                  <c:v>Ramón López de Màntaras. És possible una IA ètica?</c:v>
                </c:pt>
                <c:pt idx="5">
                  <c:v>Societats algorísmiques</c:v>
                </c:pt>
                <c:pt idx="6">
                  <c:v>N. Katherine Hayles. Ser humà en l'era de la IA</c:v>
                </c:pt>
                <c:pt idx="7">
                  <c:v>Col·lectius IA</c:v>
                </c:pt>
                <c:pt idx="8">
                  <c:v>Els camins de la intel·ligència artificial</c:v>
                </c:pt>
                <c:pt idx="9">
                  <c:v>ALIA IA</c:v>
                </c:pt>
              </c:strCache>
            </c:strRef>
          </c:cat>
          <c:val>
            <c:numRef>
              <c:f>'INTELIGÈNCIA ARTIFICIAL'!$M$9:$M$18</c:f>
              <c:numCache>
                <c:formatCode>General</c:formatCode>
                <c:ptCount val="10"/>
                <c:pt idx="0">
                  <c:v>20</c:v>
                </c:pt>
                <c:pt idx="1">
                  <c:v>55</c:v>
                </c:pt>
                <c:pt idx="2">
                  <c:v>66</c:v>
                </c:pt>
                <c:pt idx="3" formatCode="#,##0">
                  <c:v>96</c:v>
                </c:pt>
                <c:pt idx="4">
                  <c:v>120</c:v>
                </c:pt>
                <c:pt idx="5">
                  <c:v>129</c:v>
                </c:pt>
                <c:pt idx="6">
                  <c:v>220</c:v>
                </c:pt>
                <c:pt idx="7">
                  <c:v>285</c:v>
                </c:pt>
                <c:pt idx="8">
                  <c:v>407</c:v>
                </c:pt>
                <c:pt idx="9">
                  <c:v>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A-4D6A-801F-3AA9535AB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44866816"/>
        <c:axId val="542119856"/>
      </c:barChart>
      <c:catAx>
        <c:axId val="544866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2119856"/>
        <c:crosses val="autoZero"/>
        <c:auto val="1"/>
        <c:lblAlgn val="ctr"/>
        <c:lblOffset val="100"/>
        <c:noMultiLvlLbl val="0"/>
      </c:catAx>
      <c:valAx>
        <c:axId val="54211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486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072881391145366"/>
          <c:y val="0.33633763984302439"/>
          <c:w val="0.60388977763003904"/>
          <c:h val="0.5700478102067626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11-4296-8155-0603B1BF588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11-4296-8155-0603B1BF588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11-4296-8155-0603B1BF588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11-4296-8155-0603B1BF588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11-4296-8155-0603B1BF588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11-4296-8155-0603B1BF588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11-4296-8155-0603B1BF588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811-4296-8155-0603B1BF588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D811-4296-8155-0603B1BF5889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811-4296-8155-0603B1BF5889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88-49C0-8726-026F4D5D3D34}"/>
              </c:ext>
            </c:extLst>
          </c:dPt>
          <c:dLbls>
            <c:dLbl>
              <c:idx val="10"/>
              <c:layout>
                <c:manualLayout>
                  <c:x val="-8.0307742782152233E-2"/>
                  <c:y val="-0.1695257363662875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88-49C0-8726-026F4D5D3D3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'INTELIGÈNCIA ARTIFICIAL'!$L$9:$L$19</c:f>
              <c:strCache>
                <c:ptCount val="11"/>
                <c:pt idx="0">
                  <c:v>Tallers familiars IA</c:v>
                </c:pt>
                <c:pt idx="1">
                  <c:v>Taller Ai, ai, ai</c:v>
                </c:pt>
                <c:pt idx="2">
                  <c:v>Imaginació amplificada. Taller en família</c:v>
                </c:pt>
                <c:pt idx="3">
                  <c:v>Estació Beta</c:v>
                </c:pt>
                <c:pt idx="4">
                  <c:v>Ramón López de Màntaras. És possible una IA ètica?</c:v>
                </c:pt>
                <c:pt idx="5">
                  <c:v>Societats algorísmiques</c:v>
                </c:pt>
                <c:pt idx="6">
                  <c:v>N. Katherine Hayles. Ser humà en l'era de la IA</c:v>
                </c:pt>
                <c:pt idx="7">
                  <c:v>Col·lectius IA</c:v>
                </c:pt>
                <c:pt idx="8">
                  <c:v>Els camins de la intel·ligència artificial</c:v>
                </c:pt>
                <c:pt idx="9">
                  <c:v>ALIA IA</c:v>
                </c:pt>
                <c:pt idx="10">
                  <c:v>L'Aprenenta</c:v>
                </c:pt>
              </c:strCache>
            </c:strRef>
          </c:cat>
          <c:val>
            <c:numRef>
              <c:f>'INTELIGÈNCIA ARTIFICIAL'!$M$9:$M$19</c:f>
              <c:numCache>
                <c:formatCode>General</c:formatCode>
                <c:ptCount val="11"/>
                <c:pt idx="0">
                  <c:v>20</c:v>
                </c:pt>
                <c:pt idx="1">
                  <c:v>55</c:v>
                </c:pt>
                <c:pt idx="2">
                  <c:v>66</c:v>
                </c:pt>
                <c:pt idx="3" formatCode="#,##0">
                  <c:v>96</c:v>
                </c:pt>
                <c:pt idx="4">
                  <c:v>120</c:v>
                </c:pt>
                <c:pt idx="5">
                  <c:v>129</c:v>
                </c:pt>
                <c:pt idx="6">
                  <c:v>220</c:v>
                </c:pt>
                <c:pt idx="7">
                  <c:v>285</c:v>
                </c:pt>
                <c:pt idx="8">
                  <c:v>407</c:v>
                </c:pt>
                <c:pt idx="9">
                  <c:v>560</c:v>
                </c:pt>
                <c:pt idx="10">
                  <c:v>6698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8-49C0-8726-026F4D5D3D3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'INTELIGÈNCIA ARTIFICIAL'!$J$3</c:f>
              <c:strCache>
                <c:ptCount val="1"/>
                <c:pt idx="0">
                  <c:v>individuals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'INTELIGÈNCIA ARTIFICIAL'!$K$2:$M$2</c:f>
              <c:strCache>
                <c:ptCount val="3"/>
                <c:pt idx="0">
                  <c:v>Octubre</c:v>
                </c:pt>
                <c:pt idx="1">
                  <c:v>Novembre </c:v>
                </c:pt>
                <c:pt idx="2">
                  <c:v>Desembre</c:v>
                </c:pt>
              </c:strCache>
            </c:strRef>
          </c:cat>
          <c:val>
            <c:numRef>
              <c:f>'INTELIGÈNCIA ARTIFICIAL'!$K$3:$M$3</c:f>
              <c:numCache>
                <c:formatCode>#,##0</c:formatCode>
                <c:ptCount val="3"/>
                <c:pt idx="0">
                  <c:v>5958</c:v>
                </c:pt>
                <c:pt idx="1">
                  <c:v>13438</c:v>
                </c:pt>
                <c:pt idx="2">
                  <c:v>13486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D-4C39-8494-CEA7224E9AC5}"/>
            </c:ext>
          </c:extLst>
        </c:ser>
        <c:ser>
          <c:idx val="1"/>
          <c:order val="1"/>
          <c:tx>
            <c:strRef>
              <c:f>'INTELIGÈNCIA ARTIFICIAL'!$J$4</c:f>
              <c:strCache>
                <c:ptCount val="1"/>
                <c:pt idx="0">
                  <c:v>diumenge de 15-20h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'INTELIGÈNCIA ARTIFICIAL'!$K$2:$M$2</c:f>
              <c:strCache>
                <c:ptCount val="3"/>
                <c:pt idx="0">
                  <c:v>Octubre</c:v>
                </c:pt>
                <c:pt idx="1">
                  <c:v>Novembre </c:v>
                </c:pt>
                <c:pt idx="2">
                  <c:v>Desembre</c:v>
                </c:pt>
              </c:strCache>
            </c:strRef>
          </c:cat>
          <c:val>
            <c:numRef>
              <c:f>'INTELIGÈNCIA ARTIFICIAL'!$K$4:$M$4</c:f>
              <c:numCache>
                <c:formatCode>#,##0</c:formatCode>
                <c:ptCount val="3"/>
                <c:pt idx="0">
                  <c:v>2634</c:v>
                </c:pt>
                <c:pt idx="1">
                  <c:v>5359</c:v>
                </c:pt>
                <c:pt idx="2">
                  <c:v>3931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3D-4C39-8494-CEA7224E9AC5}"/>
            </c:ext>
          </c:extLst>
        </c:ser>
        <c:ser>
          <c:idx val="2"/>
          <c:order val="2"/>
          <c:tx>
            <c:strRef>
              <c:f>'INTELIGÈNCIA ARTIFICIAL'!$J$5</c:f>
              <c:strCache>
                <c:ptCount val="1"/>
                <c:pt idx="0">
                  <c:v>grups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'INTELIGÈNCIA ARTIFICIAL'!$K$2:$M$2</c:f>
              <c:strCache>
                <c:ptCount val="3"/>
                <c:pt idx="0">
                  <c:v>Octubre</c:v>
                </c:pt>
                <c:pt idx="1">
                  <c:v>Novembre </c:v>
                </c:pt>
                <c:pt idx="2">
                  <c:v>Desembre</c:v>
                </c:pt>
              </c:strCache>
            </c:strRef>
          </c:cat>
          <c:val>
            <c:numRef>
              <c:f>'INTELIGÈNCIA ARTIFICIAL'!$K$5:$M$5</c:f>
              <c:numCache>
                <c:formatCode>#,##0</c:formatCode>
                <c:ptCount val="3"/>
                <c:pt idx="0">
                  <c:v>1057</c:v>
                </c:pt>
                <c:pt idx="1">
                  <c:v>4660</c:v>
                </c:pt>
                <c:pt idx="2">
                  <c:v>3148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3D-4C39-8494-CEA7224E9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1968672"/>
        <c:axId val="277824080"/>
      </c:barChart>
      <c:catAx>
        <c:axId val="55196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77824080"/>
        <c:crosses val="autoZero"/>
        <c:auto val="1"/>
        <c:lblAlgn val="ctr"/>
        <c:lblOffset val="100"/>
        <c:noMultiLvlLbl val="0"/>
      </c:catAx>
      <c:valAx>
        <c:axId val="277824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96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278652668416448"/>
          <c:y val="0.47540427238261884"/>
          <c:w val="0.3222134733158355"/>
          <c:h val="0.234376640419947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'INTELIGÈNCIA ARTIFICIAL'!$C$1:$E$1</c:f>
              <c:strCache>
                <c:ptCount val="3"/>
                <c:pt idx="0">
                  <c:v>Octubre</c:v>
                </c:pt>
                <c:pt idx="1">
                  <c:v>Novembre </c:v>
                </c:pt>
                <c:pt idx="2">
                  <c:v>Desembre</c:v>
                </c:pt>
              </c:strCache>
            </c:strRef>
          </c:cat>
          <c:val>
            <c:numRef>
              <c:f>'INTELIGÈNCIA ARTIFICIAL'!$C$3:$E$3</c:f>
              <c:numCache>
                <c:formatCode>#,##0</c:formatCode>
                <c:ptCount val="3"/>
                <c:pt idx="0">
                  <c:v>9649</c:v>
                </c:pt>
                <c:pt idx="1">
                  <c:v>23457</c:v>
                </c:pt>
                <c:pt idx="2">
                  <c:v>20565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0-49B0-818F-64897514C9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54375056"/>
        <c:axId val="554731712"/>
      </c:barChart>
      <c:catAx>
        <c:axId val="55437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4731712"/>
        <c:crosses val="autoZero"/>
        <c:auto val="1"/>
        <c:lblAlgn val="ctr"/>
        <c:lblOffset val="100"/>
        <c:noMultiLvlLbl val="0"/>
      </c:catAx>
      <c:valAx>
        <c:axId val="55473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437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5"/>
          <c:y val="0.19675925925925927"/>
          <c:w val="0.39444444444444443"/>
          <c:h val="0.6574074074074074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A0-4CEA-8365-8566213D2513}"/>
              </c:ext>
            </c:extLst>
          </c:dPt>
          <c:dPt>
            <c:idx val="1"/>
            <c:bubble3D val="0"/>
            <c:spPr>
              <a:solidFill>
                <a:schemeClr val="accent5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6A0-4CEA-8365-8566213D2513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A0-4CEA-8365-8566213D2513}"/>
              </c:ext>
            </c:extLst>
          </c:dPt>
          <c:dPt>
            <c:idx val="3"/>
            <c:bubble3D val="0"/>
            <c:spPr>
              <a:solidFill>
                <a:schemeClr val="accent5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6A0-4CEA-8365-8566213D2513}"/>
              </c:ext>
            </c:extLst>
          </c:dPt>
          <c:dPt>
            <c:idx val="4"/>
            <c:bubble3D val="0"/>
            <c:spPr>
              <a:solidFill>
                <a:schemeClr val="accent5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6A0-4CEA-8365-8566213D2513}"/>
              </c:ext>
            </c:extLst>
          </c:dPt>
          <c:dLbls>
            <c:dLbl>
              <c:idx val="0"/>
              <c:layout>
                <c:manualLayout>
                  <c:x val="0.16666666666666666"/>
                  <c:y val="-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6A0-4CEA-8365-8566213D2513}"/>
                </c:ext>
              </c:extLst>
            </c:dLbl>
            <c:dLbl>
              <c:idx val="1"/>
              <c:layout>
                <c:manualLayout>
                  <c:x val="-0.15277777777777779"/>
                  <c:y val="7.870370370370362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A0-4CEA-8365-8566213D2513}"/>
                </c:ext>
              </c:extLst>
            </c:dLbl>
            <c:dLbl>
              <c:idx val="2"/>
              <c:layout>
                <c:manualLayout>
                  <c:x val="-0.19444444444444448"/>
                  <c:y val="0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6A0-4CEA-8365-8566213D2513}"/>
                </c:ext>
              </c:extLst>
            </c:dLbl>
            <c:dLbl>
              <c:idx val="3"/>
              <c:layout>
                <c:manualLayout>
                  <c:x val="-0.11666666666666672"/>
                  <c:y val="-0.1296296296296296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A0-4CEA-8365-8566213D2513}"/>
                </c:ext>
              </c:extLst>
            </c:dLbl>
            <c:dLbl>
              <c:idx val="4"/>
              <c:layout>
                <c:manualLayout>
                  <c:x val="-2.7777777777777828E-2"/>
                  <c:y val="-0.1712962962962963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6A0-4CEA-8365-8566213D25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'INTELIGÈNCIA ARTIFICIAL'!$A$42:$A$46</c:f>
              <c:strCache>
                <c:ptCount val="5"/>
                <c:pt idx="0">
                  <c:v>Barcelona ciutat</c:v>
                </c:pt>
                <c:pt idx="1">
                  <c:v>Catalunya</c:v>
                </c:pt>
                <c:pt idx="2">
                  <c:v>Altres Comunitats autònomes</c:v>
                </c:pt>
                <c:pt idx="3">
                  <c:v>Europa</c:v>
                </c:pt>
                <c:pt idx="4">
                  <c:v>Resta del món</c:v>
                </c:pt>
              </c:strCache>
            </c:strRef>
          </c:cat>
          <c:val>
            <c:numRef>
              <c:f>'INTELIGÈNCIA ARTIFICIAL'!$B$42:$B$46</c:f>
              <c:numCache>
                <c:formatCode>General</c:formatCode>
                <c:ptCount val="5"/>
                <c:pt idx="0">
                  <c:v>47.8</c:v>
                </c:pt>
                <c:pt idx="1">
                  <c:v>21.5</c:v>
                </c:pt>
                <c:pt idx="2">
                  <c:v>4.9000000000000004</c:v>
                </c:pt>
                <c:pt idx="3">
                  <c:v>16.7</c:v>
                </c:pt>
                <c:pt idx="4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A0-4CEA-8365-8566213D2513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a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805555555555555"/>
          <c:y val="0.12731481481481483"/>
          <c:w val="0.45555555555555555"/>
          <c:h val="0.759259259259259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shade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625-4259-819B-B3AB1E903C90}"/>
              </c:ext>
            </c:extLst>
          </c:dPt>
          <c:dPt>
            <c:idx val="1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625-4259-819B-B3AB1E903C90}"/>
              </c:ext>
            </c:extLst>
          </c:dPt>
          <c:dPt>
            <c:idx val="2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625-4259-819B-B3AB1E903C90}"/>
              </c:ext>
            </c:extLst>
          </c:dPt>
          <c:dPt>
            <c:idx val="3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625-4259-819B-B3AB1E903C90}"/>
              </c:ext>
            </c:extLst>
          </c:dPt>
          <c:dPt>
            <c:idx val="4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625-4259-819B-B3AB1E903C90}"/>
              </c:ext>
            </c:extLst>
          </c:dPt>
          <c:dPt>
            <c:idx val="5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625-4259-819B-B3AB1E903C90}"/>
              </c:ext>
            </c:extLst>
          </c:dPt>
          <c:dLbls>
            <c:dLbl>
              <c:idx val="0"/>
              <c:layout>
                <c:manualLayout>
                  <c:x val="0.13333333333333333"/>
                  <c:y val="-4.166666666666670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25-4259-819B-B3AB1E903C90}"/>
                </c:ext>
              </c:extLst>
            </c:dLbl>
            <c:dLbl>
              <c:idx val="1"/>
              <c:layout>
                <c:manualLayout>
                  <c:x val="0.11666666666666667"/>
                  <c:y val="0.1203703703703703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25-4259-819B-B3AB1E903C90}"/>
                </c:ext>
              </c:extLst>
            </c:dLbl>
            <c:dLbl>
              <c:idx val="2"/>
              <c:layout>
                <c:manualLayout>
                  <c:x val="-0.15833333333333344"/>
                  <c:y val="0.12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25-4259-819B-B3AB1E903C90}"/>
                </c:ext>
              </c:extLst>
            </c:dLbl>
            <c:dLbl>
              <c:idx val="3"/>
              <c:layout>
                <c:manualLayout>
                  <c:x val="-0.18333333333333332"/>
                  <c:y val="1.38888888888888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25-4259-819B-B3AB1E903C90}"/>
                </c:ext>
              </c:extLst>
            </c:dLbl>
            <c:dLbl>
              <c:idx val="4"/>
              <c:layout>
                <c:manualLayout>
                  <c:x val="-0.21666666666666667"/>
                  <c:y val="-5.555555555555560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25-4259-819B-B3AB1E903C90}"/>
                </c:ext>
              </c:extLst>
            </c:dLbl>
            <c:dLbl>
              <c:idx val="5"/>
              <c:layout>
                <c:manualLayout>
                  <c:x val="-0.1277777777777778"/>
                  <c:y val="-0.13888888888888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25-4259-819B-B3AB1E903C9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'INTELIGÈNCIA ARTIFICIAL'!$A$49:$A$54</c:f>
              <c:strCache>
                <c:ptCount val="6"/>
                <c:pt idx="0">
                  <c:v>18-25 anys</c:v>
                </c:pt>
                <c:pt idx="1">
                  <c:v>26-35 anys</c:v>
                </c:pt>
                <c:pt idx="2">
                  <c:v>36-45 anys</c:v>
                </c:pt>
                <c:pt idx="3">
                  <c:v>46-55 anys</c:v>
                </c:pt>
                <c:pt idx="4">
                  <c:v>56-65 anys</c:v>
                </c:pt>
                <c:pt idx="5">
                  <c:v>més de 65 anys</c:v>
                </c:pt>
              </c:strCache>
            </c:strRef>
          </c:cat>
          <c:val>
            <c:numRef>
              <c:f>'INTELIGÈNCIA ARTIFICIAL'!$B$49:$B$54</c:f>
              <c:numCache>
                <c:formatCode>General</c:formatCode>
                <c:ptCount val="6"/>
                <c:pt idx="0">
                  <c:v>32</c:v>
                </c:pt>
                <c:pt idx="1">
                  <c:v>13.4</c:v>
                </c:pt>
                <c:pt idx="2">
                  <c:v>11.8</c:v>
                </c:pt>
                <c:pt idx="3">
                  <c:v>17.100000000000001</c:v>
                </c:pt>
                <c:pt idx="4">
                  <c:v>6.9</c:v>
                </c:pt>
                <c:pt idx="5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5-4259-819B-B3AB1E903C9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5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123825</xdr:colOff>
      <xdr:row>11</xdr:row>
      <xdr:rowOff>14287</xdr:rowOff>
    </xdr:from>
    <xdr:to>
      <xdr:col>39</xdr:col>
      <xdr:colOff>266700</xdr:colOff>
      <xdr:row>27</xdr:row>
      <xdr:rowOff>47625</xdr:rowOff>
    </xdr:to>
    <xdr:graphicFrame macro="">
      <xdr:nvGraphicFramePr>
        <xdr:cNvPr id="3" name="Gràfic 2">
          <a:extLst>
            <a:ext uri="{FF2B5EF4-FFF2-40B4-BE49-F238E27FC236}">
              <a16:creationId xmlns:a16="http://schemas.microsoft.com/office/drawing/2014/main" id="{937E4C68-DB3D-13A1-ECA5-479109FE8B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295275</xdr:colOff>
      <xdr:row>15</xdr:row>
      <xdr:rowOff>71437</xdr:rowOff>
    </xdr:from>
    <xdr:to>
      <xdr:col>21</xdr:col>
      <xdr:colOff>600075</xdr:colOff>
      <xdr:row>29</xdr:row>
      <xdr:rowOff>61912</xdr:rowOff>
    </xdr:to>
    <xdr:graphicFrame macro="">
      <xdr:nvGraphicFramePr>
        <xdr:cNvPr id="4" name="Gràfic 3">
          <a:extLst>
            <a:ext uri="{FF2B5EF4-FFF2-40B4-BE49-F238E27FC236}">
              <a16:creationId xmlns:a16="http://schemas.microsoft.com/office/drawing/2014/main" id="{E9298727-C66E-ACDE-391E-1E70B0647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438150</xdr:colOff>
      <xdr:row>21</xdr:row>
      <xdr:rowOff>52387</xdr:rowOff>
    </xdr:from>
    <xdr:to>
      <xdr:col>12</xdr:col>
      <xdr:colOff>257175</xdr:colOff>
      <xdr:row>40</xdr:row>
      <xdr:rowOff>161925</xdr:rowOff>
    </xdr:to>
    <xdr:graphicFrame macro="">
      <xdr:nvGraphicFramePr>
        <xdr:cNvPr id="5" name="Gràfic 4">
          <a:extLst>
            <a:ext uri="{FF2B5EF4-FFF2-40B4-BE49-F238E27FC236}">
              <a16:creationId xmlns:a16="http://schemas.microsoft.com/office/drawing/2014/main" id="{55EE8062-679C-D301-9729-A9029FC4C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180975</xdr:colOff>
      <xdr:row>0</xdr:row>
      <xdr:rowOff>85725</xdr:rowOff>
    </xdr:from>
    <xdr:to>
      <xdr:col>21</xdr:col>
      <xdr:colOff>485775</xdr:colOff>
      <xdr:row>14</xdr:row>
      <xdr:rowOff>104775</xdr:rowOff>
    </xdr:to>
    <xdr:graphicFrame macro="">
      <xdr:nvGraphicFramePr>
        <xdr:cNvPr id="6" name="Gràfic 5">
          <a:extLst>
            <a:ext uri="{FF2B5EF4-FFF2-40B4-BE49-F238E27FC236}">
              <a16:creationId xmlns:a16="http://schemas.microsoft.com/office/drawing/2014/main" id="{E1F4F638-4AF0-5C1E-A08C-65E3A7A84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342900</xdr:colOff>
      <xdr:row>1</xdr:row>
      <xdr:rowOff>185737</xdr:rowOff>
    </xdr:from>
    <xdr:to>
      <xdr:col>30</xdr:col>
      <xdr:colOff>38100</xdr:colOff>
      <xdr:row>16</xdr:row>
      <xdr:rowOff>23812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A53C5A4-7EF7-76DD-C72F-CD0DD5B04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180975</xdr:colOff>
      <xdr:row>39</xdr:row>
      <xdr:rowOff>61912</xdr:rowOff>
    </xdr:from>
    <xdr:to>
      <xdr:col>10</xdr:col>
      <xdr:colOff>0</xdr:colOff>
      <xdr:row>53</xdr:row>
      <xdr:rowOff>138112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BE430922-2E89-8530-C0DF-CCF9AD888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142875</xdr:colOff>
      <xdr:row>39</xdr:row>
      <xdr:rowOff>33337</xdr:rowOff>
    </xdr:from>
    <xdr:to>
      <xdr:col>13</xdr:col>
      <xdr:colOff>314325</xdr:colOff>
      <xdr:row>53</xdr:row>
      <xdr:rowOff>109537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1F3E8F36-0CD7-3D18-4905-E7F4E72BB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213"/>
  <sheetViews>
    <sheetView tabSelected="1" zoomScale="130" zoomScaleNormal="130" workbookViewId="0">
      <pane ySplit="1" topLeftCell="A2" activePane="bottomLeft" state="frozen"/>
      <selection pane="bottomLeft" activeCell="C19" sqref="C19"/>
    </sheetView>
  </sheetViews>
  <sheetFormatPr defaultColWidth="11.42578125" defaultRowHeight="12.75"/>
  <cols>
    <col min="1" max="1" width="60.28515625" style="43" customWidth="1"/>
    <col min="2" max="3" width="11.42578125" style="58"/>
    <col min="4" max="5" width="11.42578125" style="43"/>
    <col min="6" max="6" width="11.42578125" style="43" customWidth="1"/>
    <col min="7" max="7" width="11.42578125" style="43"/>
    <col min="8" max="8" width="10.140625" style="43" customWidth="1"/>
    <col min="9" max="16384" width="11.42578125" style="43"/>
  </cols>
  <sheetData>
    <row r="1" spans="1:15" s="37" customFormat="1">
      <c r="B1" s="111" t="s">
        <v>123</v>
      </c>
      <c r="C1" s="111" t="s">
        <v>124</v>
      </c>
      <c r="D1" s="106" t="s">
        <v>125</v>
      </c>
      <c r="E1" s="106" t="s">
        <v>126</v>
      </c>
      <c r="F1" s="106" t="s">
        <v>127</v>
      </c>
      <c r="G1" s="106" t="s">
        <v>128</v>
      </c>
      <c r="H1" s="106" t="s">
        <v>129</v>
      </c>
      <c r="I1" s="106" t="s">
        <v>130</v>
      </c>
      <c r="J1" s="106" t="s">
        <v>131</v>
      </c>
      <c r="K1" s="106" t="s">
        <v>132</v>
      </c>
      <c r="L1" s="106" t="s">
        <v>133</v>
      </c>
      <c r="M1" s="106" t="s">
        <v>134</v>
      </c>
      <c r="N1" s="106" t="s">
        <v>135</v>
      </c>
    </row>
    <row r="2" spans="1:15">
      <c r="A2" s="41" t="s">
        <v>1</v>
      </c>
    </row>
    <row r="3" spans="1:15">
      <c r="A3" s="133" t="s">
        <v>285</v>
      </c>
      <c r="B3" s="134">
        <f>SUM(B4:B6)</f>
        <v>8946</v>
      </c>
      <c r="C3" s="134">
        <f>SUM(C4:C6)</f>
        <v>10801</v>
      </c>
      <c r="D3" s="134">
        <f t="shared" ref="D3" si="0">SUM(D4:D6)</f>
        <v>10440</v>
      </c>
      <c r="E3" s="134">
        <f>SUM(E4:E6)</f>
        <v>10577</v>
      </c>
      <c r="F3" s="134">
        <f>SUM(F4:F6)</f>
        <v>7330</v>
      </c>
      <c r="G3" s="134">
        <f>SUM(G4:G6)</f>
        <v>3914</v>
      </c>
      <c r="H3" s="86"/>
      <c r="I3" s="86"/>
      <c r="J3" s="86"/>
      <c r="K3" s="86"/>
      <c r="L3" s="86"/>
      <c r="M3" s="86"/>
      <c r="N3" s="47">
        <f>SUM(B3:M3)</f>
        <v>52008</v>
      </c>
    </row>
    <row r="4" spans="1:15">
      <c r="A4" s="48" t="s">
        <v>286</v>
      </c>
      <c r="B4" s="58">
        <v>4564</v>
      </c>
      <c r="C4" s="58">
        <v>6560</v>
      </c>
      <c r="D4" s="43">
        <v>5294</v>
      </c>
      <c r="E4" s="43">
        <v>6363</v>
      </c>
      <c r="F4" s="58">
        <v>3425</v>
      </c>
      <c r="G4" s="58">
        <v>2213</v>
      </c>
      <c r="N4" s="65">
        <f>SUM(B4:M4)</f>
        <v>28419</v>
      </c>
    </row>
    <row r="5" spans="1:15">
      <c r="A5" s="48" t="s">
        <v>287</v>
      </c>
      <c r="B5" s="58">
        <v>3503</v>
      </c>
      <c r="C5" s="58">
        <v>2612</v>
      </c>
      <c r="D5" s="43">
        <v>3208</v>
      </c>
      <c r="E5" s="43">
        <v>2629</v>
      </c>
      <c r="F5" s="58">
        <v>2890</v>
      </c>
      <c r="G5" s="58">
        <v>1499</v>
      </c>
      <c r="N5" s="65">
        <f t="shared" ref="N5:N9" si="1">SUM(B5:M5)</f>
        <v>16341</v>
      </c>
    </row>
    <row r="6" spans="1:15">
      <c r="A6" s="51" t="s">
        <v>288</v>
      </c>
      <c r="B6" s="58">
        <v>879</v>
      </c>
      <c r="C6" s="58">
        <v>1629</v>
      </c>
      <c r="D6" s="43">
        <v>1938</v>
      </c>
      <c r="E6" s="43">
        <v>1585</v>
      </c>
      <c r="F6" s="58">
        <v>1015</v>
      </c>
      <c r="G6" s="58">
        <v>202</v>
      </c>
      <c r="N6" s="65">
        <f t="shared" si="1"/>
        <v>7248</v>
      </c>
    </row>
    <row r="7" spans="1:15" s="130" customFormat="1">
      <c r="A7" s="135" t="s">
        <v>289</v>
      </c>
      <c r="B7" s="136">
        <v>222</v>
      </c>
      <c r="C7" s="136">
        <v>167</v>
      </c>
      <c r="D7" s="130">
        <v>325</v>
      </c>
      <c r="E7" s="130">
        <v>193</v>
      </c>
      <c r="F7" s="136">
        <v>19</v>
      </c>
      <c r="G7" s="136">
        <v>0</v>
      </c>
      <c r="N7" s="142">
        <f t="shared" si="1"/>
        <v>926</v>
      </c>
    </row>
    <row r="8" spans="1:15" s="131" customFormat="1">
      <c r="A8" s="133" t="s">
        <v>320</v>
      </c>
      <c r="B8" s="137"/>
      <c r="C8" s="137"/>
      <c r="D8" s="137"/>
      <c r="E8" s="137"/>
      <c r="F8" s="137">
        <f>SUM(F9:F12)</f>
        <v>8375</v>
      </c>
      <c r="G8" s="137">
        <f t="shared" ref="G8:K8" si="2">SUM(G9:G12)</f>
        <v>7727</v>
      </c>
      <c r="H8" s="137">
        <f t="shared" ref="H8" si="3">SUM(H9:H12)</f>
        <v>8192</v>
      </c>
      <c r="I8" s="137">
        <f t="shared" ref="I8" si="4">SUM(I9:I12)</f>
        <v>8232</v>
      </c>
      <c r="J8" s="137">
        <f t="shared" ref="J8" si="5">SUM(J9:J12)</f>
        <v>8583</v>
      </c>
      <c r="K8" s="137">
        <f t="shared" si="2"/>
        <v>7659</v>
      </c>
      <c r="L8" s="137"/>
      <c r="M8" s="137"/>
      <c r="N8" s="143">
        <f t="shared" si="1"/>
        <v>48768</v>
      </c>
    </row>
    <row r="9" spans="1:15">
      <c r="A9" s="48" t="s">
        <v>286</v>
      </c>
      <c r="D9" s="58"/>
      <c r="E9" s="58"/>
      <c r="F9" s="58">
        <v>4612</v>
      </c>
      <c r="G9" s="58">
        <v>4947</v>
      </c>
      <c r="H9" s="58">
        <v>4743</v>
      </c>
      <c r="I9" s="58">
        <v>4822</v>
      </c>
      <c r="J9" s="58">
        <v>4570</v>
      </c>
      <c r="K9" s="58">
        <v>4188</v>
      </c>
      <c r="L9" s="58"/>
      <c r="M9" s="58"/>
      <c r="N9" s="65">
        <f t="shared" si="1"/>
        <v>27882</v>
      </c>
    </row>
    <row r="10" spans="1:15">
      <c r="A10" s="48" t="s">
        <v>287</v>
      </c>
      <c r="D10" s="58"/>
      <c r="E10" s="58"/>
      <c r="F10" s="58">
        <v>3431</v>
      </c>
      <c r="G10" s="58">
        <v>2496</v>
      </c>
      <c r="H10" s="58">
        <v>3123</v>
      </c>
      <c r="I10" s="58">
        <v>3119</v>
      </c>
      <c r="J10" s="58">
        <v>3666</v>
      </c>
      <c r="K10" s="58">
        <v>3176</v>
      </c>
      <c r="L10" s="58"/>
      <c r="M10" s="58"/>
      <c r="N10" s="65">
        <f t="shared" ref="N10:N12" si="6">SUM(B10:M10)</f>
        <v>19011</v>
      </c>
    </row>
    <row r="11" spans="1:15">
      <c r="A11" s="51" t="s">
        <v>290</v>
      </c>
      <c r="D11" s="58"/>
      <c r="E11" s="58"/>
      <c r="F11" s="58">
        <v>332</v>
      </c>
      <c r="G11" s="58">
        <v>222</v>
      </c>
      <c r="H11" s="58">
        <v>159</v>
      </c>
      <c r="I11" s="58">
        <v>44</v>
      </c>
      <c r="J11" s="58">
        <v>80</v>
      </c>
      <c r="K11" s="58">
        <v>204</v>
      </c>
      <c r="L11" s="58"/>
      <c r="M11" s="58"/>
      <c r="N11" s="65">
        <f t="shared" si="6"/>
        <v>1041</v>
      </c>
    </row>
    <row r="12" spans="1:15" s="132" customFormat="1">
      <c r="A12" s="138" t="s">
        <v>291</v>
      </c>
      <c r="B12" s="139"/>
      <c r="C12" s="139"/>
      <c r="D12" s="139"/>
      <c r="E12" s="139"/>
      <c r="F12" s="139">
        <v>0</v>
      </c>
      <c r="G12" s="139">
        <v>62</v>
      </c>
      <c r="H12" s="139">
        <v>167</v>
      </c>
      <c r="I12" s="139">
        <v>247</v>
      </c>
      <c r="J12" s="139">
        <v>267</v>
      </c>
      <c r="K12" s="139">
        <v>91</v>
      </c>
      <c r="L12" s="139"/>
      <c r="M12" s="139"/>
      <c r="N12" s="144">
        <f t="shared" si="6"/>
        <v>834</v>
      </c>
    </row>
    <row r="13" spans="1:15" s="130" customFormat="1">
      <c r="A13" s="133" t="s">
        <v>297</v>
      </c>
      <c r="B13" s="136"/>
      <c r="C13" s="136"/>
      <c r="D13" s="136"/>
      <c r="E13" s="136"/>
      <c r="F13" s="136"/>
      <c r="G13" s="136"/>
      <c r="H13" s="140"/>
      <c r="I13" s="140"/>
      <c r="J13" s="140"/>
      <c r="K13" s="137">
        <f>SUM(K14:K16)</f>
        <v>9649</v>
      </c>
      <c r="L13" s="137">
        <f t="shared" ref="L13" si="7">SUM(L14:L16)</f>
        <v>23457</v>
      </c>
      <c r="M13" s="137">
        <f>SUM(M14:M16)</f>
        <v>20565</v>
      </c>
      <c r="N13" s="143">
        <f>SUM(H13:M13)</f>
        <v>53671</v>
      </c>
    </row>
    <row r="14" spans="1:15" s="130" customFormat="1">
      <c r="A14" s="48" t="s">
        <v>286</v>
      </c>
      <c r="B14" s="136"/>
      <c r="C14" s="136"/>
      <c r="D14" s="136"/>
      <c r="E14" s="136"/>
      <c r="F14" s="136"/>
      <c r="G14" s="136"/>
      <c r="H14" s="140"/>
      <c r="I14" s="140"/>
      <c r="J14" s="140"/>
      <c r="K14" s="140">
        <v>5958</v>
      </c>
      <c r="L14" s="140">
        <v>13438</v>
      </c>
      <c r="M14" s="140">
        <v>13486</v>
      </c>
      <c r="N14" s="50">
        <f>SUM(H14:M14)</f>
        <v>32882</v>
      </c>
      <c r="O14" s="136"/>
    </row>
    <row r="15" spans="1:15" s="130" customFormat="1">
      <c r="A15" s="48" t="s">
        <v>287</v>
      </c>
      <c r="B15" s="136"/>
      <c r="C15" s="136"/>
      <c r="D15" s="136"/>
      <c r="E15" s="136"/>
      <c r="F15" s="136"/>
      <c r="G15" s="136"/>
      <c r="H15" s="140"/>
      <c r="I15" s="140"/>
      <c r="J15" s="140"/>
      <c r="K15" s="140">
        <v>2634</v>
      </c>
      <c r="L15" s="140">
        <v>5359</v>
      </c>
      <c r="M15" s="140">
        <v>3931</v>
      </c>
      <c r="N15" s="50">
        <f t="shared" ref="N15:N17" si="8">SUM(H15:M15)</f>
        <v>11924</v>
      </c>
    </row>
    <row r="16" spans="1:15" s="130" customFormat="1">
      <c r="A16" s="51" t="s">
        <v>288</v>
      </c>
      <c r="B16" s="136"/>
      <c r="C16" s="136"/>
      <c r="D16" s="136"/>
      <c r="E16" s="136"/>
      <c r="F16" s="136"/>
      <c r="G16" s="136"/>
      <c r="H16" s="140"/>
      <c r="I16" s="140"/>
      <c r="J16" s="140"/>
      <c r="K16" s="140">
        <v>1057</v>
      </c>
      <c r="L16" s="140">
        <v>4660</v>
      </c>
      <c r="M16" s="140">
        <v>3148</v>
      </c>
      <c r="N16" s="50">
        <f t="shared" si="8"/>
        <v>8865</v>
      </c>
    </row>
    <row r="17" spans="1:14" s="132" customFormat="1">
      <c r="A17" s="138" t="s">
        <v>289</v>
      </c>
      <c r="B17" s="139"/>
      <c r="C17" s="139"/>
      <c r="D17" s="139"/>
      <c r="E17" s="139"/>
      <c r="F17" s="139"/>
      <c r="G17" s="139"/>
      <c r="H17" s="139"/>
      <c r="I17" s="139"/>
      <c r="J17" s="139"/>
      <c r="K17" s="139">
        <v>91</v>
      </c>
      <c r="L17" s="139">
        <v>292</v>
      </c>
      <c r="M17" s="139">
        <v>300</v>
      </c>
      <c r="N17" s="144">
        <f t="shared" si="8"/>
        <v>683</v>
      </c>
    </row>
    <row r="18" spans="1:14" s="132" customFormat="1">
      <c r="A18" s="133" t="s">
        <v>292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>
        <f>SUM(L19:L21)</f>
        <v>31933</v>
      </c>
      <c r="M18" s="137">
        <f>SUM(M19:M21)</f>
        <v>33049</v>
      </c>
      <c r="N18" s="143">
        <f t="shared" ref="N18:N21" si="9">SUM(B18:M18)</f>
        <v>64982</v>
      </c>
    </row>
    <row r="19" spans="1:14" s="132" customFormat="1">
      <c r="A19" s="51" t="s">
        <v>293</v>
      </c>
      <c r="B19" s="136"/>
      <c r="C19" s="136"/>
      <c r="D19" s="136"/>
      <c r="E19" s="140"/>
      <c r="F19" s="58"/>
      <c r="G19" s="58"/>
      <c r="H19" s="58"/>
      <c r="I19" s="58"/>
      <c r="J19" s="58"/>
      <c r="K19" s="136"/>
      <c r="L19" s="140">
        <v>20133</v>
      </c>
      <c r="M19" s="140">
        <v>23778</v>
      </c>
      <c r="N19" s="50">
        <f t="shared" si="9"/>
        <v>43911</v>
      </c>
    </row>
    <row r="20" spans="1:14" s="132" customFormat="1">
      <c r="A20" s="51" t="s">
        <v>287</v>
      </c>
      <c r="B20" s="136"/>
      <c r="C20" s="136"/>
      <c r="D20" s="136"/>
      <c r="E20" s="140"/>
      <c r="F20" s="58"/>
      <c r="G20" s="58"/>
      <c r="H20" s="58"/>
      <c r="I20" s="58"/>
      <c r="J20" s="58"/>
      <c r="K20" s="136"/>
      <c r="L20" s="140">
        <v>5317</v>
      </c>
      <c r="M20" s="140">
        <v>5370</v>
      </c>
      <c r="N20" s="50">
        <f t="shared" si="9"/>
        <v>10687</v>
      </c>
    </row>
    <row r="21" spans="1:14" s="132" customFormat="1">
      <c r="A21" s="51" t="s">
        <v>294</v>
      </c>
      <c r="B21" s="136"/>
      <c r="C21" s="136"/>
      <c r="D21" s="136"/>
      <c r="E21" s="140"/>
      <c r="F21" s="58"/>
      <c r="G21" s="58"/>
      <c r="H21" s="58"/>
      <c r="I21" s="58"/>
      <c r="J21" s="58"/>
      <c r="K21" s="136"/>
      <c r="L21" s="140">
        <v>6483</v>
      </c>
      <c r="M21" s="140">
        <v>3901</v>
      </c>
      <c r="N21" s="50">
        <f t="shared" si="9"/>
        <v>10384</v>
      </c>
    </row>
    <row r="22" spans="1:14" s="130" customFormat="1">
      <c r="A22" s="53"/>
      <c r="B22" s="136"/>
      <c r="C22" s="136"/>
      <c r="D22" s="136"/>
      <c r="E22" s="136"/>
      <c r="F22" s="136"/>
      <c r="G22" s="136"/>
      <c r="H22" s="140"/>
      <c r="I22" s="140"/>
      <c r="J22" s="140"/>
      <c r="K22" s="140"/>
      <c r="L22" s="140"/>
      <c r="M22" s="140"/>
      <c r="N22" s="145"/>
    </row>
    <row r="23" spans="1:14" s="130" customFormat="1">
      <c r="A23" s="43"/>
      <c r="B23" s="141">
        <f>B8+B3</f>
        <v>8946</v>
      </c>
      <c r="C23" s="141">
        <f>C3</f>
        <v>10801</v>
      </c>
      <c r="D23" s="141">
        <f>D3</f>
        <v>10440</v>
      </c>
      <c r="E23" s="141">
        <f t="shared" ref="E23:G23" si="10">E3+E8</f>
        <v>10577</v>
      </c>
      <c r="F23" s="141">
        <f t="shared" si="10"/>
        <v>15705</v>
      </c>
      <c r="G23" s="141">
        <f t="shared" si="10"/>
        <v>11641</v>
      </c>
      <c r="H23" s="141">
        <f>H8</f>
        <v>8192</v>
      </c>
      <c r="I23" s="141">
        <f>I8</f>
        <v>8232</v>
      </c>
      <c r="J23" s="141">
        <f>J8</f>
        <v>8583</v>
      </c>
      <c r="K23" s="141">
        <f>SUM(K8+K13)</f>
        <v>17308</v>
      </c>
      <c r="L23" s="141">
        <f>SUM(L13+L18)</f>
        <v>55390</v>
      </c>
      <c r="M23" s="141">
        <f>SUM(M13+M18)</f>
        <v>53614</v>
      </c>
      <c r="N23" s="115">
        <f>SUM(N3+N8+N18+N13)</f>
        <v>219429</v>
      </c>
    </row>
    <row r="24" spans="1:14" s="130" customFormat="1">
      <c r="A24" s="43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</row>
    <row r="25" spans="1:14" s="130" customFormat="1">
      <c r="A25" s="41" t="s">
        <v>2</v>
      </c>
      <c r="B25" s="99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58"/>
    </row>
    <row r="26" spans="1:14" s="130" customFormat="1">
      <c r="A26" s="69" t="s">
        <v>3</v>
      </c>
      <c r="B26" s="94">
        <v>453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63">
        <f>SUM(B26:M26)</f>
        <v>453</v>
      </c>
    </row>
    <row r="27" spans="1:14">
      <c r="A27" s="117" t="s">
        <v>136</v>
      </c>
      <c r="B27" s="58">
        <v>2687</v>
      </c>
      <c r="C27" s="58">
        <v>2282</v>
      </c>
      <c r="D27" s="58">
        <v>2967</v>
      </c>
      <c r="E27" s="58">
        <v>3241</v>
      </c>
      <c r="F27" s="58">
        <v>238</v>
      </c>
      <c r="G27" s="58">
        <v>126</v>
      </c>
      <c r="H27" s="58"/>
      <c r="I27" s="58"/>
      <c r="J27" s="58"/>
      <c r="K27" s="58"/>
      <c r="L27" s="58"/>
      <c r="M27" s="58"/>
      <c r="N27" s="65">
        <f>SUM(B27:M27)</f>
        <v>11541</v>
      </c>
    </row>
    <row r="28" spans="1:14">
      <c r="A28" s="117" t="s">
        <v>25</v>
      </c>
      <c r="B28" s="58">
        <v>25</v>
      </c>
      <c r="C28" s="58">
        <v>98</v>
      </c>
      <c r="D28" s="58">
        <v>171</v>
      </c>
      <c r="E28" s="58">
        <v>42</v>
      </c>
      <c r="F28" s="58">
        <v>29</v>
      </c>
      <c r="G28" s="58"/>
      <c r="H28" s="58">
        <v>99</v>
      </c>
      <c r="I28" s="58">
        <v>449</v>
      </c>
      <c r="J28" s="58"/>
      <c r="K28" s="58"/>
      <c r="L28" s="58"/>
      <c r="M28" s="58"/>
      <c r="N28" s="65">
        <f>SUM(B28:M28)</f>
        <v>913</v>
      </c>
    </row>
    <row r="29" spans="1:14">
      <c r="A29" s="117" t="s">
        <v>4</v>
      </c>
      <c r="B29" s="58">
        <v>550</v>
      </c>
      <c r="C29" s="58">
        <v>862</v>
      </c>
      <c r="D29" s="58">
        <v>299</v>
      </c>
      <c r="E29" s="58">
        <v>321</v>
      </c>
      <c r="F29" s="58">
        <v>240</v>
      </c>
      <c r="G29" s="58"/>
      <c r="H29" s="58"/>
      <c r="I29" s="58"/>
      <c r="J29" s="58"/>
      <c r="K29" s="58">
        <v>175</v>
      </c>
      <c r="L29" s="58">
        <v>32</v>
      </c>
      <c r="M29" s="58">
        <v>0</v>
      </c>
      <c r="N29" s="65">
        <f t="shared" ref="N29:N34" si="11">SUM(B29:M29)</f>
        <v>2479</v>
      </c>
    </row>
    <row r="30" spans="1:14">
      <c r="A30" s="117" t="s">
        <v>137</v>
      </c>
      <c r="C30" s="58">
        <v>19</v>
      </c>
      <c r="D30" s="58">
        <v>31</v>
      </c>
      <c r="E30" s="58"/>
      <c r="F30" s="58"/>
      <c r="G30" s="58"/>
      <c r="H30" s="58"/>
      <c r="I30" s="58"/>
      <c r="J30" s="58"/>
      <c r="K30" s="58"/>
      <c r="L30" s="58"/>
      <c r="M30" s="58"/>
      <c r="N30" s="65">
        <f t="shared" si="11"/>
        <v>50</v>
      </c>
    </row>
    <row r="31" spans="1:14">
      <c r="A31" s="117" t="s">
        <v>5</v>
      </c>
      <c r="B31" s="58">
        <v>300</v>
      </c>
      <c r="C31" s="58">
        <v>300</v>
      </c>
      <c r="D31" s="58">
        <v>238</v>
      </c>
      <c r="E31" s="58">
        <v>368</v>
      </c>
      <c r="F31" s="58">
        <v>457</v>
      </c>
      <c r="G31" s="58">
        <v>245</v>
      </c>
      <c r="H31" s="58">
        <v>162</v>
      </c>
      <c r="I31" s="58"/>
      <c r="J31" s="58">
        <v>254</v>
      </c>
      <c r="K31" s="58">
        <v>265</v>
      </c>
      <c r="L31" s="58">
        <v>280</v>
      </c>
      <c r="M31" s="58">
        <v>380</v>
      </c>
      <c r="N31" s="65">
        <f t="shared" si="11"/>
        <v>3249</v>
      </c>
    </row>
    <row r="32" spans="1:14">
      <c r="A32" s="117" t="s">
        <v>6</v>
      </c>
      <c r="B32" s="58">
        <v>12</v>
      </c>
      <c r="C32" s="58">
        <v>0</v>
      </c>
      <c r="D32" s="58"/>
      <c r="E32" s="58"/>
      <c r="F32" s="58">
        <v>82</v>
      </c>
      <c r="G32" s="58"/>
      <c r="H32" s="58"/>
      <c r="I32" s="58"/>
      <c r="J32" s="58">
        <v>24</v>
      </c>
      <c r="K32" s="58">
        <v>60</v>
      </c>
      <c r="L32" s="58">
        <v>67</v>
      </c>
      <c r="M32" s="58">
        <v>19</v>
      </c>
      <c r="N32" s="65">
        <f t="shared" si="11"/>
        <v>264</v>
      </c>
    </row>
    <row r="33" spans="1:14">
      <c r="A33" s="117" t="s">
        <v>298</v>
      </c>
      <c r="C33" s="58">
        <v>990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65">
        <f t="shared" si="11"/>
        <v>990</v>
      </c>
    </row>
    <row r="34" spans="1:14">
      <c r="A34" s="64" t="s">
        <v>321</v>
      </c>
      <c r="C34" s="58">
        <v>95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65">
        <f t="shared" si="11"/>
        <v>95</v>
      </c>
    </row>
    <row r="35" spans="1:14">
      <c r="A35" s="64" t="s">
        <v>24</v>
      </c>
      <c r="C35" s="58">
        <v>280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65">
        <f t="shared" ref="N35:N38" si="12">SUM(B35:M35)</f>
        <v>280</v>
      </c>
    </row>
    <row r="36" spans="1:14">
      <c r="A36" s="64" t="s">
        <v>26</v>
      </c>
      <c r="C36" s="58">
        <v>168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65">
        <f t="shared" si="12"/>
        <v>168</v>
      </c>
    </row>
    <row r="37" spans="1:14">
      <c r="A37" s="64" t="s">
        <v>27</v>
      </c>
      <c r="C37" s="58">
        <v>1453</v>
      </c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65">
        <f t="shared" si="12"/>
        <v>1453</v>
      </c>
    </row>
    <row r="38" spans="1:14">
      <c r="A38" s="64" t="s">
        <v>40</v>
      </c>
      <c r="D38" s="58">
        <v>237</v>
      </c>
      <c r="E38" s="58">
        <v>61</v>
      </c>
      <c r="F38" s="58">
        <v>87</v>
      </c>
      <c r="G38" s="58"/>
      <c r="H38" s="58"/>
      <c r="I38" s="58"/>
      <c r="J38" s="58">
        <v>65</v>
      </c>
      <c r="K38" s="58">
        <v>180</v>
      </c>
      <c r="L38" s="58">
        <v>173</v>
      </c>
      <c r="M38" s="58"/>
      <c r="N38" s="65">
        <f t="shared" si="12"/>
        <v>803</v>
      </c>
    </row>
    <row r="39" spans="1:14">
      <c r="A39" s="64" t="s">
        <v>41</v>
      </c>
      <c r="D39" s="58">
        <v>190</v>
      </c>
      <c r="E39" s="58"/>
      <c r="F39" s="58"/>
      <c r="G39" s="58"/>
      <c r="H39" s="58"/>
      <c r="I39" s="58"/>
      <c r="J39" s="58"/>
      <c r="K39" s="58"/>
      <c r="L39" s="58"/>
      <c r="M39" s="58"/>
      <c r="N39" s="65">
        <f t="shared" ref="N39:N43" si="13">SUM(B39:M39)</f>
        <v>190</v>
      </c>
    </row>
    <row r="40" spans="1:14">
      <c r="A40" s="64" t="s">
        <v>42</v>
      </c>
      <c r="D40" s="58">
        <v>435</v>
      </c>
      <c r="E40" s="58"/>
      <c r="F40" s="58"/>
      <c r="G40" s="58"/>
      <c r="H40" s="58"/>
      <c r="I40" s="58"/>
      <c r="J40" s="58"/>
      <c r="K40" s="58"/>
      <c r="L40" s="58"/>
      <c r="M40" s="58"/>
      <c r="N40" s="65">
        <f t="shared" si="13"/>
        <v>435</v>
      </c>
    </row>
    <row r="41" spans="1:14">
      <c r="A41" s="64" t="s">
        <v>43</v>
      </c>
      <c r="D41" s="58">
        <v>2649</v>
      </c>
      <c r="E41" s="58"/>
      <c r="F41" s="58"/>
      <c r="G41" s="58"/>
      <c r="H41" s="58"/>
      <c r="I41" s="58"/>
      <c r="J41" s="58"/>
      <c r="K41" s="58"/>
      <c r="L41" s="58"/>
      <c r="M41" s="58"/>
      <c r="N41" s="65">
        <f t="shared" si="13"/>
        <v>2649</v>
      </c>
    </row>
    <row r="42" spans="1:14">
      <c r="A42" s="64" t="s">
        <v>44</v>
      </c>
      <c r="D42" s="58">
        <v>26</v>
      </c>
      <c r="E42" s="58"/>
      <c r="F42" s="58"/>
      <c r="G42" s="58"/>
      <c r="H42" s="58"/>
      <c r="I42" s="58"/>
      <c r="J42" s="58"/>
      <c r="K42" s="58"/>
      <c r="L42" s="58"/>
      <c r="M42" s="58"/>
      <c r="N42" s="65">
        <f t="shared" si="13"/>
        <v>26</v>
      </c>
    </row>
    <row r="43" spans="1:14">
      <c r="A43" s="64" t="s">
        <v>45</v>
      </c>
      <c r="D43" s="58">
        <v>8399</v>
      </c>
      <c r="E43" s="58">
        <v>1248</v>
      </c>
      <c r="F43" s="58"/>
      <c r="G43" s="58"/>
      <c r="H43" s="58"/>
      <c r="I43" s="58"/>
      <c r="J43" s="58"/>
      <c r="K43" s="58"/>
      <c r="L43" s="58"/>
      <c r="M43" s="58"/>
      <c r="N43" s="65">
        <f t="shared" si="13"/>
        <v>9647</v>
      </c>
    </row>
    <row r="44" spans="1:14">
      <c r="A44" s="123" t="s">
        <v>46</v>
      </c>
      <c r="D44" s="58">
        <v>12</v>
      </c>
      <c r="E44" s="58"/>
      <c r="F44" s="58"/>
      <c r="G44" s="58"/>
      <c r="H44" s="58"/>
      <c r="I44" s="58"/>
      <c r="J44" s="58"/>
      <c r="K44" s="58"/>
      <c r="L44" s="58"/>
      <c r="M44" s="58"/>
      <c r="N44" s="65">
        <f t="shared" ref="N44:N47" si="14">SUM(B44:M44)</f>
        <v>12</v>
      </c>
    </row>
    <row r="45" spans="1:14">
      <c r="A45" s="123" t="s">
        <v>57</v>
      </c>
      <c r="D45" s="58"/>
      <c r="E45" s="58">
        <v>10914</v>
      </c>
      <c r="F45" s="58"/>
      <c r="G45" s="58"/>
      <c r="H45" s="58"/>
      <c r="I45" s="58"/>
      <c r="J45" s="58"/>
      <c r="K45" s="58"/>
      <c r="L45" s="58"/>
      <c r="M45" s="58"/>
      <c r="N45" s="65">
        <f t="shared" si="14"/>
        <v>10914</v>
      </c>
    </row>
    <row r="46" spans="1:14">
      <c r="A46" s="64" t="s">
        <v>64</v>
      </c>
      <c r="D46" s="58"/>
      <c r="E46" s="58"/>
      <c r="F46" s="58">
        <v>150</v>
      </c>
      <c r="G46" s="58"/>
      <c r="H46" s="58"/>
      <c r="I46" s="58"/>
      <c r="J46" s="58"/>
      <c r="K46" s="58"/>
      <c r="L46" s="58"/>
      <c r="M46" s="58"/>
      <c r="N46" s="65">
        <f t="shared" si="14"/>
        <v>150</v>
      </c>
    </row>
    <row r="47" spans="1:14">
      <c r="A47" s="64" t="s">
        <v>65</v>
      </c>
      <c r="D47" s="58"/>
      <c r="E47" s="58"/>
      <c r="F47" s="58">
        <v>800</v>
      </c>
      <c r="G47" s="58"/>
      <c r="H47" s="58"/>
      <c r="I47" s="58"/>
      <c r="J47" s="58"/>
      <c r="K47" s="58"/>
      <c r="L47" s="58"/>
      <c r="M47" s="58"/>
      <c r="N47" s="65">
        <f t="shared" si="14"/>
        <v>800</v>
      </c>
    </row>
    <row r="48" spans="1:14">
      <c r="A48" s="64" t="s">
        <v>299</v>
      </c>
      <c r="D48" s="58"/>
      <c r="E48" s="58"/>
      <c r="F48" s="58">
        <v>2719</v>
      </c>
      <c r="G48" s="58"/>
      <c r="H48" s="58"/>
      <c r="I48" s="58"/>
      <c r="J48" s="58"/>
      <c r="K48" s="58"/>
      <c r="L48" s="58"/>
      <c r="M48" s="58"/>
      <c r="N48" s="65">
        <f t="shared" ref="N48:N86" si="15">SUM(B48:M48)</f>
        <v>2719</v>
      </c>
    </row>
    <row r="49" spans="1:14">
      <c r="A49" s="64" t="s">
        <v>323</v>
      </c>
      <c r="D49" s="58"/>
      <c r="E49" s="58"/>
      <c r="F49" s="58">
        <v>25</v>
      </c>
      <c r="G49" s="58"/>
      <c r="H49" s="58"/>
      <c r="I49" s="58"/>
      <c r="J49" s="58"/>
      <c r="K49" s="58"/>
      <c r="L49" s="58"/>
      <c r="M49" s="58"/>
      <c r="N49" s="65">
        <f t="shared" si="15"/>
        <v>25</v>
      </c>
    </row>
    <row r="50" spans="1:14">
      <c r="A50" s="64" t="s">
        <v>66</v>
      </c>
      <c r="D50" s="58"/>
      <c r="E50" s="58"/>
      <c r="F50" s="58">
        <v>50</v>
      </c>
      <c r="G50" s="58">
        <v>249</v>
      </c>
      <c r="H50" s="58">
        <v>119</v>
      </c>
      <c r="I50" s="58"/>
      <c r="J50" s="58"/>
      <c r="K50" s="58"/>
      <c r="L50" s="58"/>
      <c r="M50" s="58"/>
      <c r="N50" s="65">
        <f t="shared" si="15"/>
        <v>418</v>
      </c>
    </row>
    <row r="51" spans="1:14">
      <c r="A51" s="189" t="s">
        <v>242</v>
      </c>
      <c r="D51" s="58"/>
      <c r="E51" s="58"/>
      <c r="F51" s="58">
        <v>349</v>
      </c>
      <c r="G51" s="58">
        <v>355</v>
      </c>
      <c r="H51" s="58">
        <v>349</v>
      </c>
      <c r="I51" s="58">
        <v>346</v>
      </c>
      <c r="J51" s="58">
        <v>504</v>
      </c>
      <c r="K51" s="58">
        <v>387</v>
      </c>
      <c r="L51" s="58"/>
      <c r="M51" s="58"/>
      <c r="N51" s="65">
        <f t="shared" si="15"/>
        <v>2290</v>
      </c>
    </row>
    <row r="52" spans="1:14">
      <c r="A52" s="64" t="s">
        <v>300</v>
      </c>
      <c r="D52" s="58"/>
      <c r="E52" s="58"/>
      <c r="F52" s="58"/>
      <c r="G52" s="58">
        <v>21</v>
      </c>
      <c r="H52" s="58">
        <v>21</v>
      </c>
      <c r="I52" s="58"/>
      <c r="J52" s="58">
        <v>11</v>
      </c>
      <c r="K52" s="58">
        <v>18</v>
      </c>
      <c r="L52" s="58"/>
      <c r="M52" s="58"/>
      <c r="N52" s="65">
        <f t="shared" si="15"/>
        <v>71</v>
      </c>
    </row>
    <row r="53" spans="1:14">
      <c r="A53" s="64" t="s">
        <v>74</v>
      </c>
      <c r="D53" s="58"/>
      <c r="E53" s="58"/>
      <c r="F53" s="58"/>
      <c r="G53" s="58">
        <v>942</v>
      </c>
      <c r="H53" s="58"/>
      <c r="I53" s="58"/>
      <c r="J53" s="58"/>
      <c r="K53" s="58"/>
      <c r="L53" s="58"/>
      <c r="M53" s="58"/>
      <c r="N53" s="65">
        <f t="shared" si="15"/>
        <v>942</v>
      </c>
    </row>
    <row r="54" spans="1:14">
      <c r="A54" s="64" t="s">
        <v>138</v>
      </c>
      <c r="D54" s="58"/>
      <c r="E54" s="58"/>
      <c r="F54" s="58">
        <v>1029</v>
      </c>
      <c r="G54" s="58">
        <v>2608</v>
      </c>
      <c r="H54" s="58"/>
      <c r="I54" s="58"/>
      <c r="J54" s="58"/>
      <c r="K54" s="58"/>
      <c r="L54" s="58"/>
      <c r="M54" s="58"/>
      <c r="N54" s="65">
        <f t="shared" si="15"/>
        <v>3637</v>
      </c>
    </row>
    <row r="55" spans="1:14">
      <c r="A55" s="64" t="s">
        <v>28</v>
      </c>
      <c r="C55" s="58">
        <v>12</v>
      </c>
      <c r="D55" s="58">
        <v>36</v>
      </c>
      <c r="E55" s="58">
        <v>34</v>
      </c>
      <c r="F55" s="58">
        <v>55</v>
      </c>
      <c r="G55" s="58"/>
      <c r="H55" s="58"/>
      <c r="I55" s="58"/>
      <c r="J55" s="58"/>
      <c r="K55" s="58"/>
      <c r="L55" s="58"/>
      <c r="M55" s="58"/>
      <c r="N55" s="65">
        <f t="shared" si="15"/>
        <v>137</v>
      </c>
    </row>
    <row r="56" spans="1:14">
      <c r="A56" s="64" t="s">
        <v>301</v>
      </c>
      <c r="D56" s="58"/>
      <c r="E56" s="58"/>
      <c r="F56" s="58">
        <v>8</v>
      </c>
      <c r="G56" s="58"/>
      <c r="H56" s="58"/>
      <c r="I56" s="58"/>
      <c r="J56" s="58"/>
      <c r="K56" s="58"/>
      <c r="L56" s="58"/>
      <c r="M56" s="58"/>
      <c r="N56" s="65">
        <f t="shared" si="15"/>
        <v>8</v>
      </c>
    </row>
    <row r="57" spans="1:14">
      <c r="A57" s="64" t="s">
        <v>139</v>
      </c>
      <c r="D57" s="58"/>
      <c r="E57" s="58"/>
      <c r="F57" s="58">
        <v>71</v>
      </c>
      <c r="G57" s="58"/>
      <c r="H57" s="58"/>
      <c r="I57" s="58"/>
      <c r="J57" s="58"/>
      <c r="K57" s="58"/>
      <c r="L57" s="58"/>
      <c r="M57" s="58"/>
      <c r="N57" s="65">
        <f t="shared" si="15"/>
        <v>71</v>
      </c>
    </row>
    <row r="58" spans="1:14">
      <c r="A58" s="189" t="s">
        <v>241</v>
      </c>
      <c r="D58" s="58"/>
      <c r="E58" s="58"/>
      <c r="F58" s="58"/>
      <c r="G58" s="58">
        <v>499</v>
      </c>
      <c r="H58" s="58">
        <v>1751</v>
      </c>
      <c r="I58" s="58">
        <v>2236</v>
      </c>
      <c r="J58" s="58">
        <v>1048</v>
      </c>
      <c r="K58" s="58"/>
      <c r="L58" s="58"/>
      <c r="M58" s="58"/>
      <c r="N58" s="65">
        <f t="shared" si="15"/>
        <v>5534</v>
      </c>
    </row>
    <row r="59" spans="1:14">
      <c r="A59" s="64" t="s">
        <v>302</v>
      </c>
      <c r="D59" s="58"/>
      <c r="E59" s="58"/>
      <c r="F59" s="58"/>
      <c r="G59" s="58"/>
      <c r="H59" s="58">
        <v>110</v>
      </c>
      <c r="I59" s="58"/>
      <c r="J59" s="58"/>
      <c r="K59" s="58"/>
      <c r="L59" s="58"/>
      <c r="M59" s="58"/>
      <c r="N59" s="65">
        <f t="shared" si="15"/>
        <v>110</v>
      </c>
    </row>
    <row r="60" spans="1:14">
      <c r="A60" s="64" t="s">
        <v>81</v>
      </c>
      <c r="D60" s="58"/>
      <c r="E60" s="58"/>
      <c r="F60" s="58"/>
      <c r="G60" s="58"/>
      <c r="H60" s="58">
        <v>748</v>
      </c>
      <c r="I60" s="58"/>
      <c r="J60" s="58"/>
      <c r="K60" s="58"/>
      <c r="L60" s="58"/>
      <c r="M60" s="58"/>
      <c r="N60" s="65">
        <f t="shared" si="15"/>
        <v>748</v>
      </c>
    </row>
    <row r="61" spans="1:14">
      <c r="A61" s="64" t="s">
        <v>82</v>
      </c>
      <c r="D61" s="58"/>
      <c r="E61" s="58"/>
      <c r="F61" s="58"/>
      <c r="G61" s="58"/>
      <c r="H61" s="58">
        <v>1302</v>
      </c>
      <c r="I61" s="58"/>
      <c r="J61" s="58"/>
      <c r="K61" s="58"/>
      <c r="L61" s="58"/>
      <c r="M61" s="58"/>
      <c r="N61" s="65">
        <f t="shared" si="15"/>
        <v>1302</v>
      </c>
    </row>
    <row r="62" spans="1:14">
      <c r="A62" s="64" t="s">
        <v>83</v>
      </c>
      <c r="D62" s="58"/>
      <c r="E62" s="58"/>
      <c r="F62" s="58"/>
      <c r="G62" s="58"/>
      <c r="H62" s="58">
        <v>1220</v>
      </c>
      <c r="I62" s="58"/>
      <c r="J62" s="58"/>
      <c r="K62" s="58"/>
      <c r="L62" s="58"/>
      <c r="M62" s="58"/>
      <c r="N62" s="65">
        <f t="shared" si="15"/>
        <v>1220</v>
      </c>
    </row>
    <row r="63" spans="1:14">
      <c r="A63" s="64" t="s">
        <v>84</v>
      </c>
      <c r="D63" s="58"/>
      <c r="E63" s="58"/>
      <c r="F63" s="58"/>
      <c r="G63" s="58"/>
      <c r="H63" s="58">
        <v>166</v>
      </c>
      <c r="I63" s="58">
        <v>858</v>
      </c>
      <c r="J63" s="58"/>
      <c r="K63" s="58"/>
      <c r="L63" s="58"/>
      <c r="M63" s="58"/>
      <c r="N63" s="65">
        <f t="shared" si="15"/>
        <v>1024</v>
      </c>
    </row>
    <row r="64" spans="1:14">
      <c r="A64" s="64" t="s">
        <v>303</v>
      </c>
      <c r="D64" s="58"/>
      <c r="E64" s="58"/>
      <c r="F64" s="58"/>
      <c r="G64" s="58"/>
      <c r="H64" s="58">
        <v>110</v>
      </c>
      <c r="I64" s="58"/>
      <c r="J64" s="58"/>
      <c r="K64" s="58"/>
      <c r="L64" s="58"/>
      <c r="M64" s="58"/>
      <c r="N64" s="65">
        <f t="shared" si="15"/>
        <v>110</v>
      </c>
    </row>
    <row r="65" spans="1:15">
      <c r="A65" s="64" t="s">
        <v>85</v>
      </c>
      <c r="D65" s="58"/>
      <c r="E65" s="58"/>
      <c r="F65" s="58"/>
      <c r="G65" s="58"/>
      <c r="H65" s="58">
        <v>74</v>
      </c>
      <c r="I65" s="58"/>
      <c r="J65" s="58"/>
      <c r="K65" s="58"/>
      <c r="L65" s="58"/>
      <c r="M65" s="58"/>
      <c r="N65" s="65">
        <f t="shared" ref="N65" si="16">SUM(B65:M65)</f>
        <v>74</v>
      </c>
    </row>
    <row r="66" spans="1:15">
      <c r="A66" s="64" t="s">
        <v>90</v>
      </c>
      <c r="D66" s="58"/>
      <c r="E66" s="58"/>
      <c r="F66" s="58"/>
      <c r="G66" s="58"/>
      <c r="H66" s="58"/>
      <c r="I66" s="58"/>
      <c r="J66" s="58">
        <v>437</v>
      </c>
      <c r="K66" s="58"/>
      <c r="L66" s="58"/>
      <c r="M66" s="58"/>
      <c r="N66" s="65">
        <f t="shared" ref="N66:N72" si="17">SUM(B66:M66)</f>
        <v>437</v>
      </c>
    </row>
    <row r="67" spans="1:15">
      <c r="A67" s="64" t="s">
        <v>91</v>
      </c>
      <c r="D67" s="58"/>
      <c r="E67" s="58"/>
      <c r="F67" s="58"/>
      <c r="G67" s="58"/>
      <c r="H67" s="58"/>
      <c r="I67" s="58"/>
      <c r="J67" s="58">
        <v>364</v>
      </c>
      <c r="K67" s="58"/>
      <c r="L67" s="58"/>
      <c r="M67" s="58"/>
      <c r="N67" s="65">
        <f t="shared" si="17"/>
        <v>364</v>
      </c>
    </row>
    <row r="68" spans="1:15">
      <c r="A68" s="64" t="s">
        <v>96</v>
      </c>
      <c r="D68" s="58"/>
      <c r="E68" s="58"/>
      <c r="F68" s="58"/>
      <c r="G68" s="58"/>
      <c r="H68" s="58"/>
      <c r="I68" s="58"/>
      <c r="J68" s="58"/>
      <c r="K68" s="58">
        <v>320</v>
      </c>
      <c r="L68" s="58"/>
      <c r="M68" s="58"/>
      <c r="N68" s="65">
        <f t="shared" si="17"/>
        <v>320</v>
      </c>
    </row>
    <row r="69" spans="1:15">
      <c r="A69" s="64" t="s">
        <v>98</v>
      </c>
      <c r="D69" s="58"/>
      <c r="E69" s="58"/>
      <c r="F69" s="58"/>
      <c r="G69" s="58"/>
      <c r="H69" s="58"/>
      <c r="I69" s="58"/>
      <c r="J69" s="58"/>
      <c r="K69" s="58">
        <v>231</v>
      </c>
      <c r="L69" s="58"/>
      <c r="M69" s="58"/>
      <c r="N69" s="65">
        <f t="shared" si="17"/>
        <v>231</v>
      </c>
    </row>
    <row r="70" spans="1:15">
      <c r="A70" s="64" t="s">
        <v>97</v>
      </c>
      <c r="D70" s="58"/>
      <c r="E70" s="58"/>
      <c r="F70" s="58"/>
      <c r="G70" s="58"/>
      <c r="H70" s="58"/>
      <c r="I70" s="58"/>
      <c r="J70" s="58"/>
      <c r="K70" s="58">
        <v>453</v>
      </c>
      <c r="L70" s="58"/>
      <c r="M70" s="58"/>
      <c r="N70" s="65">
        <f t="shared" si="17"/>
        <v>453</v>
      </c>
    </row>
    <row r="71" spans="1:15">
      <c r="A71" s="64" t="s">
        <v>99</v>
      </c>
      <c r="D71" s="58"/>
      <c r="E71" s="58"/>
      <c r="F71" s="58"/>
      <c r="G71" s="58"/>
      <c r="H71" s="58"/>
      <c r="I71" s="58"/>
      <c r="J71" s="58"/>
      <c r="K71" s="58">
        <v>207</v>
      </c>
      <c r="L71" s="58">
        <v>184</v>
      </c>
      <c r="M71" s="58">
        <v>156</v>
      </c>
      <c r="N71" s="65">
        <f t="shared" si="17"/>
        <v>547</v>
      </c>
    </row>
    <row r="72" spans="1:15">
      <c r="A72" s="64" t="s">
        <v>304</v>
      </c>
      <c r="D72" s="58"/>
      <c r="E72" s="58"/>
      <c r="F72" s="58"/>
      <c r="G72" s="58"/>
      <c r="H72" s="58"/>
      <c r="I72" s="58"/>
      <c r="J72" s="58"/>
      <c r="K72" s="58">
        <v>126</v>
      </c>
      <c r="L72" s="58"/>
      <c r="M72" s="58"/>
      <c r="N72" s="65">
        <f t="shared" si="17"/>
        <v>126</v>
      </c>
    </row>
    <row r="73" spans="1:15">
      <c r="A73" s="64" t="s">
        <v>100</v>
      </c>
      <c r="D73" s="58"/>
      <c r="E73" s="58"/>
      <c r="F73" s="58"/>
      <c r="G73" s="58"/>
      <c r="H73" s="58"/>
      <c r="I73" s="58"/>
      <c r="J73" s="58"/>
      <c r="K73" s="58">
        <v>2113</v>
      </c>
      <c r="L73" s="58"/>
      <c r="M73" s="58"/>
      <c r="N73" s="65">
        <f t="shared" si="15"/>
        <v>2113</v>
      </c>
      <c r="O73" s="147"/>
    </row>
    <row r="74" spans="1:15">
      <c r="A74" s="64" t="s">
        <v>101</v>
      </c>
      <c r="D74" s="58"/>
      <c r="E74" s="58"/>
      <c r="F74" s="58"/>
      <c r="G74" s="58"/>
      <c r="H74" s="58"/>
      <c r="I74" s="58"/>
      <c r="J74" s="58"/>
      <c r="K74" s="58">
        <v>1191</v>
      </c>
      <c r="L74" s="58">
        <v>3027</v>
      </c>
      <c r="M74" s="58">
        <v>2480</v>
      </c>
      <c r="N74" s="65">
        <f t="shared" si="15"/>
        <v>6698</v>
      </c>
      <c r="O74" s="147"/>
    </row>
    <row r="75" spans="1:15">
      <c r="A75" s="64" t="s">
        <v>140</v>
      </c>
      <c r="D75" s="58"/>
      <c r="E75" s="58"/>
      <c r="F75" s="58"/>
      <c r="G75" s="58"/>
      <c r="H75" s="58"/>
      <c r="I75" s="58"/>
      <c r="J75" s="58"/>
      <c r="K75" s="58"/>
      <c r="L75" s="58">
        <v>3728</v>
      </c>
      <c r="M75" s="58"/>
      <c r="N75" s="65">
        <f t="shared" si="15"/>
        <v>3728</v>
      </c>
      <c r="O75" s="147"/>
    </row>
    <row r="76" spans="1:15">
      <c r="A76" s="64" t="s">
        <v>105</v>
      </c>
      <c r="D76" s="58"/>
      <c r="E76" s="58"/>
      <c r="F76" s="58"/>
      <c r="G76" s="58"/>
      <c r="H76" s="58"/>
      <c r="I76" s="58"/>
      <c r="J76" s="58"/>
      <c r="K76" s="58"/>
      <c r="L76" s="58">
        <v>20</v>
      </c>
      <c r="M76" s="58"/>
      <c r="N76" s="65">
        <f t="shared" si="15"/>
        <v>20</v>
      </c>
      <c r="O76" s="147"/>
    </row>
    <row r="77" spans="1:15">
      <c r="A77" s="64" t="s">
        <v>243</v>
      </c>
      <c r="D77" s="58"/>
      <c r="E77" s="58"/>
      <c r="F77" s="58"/>
      <c r="G77" s="58"/>
      <c r="H77" s="58"/>
      <c r="I77" s="58"/>
      <c r="J77" s="58"/>
      <c r="K77" s="58"/>
      <c r="L77" s="58">
        <v>182</v>
      </c>
      <c r="M77" s="58">
        <v>103</v>
      </c>
      <c r="N77" s="65">
        <f t="shared" si="15"/>
        <v>285</v>
      </c>
      <c r="O77" s="147"/>
    </row>
    <row r="78" spans="1:15">
      <c r="A78" s="64" t="s">
        <v>121</v>
      </c>
      <c r="D78" s="58"/>
      <c r="E78" s="58"/>
      <c r="F78" s="58"/>
      <c r="G78" s="58"/>
      <c r="H78" s="58"/>
      <c r="I78" s="58"/>
      <c r="J78" s="58"/>
      <c r="K78" s="58"/>
      <c r="L78" s="58"/>
      <c r="M78" s="58">
        <v>1107</v>
      </c>
      <c r="N78" s="65">
        <f t="shared" si="15"/>
        <v>1107</v>
      </c>
      <c r="O78" s="147"/>
    </row>
    <row r="79" spans="1:15">
      <c r="A79" s="64" t="s">
        <v>141</v>
      </c>
      <c r="D79" s="58"/>
      <c r="E79" s="58"/>
      <c r="F79" s="58"/>
      <c r="G79" s="58"/>
      <c r="H79" s="58"/>
      <c r="I79" s="58"/>
      <c r="J79" s="58"/>
      <c r="K79" s="58"/>
      <c r="L79" s="58"/>
      <c r="M79" s="58">
        <v>154</v>
      </c>
      <c r="N79" s="65">
        <f t="shared" ref="N79" si="18">SUM(B79:M79)</f>
        <v>154</v>
      </c>
    </row>
    <row r="80" spans="1:15">
      <c r="A80" s="64" t="s">
        <v>107</v>
      </c>
      <c r="D80" s="58"/>
      <c r="E80" s="58"/>
      <c r="F80" s="58"/>
      <c r="G80" s="58"/>
      <c r="H80" s="58"/>
      <c r="I80" s="58"/>
      <c r="J80" s="58"/>
      <c r="K80" s="58"/>
      <c r="L80" s="58">
        <v>37</v>
      </c>
      <c r="M80" s="58">
        <v>59</v>
      </c>
      <c r="N80" s="65">
        <f t="shared" si="15"/>
        <v>96</v>
      </c>
    </row>
    <row r="81" spans="1:15">
      <c r="A81" s="64" t="s">
        <v>106</v>
      </c>
      <c r="D81" s="58"/>
      <c r="E81" s="58"/>
      <c r="F81" s="58"/>
      <c r="G81" s="58"/>
      <c r="H81" s="58"/>
      <c r="I81" s="58"/>
      <c r="J81" s="58"/>
      <c r="K81" s="58"/>
      <c r="L81" s="58">
        <v>243</v>
      </c>
      <c r="M81" s="58"/>
      <c r="N81" s="65">
        <f t="shared" si="15"/>
        <v>243</v>
      </c>
    </row>
    <row r="82" spans="1:15">
      <c r="A82" s="64" t="s">
        <v>305</v>
      </c>
      <c r="D82" s="58"/>
      <c r="E82" s="58"/>
      <c r="F82" s="58"/>
      <c r="G82" s="58"/>
      <c r="H82" s="58"/>
      <c r="I82" s="58"/>
      <c r="J82" s="58"/>
      <c r="K82" s="58"/>
      <c r="L82" s="58">
        <v>30</v>
      </c>
      <c r="M82" s="58">
        <v>25</v>
      </c>
      <c r="N82" s="65">
        <f t="shared" si="15"/>
        <v>55</v>
      </c>
    </row>
    <row r="83" spans="1:15">
      <c r="A83" s="64" t="s">
        <v>102</v>
      </c>
      <c r="D83" s="58"/>
      <c r="E83" s="58"/>
      <c r="F83" s="58"/>
      <c r="G83" s="58"/>
      <c r="H83" s="58"/>
      <c r="I83" s="58"/>
      <c r="J83" s="58"/>
      <c r="K83" s="58">
        <v>30</v>
      </c>
      <c r="L83" s="58"/>
      <c r="M83" s="58">
        <v>16</v>
      </c>
      <c r="N83" s="65">
        <f t="shared" si="15"/>
        <v>46</v>
      </c>
    </row>
    <row r="84" spans="1:15">
      <c r="A84" s="64" t="s">
        <v>248</v>
      </c>
      <c r="D84" s="58"/>
      <c r="E84" s="58"/>
      <c r="F84" s="58"/>
      <c r="G84" s="58"/>
      <c r="H84" s="58"/>
      <c r="I84" s="58"/>
      <c r="J84" s="58"/>
      <c r="K84" s="58"/>
      <c r="L84" s="58"/>
      <c r="M84" s="58">
        <v>70</v>
      </c>
      <c r="N84" s="65">
        <f t="shared" si="15"/>
        <v>70</v>
      </c>
    </row>
    <row r="85" spans="1:15">
      <c r="A85" s="64" t="s">
        <v>7</v>
      </c>
      <c r="B85" s="58">
        <v>0</v>
      </c>
      <c r="C85" s="58">
        <v>8</v>
      </c>
      <c r="D85" s="58">
        <v>38</v>
      </c>
      <c r="E85" s="58">
        <v>0</v>
      </c>
      <c r="F85" s="58">
        <v>0</v>
      </c>
      <c r="G85" s="58">
        <v>0</v>
      </c>
      <c r="H85" s="58">
        <v>0</v>
      </c>
      <c r="I85" s="58"/>
      <c r="J85" s="58">
        <v>0</v>
      </c>
      <c r="K85" s="58">
        <v>0</v>
      </c>
      <c r="L85" s="58">
        <v>37</v>
      </c>
      <c r="M85" s="58">
        <v>20</v>
      </c>
      <c r="N85" s="65">
        <f t="shared" si="15"/>
        <v>103</v>
      </c>
    </row>
    <row r="86" spans="1:15">
      <c r="A86" s="70" t="s">
        <v>8</v>
      </c>
      <c r="B86" s="93">
        <v>85</v>
      </c>
      <c r="C86" s="93">
        <v>39</v>
      </c>
      <c r="D86" s="93">
        <v>37</v>
      </c>
      <c r="E86" s="93">
        <v>38</v>
      </c>
      <c r="F86" s="93">
        <v>137</v>
      </c>
      <c r="G86" s="93">
        <v>48</v>
      </c>
      <c r="H86" s="93">
        <v>0</v>
      </c>
      <c r="I86" s="93"/>
      <c r="J86" s="93">
        <v>69</v>
      </c>
      <c r="K86" s="93">
        <v>165</v>
      </c>
      <c r="L86" s="93">
        <v>169</v>
      </c>
      <c r="M86" s="93">
        <v>76</v>
      </c>
      <c r="N86" s="68">
        <f t="shared" si="15"/>
        <v>863</v>
      </c>
    </row>
    <row r="87" spans="1:15">
      <c r="B87" s="141">
        <f t="shared" ref="B87:N87" si="19">SUM(B26:B86)</f>
        <v>4112</v>
      </c>
      <c r="C87" s="68">
        <f t="shared" si="19"/>
        <v>6606</v>
      </c>
      <c r="D87" s="68">
        <f t="shared" si="19"/>
        <v>15765</v>
      </c>
      <c r="E87" s="141">
        <f t="shared" si="19"/>
        <v>16267</v>
      </c>
      <c r="F87" s="141">
        <f t="shared" si="19"/>
        <v>6526</v>
      </c>
      <c r="G87" s="141">
        <f t="shared" si="19"/>
        <v>5093</v>
      </c>
      <c r="H87" s="141">
        <f t="shared" si="19"/>
        <v>6231</v>
      </c>
      <c r="I87" s="141">
        <f t="shared" si="19"/>
        <v>3889</v>
      </c>
      <c r="J87" s="141">
        <f t="shared" si="19"/>
        <v>2776</v>
      </c>
      <c r="K87" s="141">
        <f t="shared" si="19"/>
        <v>5921</v>
      </c>
      <c r="L87" s="141">
        <f t="shared" si="19"/>
        <v>8209</v>
      </c>
      <c r="M87" s="141">
        <f t="shared" si="19"/>
        <v>4665</v>
      </c>
      <c r="N87" s="115">
        <f t="shared" si="19"/>
        <v>86060</v>
      </c>
    </row>
    <row r="88" spans="1:15">
      <c r="D88" s="58"/>
      <c r="E88" s="58"/>
      <c r="F88" s="58"/>
      <c r="G88" s="58"/>
      <c r="H88" s="58"/>
      <c r="I88" s="58"/>
      <c r="J88" s="58"/>
      <c r="K88" s="58"/>
      <c r="L88" s="58"/>
      <c r="M88" s="58"/>
      <c r="N88" s="56"/>
    </row>
    <row r="89" spans="1:15" ht="15">
      <c r="A89" s="122" t="s">
        <v>9</v>
      </c>
      <c r="D89" s="93"/>
      <c r="E89" s="58"/>
      <c r="F89" s="58"/>
      <c r="G89" s="58"/>
      <c r="H89" s="58"/>
      <c r="I89" s="58"/>
      <c r="J89" s="58"/>
      <c r="K89" s="58"/>
      <c r="L89" s="58"/>
      <c r="M89" s="58"/>
      <c r="N89" s="56"/>
      <c r="O89" s="58"/>
    </row>
    <row r="90" spans="1:15">
      <c r="A90" s="69" t="s">
        <v>10</v>
      </c>
      <c r="B90" s="94">
        <v>0</v>
      </c>
      <c r="C90" s="94"/>
      <c r="D90" s="58"/>
      <c r="E90" s="94"/>
      <c r="F90" s="94"/>
      <c r="G90" s="94"/>
      <c r="H90" s="94"/>
      <c r="I90" s="94"/>
      <c r="J90" s="94"/>
      <c r="K90" s="94">
        <v>256</v>
      </c>
      <c r="L90" s="94">
        <v>256</v>
      </c>
      <c r="M90" s="94">
        <v>96</v>
      </c>
      <c r="N90" s="63">
        <f>SUM(B90:M90)</f>
        <v>608</v>
      </c>
    </row>
    <row r="91" spans="1:15">
      <c r="A91" s="64" t="s">
        <v>29</v>
      </c>
      <c r="B91" s="58">
        <v>62</v>
      </c>
      <c r="C91" s="58">
        <v>161</v>
      </c>
      <c r="D91" s="58">
        <v>156</v>
      </c>
      <c r="E91" s="58">
        <v>0</v>
      </c>
      <c r="F91" s="58"/>
      <c r="G91" s="58">
        <v>138</v>
      </c>
      <c r="H91" s="58"/>
      <c r="I91" s="58"/>
      <c r="J91" s="58">
        <v>337</v>
      </c>
      <c r="K91" s="58">
        <v>351</v>
      </c>
      <c r="L91" s="58">
        <v>768</v>
      </c>
      <c r="M91" s="58">
        <v>491</v>
      </c>
      <c r="N91" s="65">
        <f t="shared" ref="N91:N94" si="20">SUM(B91:M91)</f>
        <v>2464</v>
      </c>
    </row>
    <row r="92" spans="1:15">
      <c r="A92" s="64" t="s">
        <v>11</v>
      </c>
      <c r="B92" s="58">
        <v>27</v>
      </c>
      <c r="C92" s="58">
        <v>89</v>
      </c>
      <c r="D92" s="58">
        <v>134</v>
      </c>
      <c r="E92" s="58">
        <v>42</v>
      </c>
      <c r="F92" s="58">
        <v>170</v>
      </c>
      <c r="G92" s="58">
        <v>134</v>
      </c>
      <c r="H92" s="58"/>
      <c r="I92" s="58"/>
      <c r="J92" s="58"/>
      <c r="K92" s="58"/>
      <c r="L92" s="58"/>
      <c r="M92" s="58"/>
      <c r="N92" s="65">
        <f t="shared" si="20"/>
        <v>596</v>
      </c>
    </row>
    <row r="93" spans="1:15">
      <c r="A93" s="64" t="s">
        <v>325</v>
      </c>
      <c r="B93" s="58">
        <v>80</v>
      </c>
      <c r="C93" s="58">
        <v>224</v>
      </c>
      <c r="D93" s="58">
        <v>129</v>
      </c>
      <c r="E93" s="58">
        <v>79</v>
      </c>
      <c r="F93" s="58">
        <v>52</v>
      </c>
      <c r="G93" s="58"/>
      <c r="H93" s="58"/>
      <c r="I93" s="58"/>
      <c r="J93" s="58">
        <v>117</v>
      </c>
      <c r="K93" s="58">
        <v>54</v>
      </c>
      <c r="L93" s="58"/>
      <c r="M93" s="58"/>
      <c r="N93" s="65">
        <f t="shared" si="20"/>
        <v>735</v>
      </c>
    </row>
    <row r="94" spans="1:15">
      <c r="A94" s="64" t="s">
        <v>326</v>
      </c>
      <c r="D94" s="58"/>
      <c r="E94" s="58"/>
      <c r="F94" s="58">
        <v>0</v>
      </c>
      <c r="G94" s="58"/>
      <c r="H94" s="58"/>
      <c r="I94" s="58"/>
      <c r="J94" s="58"/>
      <c r="K94" s="58"/>
      <c r="L94" s="58"/>
      <c r="M94" s="58"/>
      <c r="N94" s="65">
        <f t="shared" si="20"/>
        <v>0</v>
      </c>
    </row>
    <row r="95" spans="1:15">
      <c r="A95" s="64" t="s">
        <v>47</v>
      </c>
      <c r="D95" s="58">
        <v>150</v>
      </c>
      <c r="E95" s="58"/>
      <c r="F95" s="58"/>
      <c r="G95" s="58"/>
      <c r="H95" s="58"/>
      <c r="I95" s="58"/>
      <c r="J95" s="58"/>
      <c r="K95" s="58"/>
      <c r="L95" s="58"/>
      <c r="M95" s="58"/>
      <c r="N95" s="65">
        <f t="shared" ref="N95:N101" si="21">SUM(B95:M95)</f>
        <v>150</v>
      </c>
    </row>
    <row r="96" spans="1:15">
      <c r="A96" s="64" t="s">
        <v>306</v>
      </c>
      <c r="D96" s="58">
        <v>250</v>
      </c>
      <c r="E96" s="58"/>
      <c r="F96" s="58"/>
      <c r="G96" s="58"/>
      <c r="H96" s="58"/>
      <c r="I96" s="58"/>
      <c r="J96" s="58"/>
      <c r="K96" s="58"/>
      <c r="L96" s="58"/>
      <c r="M96" s="58"/>
      <c r="N96" s="65">
        <f t="shared" si="21"/>
        <v>250</v>
      </c>
    </row>
    <row r="97" spans="1:14">
      <c r="A97" s="64" t="s">
        <v>48</v>
      </c>
      <c r="D97" s="58">
        <v>60</v>
      </c>
      <c r="E97" s="58"/>
      <c r="F97" s="58"/>
      <c r="G97" s="58">
        <v>110</v>
      </c>
      <c r="H97" s="58"/>
      <c r="I97" s="58"/>
      <c r="J97" s="58"/>
      <c r="K97" s="58"/>
      <c r="L97" s="58"/>
      <c r="M97" s="58"/>
      <c r="N97" s="65">
        <f t="shared" si="21"/>
        <v>170</v>
      </c>
    </row>
    <row r="98" spans="1:14">
      <c r="A98" s="64" t="s">
        <v>327</v>
      </c>
      <c r="D98" s="58"/>
      <c r="E98" s="58"/>
      <c r="F98" s="58"/>
      <c r="G98" s="58">
        <v>68</v>
      </c>
      <c r="H98" s="58"/>
      <c r="I98" s="58"/>
      <c r="J98" s="58"/>
      <c r="K98" s="58"/>
      <c r="L98" s="58"/>
      <c r="M98" s="58"/>
      <c r="N98" s="65">
        <f t="shared" si="21"/>
        <v>68</v>
      </c>
    </row>
    <row r="99" spans="1:14">
      <c r="A99" s="64" t="s">
        <v>328</v>
      </c>
      <c r="D99" s="58">
        <v>40</v>
      </c>
      <c r="E99" s="58"/>
      <c r="F99" s="58"/>
      <c r="G99" s="58"/>
      <c r="H99" s="58"/>
      <c r="I99" s="58"/>
      <c r="J99" s="58"/>
      <c r="K99" s="58"/>
      <c r="L99" s="58"/>
      <c r="M99" s="58"/>
      <c r="N99" s="65">
        <f t="shared" si="21"/>
        <v>40</v>
      </c>
    </row>
    <row r="100" spans="1:14">
      <c r="A100" s="64" t="s">
        <v>50</v>
      </c>
      <c r="D100" s="58">
        <v>25</v>
      </c>
      <c r="E100" s="58"/>
      <c r="F100" s="58"/>
      <c r="G100" s="58"/>
      <c r="H100" s="58"/>
      <c r="I100" s="58"/>
      <c r="J100" s="58"/>
      <c r="K100" s="58"/>
      <c r="L100" s="58"/>
      <c r="M100" s="58"/>
      <c r="N100" s="65">
        <f t="shared" si="21"/>
        <v>25</v>
      </c>
    </row>
    <row r="101" spans="1:14">
      <c r="A101" s="64" t="s">
        <v>49</v>
      </c>
      <c r="D101" s="58">
        <v>203</v>
      </c>
      <c r="E101" s="58"/>
      <c r="F101" s="58"/>
      <c r="G101" s="58"/>
      <c r="H101" s="58"/>
      <c r="I101" s="58"/>
      <c r="J101" s="58"/>
      <c r="K101" s="58"/>
      <c r="L101" s="58"/>
      <c r="M101" s="58"/>
      <c r="N101" s="65">
        <f t="shared" si="21"/>
        <v>203</v>
      </c>
    </row>
    <row r="102" spans="1:14">
      <c r="A102" s="64" t="s">
        <v>59</v>
      </c>
      <c r="B102" s="58">
        <v>141</v>
      </c>
      <c r="C102" s="58">
        <v>172</v>
      </c>
      <c r="D102" s="43">
        <v>197</v>
      </c>
      <c r="E102" s="58">
        <v>92</v>
      </c>
      <c r="F102" s="58"/>
      <c r="G102" s="58"/>
      <c r="H102" s="58"/>
      <c r="I102" s="58"/>
      <c r="J102" s="58"/>
      <c r="K102" s="58"/>
      <c r="L102" s="58"/>
      <c r="M102" s="58">
        <v>77</v>
      </c>
      <c r="N102" s="65">
        <f t="shared" ref="N102:N112" si="22">SUM(B102:M102)</f>
        <v>679</v>
      </c>
    </row>
    <row r="103" spans="1:14">
      <c r="A103" s="64" t="s">
        <v>75</v>
      </c>
      <c r="E103" s="58"/>
      <c r="F103" s="58"/>
      <c r="G103" s="58">
        <v>194</v>
      </c>
      <c r="H103" s="58"/>
      <c r="I103" s="58"/>
      <c r="J103" s="58"/>
      <c r="K103" s="58"/>
      <c r="L103" s="58"/>
      <c r="M103" s="58"/>
      <c r="N103" s="65">
        <f t="shared" si="22"/>
        <v>194</v>
      </c>
    </row>
    <row r="104" spans="1:14">
      <c r="A104" s="64" t="s">
        <v>307</v>
      </c>
      <c r="E104" s="58"/>
      <c r="F104" s="58"/>
      <c r="G104" s="58"/>
      <c r="H104" s="58">
        <v>213</v>
      </c>
      <c r="I104" s="58">
        <v>214</v>
      </c>
      <c r="J104" s="58"/>
      <c r="K104" s="58"/>
      <c r="L104" s="58"/>
      <c r="M104" s="58"/>
      <c r="N104" s="65">
        <f t="shared" si="22"/>
        <v>427</v>
      </c>
    </row>
    <row r="105" spans="1:14">
      <c r="A105" s="64" t="s">
        <v>308</v>
      </c>
      <c r="E105" s="58"/>
      <c r="F105" s="58"/>
      <c r="G105" s="58"/>
      <c r="H105" s="58">
        <v>57</v>
      </c>
      <c r="I105" s="58"/>
      <c r="J105" s="58"/>
      <c r="K105" s="58"/>
      <c r="L105" s="58"/>
      <c r="M105" s="58"/>
      <c r="N105" s="65">
        <f t="shared" si="22"/>
        <v>57</v>
      </c>
    </row>
    <row r="106" spans="1:14">
      <c r="A106" s="64" t="s">
        <v>87</v>
      </c>
      <c r="E106" s="58"/>
      <c r="F106" s="58"/>
      <c r="G106" s="58"/>
      <c r="H106" s="58">
        <v>81</v>
      </c>
      <c r="I106" s="58"/>
      <c r="J106" s="58"/>
      <c r="K106" s="58"/>
      <c r="L106" s="58"/>
      <c r="M106" s="58"/>
      <c r="N106" s="65">
        <f t="shared" si="22"/>
        <v>81</v>
      </c>
    </row>
    <row r="107" spans="1:14">
      <c r="A107" s="64" t="s">
        <v>92</v>
      </c>
      <c r="E107" s="58"/>
      <c r="F107" s="58"/>
      <c r="G107" s="58"/>
      <c r="H107" s="58"/>
      <c r="I107" s="58"/>
      <c r="J107" s="58">
        <v>57</v>
      </c>
      <c r="K107" s="58">
        <v>298</v>
      </c>
      <c r="L107" s="58">
        <v>99</v>
      </c>
      <c r="M107" s="58">
        <v>163</v>
      </c>
      <c r="N107" s="65">
        <f t="shared" si="22"/>
        <v>617</v>
      </c>
    </row>
    <row r="108" spans="1:14">
      <c r="A108" s="64" t="s">
        <v>103</v>
      </c>
      <c r="E108" s="58"/>
      <c r="F108" s="58"/>
      <c r="G108" s="58"/>
      <c r="H108" s="58"/>
      <c r="I108" s="58"/>
      <c r="J108" s="58"/>
      <c r="K108" s="58">
        <v>30</v>
      </c>
      <c r="L108" s="58">
        <v>10</v>
      </c>
      <c r="M108" s="58"/>
      <c r="N108" s="65">
        <f t="shared" si="22"/>
        <v>40</v>
      </c>
    </row>
    <row r="109" spans="1:14">
      <c r="A109" s="64" t="s">
        <v>108</v>
      </c>
      <c r="E109" s="58"/>
      <c r="F109" s="58"/>
      <c r="G109" s="58"/>
      <c r="H109" s="58"/>
      <c r="I109" s="58"/>
      <c r="J109" s="58"/>
      <c r="K109" s="58"/>
      <c r="L109" s="58">
        <v>15</v>
      </c>
      <c r="M109" s="58"/>
      <c r="N109" s="65">
        <f t="shared" si="22"/>
        <v>15</v>
      </c>
    </row>
    <row r="110" spans="1:14">
      <c r="A110" s="64" t="s">
        <v>309</v>
      </c>
      <c r="E110" s="58"/>
      <c r="F110" s="58"/>
      <c r="G110" s="58"/>
      <c r="H110" s="58"/>
      <c r="I110" s="58"/>
      <c r="J110" s="58"/>
      <c r="K110" s="58"/>
      <c r="L110" s="58">
        <v>40</v>
      </c>
      <c r="M110" s="58"/>
      <c r="N110" s="65">
        <f t="shared" si="22"/>
        <v>40</v>
      </c>
    </row>
    <row r="111" spans="1:14">
      <c r="A111" s="64" t="s">
        <v>76</v>
      </c>
      <c r="D111" s="58"/>
      <c r="E111" s="58"/>
      <c r="F111" s="58"/>
      <c r="G111" s="58">
        <v>355</v>
      </c>
      <c r="H111" s="58">
        <v>1100</v>
      </c>
      <c r="I111" s="58"/>
      <c r="J111" s="58"/>
      <c r="L111" s="58"/>
      <c r="M111" s="58"/>
      <c r="N111" s="65">
        <f t="shared" si="22"/>
        <v>1455</v>
      </c>
    </row>
    <row r="112" spans="1:14">
      <c r="A112" s="64" t="s">
        <v>67</v>
      </c>
      <c r="D112" s="58"/>
      <c r="E112" s="58"/>
      <c r="F112" s="58"/>
      <c r="G112" s="58"/>
      <c r="H112" s="58"/>
      <c r="I112" s="58"/>
      <c r="J112" s="58"/>
      <c r="L112" s="58">
        <v>54</v>
      </c>
      <c r="M112" s="58">
        <v>44</v>
      </c>
      <c r="N112" s="65">
        <f t="shared" si="22"/>
        <v>98</v>
      </c>
    </row>
    <row r="113" spans="1:14">
      <c r="A113" s="70"/>
      <c r="D113" s="58"/>
      <c r="E113" s="58"/>
      <c r="F113" s="58"/>
      <c r="G113" s="58"/>
      <c r="H113" s="58"/>
      <c r="I113" s="58"/>
      <c r="J113" s="58"/>
      <c r="K113" s="58"/>
      <c r="L113" s="58"/>
      <c r="M113" s="58"/>
      <c r="N113" s="68"/>
    </row>
    <row r="114" spans="1:14">
      <c r="A114" s="86"/>
      <c r="B114" s="141">
        <f t="shared" ref="B114:M114" si="23">SUM(B90:B113)</f>
        <v>310</v>
      </c>
      <c r="C114" s="141">
        <f t="shared" si="23"/>
        <v>646</v>
      </c>
      <c r="D114" s="141">
        <f t="shared" si="23"/>
        <v>1344</v>
      </c>
      <c r="E114" s="141">
        <f t="shared" si="23"/>
        <v>213</v>
      </c>
      <c r="F114" s="141">
        <f t="shared" si="23"/>
        <v>222</v>
      </c>
      <c r="G114" s="141">
        <f t="shared" si="23"/>
        <v>999</v>
      </c>
      <c r="H114" s="141">
        <f t="shared" si="23"/>
        <v>1451</v>
      </c>
      <c r="I114" s="141">
        <f t="shared" si="23"/>
        <v>214</v>
      </c>
      <c r="J114" s="141">
        <f t="shared" si="23"/>
        <v>511</v>
      </c>
      <c r="K114" s="141">
        <f t="shared" si="23"/>
        <v>989</v>
      </c>
      <c r="L114" s="141">
        <f t="shared" si="23"/>
        <v>1242</v>
      </c>
      <c r="M114" s="141">
        <f t="shared" si="23"/>
        <v>871</v>
      </c>
      <c r="N114" s="115">
        <f t="shared" ref="N114" si="24">SUM(B114:M114)</f>
        <v>9012</v>
      </c>
    </row>
    <row r="115" spans="1:14">
      <c r="A115" s="71"/>
      <c r="D115" s="58"/>
      <c r="E115" s="58"/>
      <c r="F115" s="58"/>
      <c r="G115" s="58"/>
      <c r="H115" s="58"/>
      <c r="I115" s="58"/>
      <c r="J115" s="58"/>
      <c r="K115" s="58"/>
      <c r="L115" s="58"/>
      <c r="M115" s="58"/>
      <c r="N115" s="58"/>
    </row>
    <row r="116" spans="1:14">
      <c r="A116" s="41" t="s">
        <v>12</v>
      </c>
      <c r="D116" s="58"/>
      <c r="E116" s="58"/>
      <c r="F116" s="58"/>
      <c r="G116" s="58"/>
      <c r="H116" s="58"/>
      <c r="I116" s="58"/>
      <c r="J116" s="58"/>
      <c r="K116" s="58"/>
      <c r="L116" s="58"/>
      <c r="M116" s="58"/>
      <c r="N116" s="58"/>
    </row>
    <row r="117" spans="1:14">
      <c r="A117" s="69" t="s">
        <v>13</v>
      </c>
      <c r="B117" s="98">
        <v>125</v>
      </c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63">
        <f t="shared" ref="N117:N119" si="25">SUM(B117:M117)</f>
        <v>125</v>
      </c>
    </row>
    <row r="118" spans="1:14">
      <c r="A118" s="64" t="s">
        <v>310</v>
      </c>
      <c r="B118" s="146">
        <v>110</v>
      </c>
      <c r="D118" s="58"/>
      <c r="E118" s="58"/>
      <c r="F118" s="58"/>
      <c r="G118" s="58"/>
      <c r="H118" s="58"/>
      <c r="I118" s="58"/>
      <c r="J118" s="58"/>
      <c r="K118" s="58"/>
      <c r="L118" s="58"/>
      <c r="M118" s="58"/>
      <c r="N118" s="65">
        <f t="shared" si="25"/>
        <v>110</v>
      </c>
    </row>
    <row r="119" spans="1:14">
      <c r="A119" s="117" t="s">
        <v>14</v>
      </c>
      <c r="B119" s="146">
        <v>440</v>
      </c>
      <c r="C119" s="58">
        <v>429</v>
      </c>
      <c r="D119" s="58"/>
      <c r="E119" s="58"/>
      <c r="F119" s="58"/>
      <c r="G119" s="58"/>
      <c r="H119" s="58"/>
      <c r="I119" s="58"/>
      <c r="J119" s="58"/>
      <c r="K119" s="58"/>
      <c r="L119" s="58"/>
      <c r="M119" s="58"/>
      <c r="N119" s="65">
        <f t="shared" si="25"/>
        <v>869</v>
      </c>
    </row>
    <row r="120" spans="1:14">
      <c r="A120" s="117" t="s">
        <v>54</v>
      </c>
      <c r="B120" s="146">
        <v>88</v>
      </c>
      <c r="C120" s="58">
        <v>67</v>
      </c>
      <c r="D120" s="58">
        <v>121</v>
      </c>
      <c r="E120" s="58"/>
      <c r="F120" s="58"/>
      <c r="G120" s="58"/>
      <c r="H120" s="58"/>
      <c r="I120" s="58"/>
      <c r="J120" s="58"/>
      <c r="K120" s="58"/>
      <c r="L120" s="58"/>
      <c r="M120" s="58"/>
      <c r="N120" s="65">
        <f t="shared" ref="N120:N125" si="26">SUM(B120:M120)</f>
        <v>276</v>
      </c>
    </row>
    <row r="121" spans="1:14">
      <c r="A121" s="117" t="s">
        <v>30</v>
      </c>
      <c r="B121" s="146"/>
      <c r="C121" s="58">
        <v>100</v>
      </c>
      <c r="D121" s="58"/>
      <c r="E121" s="58"/>
      <c r="F121" s="58"/>
      <c r="G121" s="58"/>
      <c r="H121" s="58"/>
      <c r="I121" s="58"/>
      <c r="J121" s="58"/>
      <c r="K121" s="58"/>
      <c r="L121" s="58"/>
      <c r="M121" s="58"/>
      <c r="N121" s="65">
        <f t="shared" si="26"/>
        <v>100</v>
      </c>
    </row>
    <row r="122" spans="1:14">
      <c r="A122" s="117" t="s">
        <v>31</v>
      </c>
      <c r="B122" s="146"/>
      <c r="C122" s="58">
        <v>197</v>
      </c>
      <c r="D122" s="58"/>
      <c r="E122" s="58"/>
      <c r="F122" s="58"/>
      <c r="G122" s="58"/>
      <c r="H122" s="58"/>
      <c r="I122" s="58"/>
      <c r="J122" s="58"/>
      <c r="K122" s="58"/>
      <c r="L122" s="58"/>
      <c r="M122" s="58"/>
      <c r="N122" s="65">
        <f t="shared" si="26"/>
        <v>197</v>
      </c>
    </row>
    <row r="123" spans="1:14">
      <c r="A123" s="117" t="s">
        <v>32</v>
      </c>
      <c r="B123" s="146"/>
      <c r="C123" s="58">
        <v>100</v>
      </c>
      <c r="D123" s="58"/>
      <c r="E123" s="58"/>
      <c r="F123" s="58"/>
      <c r="G123" s="58"/>
      <c r="H123" s="58"/>
      <c r="I123" s="58"/>
      <c r="J123" s="58"/>
      <c r="K123" s="58"/>
      <c r="L123" s="58"/>
      <c r="M123" s="58"/>
      <c r="N123" s="65">
        <f t="shared" si="26"/>
        <v>100</v>
      </c>
    </row>
    <row r="124" spans="1:14">
      <c r="A124" s="117" t="s">
        <v>311</v>
      </c>
      <c r="B124" s="146"/>
      <c r="C124" s="58">
        <v>100</v>
      </c>
      <c r="D124" s="58"/>
      <c r="E124" s="58"/>
      <c r="F124" s="58"/>
      <c r="G124" s="58"/>
      <c r="H124" s="58"/>
      <c r="I124" s="58"/>
      <c r="J124" s="58"/>
      <c r="K124" s="58"/>
      <c r="L124" s="58"/>
      <c r="M124" s="58"/>
      <c r="N124" s="65">
        <f t="shared" si="26"/>
        <v>100</v>
      </c>
    </row>
    <row r="125" spans="1:14">
      <c r="A125" s="117" t="s">
        <v>34</v>
      </c>
      <c r="B125" s="146"/>
      <c r="C125" s="58">
        <v>492</v>
      </c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65">
        <f t="shared" si="26"/>
        <v>492</v>
      </c>
    </row>
    <row r="126" spans="1:14">
      <c r="A126" s="64" t="s">
        <v>35</v>
      </c>
      <c r="B126" s="146"/>
      <c r="C126" s="58">
        <v>36</v>
      </c>
      <c r="D126" s="58">
        <v>60</v>
      </c>
      <c r="E126" s="58">
        <v>50</v>
      </c>
      <c r="F126" s="58">
        <v>76</v>
      </c>
      <c r="G126" s="58">
        <v>64</v>
      </c>
      <c r="H126" s="58">
        <v>46</v>
      </c>
      <c r="I126" s="58"/>
      <c r="J126" s="58"/>
      <c r="K126" s="58"/>
      <c r="L126" s="58"/>
      <c r="M126" s="58"/>
      <c r="N126" s="65">
        <f t="shared" ref="N126:N172" si="27">SUM(B126:M126)</f>
        <v>332</v>
      </c>
    </row>
    <row r="127" spans="1:14">
      <c r="A127" s="64" t="s">
        <v>312</v>
      </c>
      <c r="B127" s="146"/>
      <c r="C127" s="58">
        <v>100</v>
      </c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65">
        <f t="shared" si="27"/>
        <v>100</v>
      </c>
    </row>
    <row r="128" spans="1:14">
      <c r="A128" s="64" t="s">
        <v>313</v>
      </c>
      <c r="B128" s="146"/>
      <c r="C128" s="58">
        <v>50</v>
      </c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65">
        <f t="shared" si="27"/>
        <v>50</v>
      </c>
    </row>
    <row r="129" spans="1:14">
      <c r="A129" s="64" t="s">
        <v>38</v>
      </c>
      <c r="B129" s="146"/>
      <c r="C129" s="58">
        <v>92</v>
      </c>
      <c r="D129" s="58">
        <v>170</v>
      </c>
      <c r="E129" s="58"/>
      <c r="F129" s="58"/>
      <c r="G129" s="58"/>
      <c r="H129" s="58"/>
      <c r="I129" s="58"/>
      <c r="J129" s="58"/>
      <c r="K129" s="58"/>
      <c r="L129" s="58"/>
      <c r="M129" s="58"/>
      <c r="N129" s="65">
        <f t="shared" si="27"/>
        <v>262</v>
      </c>
    </row>
    <row r="130" spans="1:14">
      <c r="A130" s="64" t="s">
        <v>314</v>
      </c>
      <c r="B130" s="146"/>
      <c r="C130" s="58">
        <v>200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65">
        <f t="shared" ref="N130:N139" si="28">SUM(B130:M130)</f>
        <v>200</v>
      </c>
    </row>
    <row r="131" spans="1:14">
      <c r="A131" s="64" t="s">
        <v>51</v>
      </c>
      <c r="B131" s="146"/>
      <c r="D131" s="58">
        <v>280</v>
      </c>
      <c r="E131" s="58"/>
      <c r="F131" s="58"/>
      <c r="G131" s="58"/>
      <c r="H131" s="58"/>
      <c r="I131" s="58"/>
      <c r="J131" s="58"/>
      <c r="K131" s="58"/>
      <c r="L131" s="58"/>
      <c r="M131" s="58"/>
      <c r="N131" s="65">
        <f t="shared" si="28"/>
        <v>280</v>
      </c>
    </row>
    <row r="132" spans="1:14">
      <c r="A132" s="64" t="s">
        <v>52</v>
      </c>
      <c r="B132" s="146"/>
      <c r="D132" s="58">
        <v>155</v>
      </c>
      <c r="E132" s="58"/>
      <c r="F132" s="58"/>
      <c r="G132" s="58"/>
      <c r="H132" s="58"/>
      <c r="I132" s="58"/>
      <c r="J132" s="58"/>
      <c r="K132" s="58"/>
      <c r="L132" s="58"/>
      <c r="M132" s="58"/>
      <c r="N132" s="65">
        <f t="shared" si="28"/>
        <v>155</v>
      </c>
    </row>
    <row r="133" spans="1:14">
      <c r="A133" s="64" t="s">
        <v>315</v>
      </c>
      <c r="B133" s="146"/>
      <c r="D133" s="58">
        <v>175</v>
      </c>
      <c r="E133" s="58"/>
      <c r="F133" s="58"/>
      <c r="G133" s="58"/>
      <c r="H133" s="58"/>
      <c r="I133" s="58"/>
      <c r="J133" s="58"/>
      <c r="K133" s="58"/>
      <c r="L133" s="58"/>
      <c r="M133" s="58"/>
      <c r="N133" s="65">
        <f t="shared" si="28"/>
        <v>175</v>
      </c>
    </row>
    <row r="134" spans="1:14">
      <c r="A134" s="64" t="s">
        <v>316</v>
      </c>
      <c r="B134" s="146"/>
      <c r="D134" s="58">
        <v>180</v>
      </c>
      <c r="E134" s="58"/>
      <c r="F134" s="58"/>
      <c r="G134" s="58"/>
      <c r="H134" s="58"/>
      <c r="I134" s="58"/>
      <c r="J134" s="58"/>
      <c r="K134" s="58"/>
      <c r="L134" s="58"/>
      <c r="M134" s="58"/>
      <c r="N134" s="65">
        <f t="shared" si="28"/>
        <v>180</v>
      </c>
    </row>
    <row r="135" spans="1:14">
      <c r="A135" s="64" t="s">
        <v>143</v>
      </c>
      <c r="B135" s="146"/>
      <c r="D135" s="58">
        <v>653</v>
      </c>
      <c r="E135" s="58"/>
      <c r="F135" s="58"/>
      <c r="G135" s="58"/>
      <c r="H135" s="58"/>
      <c r="I135" s="58"/>
      <c r="J135" s="58"/>
      <c r="K135" s="58"/>
      <c r="L135" s="58"/>
      <c r="M135" s="58"/>
      <c r="N135" s="65">
        <f t="shared" si="28"/>
        <v>653</v>
      </c>
    </row>
    <row r="136" spans="1:14">
      <c r="A136" s="64" t="s">
        <v>56</v>
      </c>
      <c r="B136" s="146"/>
      <c r="D136" s="58">
        <v>350</v>
      </c>
      <c r="E136" s="58"/>
      <c r="F136" s="58"/>
      <c r="G136" s="58"/>
      <c r="H136" s="58"/>
      <c r="I136" s="58"/>
      <c r="J136" s="58"/>
      <c r="K136" s="58"/>
      <c r="L136" s="58"/>
      <c r="M136" s="58"/>
      <c r="N136" s="65">
        <f t="shared" si="28"/>
        <v>350</v>
      </c>
    </row>
    <row r="137" spans="1:14">
      <c r="A137" s="64" t="s">
        <v>60</v>
      </c>
      <c r="B137" s="146"/>
      <c r="D137" s="58"/>
      <c r="E137" s="58">
        <v>140</v>
      </c>
      <c r="F137" s="58"/>
      <c r="G137" s="58"/>
      <c r="H137" s="58"/>
      <c r="I137" s="58"/>
      <c r="J137" s="58"/>
      <c r="K137" s="58"/>
      <c r="L137" s="58"/>
      <c r="M137" s="58"/>
      <c r="N137" s="65">
        <f t="shared" si="28"/>
        <v>140</v>
      </c>
    </row>
    <row r="138" spans="1:14">
      <c r="A138" s="64" t="s">
        <v>61</v>
      </c>
      <c r="B138" s="146"/>
      <c r="D138" s="58"/>
      <c r="E138" s="58">
        <v>80</v>
      </c>
      <c r="F138" s="58"/>
      <c r="G138" s="58"/>
      <c r="H138" s="58"/>
      <c r="I138" s="58"/>
      <c r="J138" s="58"/>
      <c r="K138" s="58"/>
      <c r="L138" s="58"/>
      <c r="M138" s="58"/>
      <c r="N138" s="65">
        <f t="shared" si="28"/>
        <v>80</v>
      </c>
    </row>
    <row r="139" spans="1:14">
      <c r="A139" s="64" t="s">
        <v>58</v>
      </c>
      <c r="B139" s="146"/>
      <c r="D139" s="58"/>
      <c r="E139" s="58">
        <v>116</v>
      </c>
      <c r="F139" s="58"/>
      <c r="G139" s="58"/>
      <c r="H139" s="58"/>
      <c r="I139" s="58"/>
      <c r="J139" s="58"/>
      <c r="K139" s="58"/>
      <c r="L139" s="58"/>
      <c r="M139" s="58"/>
      <c r="N139" s="65">
        <f t="shared" si="28"/>
        <v>116</v>
      </c>
    </row>
    <row r="140" spans="1:14">
      <c r="A140" s="64" t="s">
        <v>62</v>
      </c>
      <c r="B140" s="146"/>
      <c r="D140" s="58"/>
      <c r="E140" s="58">
        <v>174</v>
      </c>
      <c r="F140" s="58"/>
      <c r="G140" s="58"/>
      <c r="H140" s="58"/>
      <c r="I140" s="58"/>
      <c r="J140" s="58"/>
      <c r="K140" s="58"/>
      <c r="L140" s="58"/>
      <c r="M140" s="58"/>
      <c r="N140" s="65">
        <f t="shared" ref="N140:N142" si="29">SUM(B140:M140)</f>
        <v>174</v>
      </c>
    </row>
    <row r="141" spans="1:14">
      <c r="A141" s="64" t="s">
        <v>68</v>
      </c>
      <c r="B141" s="146"/>
      <c r="D141" s="58"/>
      <c r="E141" s="58"/>
      <c r="F141" s="58">
        <v>154</v>
      </c>
      <c r="G141" s="58"/>
      <c r="H141" s="58"/>
      <c r="I141" s="58"/>
      <c r="J141" s="58"/>
      <c r="K141" s="58"/>
      <c r="L141" s="58"/>
      <c r="M141" s="58"/>
      <c r="N141" s="65">
        <f t="shared" si="29"/>
        <v>154</v>
      </c>
    </row>
    <row r="142" spans="1:14">
      <c r="A142" s="123" t="s">
        <v>69</v>
      </c>
      <c r="B142" s="146"/>
      <c r="D142" s="58"/>
      <c r="E142" s="58"/>
      <c r="F142" s="58">
        <v>190</v>
      </c>
      <c r="G142" s="58"/>
      <c r="H142" s="58"/>
      <c r="I142" s="58"/>
      <c r="J142" s="58"/>
      <c r="K142" s="58"/>
      <c r="L142" s="58"/>
      <c r="M142" s="58"/>
      <c r="N142" s="65">
        <f t="shared" si="29"/>
        <v>190</v>
      </c>
    </row>
    <row r="143" spans="1:14">
      <c r="A143" s="123" t="s">
        <v>70</v>
      </c>
      <c r="B143" s="146"/>
      <c r="D143" s="58"/>
      <c r="E143" s="58"/>
      <c r="F143" s="58">
        <v>330</v>
      </c>
      <c r="G143" s="58"/>
      <c r="H143" s="58"/>
      <c r="I143" s="58"/>
      <c r="J143" s="58"/>
      <c r="K143" s="58"/>
      <c r="L143" s="58"/>
      <c r="M143" s="58"/>
      <c r="N143" s="65">
        <f t="shared" ref="N143:N152" si="30">SUM(B143:M143)</f>
        <v>330</v>
      </c>
    </row>
    <row r="144" spans="1:14">
      <c r="A144" s="123" t="s">
        <v>71</v>
      </c>
      <c r="B144" s="146"/>
      <c r="D144" s="58"/>
      <c r="E144" s="58"/>
      <c r="F144" s="58">
        <v>1135</v>
      </c>
      <c r="G144" s="58"/>
      <c r="H144" s="58"/>
      <c r="I144" s="58"/>
      <c r="J144" s="58"/>
      <c r="K144" s="58"/>
      <c r="L144" s="58"/>
      <c r="M144" s="58"/>
      <c r="N144" s="65">
        <f t="shared" si="30"/>
        <v>1135</v>
      </c>
    </row>
    <row r="145" spans="1:15">
      <c r="A145" s="123" t="s">
        <v>72</v>
      </c>
      <c r="B145" s="146"/>
      <c r="D145" s="58"/>
      <c r="E145" s="58"/>
      <c r="F145" s="58">
        <v>161</v>
      </c>
      <c r="G145" s="58"/>
      <c r="H145" s="58"/>
      <c r="I145" s="58"/>
      <c r="J145" s="58"/>
      <c r="K145" s="58"/>
      <c r="L145" s="58"/>
      <c r="M145" s="58"/>
      <c r="N145" s="65">
        <f t="shared" si="30"/>
        <v>161</v>
      </c>
    </row>
    <row r="146" spans="1:15">
      <c r="A146" s="123" t="s">
        <v>73</v>
      </c>
      <c r="B146" s="146"/>
      <c r="D146" s="58"/>
      <c r="E146" s="58"/>
      <c r="F146" s="58">
        <v>41</v>
      </c>
      <c r="G146" s="58"/>
      <c r="H146" s="58"/>
      <c r="I146" s="58"/>
      <c r="J146" s="58"/>
      <c r="K146" s="58"/>
      <c r="L146" s="58"/>
      <c r="M146" s="58"/>
      <c r="N146" s="65">
        <f t="shared" si="30"/>
        <v>41</v>
      </c>
    </row>
    <row r="147" spans="1:15">
      <c r="A147" s="123" t="s">
        <v>77</v>
      </c>
      <c r="B147" s="146"/>
      <c r="D147" s="58"/>
      <c r="E147" s="58"/>
      <c r="F147" s="58"/>
      <c r="G147" s="58">
        <v>301</v>
      </c>
      <c r="H147" s="58"/>
      <c r="I147" s="58"/>
      <c r="J147" s="58"/>
      <c r="K147" s="58"/>
      <c r="L147" s="58"/>
      <c r="M147" s="58"/>
      <c r="N147" s="65">
        <f t="shared" si="30"/>
        <v>301</v>
      </c>
    </row>
    <row r="148" spans="1:15">
      <c r="A148" s="123" t="s">
        <v>78</v>
      </c>
      <c r="B148" s="146"/>
      <c r="D148" s="58"/>
      <c r="E148" s="58"/>
      <c r="F148" s="58"/>
      <c r="G148" s="58">
        <v>322</v>
      </c>
      <c r="H148" s="58"/>
      <c r="I148" s="58"/>
      <c r="J148" s="58"/>
      <c r="K148" s="58"/>
      <c r="L148" s="58"/>
      <c r="M148" s="58"/>
      <c r="N148" s="65">
        <f t="shared" si="30"/>
        <v>322</v>
      </c>
    </row>
    <row r="149" spans="1:15">
      <c r="A149" s="123" t="s">
        <v>79</v>
      </c>
      <c r="B149" s="146"/>
      <c r="D149" s="58"/>
      <c r="E149" s="58"/>
      <c r="F149" s="58"/>
      <c r="G149" s="58">
        <v>87</v>
      </c>
      <c r="H149" s="58"/>
      <c r="I149" s="58"/>
      <c r="J149" s="58"/>
      <c r="K149" s="58"/>
      <c r="L149" s="58"/>
      <c r="M149" s="58"/>
      <c r="N149" s="65">
        <f t="shared" si="30"/>
        <v>87</v>
      </c>
    </row>
    <row r="150" spans="1:15">
      <c r="A150" s="123" t="s">
        <v>80</v>
      </c>
      <c r="B150" s="146"/>
      <c r="D150" s="58"/>
      <c r="E150" s="58"/>
      <c r="F150" s="58"/>
      <c r="G150" s="58">
        <v>71</v>
      </c>
      <c r="H150" s="58"/>
      <c r="I150" s="58"/>
      <c r="J150" s="58"/>
      <c r="K150" s="58"/>
      <c r="L150" s="58"/>
      <c r="M150" s="58"/>
      <c r="N150" s="65">
        <f t="shared" si="30"/>
        <v>71</v>
      </c>
    </row>
    <row r="151" spans="1:15">
      <c r="A151" s="123" t="s">
        <v>88</v>
      </c>
      <c r="B151" s="146"/>
      <c r="D151" s="58"/>
      <c r="E151" s="58"/>
      <c r="F151" s="58"/>
      <c r="G151" s="58"/>
      <c r="H151" s="58">
        <v>73</v>
      </c>
      <c r="I151" s="58"/>
      <c r="J151" s="58"/>
      <c r="K151" s="58"/>
      <c r="L151" s="58"/>
      <c r="M151" s="58"/>
      <c r="N151" s="65">
        <f t="shared" si="30"/>
        <v>73</v>
      </c>
    </row>
    <row r="152" spans="1:15">
      <c r="A152" s="123" t="s">
        <v>246</v>
      </c>
      <c r="B152" s="146"/>
      <c r="D152" s="58"/>
      <c r="E152" s="58"/>
      <c r="F152" s="58"/>
      <c r="G152" s="58"/>
      <c r="H152" s="58">
        <v>105</v>
      </c>
      <c r="I152" s="58"/>
      <c r="J152" s="58"/>
      <c r="K152" s="58"/>
      <c r="L152" s="58"/>
      <c r="M152" s="58"/>
      <c r="N152" s="65">
        <f t="shared" si="30"/>
        <v>105</v>
      </c>
    </row>
    <row r="153" spans="1:15">
      <c r="A153" s="123" t="s">
        <v>93</v>
      </c>
      <c r="B153" s="146"/>
      <c r="D153" s="58"/>
      <c r="E153" s="58"/>
      <c r="F153" s="58"/>
      <c r="G153" s="58"/>
      <c r="H153" s="58"/>
      <c r="I153" s="58"/>
      <c r="J153" s="58">
        <v>81</v>
      </c>
      <c r="K153" s="58"/>
      <c r="L153" s="58"/>
      <c r="M153" s="58"/>
      <c r="N153" s="65">
        <f t="shared" ref="N153" si="31">SUM(B153:M153)</f>
        <v>81</v>
      </c>
    </row>
    <row r="154" spans="1:15">
      <c r="A154" s="123" t="s">
        <v>94</v>
      </c>
      <c r="B154" s="146"/>
      <c r="D154" s="58"/>
      <c r="E154" s="58"/>
      <c r="F154" s="58"/>
      <c r="G154" s="58"/>
      <c r="H154" s="58"/>
      <c r="I154" s="58"/>
      <c r="J154" s="58">
        <v>407</v>
      </c>
      <c r="K154" s="58"/>
      <c r="L154" s="58"/>
      <c r="M154" s="58"/>
      <c r="N154" s="65">
        <f t="shared" ref="N154" si="32">SUM(B154:M154)</f>
        <v>407</v>
      </c>
    </row>
    <row r="155" spans="1:15">
      <c r="A155" s="123" t="s">
        <v>95</v>
      </c>
      <c r="B155" s="146"/>
      <c r="D155" s="58"/>
      <c r="E155" s="58"/>
      <c r="F155" s="58"/>
      <c r="G155" s="58"/>
      <c r="H155" s="58"/>
      <c r="I155" s="58"/>
      <c r="J155" s="58">
        <v>1875</v>
      </c>
      <c r="K155" s="58"/>
      <c r="L155" s="58"/>
      <c r="M155" s="58"/>
      <c r="N155" s="65">
        <f t="shared" ref="N155:N169" si="33">SUM(B155:M155)</f>
        <v>1875</v>
      </c>
    </row>
    <row r="156" spans="1:15">
      <c r="A156" s="64" t="s">
        <v>317</v>
      </c>
      <c r="D156" s="58"/>
      <c r="E156" s="58"/>
      <c r="F156" s="58"/>
      <c r="G156" s="58"/>
      <c r="H156" s="58"/>
      <c r="I156" s="58"/>
      <c r="J156" s="58"/>
      <c r="K156" s="58">
        <v>8462</v>
      </c>
      <c r="L156" s="58"/>
      <c r="M156" s="58"/>
      <c r="N156" s="65">
        <f>SUM(B156:M156)</f>
        <v>8462</v>
      </c>
      <c r="O156" s="147"/>
    </row>
    <row r="157" spans="1:15">
      <c r="A157" s="123" t="s">
        <v>109</v>
      </c>
      <c r="B157" s="146"/>
      <c r="D157" s="58"/>
      <c r="E157" s="58"/>
      <c r="F157" s="58"/>
      <c r="G157" s="58"/>
      <c r="H157" s="58"/>
      <c r="I157" s="58"/>
      <c r="J157" s="58"/>
      <c r="K157" s="58"/>
      <c r="L157" s="58">
        <v>22</v>
      </c>
      <c r="M157" s="58"/>
      <c r="N157" s="65">
        <f t="shared" si="33"/>
        <v>22</v>
      </c>
    </row>
    <row r="158" spans="1:15">
      <c r="A158" s="123" t="s">
        <v>110</v>
      </c>
      <c r="B158" s="146"/>
      <c r="D158" s="58"/>
      <c r="E158" s="58"/>
      <c r="F158" s="58"/>
      <c r="G158" s="58"/>
      <c r="H158" s="58"/>
      <c r="I158" s="58"/>
      <c r="J158" s="58"/>
      <c r="K158" s="58"/>
      <c r="L158" s="58">
        <v>222</v>
      </c>
      <c r="M158" s="58"/>
      <c r="N158" s="65">
        <f t="shared" si="33"/>
        <v>222</v>
      </c>
    </row>
    <row r="159" spans="1:15">
      <c r="A159" s="123" t="s">
        <v>111</v>
      </c>
      <c r="B159" s="146"/>
      <c r="D159" s="58"/>
      <c r="E159" s="58"/>
      <c r="F159" s="58"/>
      <c r="G159" s="58"/>
      <c r="H159" s="58"/>
      <c r="I159" s="58"/>
      <c r="J159" s="58"/>
      <c r="K159" s="58"/>
      <c r="L159" s="58">
        <v>150</v>
      </c>
      <c r="M159" s="58"/>
      <c r="N159" s="65">
        <f t="shared" si="33"/>
        <v>150</v>
      </c>
    </row>
    <row r="160" spans="1:15">
      <c r="A160" s="123" t="s">
        <v>112</v>
      </c>
      <c r="B160" s="146"/>
      <c r="D160" s="58"/>
      <c r="E160" s="58"/>
      <c r="F160" s="58"/>
      <c r="G160" s="58"/>
      <c r="H160" s="58"/>
      <c r="I160" s="58"/>
      <c r="J160" s="58"/>
      <c r="K160" s="58"/>
      <c r="L160" s="58">
        <v>136</v>
      </c>
      <c r="M160" s="58"/>
      <c r="N160" s="65">
        <f t="shared" si="33"/>
        <v>136</v>
      </c>
    </row>
    <row r="161" spans="1:15">
      <c r="A161" s="123" t="s">
        <v>113</v>
      </c>
      <c r="B161" s="146"/>
      <c r="D161" s="58"/>
      <c r="E161" s="58"/>
      <c r="F161" s="58"/>
      <c r="G161" s="58"/>
      <c r="H161" s="58"/>
      <c r="I161" s="58"/>
      <c r="J161" s="58"/>
      <c r="K161" s="58"/>
      <c r="L161" s="58">
        <v>129</v>
      </c>
      <c r="M161" s="58"/>
      <c r="N161" s="65">
        <f t="shared" si="33"/>
        <v>129</v>
      </c>
    </row>
    <row r="162" spans="1:15">
      <c r="A162" s="123" t="s">
        <v>318</v>
      </c>
      <c r="B162" s="146"/>
      <c r="D162" s="58"/>
      <c r="E162" s="58"/>
      <c r="F162" s="58"/>
      <c r="G162" s="58"/>
      <c r="H162" s="58"/>
      <c r="I162" s="58"/>
      <c r="J162" s="58"/>
      <c r="K162" s="58"/>
      <c r="L162" s="58">
        <v>282</v>
      </c>
      <c r="M162" s="58"/>
      <c r="N162" s="65">
        <f t="shared" si="33"/>
        <v>282</v>
      </c>
    </row>
    <row r="163" spans="1:15">
      <c r="A163" s="123" t="s">
        <v>115</v>
      </c>
      <c r="B163" s="146"/>
      <c r="D163" s="58"/>
      <c r="E163" s="58"/>
      <c r="F163" s="58"/>
      <c r="G163" s="58"/>
      <c r="H163" s="58"/>
      <c r="I163" s="58"/>
      <c r="J163" s="58"/>
      <c r="K163" s="58"/>
      <c r="L163" s="58">
        <v>220</v>
      </c>
      <c r="M163" s="58"/>
      <c r="N163" s="65">
        <f t="shared" si="33"/>
        <v>220</v>
      </c>
    </row>
    <row r="164" spans="1:15">
      <c r="A164" s="123" t="s">
        <v>116</v>
      </c>
      <c r="B164" s="146"/>
      <c r="D164" s="58"/>
      <c r="E164" s="58"/>
      <c r="F164" s="58"/>
      <c r="G164" s="58"/>
      <c r="H164" s="58"/>
      <c r="I164" s="58"/>
      <c r="J164" s="58"/>
      <c r="K164" s="58"/>
      <c r="L164" s="58">
        <v>120</v>
      </c>
      <c r="M164" s="58"/>
      <c r="N164" s="65">
        <f t="shared" si="33"/>
        <v>120</v>
      </c>
    </row>
    <row r="165" spans="1:15">
      <c r="A165" s="123" t="s">
        <v>117</v>
      </c>
      <c r="B165" s="146"/>
      <c r="D165" s="58"/>
      <c r="E165" s="58"/>
      <c r="F165" s="58"/>
      <c r="G165" s="58"/>
      <c r="H165" s="58"/>
      <c r="I165" s="58"/>
      <c r="J165" s="58"/>
      <c r="K165" s="58"/>
      <c r="L165" s="58">
        <v>122</v>
      </c>
      <c r="M165" s="58"/>
      <c r="N165" s="65">
        <f t="shared" si="33"/>
        <v>122</v>
      </c>
    </row>
    <row r="166" spans="1:15">
      <c r="A166" s="123" t="s">
        <v>118</v>
      </c>
      <c r="B166" s="146"/>
      <c r="D166" s="58"/>
      <c r="E166" s="58"/>
      <c r="F166" s="58"/>
      <c r="G166" s="58"/>
      <c r="H166" s="58"/>
      <c r="I166" s="58"/>
      <c r="J166" s="58"/>
      <c r="K166" s="58"/>
      <c r="L166" s="58">
        <v>78</v>
      </c>
      <c r="M166" s="58">
        <v>84</v>
      </c>
      <c r="N166" s="65">
        <f t="shared" si="33"/>
        <v>162</v>
      </c>
    </row>
    <row r="167" spans="1:15">
      <c r="A167" s="123" t="s">
        <v>119</v>
      </c>
      <c r="B167" s="146"/>
      <c r="D167" s="58"/>
      <c r="E167" s="58"/>
      <c r="F167" s="58"/>
      <c r="G167" s="58"/>
      <c r="H167" s="58"/>
      <c r="I167" s="58"/>
      <c r="J167" s="58"/>
      <c r="K167" s="58"/>
      <c r="L167" s="58">
        <v>189</v>
      </c>
      <c r="M167" s="58"/>
      <c r="N167" s="65">
        <f t="shared" si="33"/>
        <v>189</v>
      </c>
    </row>
    <row r="168" spans="1:15">
      <c r="A168" s="123" t="s">
        <v>122</v>
      </c>
      <c r="B168" s="146"/>
      <c r="D168" s="58"/>
      <c r="E168" s="58"/>
      <c r="F168" s="58"/>
      <c r="G168" s="58"/>
      <c r="H168" s="58"/>
      <c r="I168" s="58"/>
      <c r="J168" s="58"/>
      <c r="K168" s="58"/>
      <c r="L168" s="58"/>
      <c r="M168" s="58">
        <v>242</v>
      </c>
      <c r="N168" s="65">
        <f t="shared" si="33"/>
        <v>242</v>
      </c>
    </row>
    <row r="169" spans="1:15">
      <c r="A169" s="123" t="s">
        <v>319</v>
      </c>
      <c r="B169" s="146"/>
      <c r="D169" s="58"/>
      <c r="E169" s="58"/>
      <c r="F169" s="58"/>
      <c r="G169" s="58"/>
      <c r="H169" s="58"/>
      <c r="I169" s="58"/>
      <c r="J169" s="58"/>
      <c r="K169" s="58"/>
      <c r="L169" s="58"/>
      <c r="M169" s="58">
        <v>25</v>
      </c>
      <c r="N169" s="65">
        <f t="shared" si="33"/>
        <v>25</v>
      </c>
    </row>
    <row r="170" spans="1:15">
      <c r="A170" s="64" t="s">
        <v>120</v>
      </c>
      <c r="B170" s="146">
        <v>192</v>
      </c>
      <c r="C170" s="58">
        <v>192</v>
      </c>
      <c r="D170" s="58">
        <v>192</v>
      </c>
      <c r="E170" s="58">
        <v>144</v>
      </c>
      <c r="F170" s="58">
        <v>216</v>
      </c>
      <c r="G170" s="58">
        <v>120</v>
      </c>
      <c r="H170" s="58"/>
      <c r="I170" s="58"/>
      <c r="J170" s="58"/>
      <c r="K170" s="58">
        <v>88</v>
      </c>
      <c r="L170" s="58">
        <v>194</v>
      </c>
      <c r="M170" s="58">
        <v>224</v>
      </c>
      <c r="N170" s="65">
        <f t="shared" si="27"/>
        <v>1562</v>
      </c>
    </row>
    <row r="171" spans="1:15">
      <c r="A171" s="64" t="s">
        <v>15</v>
      </c>
      <c r="B171" s="146">
        <v>0</v>
      </c>
      <c r="C171" s="58">
        <v>0</v>
      </c>
      <c r="D171" s="58">
        <v>300</v>
      </c>
      <c r="E171" s="58">
        <v>181</v>
      </c>
      <c r="F171" s="58">
        <v>39</v>
      </c>
      <c r="G171" s="58">
        <v>82</v>
      </c>
      <c r="H171" s="58">
        <v>64</v>
      </c>
      <c r="I171" s="58"/>
      <c r="J171" s="58">
        <v>22</v>
      </c>
      <c r="K171" s="58">
        <v>254</v>
      </c>
      <c r="L171" s="58">
        <v>50</v>
      </c>
      <c r="M171" s="58">
        <v>224</v>
      </c>
      <c r="N171" s="65">
        <f t="shared" si="27"/>
        <v>1216</v>
      </c>
    </row>
    <row r="172" spans="1:15">
      <c r="A172" s="70" t="s">
        <v>144</v>
      </c>
      <c r="B172" s="99">
        <v>1233</v>
      </c>
      <c r="C172" s="93">
        <v>1492</v>
      </c>
      <c r="D172" s="93">
        <v>1835</v>
      </c>
      <c r="E172" s="93">
        <v>972</v>
      </c>
      <c r="F172" s="93">
        <v>1507</v>
      </c>
      <c r="G172" s="93">
        <v>1088</v>
      </c>
      <c r="H172" s="93">
        <v>0</v>
      </c>
      <c r="I172" s="93"/>
      <c r="J172" s="93">
        <v>784</v>
      </c>
      <c r="K172" s="93">
        <v>958</v>
      </c>
      <c r="L172" s="93">
        <v>2123</v>
      </c>
      <c r="M172" s="93">
        <v>1014</v>
      </c>
      <c r="N172" s="65">
        <f t="shared" si="27"/>
        <v>13006</v>
      </c>
    </row>
    <row r="173" spans="1:15">
      <c r="B173" s="68">
        <f t="shared" ref="B173:N173" si="34">SUM(B117:B172)</f>
        <v>2188</v>
      </c>
      <c r="C173" s="68">
        <f t="shared" si="34"/>
        <v>3647</v>
      </c>
      <c r="D173" s="68">
        <f t="shared" si="34"/>
        <v>4471</v>
      </c>
      <c r="E173" s="68">
        <f t="shared" si="34"/>
        <v>1857</v>
      </c>
      <c r="F173" s="68">
        <f t="shared" si="34"/>
        <v>3849</v>
      </c>
      <c r="G173" s="68">
        <f t="shared" si="34"/>
        <v>2135</v>
      </c>
      <c r="H173" s="68">
        <f t="shared" si="34"/>
        <v>288</v>
      </c>
      <c r="I173" s="68">
        <f t="shared" si="34"/>
        <v>0</v>
      </c>
      <c r="J173" s="68">
        <f t="shared" si="34"/>
        <v>3169</v>
      </c>
      <c r="K173" s="68">
        <f t="shared" si="34"/>
        <v>9762</v>
      </c>
      <c r="L173" s="68">
        <f t="shared" si="34"/>
        <v>4037</v>
      </c>
      <c r="M173" s="68">
        <f t="shared" si="34"/>
        <v>1813</v>
      </c>
      <c r="N173" s="115">
        <f t="shared" si="34"/>
        <v>37216</v>
      </c>
    </row>
    <row r="174" spans="1:15">
      <c r="D174" s="58"/>
      <c r="E174" s="58"/>
      <c r="F174" s="58"/>
      <c r="G174" s="58"/>
      <c r="H174" s="58"/>
      <c r="I174" s="58"/>
      <c r="J174" s="58"/>
      <c r="K174" s="58"/>
      <c r="L174" s="58"/>
      <c r="M174" s="58"/>
      <c r="N174" s="58"/>
    </row>
    <row r="175" spans="1:15">
      <c r="A175" s="41" t="s">
        <v>16</v>
      </c>
      <c r="D175" s="58"/>
      <c r="E175" s="58"/>
      <c r="F175" s="58"/>
      <c r="G175" s="58"/>
      <c r="H175" s="58"/>
      <c r="I175" s="58"/>
      <c r="J175" s="58"/>
      <c r="K175" s="58"/>
      <c r="L175" s="58"/>
      <c r="M175" s="58"/>
      <c r="N175" s="58"/>
    </row>
    <row r="176" spans="1:15">
      <c r="A176" s="124" t="s">
        <v>17</v>
      </c>
      <c r="B176" s="98">
        <v>192</v>
      </c>
      <c r="C176" s="94">
        <v>197</v>
      </c>
      <c r="D176" s="94">
        <v>219</v>
      </c>
      <c r="E176" s="94">
        <v>124</v>
      </c>
      <c r="F176" s="94">
        <v>0</v>
      </c>
      <c r="G176" s="94">
        <v>0</v>
      </c>
      <c r="H176" s="94">
        <v>0</v>
      </c>
      <c r="I176" s="94">
        <v>0</v>
      </c>
      <c r="J176" s="94">
        <v>0</v>
      </c>
      <c r="K176" s="94">
        <v>0</v>
      </c>
      <c r="L176" s="94">
        <v>0</v>
      </c>
      <c r="M176" s="94">
        <v>0</v>
      </c>
      <c r="N176" s="63">
        <f>SUM(B176:M176)</f>
        <v>732</v>
      </c>
      <c r="O176" s="58"/>
    </row>
    <row r="177" spans="1:16">
      <c r="A177" s="125" t="s">
        <v>18</v>
      </c>
      <c r="B177" s="99">
        <v>68</v>
      </c>
      <c r="C177" s="93">
        <v>104</v>
      </c>
      <c r="D177" s="93">
        <v>132</v>
      </c>
      <c r="E177" s="93">
        <v>166</v>
      </c>
      <c r="F177" s="93">
        <v>117</v>
      </c>
      <c r="G177" s="93">
        <v>80</v>
      </c>
      <c r="H177" s="93">
        <v>132</v>
      </c>
      <c r="I177" s="93">
        <v>93</v>
      </c>
      <c r="J177" s="93">
        <v>94</v>
      </c>
      <c r="K177" s="93">
        <v>152</v>
      </c>
      <c r="L177" s="93">
        <v>10</v>
      </c>
      <c r="M177" s="93">
        <v>32</v>
      </c>
      <c r="N177" s="68">
        <f>SUM(B177:M177)</f>
        <v>1180</v>
      </c>
    </row>
    <row r="178" spans="1:16">
      <c r="B178" s="68">
        <f>SUM(B176:B177)</f>
        <v>260</v>
      </c>
      <c r="C178" s="68">
        <f t="shared" ref="C178:N178" si="35">SUM(C176:C177)</f>
        <v>301</v>
      </c>
      <c r="D178" s="68">
        <f t="shared" si="35"/>
        <v>351</v>
      </c>
      <c r="E178" s="68">
        <f t="shared" si="35"/>
        <v>290</v>
      </c>
      <c r="F178" s="68">
        <f t="shared" si="35"/>
        <v>117</v>
      </c>
      <c r="G178" s="68">
        <f t="shared" si="35"/>
        <v>80</v>
      </c>
      <c r="H178" s="68">
        <f t="shared" si="35"/>
        <v>132</v>
      </c>
      <c r="I178" s="68">
        <f t="shared" si="35"/>
        <v>93</v>
      </c>
      <c r="J178" s="68">
        <f t="shared" si="35"/>
        <v>94</v>
      </c>
      <c r="K178" s="68">
        <f t="shared" si="35"/>
        <v>152</v>
      </c>
      <c r="L178" s="68">
        <f t="shared" si="35"/>
        <v>10</v>
      </c>
      <c r="M178" s="68">
        <f t="shared" si="35"/>
        <v>32</v>
      </c>
      <c r="N178" s="154">
        <f t="shared" si="35"/>
        <v>1912</v>
      </c>
    </row>
    <row r="179" spans="1:16">
      <c r="D179" s="58"/>
      <c r="E179" s="58"/>
      <c r="F179" s="58"/>
      <c r="G179" s="58"/>
      <c r="H179" s="58"/>
      <c r="I179" s="58"/>
      <c r="J179" s="58"/>
      <c r="K179" s="58"/>
      <c r="L179" s="58"/>
      <c r="M179" s="58"/>
      <c r="N179" s="58"/>
    </row>
    <row r="180" spans="1:16">
      <c r="A180" s="41" t="s">
        <v>145</v>
      </c>
      <c r="D180" s="58"/>
      <c r="E180" s="58"/>
      <c r="F180" s="58"/>
      <c r="G180" s="58"/>
      <c r="H180" s="58"/>
      <c r="I180" s="58"/>
      <c r="J180" s="58"/>
      <c r="K180" s="58"/>
      <c r="L180" s="58"/>
      <c r="M180" s="58"/>
      <c r="N180" s="58"/>
    </row>
    <row r="181" spans="1:16">
      <c r="A181" s="126" t="s">
        <v>20</v>
      </c>
      <c r="B181" s="98">
        <v>1017</v>
      </c>
      <c r="C181" s="94">
        <v>612</v>
      </c>
      <c r="D181" s="94">
        <v>310</v>
      </c>
      <c r="E181" s="94">
        <v>148</v>
      </c>
      <c r="F181" s="94">
        <v>229</v>
      </c>
      <c r="G181" s="94">
        <v>820</v>
      </c>
      <c r="H181" s="94">
        <v>60</v>
      </c>
      <c r="I181" s="94">
        <v>0</v>
      </c>
      <c r="J181" s="94">
        <v>1985</v>
      </c>
      <c r="K181" s="94">
        <v>466</v>
      </c>
      <c r="L181" s="94">
        <v>291</v>
      </c>
      <c r="M181" s="155">
        <v>120</v>
      </c>
      <c r="N181" s="63">
        <f>SUM(B181:M181)</f>
        <v>6058</v>
      </c>
    </row>
    <row r="182" spans="1:16">
      <c r="A182" s="127" t="s">
        <v>21</v>
      </c>
      <c r="B182" s="146">
        <v>0</v>
      </c>
      <c r="C182" s="58">
        <v>0</v>
      </c>
      <c r="D182" s="58">
        <v>0</v>
      </c>
      <c r="E182" s="58">
        <v>337</v>
      </c>
      <c r="F182" s="58">
        <v>221</v>
      </c>
      <c r="G182" s="58">
        <v>112</v>
      </c>
      <c r="H182" s="58">
        <v>200</v>
      </c>
      <c r="I182" s="58">
        <v>0</v>
      </c>
      <c r="J182" s="58">
        <v>553</v>
      </c>
      <c r="K182" s="58">
        <v>788</v>
      </c>
      <c r="L182" s="58">
        <v>42</v>
      </c>
      <c r="M182" s="156">
        <v>78</v>
      </c>
      <c r="N182" s="65">
        <f>SUM(B182:M182)</f>
        <v>2331</v>
      </c>
    </row>
    <row r="183" spans="1:16">
      <c r="B183" s="141">
        <f t="shared" ref="B183:N183" si="36">SUM(B181:B182)</f>
        <v>1017</v>
      </c>
      <c r="C183" s="141">
        <f t="shared" si="36"/>
        <v>612</v>
      </c>
      <c r="D183" s="141">
        <f t="shared" si="36"/>
        <v>310</v>
      </c>
      <c r="E183" s="141">
        <f t="shared" si="36"/>
        <v>485</v>
      </c>
      <c r="F183" s="141">
        <f t="shared" si="36"/>
        <v>450</v>
      </c>
      <c r="G183" s="141">
        <f t="shared" si="36"/>
        <v>932</v>
      </c>
      <c r="H183" s="141">
        <f t="shared" si="36"/>
        <v>260</v>
      </c>
      <c r="I183" s="141">
        <f t="shared" si="36"/>
        <v>0</v>
      </c>
      <c r="J183" s="141">
        <f t="shared" si="36"/>
        <v>2538</v>
      </c>
      <c r="K183" s="141">
        <f t="shared" si="36"/>
        <v>1254</v>
      </c>
      <c r="L183" s="141">
        <f t="shared" si="36"/>
        <v>333</v>
      </c>
      <c r="M183" s="141">
        <f t="shared" si="36"/>
        <v>198</v>
      </c>
      <c r="N183" s="115">
        <f t="shared" si="36"/>
        <v>8389</v>
      </c>
    </row>
    <row r="184" spans="1:16" ht="13.5" customHeight="1">
      <c r="D184" s="58"/>
      <c r="E184" s="58"/>
      <c r="F184" s="58"/>
      <c r="G184" s="58"/>
      <c r="H184" s="58"/>
      <c r="I184" s="58"/>
      <c r="J184" s="58"/>
      <c r="K184" s="58"/>
      <c r="L184" s="58"/>
      <c r="M184" s="58"/>
      <c r="N184" s="58"/>
    </row>
    <row r="185" spans="1:16">
      <c r="A185" s="41" t="s">
        <v>0</v>
      </c>
      <c r="B185" s="148">
        <f t="shared" ref="B185:M185" si="37">B183+B178+B173+B87+B23+B114</f>
        <v>16833</v>
      </c>
      <c r="C185" s="149">
        <f t="shared" si="37"/>
        <v>22613</v>
      </c>
      <c r="D185" s="149">
        <f t="shared" si="37"/>
        <v>32681</v>
      </c>
      <c r="E185" s="149">
        <f>E183+E178+E173+E87+E23+E114</f>
        <v>29689</v>
      </c>
      <c r="F185" s="149">
        <f t="shared" ref="F185:G185" si="38">F183+F178+F173+F87+F23+F114</f>
        <v>26869</v>
      </c>
      <c r="G185" s="149">
        <f t="shared" si="38"/>
        <v>20880</v>
      </c>
      <c r="H185" s="149">
        <f t="shared" si="37"/>
        <v>16554</v>
      </c>
      <c r="I185" s="149">
        <f t="shared" si="37"/>
        <v>12428</v>
      </c>
      <c r="J185" s="149">
        <f t="shared" si="37"/>
        <v>17671</v>
      </c>
      <c r="K185" s="149">
        <f t="shared" si="37"/>
        <v>35386</v>
      </c>
      <c r="L185" s="149">
        <f t="shared" si="37"/>
        <v>69221</v>
      </c>
      <c r="M185" s="149">
        <f t="shared" si="37"/>
        <v>61193</v>
      </c>
      <c r="N185" s="115">
        <f>SUM(N23+N87+N114+N173+N178+N183)</f>
        <v>362018</v>
      </c>
    </row>
    <row r="187" spans="1:16" s="42" customFormat="1">
      <c r="A187" s="150" t="s">
        <v>22</v>
      </c>
      <c r="B187" s="151">
        <v>25</v>
      </c>
      <c r="C187" s="152">
        <v>24</v>
      </c>
      <c r="D187" s="153">
        <v>27</v>
      </c>
      <c r="E187" s="153">
        <v>27</v>
      </c>
      <c r="F187" s="153">
        <v>28</v>
      </c>
      <c r="G187" s="153">
        <v>27</v>
      </c>
      <c r="H187" s="153">
        <v>26</v>
      </c>
      <c r="I187" s="153">
        <v>27</v>
      </c>
      <c r="J187" s="153">
        <v>28</v>
      </c>
      <c r="K187" s="153">
        <v>24</v>
      </c>
      <c r="L187" s="153">
        <v>26</v>
      </c>
      <c r="M187" s="153">
        <v>27</v>
      </c>
      <c r="N187" s="157">
        <f>SUM(B187:M187)</f>
        <v>316</v>
      </c>
      <c r="P187" s="43"/>
    </row>
    <row r="188" spans="1:16">
      <c r="O188" s="58"/>
      <c r="P188" s="42"/>
    </row>
    <row r="189" spans="1:16">
      <c r="A189" s="150" t="s">
        <v>23</v>
      </c>
      <c r="B189" s="151">
        <v>30</v>
      </c>
      <c r="C189" s="152">
        <v>28</v>
      </c>
      <c r="D189" s="153">
        <v>31</v>
      </c>
      <c r="E189" s="153">
        <v>30</v>
      </c>
      <c r="F189" s="153">
        <v>31</v>
      </c>
      <c r="G189" s="153">
        <v>30</v>
      </c>
      <c r="H189" s="153">
        <v>31</v>
      </c>
      <c r="I189" s="153">
        <v>31</v>
      </c>
      <c r="J189" s="153">
        <v>30</v>
      </c>
      <c r="K189" s="153">
        <v>31</v>
      </c>
      <c r="L189" s="153">
        <v>30</v>
      </c>
      <c r="M189" s="153">
        <v>30</v>
      </c>
      <c r="N189" s="157">
        <f>SUM(B189:M189)</f>
        <v>363</v>
      </c>
    </row>
    <row r="192" spans="1:16">
      <c r="A192" s="106"/>
      <c r="B192" s="158" t="s">
        <v>123</v>
      </c>
      <c r="C192" s="111" t="s">
        <v>124</v>
      </c>
      <c r="D192" s="106" t="s">
        <v>125</v>
      </c>
      <c r="E192" s="106" t="s">
        <v>126</v>
      </c>
      <c r="F192" s="106" t="s">
        <v>127</v>
      </c>
      <c r="G192" s="106" t="s">
        <v>128</v>
      </c>
      <c r="H192" s="106" t="s">
        <v>129</v>
      </c>
      <c r="I192" s="106" t="s">
        <v>130</v>
      </c>
      <c r="J192" s="106" t="s">
        <v>131</v>
      </c>
      <c r="K192" s="106" t="s">
        <v>132</v>
      </c>
      <c r="L192" s="106" t="s">
        <v>133</v>
      </c>
      <c r="M192" s="173" t="s">
        <v>134</v>
      </c>
      <c r="N192" s="106" t="s">
        <v>135</v>
      </c>
    </row>
    <row r="193" spans="1:16">
      <c r="A193" s="159" t="s">
        <v>146</v>
      </c>
      <c r="B193" s="58">
        <f t="shared" ref="B193:M193" si="39">B23</f>
        <v>8946</v>
      </c>
      <c r="C193" s="58">
        <f t="shared" si="39"/>
        <v>10801</v>
      </c>
      <c r="D193" s="58">
        <f t="shared" si="39"/>
        <v>10440</v>
      </c>
      <c r="E193" s="58">
        <f t="shared" si="39"/>
        <v>10577</v>
      </c>
      <c r="F193" s="58">
        <f t="shared" si="39"/>
        <v>15705</v>
      </c>
      <c r="G193" s="58">
        <f t="shared" si="39"/>
        <v>11641</v>
      </c>
      <c r="H193" s="58">
        <f t="shared" si="39"/>
        <v>8192</v>
      </c>
      <c r="I193" s="58">
        <f t="shared" si="39"/>
        <v>8232</v>
      </c>
      <c r="J193" s="58">
        <f t="shared" si="39"/>
        <v>8583</v>
      </c>
      <c r="K193" s="58">
        <f t="shared" si="39"/>
        <v>17308</v>
      </c>
      <c r="L193" s="58">
        <f t="shared" si="39"/>
        <v>55390</v>
      </c>
      <c r="M193" s="58">
        <f t="shared" si="39"/>
        <v>53614</v>
      </c>
      <c r="N193" s="167">
        <f>SUM(B193:M193)</f>
        <v>219429</v>
      </c>
    </row>
    <row r="194" spans="1:16" s="37" customFormat="1">
      <c r="A194" s="159" t="s">
        <v>147</v>
      </c>
      <c r="B194" s="58">
        <f t="shared" ref="B194:M194" si="40">B87</f>
        <v>4112</v>
      </c>
      <c r="C194" s="58">
        <f t="shared" si="40"/>
        <v>6606</v>
      </c>
      <c r="D194" s="58">
        <f t="shared" si="40"/>
        <v>15765</v>
      </c>
      <c r="E194" s="58">
        <f t="shared" si="40"/>
        <v>16267</v>
      </c>
      <c r="F194" s="58">
        <f t="shared" si="40"/>
        <v>6526</v>
      </c>
      <c r="G194" s="58">
        <f t="shared" si="40"/>
        <v>5093</v>
      </c>
      <c r="H194" s="58">
        <f t="shared" si="40"/>
        <v>6231</v>
      </c>
      <c r="I194" s="58">
        <f t="shared" si="40"/>
        <v>3889</v>
      </c>
      <c r="J194" s="58">
        <f t="shared" si="40"/>
        <v>2776</v>
      </c>
      <c r="K194" s="58">
        <f t="shared" si="40"/>
        <v>5921</v>
      </c>
      <c r="L194" s="58">
        <f t="shared" si="40"/>
        <v>8209</v>
      </c>
      <c r="M194" s="58">
        <f t="shared" si="40"/>
        <v>4665</v>
      </c>
      <c r="N194" s="167">
        <f t="shared" ref="N194:N199" si="41">SUM(B194:M194)</f>
        <v>86060</v>
      </c>
      <c r="P194" s="43"/>
    </row>
    <row r="195" spans="1:16">
      <c r="A195" s="159" t="s">
        <v>148</v>
      </c>
      <c r="B195" s="58">
        <f t="shared" ref="B195:M195" si="42">B114</f>
        <v>310</v>
      </c>
      <c r="C195" s="58">
        <f t="shared" si="42"/>
        <v>646</v>
      </c>
      <c r="D195" s="58">
        <f t="shared" si="42"/>
        <v>1344</v>
      </c>
      <c r="E195" s="58">
        <f t="shared" si="42"/>
        <v>213</v>
      </c>
      <c r="F195" s="58">
        <f t="shared" si="42"/>
        <v>222</v>
      </c>
      <c r="G195" s="58">
        <f t="shared" si="42"/>
        <v>999</v>
      </c>
      <c r="H195" s="58">
        <f t="shared" si="42"/>
        <v>1451</v>
      </c>
      <c r="I195" s="58">
        <f t="shared" si="42"/>
        <v>214</v>
      </c>
      <c r="J195" s="58">
        <f t="shared" si="42"/>
        <v>511</v>
      </c>
      <c r="K195" s="58">
        <f t="shared" si="42"/>
        <v>989</v>
      </c>
      <c r="L195" s="58">
        <f t="shared" si="42"/>
        <v>1242</v>
      </c>
      <c r="M195" s="58">
        <f t="shared" si="42"/>
        <v>871</v>
      </c>
      <c r="N195" s="167">
        <f t="shared" si="41"/>
        <v>9012</v>
      </c>
      <c r="P195" s="37"/>
    </row>
    <row r="196" spans="1:16">
      <c r="A196" s="159" t="s">
        <v>149</v>
      </c>
      <c r="B196" s="58">
        <f>B173</f>
        <v>2188</v>
      </c>
      <c r="C196" s="58">
        <f t="shared" ref="C196:M196" si="43">C173</f>
        <v>3647</v>
      </c>
      <c r="D196" s="58">
        <f t="shared" si="43"/>
        <v>4471</v>
      </c>
      <c r="E196" s="58">
        <f t="shared" si="43"/>
        <v>1857</v>
      </c>
      <c r="F196" s="58">
        <f t="shared" si="43"/>
        <v>3849</v>
      </c>
      <c r="G196" s="58">
        <f t="shared" si="43"/>
        <v>2135</v>
      </c>
      <c r="H196" s="58">
        <f t="shared" si="43"/>
        <v>288</v>
      </c>
      <c r="I196" s="58">
        <f t="shared" si="43"/>
        <v>0</v>
      </c>
      <c r="J196" s="58">
        <f t="shared" si="43"/>
        <v>3169</v>
      </c>
      <c r="K196" s="58">
        <f t="shared" si="43"/>
        <v>9762</v>
      </c>
      <c r="L196" s="58">
        <f t="shared" si="43"/>
        <v>4037</v>
      </c>
      <c r="M196" s="58">
        <f t="shared" si="43"/>
        <v>1813</v>
      </c>
      <c r="N196" s="167">
        <f t="shared" si="41"/>
        <v>37216</v>
      </c>
    </row>
    <row r="197" spans="1:16">
      <c r="A197" s="160" t="s">
        <v>150</v>
      </c>
      <c r="B197" s="58">
        <f t="shared" ref="B197:M197" si="44">B183</f>
        <v>1017</v>
      </c>
      <c r="C197" s="58">
        <f t="shared" si="44"/>
        <v>612</v>
      </c>
      <c r="D197" s="58">
        <f t="shared" si="44"/>
        <v>310</v>
      </c>
      <c r="E197" s="58">
        <f t="shared" si="44"/>
        <v>485</v>
      </c>
      <c r="F197" s="58">
        <f t="shared" si="44"/>
        <v>450</v>
      </c>
      <c r="G197" s="58">
        <f t="shared" si="44"/>
        <v>932</v>
      </c>
      <c r="H197" s="58">
        <f t="shared" si="44"/>
        <v>260</v>
      </c>
      <c r="I197" s="58">
        <f t="shared" si="44"/>
        <v>0</v>
      </c>
      <c r="J197" s="58">
        <f t="shared" si="44"/>
        <v>2538</v>
      </c>
      <c r="K197" s="58">
        <f t="shared" si="44"/>
        <v>1254</v>
      </c>
      <c r="L197" s="58">
        <f t="shared" si="44"/>
        <v>333</v>
      </c>
      <c r="M197" s="58">
        <f t="shared" si="44"/>
        <v>198</v>
      </c>
      <c r="N197" s="167">
        <f t="shared" si="41"/>
        <v>8389</v>
      </c>
    </row>
    <row r="198" spans="1:16">
      <c r="A198" s="159" t="s">
        <v>151</v>
      </c>
      <c r="B198" s="58">
        <f t="shared" ref="B198:M198" si="45">B178</f>
        <v>260</v>
      </c>
      <c r="C198" s="58">
        <f t="shared" si="45"/>
        <v>301</v>
      </c>
      <c r="D198" s="58">
        <f t="shared" si="45"/>
        <v>351</v>
      </c>
      <c r="E198" s="58">
        <f t="shared" si="45"/>
        <v>290</v>
      </c>
      <c r="F198" s="58">
        <f t="shared" si="45"/>
        <v>117</v>
      </c>
      <c r="G198" s="58">
        <f t="shared" si="45"/>
        <v>80</v>
      </c>
      <c r="H198" s="58">
        <f t="shared" si="45"/>
        <v>132</v>
      </c>
      <c r="I198" s="58">
        <f t="shared" si="45"/>
        <v>93</v>
      </c>
      <c r="J198" s="58">
        <f t="shared" si="45"/>
        <v>94</v>
      </c>
      <c r="K198" s="58">
        <f t="shared" si="45"/>
        <v>152</v>
      </c>
      <c r="L198" s="58">
        <f t="shared" si="45"/>
        <v>10</v>
      </c>
      <c r="M198" s="58">
        <f t="shared" si="45"/>
        <v>32</v>
      </c>
      <c r="N198" s="167">
        <f t="shared" si="41"/>
        <v>1912</v>
      </c>
    </row>
    <row r="199" spans="1:16">
      <c r="A199" s="104" t="s">
        <v>135</v>
      </c>
      <c r="B199" s="105">
        <f>SUM(B193:B198)</f>
        <v>16833</v>
      </c>
      <c r="C199" s="105">
        <f t="shared" ref="C199:M199" si="46">SUM(C193:C198)</f>
        <v>22613</v>
      </c>
      <c r="D199" s="105">
        <f t="shared" si="46"/>
        <v>32681</v>
      </c>
      <c r="E199" s="105">
        <f t="shared" si="46"/>
        <v>29689</v>
      </c>
      <c r="F199" s="105">
        <f t="shared" si="46"/>
        <v>26869</v>
      </c>
      <c r="G199" s="105">
        <f t="shared" si="46"/>
        <v>20880</v>
      </c>
      <c r="H199" s="105">
        <f t="shared" si="46"/>
        <v>16554</v>
      </c>
      <c r="I199" s="105">
        <f t="shared" si="46"/>
        <v>12428</v>
      </c>
      <c r="J199" s="105">
        <f t="shared" si="46"/>
        <v>17671</v>
      </c>
      <c r="K199" s="105">
        <f t="shared" si="46"/>
        <v>35386</v>
      </c>
      <c r="L199" s="105">
        <f t="shared" si="46"/>
        <v>69221</v>
      </c>
      <c r="M199" s="105">
        <f t="shared" si="46"/>
        <v>61193</v>
      </c>
      <c r="N199" s="105">
        <f t="shared" si="41"/>
        <v>362018</v>
      </c>
    </row>
    <row r="200" spans="1:16">
      <c r="D200" s="58"/>
      <c r="E200" s="58"/>
      <c r="F200" s="58"/>
    </row>
    <row r="201" spans="1:16">
      <c r="O201" s="58"/>
    </row>
    <row r="202" spans="1:16" ht="14.25">
      <c r="A202" s="161" t="s">
        <v>146</v>
      </c>
      <c r="B202" s="162" t="s">
        <v>123</v>
      </c>
      <c r="C202" s="163" t="s">
        <v>124</v>
      </c>
      <c r="D202" s="164" t="s">
        <v>125</v>
      </c>
      <c r="E202" s="164" t="s">
        <v>126</v>
      </c>
      <c r="F202" s="164" t="s">
        <v>127</v>
      </c>
      <c r="G202" s="164" t="s">
        <v>128</v>
      </c>
      <c r="H202" s="164" t="s">
        <v>129</v>
      </c>
      <c r="I202" s="164" t="s">
        <v>130</v>
      </c>
      <c r="J202" s="164" t="s">
        <v>131</v>
      </c>
      <c r="K202" s="164" t="s">
        <v>132</v>
      </c>
      <c r="L202" s="164" t="s">
        <v>133</v>
      </c>
      <c r="M202" s="174" t="s">
        <v>134</v>
      </c>
      <c r="N202" s="164" t="s">
        <v>135</v>
      </c>
      <c r="O202" s="58"/>
    </row>
    <row r="203" spans="1:16">
      <c r="A203" s="165" t="s">
        <v>295</v>
      </c>
      <c r="B203" s="166">
        <f t="shared" ref="B203:G203" si="47">B3</f>
        <v>8946</v>
      </c>
      <c r="C203" s="167">
        <f t="shared" si="47"/>
        <v>10801</v>
      </c>
      <c r="D203" s="167">
        <f t="shared" si="47"/>
        <v>10440</v>
      </c>
      <c r="E203" s="167">
        <f t="shared" si="47"/>
        <v>10577</v>
      </c>
      <c r="F203" s="167">
        <f t="shared" si="47"/>
        <v>7330</v>
      </c>
      <c r="G203" s="167">
        <f t="shared" si="47"/>
        <v>3914</v>
      </c>
      <c r="H203" s="159"/>
      <c r="I203" s="159"/>
      <c r="J203" s="159"/>
      <c r="K203" s="159"/>
      <c r="L203" s="159"/>
      <c r="M203" s="159"/>
      <c r="N203" s="167">
        <f>SUM(B203:M203)</f>
        <v>52008</v>
      </c>
    </row>
    <row r="204" spans="1:16" s="37" customFormat="1">
      <c r="A204" s="165" t="s">
        <v>320</v>
      </c>
      <c r="B204" s="166"/>
      <c r="C204" s="167"/>
      <c r="D204" s="167"/>
      <c r="E204" s="167"/>
      <c r="F204" s="167">
        <f>F8</f>
        <v>8375</v>
      </c>
      <c r="G204" s="167">
        <f t="shared" ref="G204:K204" si="48">G8</f>
        <v>7727</v>
      </c>
      <c r="H204" s="167">
        <f t="shared" si="48"/>
        <v>8192</v>
      </c>
      <c r="I204" s="167">
        <f t="shared" si="48"/>
        <v>8232</v>
      </c>
      <c r="J204" s="167">
        <f t="shared" si="48"/>
        <v>8583</v>
      </c>
      <c r="K204" s="167">
        <f t="shared" si="48"/>
        <v>7659</v>
      </c>
      <c r="L204" s="159"/>
      <c r="M204" s="159"/>
      <c r="N204" s="167">
        <f>SUM(B204:M204)</f>
        <v>48768</v>
      </c>
      <c r="P204" s="43"/>
    </row>
    <row r="205" spans="1:16">
      <c r="A205" s="165" t="s">
        <v>297</v>
      </c>
      <c r="B205" s="166"/>
      <c r="C205" s="167"/>
      <c r="D205" s="167"/>
      <c r="E205" s="167"/>
      <c r="F205" s="167"/>
      <c r="G205" s="167"/>
      <c r="H205" s="167"/>
      <c r="I205" s="167"/>
      <c r="J205" s="167"/>
      <c r="K205" s="167">
        <f>K13</f>
        <v>9649</v>
      </c>
      <c r="L205" s="167">
        <f t="shared" ref="L205:M205" si="49">L13</f>
        <v>23457</v>
      </c>
      <c r="M205" s="167">
        <f t="shared" si="49"/>
        <v>20565</v>
      </c>
      <c r="N205" s="167">
        <f>SUM(B205:M205)</f>
        <v>53671</v>
      </c>
      <c r="P205" s="37"/>
    </row>
    <row r="206" spans="1:16">
      <c r="A206" s="165" t="s">
        <v>296</v>
      </c>
      <c r="B206" s="166"/>
      <c r="C206" s="167"/>
      <c r="D206" s="159"/>
      <c r="E206" s="167"/>
      <c r="F206" s="167"/>
      <c r="G206" s="167"/>
      <c r="H206" s="167"/>
      <c r="I206" s="167"/>
      <c r="J206" s="167"/>
      <c r="K206" s="167"/>
      <c r="L206" s="167">
        <f>L18</f>
        <v>31933</v>
      </c>
      <c r="M206" s="167">
        <f>M18</f>
        <v>33049</v>
      </c>
      <c r="N206" s="167">
        <f t="shared" ref="N206:N209" si="50">SUM(B206:M206)</f>
        <v>64982</v>
      </c>
    </row>
    <row r="207" spans="1:16" ht="14.25">
      <c r="A207" s="168" t="s">
        <v>152</v>
      </c>
      <c r="B207" s="169">
        <f>SUM(B203:B206)</f>
        <v>8946</v>
      </c>
      <c r="C207" s="105">
        <f>SUM(C203:C206)</f>
        <v>10801</v>
      </c>
      <c r="D207" s="105">
        <f>SUM(D203:D206)</f>
        <v>10440</v>
      </c>
      <c r="E207" s="105">
        <f>SUM(E203:E206)</f>
        <v>10577</v>
      </c>
      <c r="F207" s="105">
        <f>SUM(F203:F206)</f>
        <v>15705</v>
      </c>
      <c r="G207" s="105">
        <f>SUM(G203:G206)</f>
        <v>11641</v>
      </c>
      <c r="H207" s="105">
        <f>SUM(H203:H206)</f>
        <v>8192</v>
      </c>
      <c r="I207" s="105">
        <f>SUM(I203:I206)</f>
        <v>8232</v>
      </c>
      <c r="J207" s="105">
        <f>SUM(J203:J206)</f>
        <v>8583</v>
      </c>
      <c r="K207" s="105">
        <f>SUM(K203:K206)</f>
        <v>17308</v>
      </c>
      <c r="L207" s="105">
        <f>SUM(L203:L206)</f>
        <v>55390</v>
      </c>
      <c r="M207" s="105">
        <f>SUM(M203:M206)</f>
        <v>53614</v>
      </c>
      <c r="N207" s="105">
        <f t="shared" si="50"/>
        <v>219429</v>
      </c>
    </row>
    <row r="208" spans="1:16">
      <c r="A208" s="104" t="s">
        <v>147</v>
      </c>
      <c r="B208" s="166">
        <f>SUM(B194:B197)</f>
        <v>7627</v>
      </c>
      <c r="C208" s="167">
        <f>SUM(C194:C197)</f>
        <v>11511</v>
      </c>
      <c r="D208" s="167">
        <f>SUM(D194:D197)</f>
        <v>21890</v>
      </c>
      <c r="E208" s="167">
        <f>SUM(E194:E197)</f>
        <v>18822</v>
      </c>
      <c r="F208" s="167">
        <f>SUM(F194:F197)</f>
        <v>11047</v>
      </c>
      <c r="G208" s="167">
        <f>SUM(G194:G197)</f>
        <v>9159</v>
      </c>
      <c r="H208" s="167">
        <f>SUM(H194:H197)</f>
        <v>8230</v>
      </c>
      <c r="I208" s="167">
        <f>SUM(I194:I197)</f>
        <v>4103</v>
      </c>
      <c r="J208" s="167">
        <f>SUM(J194:J197)</f>
        <v>8994</v>
      </c>
      <c r="K208" s="167">
        <f>SUM(K194:K197)</f>
        <v>17926</v>
      </c>
      <c r="L208" s="167">
        <f>SUM(L194:L197)</f>
        <v>13821</v>
      </c>
      <c r="M208" s="167">
        <f>SUM(M194:M197)</f>
        <v>7547</v>
      </c>
      <c r="N208" s="105">
        <f t="shared" si="50"/>
        <v>140677</v>
      </c>
    </row>
    <row r="209" spans="1:14">
      <c r="A209" s="104" t="s">
        <v>151</v>
      </c>
      <c r="B209" s="166">
        <f>B198</f>
        <v>260</v>
      </c>
      <c r="C209" s="167">
        <f>C198</f>
        <v>301</v>
      </c>
      <c r="D209" s="167">
        <f>D198</f>
        <v>351</v>
      </c>
      <c r="E209" s="167">
        <f>E198</f>
        <v>290</v>
      </c>
      <c r="F209" s="167">
        <f>F198</f>
        <v>117</v>
      </c>
      <c r="G209" s="167">
        <f>G198</f>
        <v>80</v>
      </c>
      <c r="H209" s="167">
        <f>H198</f>
        <v>132</v>
      </c>
      <c r="I209" s="167">
        <f>I198</f>
        <v>93</v>
      </c>
      <c r="J209" s="167">
        <f>J198</f>
        <v>94</v>
      </c>
      <c r="K209" s="167">
        <f>K198</f>
        <v>152</v>
      </c>
      <c r="L209" s="167">
        <f>L198</f>
        <v>10</v>
      </c>
      <c r="M209" s="167">
        <f>M198</f>
        <v>32</v>
      </c>
      <c r="N209" s="105">
        <f t="shared" si="50"/>
        <v>1912</v>
      </c>
    </row>
    <row r="210" spans="1:14">
      <c r="A210" s="170" t="s">
        <v>153</v>
      </c>
      <c r="B210" s="105">
        <f>SUM(B207:B209)</f>
        <v>16833</v>
      </c>
      <c r="C210" s="105">
        <f t="shared" ref="C210:N210" si="51">SUM(C207:C209)</f>
        <v>22613</v>
      </c>
      <c r="D210" s="105">
        <f t="shared" si="51"/>
        <v>32681</v>
      </c>
      <c r="E210" s="105">
        <f t="shared" si="51"/>
        <v>29689</v>
      </c>
      <c r="F210" s="105">
        <f t="shared" si="51"/>
        <v>26869</v>
      </c>
      <c r="G210" s="105">
        <f t="shared" si="51"/>
        <v>20880</v>
      </c>
      <c r="H210" s="105">
        <f t="shared" si="51"/>
        <v>16554</v>
      </c>
      <c r="I210" s="105">
        <f t="shared" si="51"/>
        <v>12428</v>
      </c>
      <c r="J210" s="105">
        <f t="shared" si="51"/>
        <v>17671</v>
      </c>
      <c r="K210" s="105">
        <f t="shared" si="51"/>
        <v>35386</v>
      </c>
      <c r="L210" s="105">
        <f t="shared" si="51"/>
        <v>69221</v>
      </c>
      <c r="M210" s="105">
        <f t="shared" si="51"/>
        <v>61193</v>
      </c>
      <c r="N210" s="105">
        <f t="shared" si="51"/>
        <v>362018</v>
      </c>
    </row>
    <row r="211" spans="1:14">
      <c r="B211" s="111"/>
      <c r="C211" s="111"/>
      <c r="D211" s="106"/>
    </row>
    <row r="212" spans="1:14">
      <c r="A212" s="171" t="s">
        <v>154</v>
      </c>
      <c r="B212" s="167">
        <f>B193/B187</f>
        <v>357.84</v>
      </c>
      <c r="C212" s="167">
        <f>C193/C187</f>
        <v>450.04166666666669</v>
      </c>
      <c r="D212" s="167">
        <f>D193/D187</f>
        <v>386.66666666666669</v>
      </c>
      <c r="E212" s="172">
        <f>E193/E187</f>
        <v>391.74074074074076</v>
      </c>
      <c r="F212" s="172">
        <f>F193/F187</f>
        <v>560.89285714285711</v>
      </c>
      <c r="G212" s="172">
        <f>G193/G187</f>
        <v>431.14814814814815</v>
      </c>
      <c r="H212" s="172">
        <f>H193/H187</f>
        <v>315.07692307692309</v>
      </c>
      <c r="I212" s="172">
        <f>I193/I187</f>
        <v>304.88888888888891</v>
      </c>
      <c r="J212" s="172">
        <f>J193/J187</f>
        <v>306.53571428571428</v>
      </c>
      <c r="K212" s="172">
        <f>K193/K187</f>
        <v>721.16666666666663</v>
      </c>
      <c r="L212" s="172">
        <f>L193/L187</f>
        <v>2130.3846153846152</v>
      </c>
      <c r="M212" s="172">
        <f>M193/M187</f>
        <v>1985.7037037037037</v>
      </c>
      <c r="N212" s="172">
        <f>SUM(B212:M212)</f>
        <v>8342.0865913715916</v>
      </c>
    </row>
    <row r="213" spans="1:14">
      <c r="A213" s="171" t="s">
        <v>155</v>
      </c>
      <c r="B213" s="167">
        <f>B210/B189</f>
        <v>561.1</v>
      </c>
      <c r="C213" s="167">
        <f>C210/C189</f>
        <v>807.60714285714289</v>
      </c>
      <c r="D213" s="167">
        <f>D210/D189</f>
        <v>1054.2258064516129</v>
      </c>
      <c r="E213" s="172">
        <f>E210/E189</f>
        <v>989.63333333333333</v>
      </c>
      <c r="F213" s="172">
        <f>F210/F189</f>
        <v>866.74193548387098</v>
      </c>
      <c r="G213" s="172">
        <f>G210/G189</f>
        <v>696</v>
      </c>
      <c r="H213" s="172">
        <f>H210/H189</f>
        <v>534</v>
      </c>
      <c r="I213" s="172">
        <f>I210/I189</f>
        <v>400.90322580645159</v>
      </c>
      <c r="J213" s="172">
        <f>J210/J189</f>
        <v>589.0333333333333</v>
      </c>
      <c r="K213" s="172">
        <f>K210/K189</f>
        <v>1141.483870967742</v>
      </c>
      <c r="L213" s="172">
        <f>L210/L189</f>
        <v>2307.3666666666668</v>
      </c>
      <c r="M213" s="172">
        <f>M210/M189</f>
        <v>2039.7666666666667</v>
      </c>
      <c r="N213" s="172">
        <f>SUM(B213:M213)</f>
        <v>11987.861981566821</v>
      </c>
    </row>
  </sheetData>
  <sheetProtection algorithmName="SHA-512" hashValue="FFo1gjgYhrSLzSYsv9KdI+7QsHE+ri2QIBlz1+SlKr112r5WqLcvOeWAbWQRDYXHXnskU8/zqISIDxcVL7s1Ng==" saltValue="1u8iQ4RSg31LHgCe9yR6iA==" spinCount="100000" sheet="1" objects="1" scenarios="1"/>
  <pageMargins left="0.25" right="0.25" top="0.75" bottom="0.75" header="0.3" footer="0.3"/>
  <pageSetup paperSize="8" scale="93" fitToHeight="0" orientation="landscape" r:id="rId1"/>
  <headerFooter>
    <oddHeader>&amp;C&amp;16CCCB - Visites 2018</oddHeader>
  </headerFooter>
  <rowBreaks count="1" manualBreakCount="1">
    <brk id="17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4057-C43F-4513-9C58-CF81B4D2E80F}">
  <dimension ref="A1:I169"/>
  <sheetViews>
    <sheetView topLeftCell="A6" zoomScale="90" zoomScaleNormal="90" workbookViewId="0">
      <selection activeCell="A93" sqref="A93"/>
    </sheetView>
  </sheetViews>
  <sheetFormatPr defaultColWidth="9.140625" defaultRowHeight="15"/>
  <cols>
    <col min="1" max="1" width="43" customWidth="1"/>
    <col min="3" max="3" width="14.140625" customWidth="1"/>
    <col min="5" max="5" width="15.28515625" bestFit="1" customWidth="1"/>
    <col min="6" max="7" width="12.140625" bestFit="1" customWidth="1"/>
  </cols>
  <sheetData>
    <row r="1" spans="1:9" ht="15.75" thickBot="1"/>
    <row r="2" spans="1:9" ht="15.75" thickBot="1">
      <c r="A2" s="41" t="s">
        <v>1</v>
      </c>
      <c r="B2" s="103" t="s">
        <v>0</v>
      </c>
      <c r="C2" s="42"/>
      <c r="D2" s="104" t="s">
        <v>156</v>
      </c>
      <c r="E2" s="105" t="s">
        <v>157</v>
      </c>
      <c r="F2" s="106" t="s">
        <v>158</v>
      </c>
      <c r="G2" s="106" t="s">
        <v>159</v>
      </c>
      <c r="H2" s="29" t="s">
        <v>160</v>
      </c>
      <c r="I2" s="29" t="s">
        <v>161</v>
      </c>
    </row>
    <row r="3" spans="1:9">
      <c r="A3" s="69" t="s">
        <v>285</v>
      </c>
      <c r="B3" s="107">
        <f>'TOTALS per mes'!N3</f>
        <v>52008</v>
      </c>
      <c r="C3" s="42"/>
      <c r="D3" s="108">
        <f>25+24+27+27</f>
        <v>103</v>
      </c>
      <c r="E3" s="109">
        <f>B3/D3</f>
        <v>504.93203883495147</v>
      </c>
      <c r="F3" s="110">
        <v>8501</v>
      </c>
      <c r="G3" s="111">
        <f>F3+B3</f>
        <v>60509</v>
      </c>
      <c r="H3" s="29">
        <v>23</v>
      </c>
      <c r="I3" s="120">
        <f>G3/(H3+D3)</f>
        <v>480.23015873015873</v>
      </c>
    </row>
    <row r="4" spans="1:9">
      <c r="A4" s="191" t="s">
        <v>320</v>
      </c>
      <c r="B4" s="65">
        <f>'TOTALS per mes'!N204</f>
        <v>48768</v>
      </c>
      <c r="C4" s="56"/>
      <c r="D4" s="108">
        <f>19+27+26+27+28+13</f>
        <v>140</v>
      </c>
      <c r="E4" s="109">
        <f>B4/D4</f>
        <v>348.34285714285716</v>
      </c>
      <c r="F4" s="112"/>
      <c r="G4" s="113"/>
      <c r="I4" s="121"/>
    </row>
    <row r="5" spans="1:9">
      <c r="A5" s="191" t="s">
        <v>297</v>
      </c>
      <c r="B5" s="65">
        <f>'TOTALS per mes'!N205</f>
        <v>53671</v>
      </c>
      <c r="C5" s="56"/>
      <c r="D5" s="108">
        <f>13+26+27</f>
        <v>66</v>
      </c>
      <c r="E5" s="109">
        <f>B5/D5</f>
        <v>813.19696969696975</v>
      </c>
      <c r="F5" s="112"/>
      <c r="G5" s="113"/>
      <c r="I5" s="121"/>
    </row>
    <row r="6" spans="1:9" ht="15.75" thickBot="1">
      <c r="A6" s="192" t="s">
        <v>292</v>
      </c>
      <c r="B6" s="68">
        <f>'TOTALS per mes'!N18</f>
        <v>64982</v>
      </c>
      <c r="C6" s="56"/>
      <c r="D6" s="108">
        <f>22+17</f>
        <v>39</v>
      </c>
      <c r="E6" s="109">
        <f>B6/D6</f>
        <v>1666.2051282051282</v>
      </c>
      <c r="F6" s="114"/>
      <c r="G6" s="43"/>
    </row>
    <row r="7" spans="1:9" ht="15.75" thickBot="1">
      <c r="A7" s="43"/>
      <c r="B7" s="58"/>
      <c r="C7" s="115">
        <f>SUM(B3:B6)</f>
        <v>219429</v>
      </c>
      <c r="D7" s="43"/>
      <c r="E7" s="58"/>
      <c r="F7" s="114"/>
      <c r="G7" s="43"/>
    </row>
    <row r="8" spans="1:9">
      <c r="A8" s="43"/>
      <c r="B8" s="58"/>
      <c r="C8" s="56"/>
      <c r="D8" s="43"/>
      <c r="E8" s="58"/>
      <c r="F8" s="114"/>
      <c r="G8" s="43"/>
    </row>
    <row r="9" spans="1:9" ht="15.75" thickBot="1"/>
    <row r="10" spans="1:9" ht="15.75" thickBot="1">
      <c r="A10" s="41" t="s">
        <v>2</v>
      </c>
      <c r="B10" s="58"/>
      <c r="C10" s="56"/>
      <c r="E10" s="43"/>
      <c r="F10" s="116">
        <v>2022</v>
      </c>
      <c r="G10" s="116">
        <v>2023</v>
      </c>
    </row>
    <row r="11" spans="1:9">
      <c r="A11" s="69" t="s">
        <v>3</v>
      </c>
      <c r="B11" s="63">
        <f>'TOTALS per mes'!N26</f>
        <v>453</v>
      </c>
      <c r="C11" s="56"/>
      <c r="E11" s="29" t="s">
        <v>146</v>
      </c>
      <c r="F11" s="110">
        <v>229950</v>
      </c>
      <c r="G11" s="110">
        <f>C7</f>
        <v>219429</v>
      </c>
    </row>
    <row r="12" spans="1:9">
      <c r="A12" s="117" t="s">
        <v>136</v>
      </c>
      <c r="B12" s="65">
        <f>'TOTALS per mes'!N27</f>
        <v>11541</v>
      </c>
      <c r="C12" s="56"/>
      <c r="E12" s="29" t="s">
        <v>147</v>
      </c>
      <c r="F12" s="110">
        <v>49595</v>
      </c>
      <c r="G12" s="110">
        <f>C70</f>
        <v>86060</v>
      </c>
    </row>
    <row r="13" spans="1:9">
      <c r="A13" s="117" t="s">
        <v>25</v>
      </c>
      <c r="B13" s="65">
        <f>'TOTALS per mes'!N28</f>
        <v>913</v>
      </c>
      <c r="C13" s="56"/>
      <c r="E13" s="29" t="s">
        <v>148</v>
      </c>
      <c r="F13" s="110">
        <v>7310</v>
      </c>
      <c r="G13" s="110">
        <f>C97</f>
        <v>9012</v>
      </c>
    </row>
    <row r="14" spans="1:9">
      <c r="A14" s="117" t="s">
        <v>4</v>
      </c>
      <c r="B14" s="65">
        <f>'TOTALS per mes'!N29</f>
        <v>2479</v>
      </c>
      <c r="C14" s="56"/>
      <c r="E14" s="29" t="s">
        <v>162</v>
      </c>
      <c r="F14" s="110">
        <v>28106</v>
      </c>
      <c r="G14" s="110">
        <f>C157</f>
        <v>37216</v>
      </c>
    </row>
    <row r="15" spans="1:9">
      <c r="A15" s="117" t="s">
        <v>137</v>
      </c>
      <c r="B15" s="65">
        <f>'TOTALS per mes'!N30</f>
        <v>50</v>
      </c>
      <c r="C15" s="56"/>
      <c r="E15" s="29" t="s">
        <v>151</v>
      </c>
      <c r="F15" s="110">
        <v>2898</v>
      </c>
      <c r="G15" s="110">
        <f>C162</f>
        <v>1912</v>
      </c>
    </row>
    <row r="16" spans="1:9">
      <c r="A16" s="117" t="s">
        <v>5</v>
      </c>
      <c r="B16" s="65">
        <f>'TOTALS per mes'!N31</f>
        <v>3249</v>
      </c>
      <c r="C16" s="56"/>
      <c r="E16" s="29" t="s">
        <v>150</v>
      </c>
      <c r="F16" s="110">
        <v>8111</v>
      </c>
      <c r="G16" s="110">
        <f>C167</f>
        <v>8389</v>
      </c>
    </row>
    <row r="17" spans="1:7">
      <c r="A17" s="117" t="s">
        <v>6</v>
      </c>
      <c r="B17" s="65">
        <f>'TOTALS per mes'!N32</f>
        <v>264</v>
      </c>
      <c r="C17" s="56"/>
      <c r="E17" s="118" t="s">
        <v>153</v>
      </c>
      <c r="F17" s="119">
        <f>SUM(F11:F16)</f>
        <v>325970</v>
      </c>
      <c r="G17" s="119">
        <f>SUM(G11:G16)</f>
        <v>362018</v>
      </c>
    </row>
    <row r="18" spans="1:7">
      <c r="A18" s="117" t="s">
        <v>298</v>
      </c>
      <c r="B18" s="65">
        <f>'TOTALS per mes'!N33</f>
        <v>990</v>
      </c>
      <c r="C18" s="56"/>
    </row>
    <row r="19" spans="1:7">
      <c r="A19" s="64" t="s">
        <v>321</v>
      </c>
      <c r="B19" s="65">
        <f>'TOTALS per mes'!N34</f>
        <v>95</v>
      </c>
      <c r="C19" s="56"/>
    </row>
    <row r="20" spans="1:7">
      <c r="A20" s="64" t="s">
        <v>24</v>
      </c>
      <c r="B20" s="65">
        <f>'TOTALS per mes'!N35</f>
        <v>280</v>
      </c>
      <c r="C20" s="56"/>
    </row>
    <row r="21" spans="1:7">
      <c r="A21" s="64" t="s">
        <v>26</v>
      </c>
      <c r="B21" s="65">
        <f>'TOTALS per mes'!N36</f>
        <v>168</v>
      </c>
      <c r="C21" s="56"/>
    </row>
    <row r="22" spans="1:7">
      <c r="A22" s="64" t="s">
        <v>27</v>
      </c>
      <c r="B22" s="65">
        <f>'TOTALS per mes'!N37</f>
        <v>1453</v>
      </c>
      <c r="C22" s="56"/>
    </row>
    <row r="23" spans="1:7">
      <c r="A23" s="64" t="s">
        <v>40</v>
      </c>
      <c r="B23" s="65">
        <f>'TOTALS per mes'!N38</f>
        <v>803</v>
      </c>
      <c r="C23" s="56"/>
    </row>
    <row r="24" spans="1:7">
      <c r="A24" s="64" t="s">
        <v>41</v>
      </c>
      <c r="B24" s="65">
        <f>'TOTALS per mes'!N39</f>
        <v>190</v>
      </c>
      <c r="C24" s="56"/>
    </row>
    <row r="25" spans="1:7">
      <c r="A25" s="64" t="s">
        <v>42</v>
      </c>
      <c r="B25" s="65">
        <f>'TOTALS per mes'!N40</f>
        <v>435</v>
      </c>
      <c r="C25" s="56"/>
    </row>
    <row r="26" spans="1:7">
      <c r="A26" s="64" t="s">
        <v>43</v>
      </c>
      <c r="B26" s="65">
        <f>'TOTALS per mes'!N41</f>
        <v>2649</v>
      </c>
      <c r="C26" s="56"/>
    </row>
    <row r="27" spans="1:7">
      <c r="A27" s="64" t="s">
        <v>44</v>
      </c>
      <c r="B27" s="65">
        <f>'TOTALS per mes'!N42</f>
        <v>26</v>
      </c>
      <c r="C27" s="56"/>
    </row>
    <row r="28" spans="1:7">
      <c r="A28" s="64" t="s">
        <v>45</v>
      </c>
      <c r="B28" s="65">
        <f>'TOTALS per mes'!N43</f>
        <v>9647</v>
      </c>
      <c r="C28" s="56"/>
    </row>
    <row r="29" spans="1:7">
      <c r="A29" s="123" t="s">
        <v>322</v>
      </c>
      <c r="B29" s="65">
        <f>'TOTALS per mes'!N44</f>
        <v>12</v>
      </c>
      <c r="C29" s="56"/>
    </row>
    <row r="30" spans="1:7">
      <c r="A30" s="123" t="s">
        <v>57</v>
      </c>
      <c r="B30" s="65">
        <f>'TOTALS per mes'!N45</f>
        <v>10914</v>
      </c>
      <c r="C30" s="56"/>
    </row>
    <row r="31" spans="1:7">
      <c r="A31" s="64" t="s">
        <v>64</v>
      </c>
      <c r="B31" s="65">
        <f>'TOTALS per mes'!N46</f>
        <v>150</v>
      </c>
      <c r="C31" s="56"/>
    </row>
    <row r="32" spans="1:7">
      <c r="A32" s="64" t="s">
        <v>65</v>
      </c>
      <c r="B32" s="65">
        <f>'TOTALS per mes'!N47</f>
        <v>800</v>
      </c>
      <c r="C32" s="56"/>
    </row>
    <row r="33" spans="1:3">
      <c r="A33" s="64" t="s">
        <v>299</v>
      </c>
      <c r="B33" s="65">
        <f>'TOTALS per mes'!N48</f>
        <v>2719</v>
      </c>
      <c r="C33" s="56"/>
    </row>
    <row r="34" spans="1:3">
      <c r="A34" s="64" t="s">
        <v>323</v>
      </c>
      <c r="B34" s="65">
        <f>'TOTALS per mes'!N49</f>
        <v>25</v>
      </c>
      <c r="C34" s="56"/>
    </row>
    <row r="35" spans="1:3">
      <c r="A35" s="64" t="s">
        <v>66</v>
      </c>
      <c r="B35" s="65">
        <f>'TOTALS per mes'!N50</f>
        <v>418</v>
      </c>
      <c r="C35" s="56"/>
    </row>
    <row r="36" spans="1:3">
      <c r="A36" s="189" t="s">
        <v>242</v>
      </c>
      <c r="B36" s="65">
        <f>'TOTALS per mes'!N51</f>
        <v>2290</v>
      </c>
      <c r="C36" s="56"/>
    </row>
    <row r="37" spans="1:3">
      <c r="A37" s="64" t="s">
        <v>300</v>
      </c>
      <c r="B37" s="65">
        <f>'TOTALS per mes'!N52</f>
        <v>71</v>
      </c>
      <c r="C37" s="56"/>
    </row>
    <row r="38" spans="1:3">
      <c r="A38" s="64" t="s">
        <v>74</v>
      </c>
      <c r="B38" s="65">
        <f>'TOTALS per mes'!N53</f>
        <v>942</v>
      </c>
      <c r="C38" s="56"/>
    </row>
    <row r="39" spans="1:3">
      <c r="A39" s="64" t="s">
        <v>138</v>
      </c>
      <c r="B39" s="65">
        <f>'TOTALS per mes'!N54</f>
        <v>3637</v>
      </c>
      <c r="C39" s="56"/>
    </row>
    <row r="40" spans="1:3">
      <c r="A40" s="64" t="s">
        <v>301</v>
      </c>
      <c r="B40" s="65">
        <f>'TOTALS per mes'!N56</f>
        <v>8</v>
      </c>
      <c r="C40" s="56"/>
    </row>
    <row r="41" spans="1:3">
      <c r="A41" s="64" t="s">
        <v>139</v>
      </c>
      <c r="B41" s="65">
        <f>'TOTALS per mes'!N57</f>
        <v>71</v>
      </c>
      <c r="C41" s="56"/>
    </row>
    <row r="42" spans="1:3">
      <c r="A42" s="189" t="s">
        <v>241</v>
      </c>
      <c r="B42" s="65">
        <f>'TOTALS per mes'!N58</f>
        <v>5534</v>
      </c>
      <c r="C42" s="56"/>
    </row>
    <row r="43" spans="1:3">
      <c r="A43" s="64" t="s">
        <v>302</v>
      </c>
      <c r="B43" s="65">
        <f>'TOTALS per mes'!N59</f>
        <v>110</v>
      </c>
      <c r="C43" s="56"/>
    </row>
    <row r="44" spans="1:3">
      <c r="A44" s="64" t="s">
        <v>81</v>
      </c>
      <c r="B44" s="65">
        <f>'TOTALS per mes'!N60</f>
        <v>748</v>
      </c>
      <c r="C44" s="56"/>
    </row>
    <row r="45" spans="1:3">
      <c r="A45" s="64" t="s">
        <v>82</v>
      </c>
      <c r="B45" s="65">
        <f>'TOTALS per mes'!N61</f>
        <v>1302</v>
      </c>
      <c r="C45" s="56"/>
    </row>
    <row r="46" spans="1:3">
      <c r="A46" s="64" t="s">
        <v>83</v>
      </c>
      <c r="B46" s="65">
        <f>'TOTALS per mes'!N62</f>
        <v>1220</v>
      </c>
      <c r="C46" s="56"/>
    </row>
    <row r="47" spans="1:3">
      <c r="A47" s="64" t="s">
        <v>84</v>
      </c>
      <c r="B47" s="65">
        <f>'TOTALS per mes'!N63</f>
        <v>1024</v>
      </c>
      <c r="C47" s="56"/>
    </row>
    <row r="48" spans="1:3">
      <c r="A48" s="64" t="s">
        <v>303</v>
      </c>
      <c r="B48" s="65">
        <f>'TOTALS per mes'!N64</f>
        <v>110</v>
      </c>
      <c r="C48" s="56"/>
    </row>
    <row r="49" spans="1:3">
      <c r="A49" s="64" t="s">
        <v>85</v>
      </c>
      <c r="B49" s="65">
        <f>'TOTALS per mes'!N65</f>
        <v>74</v>
      </c>
      <c r="C49" s="56"/>
    </row>
    <row r="50" spans="1:3">
      <c r="A50" s="64" t="s">
        <v>90</v>
      </c>
      <c r="B50" s="65">
        <f>'TOTALS per mes'!N66</f>
        <v>437</v>
      </c>
      <c r="C50" s="56"/>
    </row>
    <row r="51" spans="1:3">
      <c r="A51" s="64" t="s">
        <v>91</v>
      </c>
      <c r="B51" s="65">
        <f>'TOTALS per mes'!N67</f>
        <v>364</v>
      </c>
      <c r="C51" s="56"/>
    </row>
    <row r="52" spans="1:3">
      <c r="A52" s="64" t="s">
        <v>96</v>
      </c>
      <c r="B52" s="65">
        <f>'TOTALS per mes'!N68</f>
        <v>320</v>
      </c>
      <c r="C52" s="56"/>
    </row>
    <row r="53" spans="1:3">
      <c r="A53" s="64" t="s">
        <v>98</v>
      </c>
      <c r="B53" s="65">
        <f>'TOTALS per mes'!N69</f>
        <v>231</v>
      </c>
      <c r="C53" s="56"/>
    </row>
    <row r="54" spans="1:3">
      <c r="A54" s="64" t="s">
        <v>97</v>
      </c>
      <c r="B54" s="65">
        <f>'TOTALS per mes'!N70+'TOTALS per mes'!N55</f>
        <v>590</v>
      </c>
      <c r="C54" s="56"/>
    </row>
    <row r="55" spans="1:3">
      <c r="A55" s="64" t="s">
        <v>99</v>
      </c>
      <c r="B55" s="65">
        <f>'TOTALS per mes'!N71</f>
        <v>547</v>
      </c>
      <c r="C55" s="56"/>
    </row>
    <row r="56" spans="1:3">
      <c r="A56" s="64" t="s">
        <v>304</v>
      </c>
      <c r="B56" s="65">
        <f>'TOTALS per mes'!N72</f>
        <v>126</v>
      </c>
      <c r="C56" s="56"/>
    </row>
    <row r="57" spans="1:3">
      <c r="A57" s="64" t="s">
        <v>100</v>
      </c>
      <c r="B57" s="65">
        <f>'TOTALS per mes'!N73</f>
        <v>2113</v>
      </c>
      <c r="C57" s="56"/>
    </row>
    <row r="58" spans="1:3">
      <c r="A58" s="64" t="s">
        <v>101</v>
      </c>
      <c r="B58" s="65">
        <f>'TOTALS per mes'!N74</f>
        <v>6698</v>
      </c>
      <c r="C58" s="56"/>
    </row>
    <row r="59" spans="1:3">
      <c r="A59" s="64" t="s">
        <v>140</v>
      </c>
      <c r="B59" s="65">
        <f>'TOTALS per mes'!N75</f>
        <v>3728</v>
      </c>
      <c r="C59" s="56"/>
    </row>
    <row r="60" spans="1:3">
      <c r="A60" s="64" t="s">
        <v>105</v>
      </c>
      <c r="B60" s="65">
        <f>'TOTALS per mes'!N76+'TOTALS per mes'!N83</f>
        <v>66</v>
      </c>
      <c r="C60" s="56"/>
    </row>
    <row r="61" spans="1:3">
      <c r="A61" s="64" t="s">
        <v>243</v>
      </c>
      <c r="B61" s="65">
        <f>'TOTALS per mes'!N77</f>
        <v>285</v>
      </c>
      <c r="C61" s="56"/>
    </row>
    <row r="62" spans="1:3">
      <c r="A62" s="64" t="s">
        <v>121</v>
      </c>
      <c r="B62" s="65">
        <f>'TOTALS per mes'!N78</f>
        <v>1107</v>
      </c>
      <c r="C62" s="56"/>
    </row>
    <row r="63" spans="1:3">
      <c r="A63" s="64" t="s">
        <v>141</v>
      </c>
      <c r="B63" s="65">
        <f>'TOTALS per mes'!N79</f>
        <v>154</v>
      </c>
      <c r="C63" s="56"/>
    </row>
    <row r="64" spans="1:3">
      <c r="A64" s="64" t="s">
        <v>248</v>
      </c>
      <c r="B64" s="65">
        <f>'TOTALS per mes'!N84</f>
        <v>70</v>
      </c>
      <c r="C64" s="56"/>
    </row>
    <row r="65" spans="1:3">
      <c r="A65" s="64" t="s">
        <v>107</v>
      </c>
      <c r="B65" s="65">
        <f>'TOTALS per mes'!N80</f>
        <v>96</v>
      </c>
      <c r="C65" s="56"/>
    </row>
    <row r="66" spans="1:3">
      <c r="A66" s="64" t="s">
        <v>106</v>
      </c>
      <c r="B66" s="65">
        <f>'TOTALS per mes'!N81</f>
        <v>243</v>
      </c>
      <c r="C66" s="56"/>
    </row>
    <row r="67" spans="1:3">
      <c r="A67" s="64" t="s">
        <v>305</v>
      </c>
      <c r="B67" s="65">
        <f>'TOTALS per mes'!N82</f>
        <v>55</v>
      </c>
      <c r="C67" s="56"/>
    </row>
    <row r="68" spans="1:3">
      <c r="A68" s="64" t="s">
        <v>7</v>
      </c>
      <c r="B68" s="65">
        <f>'TOTALS per mes'!N85</f>
        <v>103</v>
      </c>
      <c r="C68" s="56"/>
    </row>
    <row r="69" spans="1:3" ht="15.75" thickBot="1">
      <c r="A69" s="70" t="s">
        <v>8</v>
      </c>
      <c r="B69" s="68">
        <f>'TOTALS per mes'!N86</f>
        <v>863</v>
      </c>
      <c r="C69" s="56"/>
    </row>
    <row r="70" spans="1:3" ht="15.75" thickBot="1">
      <c r="A70" s="43"/>
      <c r="B70" s="58"/>
      <c r="C70" s="115">
        <f>SUM(B11:B69)</f>
        <v>86060</v>
      </c>
    </row>
    <row r="71" spans="1:3" ht="15.75" thickBot="1">
      <c r="A71" s="43"/>
      <c r="B71" s="58"/>
      <c r="C71" s="56"/>
    </row>
    <row r="72" spans="1:3" ht="16.5" thickBot="1">
      <c r="A72" s="122" t="s">
        <v>9</v>
      </c>
      <c r="B72" s="58"/>
      <c r="C72" s="56"/>
    </row>
    <row r="73" spans="1:3">
      <c r="A73" s="69" t="s">
        <v>10</v>
      </c>
      <c r="B73" s="63">
        <f>'TOTALS per mes'!N90</f>
        <v>608</v>
      </c>
    </row>
    <row r="74" spans="1:3">
      <c r="A74" s="64" t="s">
        <v>324</v>
      </c>
      <c r="B74" s="65">
        <f>'TOTALS per mes'!N91</f>
        <v>2464</v>
      </c>
      <c r="C74" s="56"/>
    </row>
    <row r="75" spans="1:3">
      <c r="A75" s="64" t="s">
        <v>11</v>
      </c>
      <c r="B75" s="65">
        <f>'TOTALS per mes'!N92</f>
        <v>596</v>
      </c>
      <c r="C75" s="56"/>
    </row>
    <row r="76" spans="1:3">
      <c r="A76" s="64" t="s">
        <v>325</v>
      </c>
      <c r="B76" s="65">
        <f>'TOTALS per mes'!N93+'TOTALS per mes'!N112</f>
        <v>833</v>
      </c>
      <c r="C76" s="56"/>
    </row>
    <row r="77" spans="1:3">
      <c r="A77" s="64" t="s">
        <v>326</v>
      </c>
      <c r="B77" s="65">
        <f>'TOTALS per mes'!N94</f>
        <v>0</v>
      </c>
      <c r="C77" s="56"/>
    </row>
    <row r="78" spans="1:3">
      <c r="A78" s="64" t="s">
        <v>47</v>
      </c>
      <c r="B78" s="65">
        <f>'TOTALS per mes'!N95</f>
        <v>150</v>
      </c>
      <c r="C78" s="56"/>
    </row>
    <row r="79" spans="1:3">
      <c r="A79" s="64" t="s">
        <v>306</v>
      </c>
      <c r="B79" s="65">
        <f>'TOTALS per mes'!N96</f>
        <v>250</v>
      </c>
      <c r="C79" s="56"/>
    </row>
    <row r="80" spans="1:3">
      <c r="A80" s="64" t="s">
        <v>48</v>
      </c>
      <c r="B80" s="65">
        <f>'TOTALS per mes'!N97</f>
        <v>170</v>
      </c>
      <c r="C80" s="56"/>
    </row>
    <row r="81" spans="1:3">
      <c r="A81" s="64" t="s">
        <v>327</v>
      </c>
      <c r="B81" s="65">
        <f>'TOTALS per mes'!N98</f>
        <v>68</v>
      </c>
      <c r="C81" s="56"/>
    </row>
    <row r="82" spans="1:3">
      <c r="A82" s="64" t="s">
        <v>328</v>
      </c>
      <c r="B82" s="65">
        <f>'TOTALS per mes'!N99</f>
        <v>40</v>
      </c>
      <c r="C82" s="56"/>
    </row>
    <row r="83" spans="1:3">
      <c r="A83" s="64" t="s">
        <v>50</v>
      </c>
      <c r="B83" s="65">
        <f>'TOTALS per mes'!N100</f>
        <v>25</v>
      </c>
      <c r="C83" s="56"/>
    </row>
    <row r="84" spans="1:3">
      <c r="A84" s="64" t="s">
        <v>49</v>
      </c>
      <c r="B84" s="65">
        <f>'TOTALS per mes'!N101</f>
        <v>203</v>
      </c>
      <c r="C84" s="56"/>
    </row>
    <row r="85" spans="1:3">
      <c r="A85" s="64" t="s">
        <v>59</v>
      </c>
      <c r="B85" s="65">
        <f>'TOTALS per mes'!N102</f>
        <v>679</v>
      </c>
      <c r="C85" s="56"/>
    </row>
    <row r="86" spans="1:3">
      <c r="A86" s="64" t="s">
        <v>75</v>
      </c>
      <c r="B86" s="65">
        <f>'TOTALS per mes'!N103</f>
        <v>194</v>
      </c>
      <c r="C86" s="56"/>
    </row>
    <row r="87" spans="1:3">
      <c r="A87" s="64" t="s">
        <v>327</v>
      </c>
      <c r="B87" s="65">
        <f>'TOTALS per mes'!N104</f>
        <v>427</v>
      </c>
      <c r="C87" s="56"/>
    </row>
    <row r="88" spans="1:3">
      <c r="A88" s="64" t="s">
        <v>86</v>
      </c>
      <c r="B88" s="65">
        <f>'TOTALS per mes'!N105</f>
        <v>57</v>
      </c>
      <c r="C88" s="56"/>
    </row>
    <row r="89" spans="1:3">
      <c r="A89" s="64" t="s">
        <v>87</v>
      </c>
      <c r="B89" s="65">
        <f>'TOTALS per mes'!N106</f>
        <v>81</v>
      </c>
      <c r="C89" s="56"/>
    </row>
    <row r="90" spans="1:3">
      <c r="A90" s="64" t="s">
        <v>92</v>
      </c>
      <c r="B90" s="65">
        <f>'TOTALS per mes'!N107</f>
        <v>617</v>
      </c>
      <c r="C90" s="56"/>
    </row>
    <row r="91" spans="1:3">
      <c r="A91" s="64" t="s">
        <v>103</v>
      </c>
      <c r="B91" s="65">
        <f>'TOTALS per mes'!N108</f>
        <v>40</v>
      </c>
      <c r="C91" s="56"/>
    </row>
    <row r="92" spans="1:3">
      <c r="A92" s="64" t="s">
        <v>108</v>
      </c>
      <c r="B92" s="65">
        <f>'TOTALS per mes'!N109</f>
        <v>15</v>
      </c>
      <c r="C92" s="56"/>
    </row>
    <row r="93" spans="1:3">
      <c r="A93" s="64" t="s">
        <v>309</v>
      </c>
      <c r="B93" s="65">
        <f>'TOTALS per mes'!N110</f>
        <v>40</v>
      </c>
      <c r="C93" s="56"/>
    </row>
    <row r="94" spans="1:3">
      <c r="A94" s="64" t="s">
        <v>76</v>
      </c>
      <c r="B94" s="65">
        <f>'TOTALS per mes'!N111</f>
        <v>1455</v>
      </c>
      <c r="C94" s="56"/>
    </row>
    <row r="95" spans="1:3">
      <c r="A95" s="64"/>
      <c r="B95" s="65"/>
      <c r="C95" s="56"/>
    </row>
    <row r="96" spans="1:3" ht="15.75" thickBot="1">
      <c r="A96" s="70"/>
      <c r="B96" s="65"/>
      <c r="C96" s="56"/>
    </row>
    <row r="97" spans="1:3" ht="15.75" thickBot="1">
      <c r="A97" s="147"/>
      <c r="B97" s="155"/>
      <c r="C97" s="115">
        <f>SUM(B73:B96)</f>
        <v>9012</v>
      </c>
    </row>
    <row r="98" spans="1:3">
      <c r="A98" s="43"/>
      <c r="B98" s="58"/>
    </row>
    <row r="99" spans="1:3" ht="15.75" thickBot="1">
      <c r="A99" s="43"/>
      <c r="B99" s="58"/>
      <c r="C99" s="56"/>
    </row>
    <row r="100" spans="1:3" ht="15.75" thickBot="1">
      <c r="A100" s="41" t="s">
        <v>12</v>
      </c>
      <c r="B100" s="58"/>
      <c r="C100" s="56"/>
    </row>
    <row r="101" spans="1:3">
      <c r="A101" s="69" t="s">
        <v>13</v>
      </c>
      <c r="B101" s="63">
        <f>'TOTALS per mes'!N117</f>
        <v>125</v>
      </c>
      <c r="C101" s="42"/>
    </row>
    <row r="102" spans="1:3">
      <c r="A102" s="64" t="s">
        <v>142</v>
      </c>
      <c r="B102" s="65">
        <f>'TOTALS per mes'!N118</f>
        <v>110</v>
      </c>
      <c r="C102" s="42"/>
    </row>
    <row r="103" spans="1:3">
      <c r="A103" s="117" t="s">
        <v>14</v>
      </c>
      <c r="B103" s="65">
        <f>'TOTALS per mes'!N119</f>
        <v>869</v>
      </c>
      <c r="C103" s="42"/>
    </row>
    <row r="104" spans="1:3">
      <c r="A104" s="117" t="s">
        <v>54</v>
      </c>
      <c r="B104" s="65">
        <f>'TOTALS per mes'!N120</f>
        <v>276</v>
      </c>
      <c r="C104" s="42"/>
    </row>
    <row r="105" spans="1:3">
      <c r="A105" s="117" t="s">
        <v>30</v>
      </c>
      <c r="B105" s="65">
        <f>'TOTALS per mes'!N121</f>
        <v>100</v>
      </c>
      <c r="C105" s="42"/>
    </row>
    <row r="106" spans="1:3">
      <c r="A106" s="117" t="s">
        <v>31</v>
      </c>
      <c r="B106" s="65">
        <f>'TOTALS per mes'!N122</f>
        <v>197</v>
      </c>
      <c r="C106" s="42"/>
    </row>
    <row r="107" spans="1:3">
      <c r="A107" s="117" t="s">
        <v>32</v>
      </c>
      <c r="B107" s="65">
        <f>'TOTALS per mes'!N123</f>
        <v>100</v>
      </c>
      <c r="C107" s="42"/>
    </row>
    <row r="108" spans="1:3">
      <c r="A108" s="117" t="s">
        <v>33</v>
      </c>
      <c r="B108" s="65">
        <f>'TOTALS per mes'!N124</f>
        <v>100</v>
      </c>
      <c r="C108" s="42"/>
    </row>
    <row r="109" spans="1:3">
      <c r="A109" s="117" t="s">
        <v>34</v>
      </c>
      <c r="B109" s="65">
        <f>'TOTALS per mes'!N125</f>
        <v>492</v>
      </c>
      <c r="C109" s="42"/>
    </row>
    <row r="110" spans="1:3">
      <c r="A110" s="64" t="s">
        <v>35</v>
      </c>
      <c r="B110" s="65">
        <f>'TOTALS per mes'!N126</f>
        <v>332</v>
      </c>
      <c r="C110" s="42"/>
    </row>
    <row r="111" spans="1:3">
      <c r="A111" s="64" t="s">
        <v>36</v>
      </c>
      <c r="B111" s="65">
        <f>'TOTALS per mes'!N127</f>
        <v>100</v>
      </c>
      <c r="C111" s="42"/>
    </row>
    <row r="112" spans="1:3">
      <c r="A112" s="64" t="s">
        <v>37</v>
      </c>
      <c r="B112" s="65">
        <f>'TOTALS per mes'!N128</f>
        <v>50</v>
      </c>
      <c r="C112" s="42"/>
    </row>
    <row r="113" spans="1:3">
      <c r="A113" s="64" t="s">
        <v>38</v>
      </c>
      <c r="B113" s="65">
        <f>'TOTALS per mes'!N129</f>
        <v>262</v>
      </c>
      <c r="C113" s="42"/>
    </row>
    <row r="114" spans="1:3">
      <c r="A114" s="64" t="s">
        <v>39</v>
      </c>
      <c r="B114" s="65">
        <f>'TOTALS per mes'!N130</f>
        <v>200</v>
      </c>
      <c r="C114" s="42"/>
    </row>
    <row r="115" spans="1:3">
      <c r="A115" s="64" t="s">
        <v>51</v>
      </c>
      <c r="B115" s="65">
        <f>'TOTALS per mes'!N131</f>
        <v>280</v>
      </c>
      <c r="C115" s="42"/>
    </row>
    <row r="116" spans="1:3">
      <c r="A116" s="64" t="s">
        <v>52</v>
      </c>
      <c r="B116" s="65">
        <f>'TOTALS per mes'!N132</f>
        <v>155</v>
      </c>
      <c r="C116" s="42"/>
    </row>
    <row r="117" spans="1:3">
      <c r="A117" s="64" t="s">
        <v>53</v>
      </c>
      <c r="B117" s="65">
        <f>'TOTALS per mes'!N133</f>
        <v>175</v>
      </c>
      <c r="C117" s="42"/>
    </row>
    <row r="118" spans="1:3">
      <c r="A118" s="64" t="s">
        <v>55</v>
      </c>
      <c r="B118" s="65">
        <f>'TOTALS per mes'!N134</f>
        <v>180</v>
      </c>
      <c r="C118" s="42"/>
    </row>
    <row r="119" spans="1:3">
      <c r="A119" s="64" t="s">
        <v>143</v>
      </c>
      <c r="B119" s="65">
        <f>'TOTALS per mes'!N135</f>
        <v>653</v>
      </c>
      <c r="C119" s="42"/>
    </row>
    <row r="120" spans="1:3">
      <c r="A120" s="64" t="s">
        <v>56</v>
      </c>
      <c r="B120" s="65">
        <f>'TOTALS per mes'!N136</f>
        <v>350</v>
      </c>
      <c r="C120" s="42"/>
    </row>
    <row r="121" spans="1:3">
      <c r="A121" s="64" t="s">
        <v>60</v>
      </c>
      <c r="B121" s="65">
        <f>'TOTALS per mes'!N137</f>
        <v>140</v>
      </c>
      <c r="C121" s="42"/>
    </row>
    <row r="122" spans="1:3">
      <c r="A122" s="64" t="s">
        <v>61</v>
      </c>
      <c r="B122" s="65">
        <f>'TOTALS per mes'!N138</f>
        <v>80</v>
      </c>
      <c r="C122" s="42"/>
    </row>
    <row r="123" spans="1:3">
      <c r="A123" s="64" t="s">
        <v>58</v>
      </c>
      <c r="B123" s="65">
        <f>'TOTALS per mes'!N139</f>
        <v>116</v>
      </c>
      <c r="C123" s="42"/>
    </row>
    <row r="124" spans="1:3">
      <c r="A124" s="64" t="s">
        <v>62</v>
      </c>
      <c r="B124" s="65">
        <f>'TOTALS per mes'!N140</f>
        <v>174</v>
      </c>
      <c r="C124" s="42"/>
    </row>
    <row r="125" spans="1:3">
      <c r="A125" s="64" t="s">
        <v>68</v>
      </c>
      <c r="B125" s="65">
        <f>'TOTALS per mes'!N141</f>
        <v>154</v>
      </c>
      <c r="C125" s="42"/>
    </row>
    <row r="126" spans="1:3">
      <c r="A126" s="123" t="s">
        <v>69</v>
      </c>
      <c r="B126" s="65">
        <f>'TOTALS per mes'!N142</f>
        <v>190</v>
      </c>
      <c r="C126" s="42"/>
    </row>
    <row r="127" spans="1:3">
      <c r="A127" s="123" t="s">
        <v>70</v>
      </c>
      <c r="B127" s="65">
        <f>'TOTALS per mes'!N143</f>
        <v>330</v>
      </c>
      <c r="C127" s="42"/>
    </row>
    <row r="128" spans="1:3">
      <c r="A128" s="123" t="s">
        <v>71</v>
      </c>
      <c r="B128" s="65">
        <f>'TOTALS per mes'!N144</f>
        <v>1135</v>
      </c>
      <c r="C128" s="42"/>
    </row>
    <row r="129" spans="1:3">
      <c r="A129" s="123" t="s">
        <v>72</v>
      </c>
      <c r="B129" s="65">
        <f>'TOTALS per mes'!N145</f>
        <v>161</v>
      </c>
      <c r="C129" s="42"/>
    </row>
    <row r="130" spans="1:3">
      <c r="A130" s="123" t="s">
        <v>73</v>
      </c>
      <c r="B130" s="65">
        <f>'TOTALS per mes'!N146</f>
        <v>41</v>
      </c>
      <c r="C130" s="42"/>
    </row>
    <row r="131" spans="1:3">
      <c r="A131" s="123" t="s">
        <v>77</v>
      </c>
      <c r="B131" s="65">
        <f>'TOTALS per mes'!N147</f>
        <v>301</v>
      </c>
      <c r="C131" s="42"/>
    </row>
    <row r="132" spans="1:3">
      <c r="A132" s="123" t="s">
        <v>78</v>
      </c>
      <c r="B132" s="65">
        <f>'TOTALS per mes'!N148</f>
        <v>322</v>
      </c>
      <c r="C132" s="42"/>
    </row>
    <row r="133" spans="1:3">
      <c r="A133" s="123" t="s">
        <v>79</v>
      </c>
      <c r="B133" s="65">
        <f>'TOTALS per mes'!N149</f>
        <v>87</v>
      </c>
      <c r="C133" s="42"/>
    </row>
    <row r="134" spans="1:3">
      <c r="A134" s="123" t="s">
        <v>80</v>
      </c>
      <c r="B134" s="65">
        <f>'TOTALS per mes'!N150</f>
        <v>71</v>
      </c>
      <c r="C134" s="42"/>
    </row>
    <row r="135" spans="1:3">
      <c r="A135" s="123" t="s">
        <v>88</v>
      </c>
      <c r="B135" s="65">
        <f>'TOTALS per mes'!N151</f>
        <v>73</v>
      </c>
      <c r="C135" s="42"/>
    </row>
    <row r="136" spans="1:3">
      <c r="A136" s="123" t="s">
        <v>246</v>
      </c>
      <c r="B136" s="65">
        <f>'TOTALS per mes'!N152</f>
        <v>105</v>
      </c>
      <c r="C136" s="42"/>
    </row>
    <row r="137" spans="1:3">
      <c r="A137" s="123" t="s">
        <v>93</v>
      </c>
      <c r="B137" s="65">
        <f>'TOTALS per mes'!N153</f>
        <v>81</v>
      </c>
      <c r="C137" s="42"/>
    </row>
    <row r="138" spans="1:3">
      <c r="A138" s="123" t="s">
        <v>94</v>
      </c>
      <c r="B138" s="65">
        <f>'TOTALS per mes'!N154</f>
        <v>407</v>
      </c>
      <c r="C138" s="42"/>
    </row>
    <row r="139" spans="1:3">
      <c r="A139" s="123" t="s">
        <v>95</v>
      </c>
      <c r="B139" s="65">
        <f>'TOTALS per mes'!N155</f>
        <v>1875</v>
      </c>
      <c r="C139" s="42"/>
    </row>
    <row r="140" spans="1:3">
      <c r="A140" s="64" t="s">
        <v>163</v>
      </c>
      <c r="B140" s="65">
        <f>'TOTALS per mes'!N156</f>
        <v>8462</v>
      </c>
      <c r="C140" s="56"/>
    </row>
    <row r="141" spans="1:3">
      <c r="A141" s="123" t="s">
        <v>109</v>
      </c>
      <c r="B141" s="65">
        <f>'TOTALS per mes'!N157</f>
        <v>22</v>
      </c>
      <c r="C141" s="42"/>
    </row>
    <row r="142" spans="1:3">
      <c r="A142" s="123" t="s">
        <v>110</v>
      </c>
      <c r="B142" s="65">
        <f>'TOTALS per mes'!N158</f>
        <v>222</v>
      </c>
      <c r="C142" s="42"/>
    </row>
    <row r="143" spans="1:3">
      <c r="A143" s="123" t="s">
        <v>111</v>
      </c>
      <c r="B143" s="65">
        <f>'TOTALS per mes'!N159</f>
        <v>150</v>
      </c>
      <c r="C143" s="42"/>
    </row>
    <row r="144" spans="1:3">
      <c r="A144" s="123" t="s">
        <v>112</v>
      </c>
      <c r="B144" s="65">
        <f>'TOTALS per mes'!N160</f>
        <v>136</v>
      </c>
      <c r="C144" s="42"/>
    </row>
    <row r="145" spans="1:3">
      <c r="A145" s="123" t="s">
        <v>113</v>
      </c>
      <c r="B145" s="65">
        <f>'TOTALS per mes'!N161</f>
        <v>129</v>
      </c>
      <c r="C145" s="42"/>
    </row>
    <row r="146" spans="1:3">
      <c r="A146" s="123" t="s">
        <v>114</v>
      </c>
      <c r="B146" s="65">
        <f>'TOTALS per mes'!N162</f>
        <v>282</v>
      </c>
      <c r="C146" s="42"/>
    </row>
    <row r="147" spans="1:3">
      <c r="A147" s="123" t="s">
        <v>115</v>
      </c>
      <c r="B147" s="65">
        <f>'TOTALS per mes'!N163</f>
        <v>220</v>
      </c>
      <c r="C147" s="42"/>
    </row>
    <row r="148" spans="1:3">
      <c r="A148" s="123" t="s">
        <v>116</v>
      </c>
      <c r="B148" s="65">
        <f>'TOTALS per mes'!N164</f>
        <v>120</v>
      </c>
      <c r="C148" s="42"/>
    </row>
    <row r="149" spans="1:3">
      <c r="A149" s="123" t="s">
        <v>117</v>
      </c>
      <c r="B149" s="65">
        <f>'TOTALS per mes'!N165</f>
        <v>122</v>
      </c>
      <c r="C149" s="42"/>
    </row>
    <row r="150" spans="1:3">
      <c r="A150" s="123" t="s">
        <v>118</v>
      </c>
      <c r="B150" s="65">
        <f>'TOTALS per mes'!N166</f>
        <v>162</v>
      </c>
      <c r="C150" s="42"/>
    </row>
    <row r="151" spans="1:3">
      <c r="A151" s="123" t="s">
        <v>119</v>
      </c>
      <c r="B151" s="65">
        <f>'TOTALS per mes'!N167</f>
        <v>189</v>
      </c>
      <c r="C151" s="56"/>
    </row>
    <row r="152" spans="1:3">
      <c r="A152" s="123" t="s">
        <v>122</v>
      </c>
      <c r="B152" s="65">
        <f>'TOTALS per mes'!N168</f>
        <v>242</v>
      </c>
      <c r="C152" s="56"/>
    </row>
    <row r="153" spans="1:3">
      <c r="A153" s="123" t="s">
        <v>244</v>
      </c>
      <c r="B153" s="65">
        <f>'TOTALS per mes'!N169</f>
        <v>25</v>
      </c>
      <c r="C153" s="56"/>
    </row>
    <row r="154" spans="1:3">
      <c r="A154" s="64" t="s">
        <v>120</v>
      </c>
      <c r="B154" s="65">
        <f>'TOTALS per mes'!N170</f>
        <v>1562</v>
      </c>
      <c r="C154" s="56"/>
    </row>
    <row r="155" spans="1:3">
      <c r="A155" s="64" t="s">
        <v>15</v>
      </c>
      <c r="B155" s="65">
        <f>'TOTALS per mes'!N171</f>
        <v>1216</v>
      </c>
      <c r="C155" s="56"/>
    </row>
    <row r="156" spans="1:3" ht="15.75" thickBot="1">
      <c r="A156" s="70" t="s">
        <v>89</v>
      </c>
      <c r="B156" s="68">
        <f>'TOTALS per mes'!N172</f>
        <v>13006</v>
      </c>
      <c r="C156" s="56"/>
    </row>
    <row r="157" spans="1:3" ht="15.75" thickBot="1">
      <c r="A157" s="43"/>
      <c r="B157" s="58"/>
      <c r="C157" s="115">
        <f>SUM(B101:B156)</f>
        <v>37216</v>
      </c>
    </row>
    <row r="158" spans="1:3" ht="15.75" thickBot="1">
      <c r="A158" s="43"/>
      <c r="B158" s="58"/>
      <c r="C158" s="114"/>
    </row>
    <row r="159" spans="1:3" ht="15.75" thickBot="1">
      <c r="A159" s="41" t="s">
        <v>16</v>
      </c>
      <c r="B159" s="58"/>
      <c r="C159" s="56"/>
    </row>
    <row r="160" spans="1:3">
      <c r="A160" s="124" t="s">
        <v>17</v>
      </c>
      <c r="B160" s="63">
        <f>'TOTALS per mes'!N176</f>
        <v>732</v>
      </c>
      <c r="C160" s="56"/>
    </row>
    <row r="161" spans="1:3" ht="15.75" thickBot="1">
      <c r="A161" s="125" t="s">
        <v>18</v>
      </c>
      <c r="B161" s="68">
        <f>'TOTALS per mes'!N177</f>
        <v>1180</v>
      </c>
      <c r="C161" s="114"/>
    </row>
    <row r="162" spans="1:3" ht="15.75" thickBot="1">
      <c r="A162" s="43"/>
      <c r="B162" s="58"/>
      <c r="C162" s="115">
        <f>SUM(B160:B161)</f>
        <v>1912</v>
      </c>
    </row>
    <row r="163" spans="1:3" ht="15.75" thickBot="1">
      <c r="A163" s="43"/>
      <c r="B163" s="58"/>
      <c r="C163" s="114"/>
    </row>
    <row r="164" spans="1:3" ht="15.75" thickBot="1">
      <c r="A164" s="41" t="s">
        <v>145</v>
      </c>
      <c r="B164" s="58"/>
      <c r="C164" s="56"/>
    </row>
    <row r="165" spans="1:3">
      <c r="A165" s="126" t="s">
        <v>164</v>
      </c>
      <c r="B165" s="63">
        <f>'TOTALS per mes'!N181</f>
        <v>6058</v>
      </c>
      <c r="C165" s="56"/>
    </row>
    <row r="166" spans="1:3" ht="15.75" thickBot="1">
      <c r="A166" s="127" t="s">
        <v>21</v>
      </c>
      <c r="B166" s="68">
        <f>'TOTALS per mes'!N182</f>
        <v>2331</v>
      </c>
      <c r="C166" s="114"/>
    </row>
    <row r="167" spans="1:3" ht="15.75" thickBot="1">
      <c r="A167" s="128"/>
      <c r="B167" s="58"/>
      <c r="C167" s="115">
        <f>SUM(B165:B166)</f>
        <v>8389</v>
      </c>
    </row>
    <row r="168" spans="1:3" ht="15.75" thickBot="1">
      <c r="A168" s="43"/>
      <c r="B168" s="58"/>
      <c r="C168" s="114"/>
    </row>
    <row r="169" spans="1:3" ht="18.75" thickBot="1">
      <c r="A169" s="129" t="s">
        <v>0</v>
      </c>
      <c r="B169" s="58"/>
      <c r="C169" s="115">
        <f>SUM(C7+C70+C97+C157+C162+C167)</f>
        <v>362018</v>
      </c>
    </row>
  </sheetData>
  <sheetProtection algorithmName="SHA-512" hashValue="iXKkvuakjbDWEQ3kR6cIC+2Yx6XrIxry/IlueK4l5nWEyR5JM6zHgI5RzGTf0BGYCsXcYihj7rTYUfnrL3OAYA==" saltValue="Yje7AaqbfYxajA2bTetirA==" spinCount="100000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32"/>
  <sheetViews>
    <sheetView topLeftCell="A37" workbookViewId="0">
      <selection activeCell="D32" sqref="D32"/>
    </sheetView>
  </sheetViews>
  <sheetFormatPr defaultColWidth="9.140625" defaultRowHeight="15"/>
  <cols>
    <col min="1" max="1" width="44.85546875" customWidth="1"/>
    <col min="2" max="2" width="10.28515625" customWidth="1"/>
    <col min="3" max="3" width="12.28515625" customWidth="1"/>
    <col min="4" max="4" width="12.42578125" customWidth="1"/>
    <col min="5" max="5" width="11.85546875" customWidth="1"/>
    <col min="6" max="6" width="11.140625" customWidth="1"/>
    <col min="7" max="8" width="11" customWidth="1"/>
    <col min="10" max="10" width="11.5703125" customWidth="1"/>
    <col min="12" max="12" width="27" customWidth="1"/>
  </cols>
  <sheetData>
    <row r="1" spans="1:12">
      <c r="A1" s="37"/>
      <c r="B1" s="87" t="s">
        <v>134</v>
      </c>
      <c r="C1" s="38" t="s">
        <v>123</v>
      </c>
      <c r="D1" s="39" t="s">
        <v>165</v>
      </c>
      <c r="E1" s="39" t="s">
        <v>125</v>
      </c>
      <c r="F1" s="40" t="s">
        <v>166</v>
      </c>
      <c r="G1" s="88" t="s">
        <v>127</v>
      </c>
      <c r="H1" s="89" t="s">
        <v>128</v>
      </c>
      <c r="I1" s="40" t="s">
        <v>0</v>
      </c>
    </row>
    <row r="2" spans="1:12">
      <c r="A2" s="41" t="s">
        <v>167</v>
      </c>
      <c r="B2" s="58"/>
      <c r="C2" s="42"/>
      <c r="D2" s="42"/>
      <c r="E2" s="42"/>
      <c r="F2" s="42"/>
      <c r="G2" s="58"/>
      <c r="H2" s="58"/>
      <c r="I2" s="43"/>
      <c r="J2" s="44" t="s">
        <v>168</v>
      </c>
    </row>
    <row r="3" spans="1:12">
      <c r="A3" s="45" t="s">
        <v>285</v>
      </c>
      <c r="B3" s="90">
        <f>SUM(B4:B6)</f>
        <v>8501</v>
      </c>
      <c r="C3" s="90">
        <f t="shared" ref="C3:H3" si="0">SUM(C4:C6)</f>
        <v>8946</v>
      </c>
      <c r="D3" s="90">
        <f t="shared" si="0"/>
        <v>10801</v>
      </c>
      <c r="E3" s="90">
        <f t="shared" si="0"/>
        <v>10440</v>
      </c>
      <c r="F3" s="90">
        <f t="shared" si="0"/>
        <v>10577</v>
      </c>
      <c r="G3" s="90">
        <f t="shared" si="0"/>
        <v>7330</v>
      </c>
      <c r="H3" s="90">
        <f t="shared" si="0"/>
        <v>3914</v>
      </c>
      <c r="I3" s="80">
        <f>SUM(B3:H3)</f>
        <v>60509</v>
      </c>
      <c r="J3" s="100"/>
    </row>
    <row r="4" spans="1:12">
      <c r="A4" s="48" t="s">
        <v>286</v>
      </c>
      <c r="B4" s="91">
        <v>6815</v>
      </c>
      <c r="C4" s="49">
        <v>4564</v>
      </c>
      <c r="D4" s="49">
        <v>6560</v>
      </c>
      <c r="E4" s="81">
        <v>5294</v>
      </c>
      <c r="F4" s="81">
        <v>6363</v>
      </c>
      <c r="G4" s="91">
        <v>3425</v>
      </c>
      <c r="H4" s="91">
        <v>2213</v>
      </c>
      <c r="I4" s="50">
        <v>35234</v>
      </c>
      <c r="L4" s="101"/>
    </row>
    <row r="5" spans="1:12">
      <c r="A5" s="48" t="s">
        <v>287</v>
      </c>
      <c r="B5" s="91">
        <v>1351</v>
      </c>
      <c r="C5" s="49">
        <v>3503</v>
      </c>
      <c r="D5" s="49">
        <v>2612</v>
      </c>
      <c r="E5" s="81">
        <v>3208</v>
      </c>
      <c r="F5" s="81">
        <v>2629</v>
      </c>
      <c r="G5" s="91">
        <v>2890</v>
      </c>
      <c r="H5" s="91">
        <v>1499</v>
      </c>
      <c r="I5" s="50">
        <v>17692</v>
      </c>
      <c r="L5" s="101"/>
    </row>
    <row r="6" spans="1:12">
      <c r="A6" s="51" t="s">
        <v>290</v>
      </c>
      <c r="B6" s="91">
        <v>335</v>
      </c>
      <c r="C6" s="52">
        <v>879</v>
      </c>
      <c r="D6" s="52">
        <v>1629</v>
      </c>
      <c r="E6" s="82">
        <v>1938</v>
      </c>
      <c r="F6" s="82">
        <v>1585</v>
      </c>
      <c r="G6" s="91">
        <v>1015</v>
      </c>
      <c r="H6" s="91">
        <v>202</v>
      </c>
      <c r="I6" s="50">
        <v>7583</v>
      </c>
      <c r="L6" s="101"/>
    </row>
    <row r="7" spans="1:12">
      <c r="A7" s="53" t="s">
        <v>289</v>
      </c>
      <c r="B7" s="92">
        <v>105</v>
      </c>
      <c r="C7" s="54">
        <v>222</v>
      </c>
      <c r="D7" s="54">
        <v>167</v>
      </c>
      <c r="E7" s="83">
        <v>325</v>
      </c>
      <c r="F7" s="83">
        <v>193</v>
      </c>
      <c r="G7" s="92">
        <v>0</v>
      </c>
      <c r="H7" s="92">
        <v>0</v>
      </c>
      <c r="I7" s="55">
        <v>1012</v>
      </c>
    </row>
    <row r="8" spans="1:12">
      <c r="A8" s="43"/>
      <c r="B8" s="43"/>
      <c r="C8" s="43"/>
      <c r="D8" s="43"/>
      <c r="E8" s="43"/>
      <c r="F8" s="43"/>
      <c r="G8" s="58"/>
      <c r="H8" s="58"/>
      <c r="I8" s="56"/>
      <c r="J8" s="57">
        <f>I3</f>
        <v>60509</v>
      </c>
      <c r="L8" s="101"/>
    </row>
    <row r="9" spans="1:12">
      <c r="A9" s="43"/>
      <c r="B9" s="43"/>
      <c r="C9" s="43"/>
      <c r="D9" s="43"/>
      <c r="E9" s="43"/>
      <c r="F9" s="43"/>
      <c r="G9" s="58"/>
      <c r="H9" s="58"/>
      <c r="I9" s="58"/>
      <c r="L9" s="101"/>
    </row>
    <row r="10" spans="1:12">
      <c r="A10" s="41" t="s">
        <v>2</v>
      </c>
      <c r="B10" s="59"/>
      <c r="C10" s="59"/>
      <c r="D10" s="59"/>
      <c r="E10" s="59"/>
      <c r="F10" s="59"/>
      <c r="G10" s="93"/>
      <c r="H10" s="58"/>
      <c r="I10" s="58"/>
      <c r="J10" s="60" t="s">
        <v>2</v>
      </c>
      <c r="L10" s="101"/>
    </row>
    <row r="11" spans="1:12">
      <c r="A11" s="61" t="s">
        <v>169</v>
      </c>
      <c r="B11" s="61">
        <v>650</v>
      </c>
      <c r="C11" s="62"/>
      <c r="D11" s="62"/>
      <c r="E11" s="61"/>
      <c r="F11" s="61"/>
      <c r="G11" s="94"/>
      <c r="H11" s="63"/>
      <c r="I11" s="63">
        <v>650</v>
      </c>
      <c r="L11" s="101"/>
    </row>
    <row r="12" spans="1:12">
      <c r="A12" s="95" t="s">
        <v>8</v>
      </c>
      <c r="B12" s="95"/>
      <c r="C12" s="96">
        <v>31</v>
      </c>
      <c r="D12" s="96">
        <v>20</v>
      </c>
      <c r="E12" s="95">
        <v>19</v>
      </c>
      <c r="F12" s="95"/>
      <c r="G12" s="58"/>
      <c r="H12" s="65"/>
      <c r="I12" s="65">
        <f>SUM(B12:H12)</f>
        <v>70</v>
      </c>
      <c r="L12" s="101"/>
    </row>
    <row r="13" spans="1:12">
      <c r="A13" s="67" t="s">
        <v>170</v>
      </c>
      <c r="B13" s="67"/>
      <c r="C13" s="67"/>
      <c r="D13" s="67"/>
      <c r="E13" s="67"/>
      <c r="F13" s="67"/>
      <c r="G13" s="93">
        <v>800</v>
      </c>
      <c r="H13" s="68"/>
      <c r="I13" s="68">
        <f t="shared" ref="I13" si="1">SUM(C13:G13)</f>
        <v>800</v>
      </c>
      <c r="L13" s="101"/>
    </row>
    <row r="14" spans="1:12">
      <c r="A14" s="43"/>
      <c r="B14" s="43"/>
      <c r="C14" s="43"/>
      <c r="D14" s="43"/>
      <c r="E14" s="43"/>
      <c r="F14" s="43"/>
      <c r="G14" s="58"/>
      <c r="H14" s="58"/>
      <c r="I14" s="58"/>
      <c r="J14" s="57">
        <f>SUM(I11:I13)</f>
        <v>1520</v>
      </c>
      <c r="L14" s="101"/>
    </row>
    <row r="15" spans="1:12">
      <c r="A15" s="43"/>
      <c r="B15" s="43"/>
      <c r="C15" s="43"/>
      <c r="D15" s="43"/>
      <c r="E15" s="43"/>
      <c r="F15" s="43"/>
      <c r="G15" s="58"/>
      <c r="H15" s="58"/>
      <c r="I15" s="58"/>
      <c r="L15" s="102"/>
    </row>
    <row r="16" spans="1:12">
      <c r="A16" s="41" t="s">
        <v>9</v>
      </c>
      <c r="B16" s="59"/>
      <c r="C16" s="59"/>
      <c r="D16" s="59"/>
      <c r="E16" s="59"/>
      <c r="F16" s="59"/>
      <c r="G16" s="93"/>
      <c r="H16" s="58"/>
      <c r="I16" s="58"/>
      <c r="J16" s="60" t="s">
        <v>9</v>
      </c>
    </row>
    <row r="17" spans="1:11">
      <c r="A17" s="61" t="s">
        <v>171</v>
      </c>
      <c r="B17" s="61">
        <v>0</v>
      </c>
      <c r="C17" s="62">
        <f>'TOTALS per mes'!B27</f>
        <v>2687</v>
      </c>
      <c r="D17" s="62">
        <f>'TOTALS per mes'!C27</f>
        <v>2282</v>
      </c>
      <c r="E17" s="62">
        <f>'TOTALS per mes'!D27</f>
        <v>2967</v>
      </c>
      <c r="F17" s="62">
        <f>'TOTALS per mes'!E27</f>
        <v>3241</v>
      </c>
      <c r="G17" s="62">
        <f>'TOTALS per mes'!F27</f>
        <v>238</v>
      </c>
      <c r="H17" s="62">
        <f>'TOTALS per mes'!G27</f>
        <v>126</v>
      </c>
      <c r="I17" s="63">
        <f>SUM(C17:H17)</f>
        <v>11541</v>
      </c>
    </row>
    <row r="18" spans="1:11">
      <c r="A18" s="95" t="s">
        <v>172</v>
      </c>
      <c r="B18" s="95"/>
      <c r="C18" s="96">
        <v>250</v>
      </c>
      <c r="D18" s="96">
        <v>40</v>
      </c>
      <c r="E18" s="95"/>
      <c r="F18" s="95"/>
      <c r="G18" s="58"/>
      <c r="H18" s="65">
        <v>150</v>
      </c>
      <c r="I18" s="65">
        <f>SUM(C18:H18)</f>
        <v>440</v>
      </c>
    </row>
    <row r="19" spans="1:11">
      <c r="A19" s="95" t="s">
        <v>173</v>
      </c>
      <c r="B19" s="95"/>
      <c r="C19" s="96"/>
      <c r="D19" s="96">
        <f>21+25</f>
        <v>46</v>
      </c>
      <c r="E19" s="95"/>
      <c r="F19" s="95"/>
      <c r="G19" s="58"/>
      <c r="H19" s="65"/>
      <c r="I19" s="65">
        <f>SUM(C19:H19)</f>
        <v>46</v>
      </c>
    </row>
    <row r="20" spans="1:11">
      <c r="A20" s="95" t="s">
        <v>174</v>
      </c>
      <c r="B20" s="95"/>
      <c r="C20" s="96"/>
      <c r="D20" s="96">
        <v>30</v>
      </c>
      <c r="E20" s="95">
        <f>27+29+30</f>
        <v>86</v>
      </c>
      <c r="F20" s="95">
        <v>14</v>
      </c>
      <c r="G20" s="58"/>
      <c r="H20" s="65"/>
      <c r="I20" s="65">
        <f>SUM(C20:H20)</f>
        <v>130</v>
      </c>
    </row>
    <row r="21" spans="1:11">
      <c r="A21" s="64" t="s">
        <v>175</v>
      </c>
      <c r="B21" s="64">
        <v>0</v>
      </c>
      <c r="C21" s="65">
        <v>12</v>
      </c>
      <c r="D21" s="65">
        <f>15+18</f>
        <v>33</v>
      </c>
      <c r="E21" s="64">
        <v>20</v>
      </c>
      <c r="F21" s="64">
        <v>17</v>
      </c>
      <c r="G21" s="58"/>
      <c r="H21" s="65"/>
      <c r="I21" s="65">
        <f>SUM(C21:H21)</f>
        <v>82</v>
      </c>
    </row>
    <row r="22" spans="1:11">
      <c r="A22" s="67" t="s">
        <v>176</v>
      </c>
      <c r="B22" s="67"/>
      <c r="C22" s="67">
        <v>25</v>
      </c>
      <c r="D22" s="67"/>
      <c r="E22" s="67">
        <f>26+26</f>
        <v>52</v>
      </c>
      <c r="F22" s="67">
        <v>22</v>
      </c>
      <c r="G22" s="93"/>
      <c r="H22" s="68"/>
      <c r="I22" s="68">
        <f t="shared" ref="I22" si="2">SUM(C22:G22)</f>
        <v>99</v>
      </c>
    </row>
    <row r="23" spans="1:11">
      <c r="A23" s="43"/>
      <c r="B23" s="43"/>
      <c r="C23" s="43"/>
      <c r="D23" s="43"/>
      <c r="E23" s="43"/>
      <c r="F23" s="43"/>
      <c r="G23" s="58"/>
      <c r="H23" s="58"/>
      <c r="I23" s="58"/>
      <c r="J23" s="57">
        <f>SUM(I17:I22)</f>
        <v>12338</v>
      </c>
    </row>
    <row r="24" spans="1:11">
      <c r="A24" s="71"/>
      <c r="B24" s="43"/>
      <c r="C24" s="43"/>
      <c r="D24" s="43"/>
      <c r="E24" s="43"/>
      <c r="F24" s="43"/>
      <c r="G24" s="58"/>
      <c r="H24" s="58"/>
      <c r="I24" s="58"/>
    </row>
    <row r="25" spans="1:11">
      <c r="A25" s="41" t="s">
        <v>12</v>
      </c>
      <c r="B25" s="42"/>
      <c r="C25" s="59"/>
      <c r="D25" s="59"/>
      <c r="E25" s="59"/>
      <c r="F25" s="59"/>
      <c r="G25" s="58"/>
      <c r="H25" s="58"/>
      <c r="I25" s="58"/>
      <c r="J25" s="60" t="s">
        <v>12</v>
      </c>
    </row>
    <row r="26" spans="1:11" ht="13.5" customHeight="1">
      <c r="A26" s="66" t="s">
        <v>315</v>
      </c>
      <c r="B26" s="97"/>
      <c r="C26" s="74"/>
      <c r="D26" s="74"/>
      <c r="E26" s="75">
        <f>'TOTALS per mes'!D133</f>
        <v>175</v>
      </c>
      <c r="F26" s="74"/>
      <c r="G26" s="98"/>
      <c r="H26" s="98"/>
      <c r="I26" s="63">
        <f>SUM(C26:G26)</f>
        <v>175</v>
      </c>
    </row>
    <row r="27" spans="1:11">
      <c r="A27" s="70"/>
      <c r="B27" s="70"/>
      <c r="C27" s="76"/>
      <c r="D27" s="76"/>
      <c r="E27" s="76"/>
      <c r="F27" s="76"/>
      <c r="G27" s="99"/>
      <c r="H27" s="99"/>
      <c r="I27" s="68">
        <f>SUM(C27:G27)</f>
        <v>0</v>
      </c>
    </row>
    <row r="28" spans="1:11">
      <c r="A28" s="43"/>
      <c r="B28" s="43"/>
      <c r="C28" s="43"/>
      <c r="D28" s="43"/>
      <c r="E28" s="43"/>
      <c r="F28" s="43"/>
      <c r="G28" s="58"/>
      <c r="H28" s="58"/>
      <c r="I28" s="58"/>
      <c r="J28" s="57">
        <f>SUM(I26:I27)</f>
        <v>175</v>
      </c>
    </row>
    <row r="30" spans="1:11">
      <c r="A30" s="77" t="s">
        <v>177</v>
      </c>
      <c r="B30" s="78"/>
      <c r="C30" s="78"/>
      <c r="D30" s="78"/>
      <c r="E30" s="78"/>
      <c r="F30" s="78"/>
      <c r="J30" s="57">
        <f>SUM(J23+J28)</f>
        <v>12513</v>
      </c>
    </row>
    <row r="32" spans="1:11">
      <c r="A32" s="77" t="s">
        <v>178</v>
      </c>
      <c r="B32" s="78"/>
      <c r="C32" s="78"/>
      <c r="D32" s="78"/>
      <c r="E32" s="78"/>
      <c r="F32" s="78"/>
      <c r="J32" s="201">
        <f>J8+J14+J23+J28</f>
        <v>74542</v>
      </c>
      <c r="K32" s="100"/>
    </row>
  </sheetData>
  <sheetProtection algorithmName="SHA-512" hashValue="v1kAXT034NVVn0cyNvq3y/NoYalbhtJ15hvs+TosPrfZALu0QbHMZyfUHCO0e+Thb1j497mNnXdrF9W60wAk6Q==" saltValue="TWbnOZNNLtDguNmr9YzFew==" spinCount="100000" sheet="1" objects="1" scenarios="1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FQ34"/>
  <sheetViews>
    <sheetView workbookViewId="0">
      <selection activeCell="N30" sqref="N30"/>
    </sheetView>
  </sheetViews>
  <sheetFormatPr defaultColWidth="9.140625" defaultRowHeight="15"/>
  <cols>
    <col min="1" max="1" width="47.42578125" customWidth="1"/>
    <col min="3" max="3" width="10.42578125" customWidth="1"/>
    <col min="4" max="4" width="9" customWidth="1"/>
    <col min="5" max="5" width="10.140625" customWidth="1"/>
    <col min="6" max="6" width="11.28515625" customWidth="1"/>
    <col min="7" max="7" width="9.85546875" customWidth="1"/>
    <col min="8" max="8" width="9.7109375" customWidth="1"/>
    <col min="9" max="9" width="10.85546875" customWidth="1"/>
    <col min="13" max="13" width="24.5703125" bestFit="1" customWidth="1"/>
    <col min="14" max="14" width="5.42578125" bestFit="1" customWidth="1"/>
    <col min="15" max="16" width="5" bestFit="1" customWidth="1"/>
    <col min="17" max="17" width="5.140625" bestFit="1" customWidth="1"/>
    <col min="18" max="35" width="5" bestFit="1" customWidth="1"/>
    <col min="36" max="36" width="5.140625" bestFit="1" customWidth="1"/>
    <col min="37" max="37" width="6" bestFit="1" customWidth="1"/>
    <col min="38" max="38" width="4.140625" bestFit="1" customWidth="1"/>
    <col min="39" max="39" width="5" bestFit="1" customWidth="1"/>
    <col min="40" max="46" width="4.140625" bestFit="1" customWidth="1"/>
    <col min="47" max="47" width="3.140625" bestFit="1" customWidth="1"/>
    <col min="48" max="53" width="4.140625" bestFit="1" customWidth="1"/>
    <col min="54" max="54" width="3.140625" bestFit="1" customWidth="1"/>
    <col min="55" max="57" width="4.140625" bestFit="1" customWidth="1"/>
    <col min="58" max="58" width="3.140625" bestFit="1" customWidth="1"/>
    <col min="59" max="60" width="4.140625" bestFit="1" customWidth="1"/>
    <col min="61" max="61" width="3.140625" bestFit="1" customWidth="1"/>
    <col min="62" max="65" width="4.140625" bestFit="1" customWidth="1"/>
    <col min="66" max="66" width="5.85546875" bestFit="1" customWidth="1"/>
    <col min="67" max="67" width="4.140625" bestFit="1" customWidth="1"/>
    <col min="68" max="68" width="2.140625" bestFit="1" customWidth="1"/>
    <col min="69" max="74" width="4.140625" bestFit="1" customWidth="1"/>
    <col min="75" max="75" width="3.140625" bestFit="1" customWidth="1"/>
    <col min="76" max="81" width="4.140625" bestFit="1" customWidth="1"/>
    <col min="82" max="82" width="3.140625" bestFit="1" customWidth="1"/>
    <col min="83" max="88" width="4.140625" bestFit="1" customWidth="1"/>
    <col min="89" max="89" width="3.140625" bestFit="1" customWidth="1"/>
    <col min="90" max="95" width="4.140625" bestFit="1" customWidth="1"/>
    <col min="96" max="96" width="3.140625" bestFit="1" customWidth="1"/>
    <col min="97" max="97" width="6.140625" bestFit="1" customWidth="1"/>
    <col min="98" max="101" width="4.140625" bestFit="1" customWidth="1"/>
    <col min="102" max="102" width="5.140625" bestFit="1" customWidth="1"/>
    <col min="103" max="103" width="2.140625" bestFit="1" customWidth="1"/>
    <col min="104" max="109" width="4.140625" bestFit="1" customWidth="1"/>
    <col min="110" max="110" width="3.140625" bestFit="1" customWidth="1"/>
    <col min="111" max="116" width="4.140625" bestFit="1" customWidth="1"/>
    <col min="117" max="117" width="3.140625" bestFit="1" customWidth="1"/>
    <col min="118" max="122" width="4.140625" bestFit="1" customWidth="1"/>
    <col min="123" max="123" width="5" bestFit="1" customWidth="1"/>
    <col min="124" max="124" width="3.140625" bestFit="1" customWidth="1"/>
    <col min="125" max="127" width="4.140625" bestFit="1" customWidth="1"/>
    <col min="128" max="128" width="9.85546875" bestFit="1" customWidth="1"/>
    <col min="129" max="129" width="3.140625" bestFit="1" customWidth="1"/>
    <col min="130" max="130" width="5.140625" bestFit="1" customWidth="1"/>
    <col min="131" max="131" width="2.140625" bestFit="1" customWidth="1"/>
    <col min="132" max="144" width="4.140625" bestFit="1" customWidth="1"/>
    <col min="145" max="145" width="3.140625" bestFit="1" customWidth="1"/>
    <col min="146" max="150" width="4.140625" bestFit="1" customWidth="1"/>
    <col min="151" max="151" width="5.140625" bestFit="1" customWidth="1"/>
    <col min="152" max="157" width="4.140625" bestFit="1" customWidth="1"/>
    <col min="158" max="158" width="5.140625" customWidth="1"/>
    <col min="159" max="159" width="2.140625" bestFit="1" customWidth="1"/>
    <col min="160" max="164" width="4.140625" bestFit="1" customWidth="1"/>
    <col min="165" max="165" width="5" bestFit="1" customWidth="1"/>
    <col min="166" max="166" width="2.140625" bestFit="1" customWidth="1"/>
    <col min="167" max="171" width="4.140625" bestFit="1" customWidth="1"/>
    <col min="172" max="172" width="5.140625" bestFit="1" customWidth="1"/>
    <col min="173" max="173" width="9.28515625" bestFit="1" customWidth="1"/>
  </cols>
  <sheetData>
    <row r="1" spans="1:173" ht="15.75" thickBot="1">
      <c r="A1" s="37"/>
      <c r="B1" s="38" t="s">
        <v>127</v>
      </c>
      <c r="C1" s="39" t="s">
        <v>128</v>
      </c>
      <c r="D1" s="40" t="s">
        <v>129</v>
      </c>
      <c r="E1" s="79" t="s">
        <v>130</v>
      </c>
      <c r="F1" s="79" t="s">
        <v>131</v>
      </c>
      <c r="G1" s="79" t="s">
        <v>132</v>
      </c>
      <c r="H1" s="40" t="s">
        <v>0</v>
      </c>
      <c r="N1" t="s">
        <v>127</v>
      </c>
      <c r="AJ1" t="s">
        <v>128</v>
      </c>
      <c r="BN1" t="s">
        <v>129</v>
      </c>
      <c r="CS1" t="s">
        <v>130</v>
      </c>
      <c r="DX1" t="s">
        <v>131</v>
      </c>
      <c r="FB1" t="s">
        <v>132</v>
      </c>
    </row>
    <row r="2" spans="1:173" ht="15.75" thickBot="1">
      <c r="A2" s="41" t="s">
        <v>167</v>
      </c>
      <c r="B2" s="42"/>
      <c r="C2" s="42"/>
      <c r="D2" s="42"/>
      <c r="E2" s="42"/>
      <c r="F2" s="42"/>
      <c r="G2" s="42"/>
      <c r="H2" s="43"/>
      <c r="I2" s="44" t="s">
        <v>168</v>
      </c>
      <c r="N2" s="178">
        <v>10</v>
      </c>
      <c r="O2" s="176">
        <v>11</v>
      </c>
      <c r="P2" s="176">
        <v>12</v>
      </c>
      <c r="Q2" s="176">
        <v>13</v>
      </c>
      <c r="R2" s="177">
        <v>14</v>
      </c>
      <c r="S2" s="178">
        <v>15</v>
      </c>
      <c r="T2" s="178">
        <v>16</v>
      </c>
      <c r="U2" s="178">
        <v>17</v>
      </c>
      <c r="V2" s="176">
        <v>18</v>
      </c>
      <c r="W2" s="176">
        <v>19</v>
      </c>
      <c r="X2" s="176">
        <v>20</v>
      </c>
      <c r="Y2" s="177">
        <v>21</v>
      </c>
      <c r="Z2" s="178">
        <v>22</v>
      </c>
      <c r="AA2" s="178">
        <v>23</v>
      </c>
      <c r="AB2" s="178">
        <v>24</v>
      </c>
      <c r="AC2" s="176">
        <v>25</v>
      </c>
      <c r="AD2" s="176">
        <v>26</v>
      </c>
      <c r="AE2" s="176">
        <v>27</v>
      </c>
      <c r="AF2" s="177">
        <v>28</v>
      </c>
      <c r="AG2" s="176">
        <v>29</v>
      </c>
      <c r="AH2" s="178">
        <v>30</v>
      </c>
      <c r="AI2" s="186">
        <v>31</v>
      </c>
      <c r="AJ2" s="175">
        <v>1</v>
      </c>
      <c r="AK2" s="176">
        <v>2</v>
      </c>
      <c r="AL2" s="176">
        <v>3</v>
      </c>
      <c r="AM2" s="177">
        <v>4</v>
      </c>
      <c r="AN2" s="178">
        <v>5</v>
      </c>
      <c r="AO2" s="178">
        <v>6</v>
      </c>
      <c r="AP2" s="178">
        <v>7</v>
      </c>
      <c r="AQ2" s="176">
        <v>8</v>
      </c>
      <c r="AR2" s="176">
        <v>9</v>
      </c>
      <c r="AS2" s="176">
        <v>10</v>
      </c>
      <c r="AT2" s="177">
        <v>11</v>
      </c>
      <c r="AU2" s="178">
        <v>12</v>
      </c>
      <c r="AV2" s="178">
        <v>13</v>
      </c>
      <c r="AW2" s="178">
        <v>14</v>
      </c>
      <c r="AX2" s="176">
        <v>15</v>
      </c>
      <c r="AY2" s="186">
        <v>16</v>
      </c>
      <c r="AZ2" s="187">
        <v>17</v>
      </c>
      <c r="BA2" s="177">
        <v>18</v>
      </c>
      <c r="BB2" s="178">
        <v>19</v>
      </c>
      <c r="BC2" s="178">
        <v>20</v>
      </c>
      <c r="BD2" s="178">
        <v>21</v>
      </c>
      <c r="BE2" s="176">
        <v>22</v>
      </c>
      <c r="BF2" s="176">
        <v>23</v>
      </c>
      <c r="BG2" s="176">
        <v>24</v>
      </c>
      <c r="BH2" s="177">
        <v>25</v>
      </c>
      <c r="BI2" s="178">
        <v>26</v>
      </c>
      <c r="BJ2" s="178">
        <v>27</v>
      </c>
      <c r="BK2" s="178">
        <v>28</v>
      </c>
      <c r="BL2" s="176">
        <v>29</v>
      </c>
      <c r="BM2" s="188">
        <v>30</v>
      </c>
      <c r="BN2" s="183">
        <v>1</v>
      </c>
      <c r="BO2" s="182">
        <v>2</v>
      </c>
      <c r="BP2" s="178">
        <v>3</v>
      </c>
      <c r="BQ2" s="178">
        <v>4</v>
      </c>
      <c r="BR2" s="184">
        <v>5</v>
      </c>
      <c r="BS2" s="178">
        <v>6</v>
      </c>
      <c r="BT2" s="184">
        <v>7</v>
      </c>
      <c r="BU2" s="184">
        <v>8</v>
      </c>
      <c r="BV2" s="182">
        <v>9</v>
      </c>
      <c r="BW2" s="178">
        <v>10</v>
      </c>
      <c r="BX2" s="178">
        <v>11</v>
      </c>
      <c r="BY2" s="184">
        <v>12</v>
      </c>
      <c r="BZ2" s="178">
        <v>13</v>
      </c>
      <c r="CA2" s="184">
        <v>14</v>
      </c>
      <c r="CB2" s="184">
        <v>15</v>
      </c>
      <c r="CC2" s="182">
        <v>16</v>
      </c>
      <c r="CD2" s="178">
        <v>17</v>
      </c>
      <c r="CE2" s="178">
        <v>18</v>
      </c>
      <c r="CF2" s="184">
        <v>19</v>
      </c>
      <c r="CG2" s="178">
        <v>20</v>
      </c>
      <c r="CH2" s="184">
        <v>21</v>
      </c>
      <c r="CI2" s="184">
        <v>22</v>
      </c>
      <c r="CJ2" s="182">
        <v>23</v>
      </c>
      <c r="CK2" s="178">
        <v>24</v>
      </c>
      <c r="CL2" s="178">
        <v>25</v>
      </c>
      <c r="CM2" s="184">
        <v>26</v>
      </c>
      <c r="CN2" s="178">
        <v>27</v>
      </c>
      <c r="CO2" s="184">
        <v>28</v>
      </c>
      <c r="CP2" s="178">
        <v>29</v>
      </c>
      <c r="CQ2" s="182">
        <v>30</v>
      </c>
      <c r="CR2" s="185">
        <v>31</v>
      </c>
      <c r="CS2" s="183">
        <v>1</v>
      </c>
      <c r="CT2" s="178">
        <v>2</v>
      </c>
      <c r="CU2" s="178">
        <v>3</v>
      </c>
      <c r="CV2" s="184">
        <v>4</v>
      </c>
      <c r="CW2" s="178">
        <v>5</v>
      </c>
      <c r="CX2" s="182">
        <v>6</v>
      </c>
      <c r="CY2" s="178">
        <v>7</v>
      </c>
      <c r="CZ2" s="184">
        <v>8</v>
      </c>
      <c r="DA2" s="178">
        <v>9</v>
      </c>
      <c r="DB2" s="178">
        <v>10</v>
      </c>
      <c r="DC2" s="184">
        <v>11</v>
      </c>
      <c r="DD2" s="184">
        <v>12</v>
      </c>
      <c r="DE2" s="182">
        <v>13</v>
      </c>
      <c r="DF2" s="178">
        <v>14</v>
      </c>
      <c r="DG2" s="184">
        <v>15</v>
      </c>
      <c r="DH2" s="178">
        <v>16</v>
      </c>
      <c r="DI2" s="178">
        <v>17</v>
      </c>
      <c r="DJ2" s="184">
        <v>18</v>
      </c>
      <c r="DK2" s="184">
        <v>19</v>
      </c>
      <c r="DL2" s="182">
        <v>20</v>
      </c>
      <c r="DM2" s="178">
        <v>21</v>
      </c>
      <c r="DN2" s="184">
        <v>22</v>
      </c>
      <c r="DO2" s="184">
        <v>23</v>
      </c>
      <c r="DP2" s="178">
        <v>24</v>
      </c>
      <c r="DQ2" s="184">
        <v>25</v>
      </c>
      <c r="DR2" s="184">
        <v>26</v>
      </c>
      <c r="DS2" s="182">
        <v>27</v>
      </c>
      <c r="DT2" s="178">
        <v>28</v>
      </c>
      <c r="DU2" s="184">
        <v>29</v>
      </c>
      <c r="DV2" s="178">
        <v>30</v>
      </c>
      <c r="DW2" s="185">
        <v>31</v>
      </c>
      <c r="DX2" s="183">
        <v>1</v>
      </c>
      <c r="DY2" s="184">
        <v>2</v>
      </c>
      <c r="DZ2" s="182">
        <v>3</v>
      </c>
      <c r="EA2" s="178">
        <v>4</v>
      </c>
      <c r="EB2" s="178">
        <v>5</v>
      </c>
      <c r="EC2" s="184">
        <v>6</v>
      </c>
      <c r="ED2" s="178">
        <v>7</v>
      </c>
      <c r="EE2" s="184">
        <v>8</v>
      </c>
      <c r="EF2" s="184">
        <v>9</v>
      </c>
      <c r="EG2" s="182">
        <v>10</v>
      </c>
      <c r="EH2" s="190">
        <v>11</v>
      </c>
      <c r="EI2" s="178">
        <v>12</v>
      </c>
      <c r="EJ2" s="184">
        <v>13</v>
      </c>
      <c r="EK2" s="178">
        <v>14</v>
      </c>
      <c r="EL2" s="184">
        <v>15</v>
      </c>
      <c r="EM2" s="184">
        <v>16</v>
      </c>
      <c r="EN2" s="182">
        <v>17</v>
      </c>
      <c r="EO2" s="178">
        <v>18</v>
      </c>
      <c r="EP2" s="178">
        <v>19</v>
      </c>
      <c r="EQ2" s="184">
        <v>20</v>
      </c>
      <c r="ER2" s="178">
        <v>21</v>
      </c>
      <c r="ES2" s="184">
        <v>22</v>
      </c>
      <c r="ET2" s="184">
        <v>23</v>
      </c>
      <c r="EU2" s="182">
        <v>24</v>
      </c>
      <c r="EV2" s="178">
        <v>25</v>
      </c>
      <c r="EW2" s="184">
        <v>26</v>
      </c>
      <c r="EX2" s="184">
        <v>27</v>
      </c>
      <c r="EY2" s="178">
        <v>28</v>
      </c>
      <c r="EZ2" s="178">
        <v>29</v>
      </c>
      <c r="FA2" s="185">
        <v>30</v>
      </c>
      <c r="FB2" s="179">
        <v>1</v>
      </c>
      <c r="FC2" s="71">
        <v>2</v>
      </c>
      <c r="FD2" s="180">
        <v>3</v>
      </c>
      <c r="FE2" s="71">
        <v>4</v>
      </c>
      <c r="FF2" s="71">
        <v>5</v>
      </c>
      <c r="FG2" s="180">
        <v>6</v>
      </c>
      <c r="FH2" s="180">
        <v>7</v>
      </c>
      <c r="FI2" s="182">
        <v>8</v>
      </c>
      <c r="FJ2" s="71">
        <v>9</v>
      </c>
      <c r="FK2" s="71">
        <v>10</v>
      </c>
      <c r="FL2" s="180">
        <v>11</v>
      </c>
      <c r="FM2" s="71">
        <v>12</v>
      </c>
      <c r="FN2" s="180">
        <v>13</v>
      </c>
      <c r="FO2" s="180">
        <v>14</v>
      </c>
      <c r="FP2" s="182">
        <v>15</v>
      </c>
    </row>
    <row r="3" spans="1:173">
      <c r="A3" s="45" t="s">
        <v>320</v>
      </c>
      <c r="B3" s="46">
        <f>SUM(B4:B7)</f>
        <v>8375</v>
      </c>
      <c r="C3" s="46">
        <f t="shared" ref="C3:G3" si="0">SUM(C4:C7)</f>
        <v>7727</v>
      </c>
      <c r="D3" s="46">
        <f t="shared" si="0"/>
        <v>8192</v>
      </c>
      <c r="E3" s="46">
        <f t="shared" si="0"/>
        <v>8232</v>
      </c>
      <c r="F3" s="46">
        <f t="shared" si="0"/>
        <v>8583</v>
      </c>
      <c r="G3" s="46">
        <f t="shared" si="0"/>
        <v>7738</v>
      </c>
      <c r="H3" s="80">
        <f>SUM(B3:G3)</f>
        <v>48847</v>
      </c>
      <c r="M3" s="133" t="s">
        <v>63</v>
      </c>
      <c r="N3" s="197">
        <f t="shared" ref="N3:BY3" si="1">SUM(N4:N6)</f>
        <v>391</v>
      </c>
      <c r="O3" s="197">
        <f t="shared" si="1"/>
        <v>179</v>
      </c>
      <c r="P3" s="197">
        <f t="shared" si="1"/>
        <v>208</v>
      </c>
      <c r="Q3" s="197">
        <f t="shared" si="1"/>
        <v>1789</v>
      </c>
      <c r="R3" s="197">
        <f t="shared" si="1"/>
        <v>860</v>
      </c>
      <c r="S3" s="197">
        <f t="shared" si="1"/>
        <v>0</v>
      </c>
      <c r="T3" s="197">
        <f t="shared" si="1"/>
        <v>248</v>
      </c>
      <c r="U3" s="197">
        <f t="shared" si="1"/>
        <v>208</v>
      </c>
      <c r="V3" s="197">
        <f t="shared" si="1"/>
        <v>585</v>
      </c>
      <c r="W3" s="197">
        <f t="shared" si="1"/>
        <v>271</v>
      </c>
      <c r="X3" s="197">
        <f t="shared" si="1"/>
        <v>460</v>
      </c>
      <c r="Y3" s="197">
        <f t="shared" si="1"/>
        <v>994</v>
      </c>
      <c r="Z3" s="197">
        <f t="shared" si="1"/>
        <v>0</v>
      </c>
      <c r="AA3" s="197">
        <f t="shared" si="1"/>
        <v>233</v>
      </c>
      <c r="AB3" s="197">
        <f t="shared" si="1"/>
        <v>153</v>
      </c>
      <c r="AC3" s="197">
        <f t="shared" si="1"/>
        <v>196</v>
      </c>
      <c r="AD3" s="197">
        <f t="shared" si="1"/>
        <v>195</v>
      </c>
      <c r="AE3" s="197">
        <f t="shared" si="1"/>
        <v>345</v>
      </c>
      <c r="AF3" s="197">
        <f t="shared" si="1"/>
        <v>565</v>
      </c>
      <c r="AG3" s="197">
        <f t="shared" si="1"/>
        <v>0</v>
      </c>
      <c r="AH3" s="197">
        <f t="shared" si="1"/>
        <v>237</v>
      </c>
      <c r="AI3" s="197">
        <f t="shared" si="1"/>
        <v>258</v>
      </c>
      <c r="AJ3" s="197">
        <f t="shared" si="1"/>
        <v>230</v>
      </c>
      <c r="AK3" s="197">
        <f t="shared" si="1"/>
        <v>193</v>
      </c>
      <c r="AL3" s="197">
        <f t="shared" si="1"/>
        <v>313</v>
      </c>
      <c r="AM3" s="197">
        <f t="shared" si="1"/>
        <v>1024</v>
      </c>
      <c r="AN3" s="197">
        <f t="shared" si="1"/>
        <v>153</v>
      </c>
      <c r="AO3" s="197">
        <f t="shared" si="1"/>
        <v>161</v>
      </c>
      <c r="AP3" s="197">
        <f t="shared" si="1"/>
        <v>227</v>
      </c>
      <c r="AQ3" s="197">
        <f t="shared" si="1"/>
        <v>231</v>
      </c>
      <c r="AR3" s="197">
        <f t="shared" si="1"/>
        <v>219</v>
      </c>
      <c r="AS3" s="197">
        <f t="shared" si="1"/>
        <v>339</v>
      </c>
      <c r="AT3" s="197">
        <f t="shared" si="1"/>
        <v>638</v>
      </c>
      <c r="AU3" s="197">
        <f t="shared" si="1"/>
        <v>6</v>
      </c>
      <c r="AV3" s="197">
        <f t="shared" si="1"/>
        <v>202</v>
      </c>
      <c r="AW3" s="197">
        <f t="shared" si="1"/>
        <v>208</v>
      </c>
      <c r="AX3" s="197">
        <f t="shared" si="1"/>
        <v>147</v>
      </c>
      <c r="AY3" s="197">
        <f t="shared" si="1"/>
        <v>199</v>
      </c>
      <c r="AZ3" s="197">
        <f t="shared" si="1"/>
        <v>260</v>
      </c>
      <c r="BA3" s="197">
        <f t="shared" si="1"/>
        <v>650</v>
      </c>
      <c r="BB3" s="197">
        <f t="shared" si="1"/>
        <v>0</v>
      </c>
      <c r="BC3" s="197">
        <f t="shared" si="1"/>
        <v>228</v>
      </c>
      <c r="BD3" s="197">
        <f t="shared" si="1"/>
        <v>175</v>
      </c>
      <c r="BE3" s="197">
        <f t="shared" si="1"/>
        <v>210</v>
      </c>
      <c r="BF3" s="197">
        <f t="shared" si="1"/>
        <v>87</v>
      </c>
      <c r="BG3" s="197">
        <f t="shared" si="1"/>
        <v>204</v>
      </c>
      <c r="BH3" s="197">
        <f t="shared" si="1"/>
        <v>713</v>
      </c>
      <c r="BI3" s="197">
        <f t="shared" si="1"/>
        <v>0</v>
      </c>
      <c r="BJ3" s="197">
        <f t="shared" si="1"/>
        <v>185</v>
      </c>
      <c r="BK3" s="197">
        <f t="shared" si="1"/>
        <v>173</v>
      </c>
      <c r="BL3" s="197">
        <f t="shared" si="1"/>
        <v>146</v>
      </c>
      <c r="BM3" s="197">
        <f t="shared" si="1"/>
        <v>144</v>
      </c>
      <c r="BN3" s="197">
        <f t="shared" si="1"/>
        <v>194</v>
      </c>
      <c r="BO3" s="197">
        <f t="shared" si="1"/>
        <v>961</v>
      </c>
      <c r="BP3" s="197">
        <f t="shared" si="1"/>
        <v>0</v>
      </c>
      <c r="BQ3" s="197">
        <f t="shared" si="1"/>
        <v>213</v>
      </c>
      <c r="BR3" s="197">
        <f t="shared" si="1"/>
        <v>189</v>
      </c>
      <c r="BS3" s="197">
        <f t="shared" si="1"/>
        <v>184</v>
      </c>
      <c r="BT3" s="197">
        <f t="shared" si="1"/>
        <v>168</v>
      </c>
      <c r="BU3" s="197">
        <f t="shared" si="1"/>
        <v>247</v>
      </c>
      <c r="BV3" s="197">
        <f t="shared" si="1"/>
        <v>695</v>
      </c>
      <c r="BW3" s="197">
        <f t="shared" si="1"/>
        <v>0</v>
      </c>
      <c r="BX3" s="197">
        <f t="shared" si="1"/>
        <v>212</v>
      </c>
      <c r="BY3" s="197">
        <f t="shared" si="1"/>
        <v>182</v>
      </c>
      <c r="BZ3" s="197">
        <f t="shared" ref="BZ3:EK3" si="2">SUM(BZ4:BZ6)</f>
        <v>191</v>
      </c>
      <c r="CA3" s="197">
        <f t="shared" si="2"/>
        <v>181</v>
      </c>
      <c r="CB3" s="197">
        <f t="shared" si="2"/>
        <v>223</v>
      </c>
      <c r="CC3" s="197">
        <f t="shared" si="2"/>
        <v>601</v>
      </c>
      <c r="CD3" s="197">
        <f t="shared" si="2"/>
        <v>0</v>
      </c>
      <c r="CE3" s="197">
        <f t="shared" si="2"/>
        <v>215</v>
      </c>
      <c r="CF3" s="197">
        <f t="shared" si="2"/>
        <v>231</v>
      </c>
      <c r="CG3" s="197">
        <f t="shared" si="2"/>
        <v>185</v>
      </c>
      <c r="CH3" s="197">
        <f t="shared" si="2"/>
        <v>158</v>
      </c>
      <c r="CI3" s="197">
        <f t="shared" si="2"/>
        <v>273</v>
      </c>
      <c r="CJ3" s="197">
        <f t="shared" si="2"/>
        <v>583</v>
      </c>
      <c r="CK3" s="197">
        <f t="shared" si="2"/>
        <v>0</v>
      </c>
      <c r="CL3" s="197">
        <f t="shared" si="2"/>
        <v>203</v>
      </c>
      <c r="CM3" s="197">
        <f t="shared" si="2"/>
        <v>220</v>
      </c>
      <c r="CN3" s="197">
        <f t="shared" si="2"/>
        <v>221</v>
      </c>
      <c r="CO3" s="197">
        <f t="shared" si="2"/>
        <v>183</v>
      </c>
      <c r="CP3" s="197">
        <f t="shared" si="2"/>
        <v>292</v>
      </c>
      <c r="CQ3" s="197">
        <f t="shared" si="2"/>
        <v>820</v>
      </c>
      <c r="CR3" s="197">
        <f t="shared" si="2"/>
        <v>0</v>
      </c>
      <c r="CS3" s="197">
        <f t="shared" si="2"/>
        <v>214</v>
      </c>
      <c r="CT3" s="197">
        <f t="shared" si="2"/>
        <v>230</v>
      </c>
      <c r="CU3" s="197">
        <f t="shared" si="2"/>
        <v>211</v>
      </c>
      <c r="CV3" s="197">
        <f t="shared" si="2"/>
        <v>210</v>
      </c>
      <c r="CW3" s="197">
        <f t="shared" si="2"/>
        <v>247</v>
      </c>
      <c r="CX3" s="197">
        <f t="shared" si="2"/>
        <v>1231</v>
      </c>
      <c r="CY3" s="197">
        <f t="shared" si="2"/>
        <v>0</v>
      </c>
      <c r="CZ3" s="197">
        <f t="shared" si="2"/>
        <v>230</v>
      </c>
      <c r="DA3" s="197">
        <f t="shared" si="2"/>
        <v>195</v>
      </c>
      <c r="DB3" s="197">
        <f t="shared" si="2"/>
        <v>186</v>
      </c>
      <c r="DC3" s="197">
        <f t="shared" si="2"/>
        <v>182</v>
      </c>
      <c r="DD3" s="197">
        <f t="shared" si="2"/>
        <v>188</v>
      </c>
      <c r="DE3" s="197">
        <f t="shared" si="2"/>
        <v>682</v>
      </c>
      <c r="DF3" s="197">
        <f t="shared" si="2"/>
        <v>0</v>
      </c>
      <c r="DG3" s="197">
        <f t="shared" si="2"/>
        <v>209</v>
      </c>
      <c r="DH3" s="197">
        <f t="shared" si="2"/>
        <v>181</v>
      </c>
      <c r="DI3" s="197">
        <f t="shared" si="2"/>
        <v>146</v>
      </c>
      <c r="DJ3" s="197">
        <f t="shared" si="2"/>
        <v>180</v>
      </c>
      <c r="DK3" s="197">
        <f t="shared" si="2"/>
        <v>178</v>
      </c>
      <c r="DL3" s="197">
        <f t="shared" si="2"/>
        <v>528</v>
      </c>
      <c r="DM3" s="197">
        <f t="shared" si="2"/>
        <v>0</v>
      </c>
      <c r="DN3" s="197">
        <f t="shared" si="2"/>
        <v>212</v>
      </c>
      <c r="DO3" s="197">
        <f t="shared" si="2"/>
        <v>205</v>
      </c>
      <c r="DP3" s="197">
        <f t="shared" si="2"/>
        <v>161</v>
      </c>
      <c r="DQ3" s="197">
        <f t="shared" si="2"/>
        <v>134</v>
      </c>
      <c r="DR3" s="197">
        <f t="shared" si="2"/>
        <v>220</v>
      </c>
      <c r="DS3" s="197">
        <f t="shared" si="2"/>
        <v>1014</v>
      </c>
      <c r="DT3" s="197">
        <f t="shared" si="2"/>
        <v>0</v>
      </c>
      <c r="DU3" s="197">
        <f t="shared" si="2"/>
        <v>219</v>
      </c>
      <c r="DV3" s="197">
        <f t="shared" si="2"/>
        <v>222</v>
      </c>
      <c r="DW3" s="197">
        <f t="shared" si="2"/>
        <v>170</v>
      </c>
      <c r="DX3" s="197">
        <f t="shared" si="2"/>
        <v>135</v>
      </c>
      <c r="DY3" s="197">
        <f t="shared" si="2"/>
        <v>0</v>
      </c>
      <c r="DZ3" s="197">
        <f t="shared" si="2"/>
        <v>1276</v>
      </c>
      <c r="EA3" s="197">
        <f t="shared" si="2"/>
        <v>0</v>
      </c>
      <c r="EB3" s="197">
        <f t="shared" si="2"/>
        <v>164</v>
      </c>
      <c r="EC3" s="197">
        <f t="shared" si="2"/>
        <v>147</v>
      </c>
      <c r="ED3" s="197">
        <f t="shared" si="2"/>
        <v>162</v>
      </c>
      <c r="EE3" s="197">
        <f t="shared" si="2"/>
        <v>217</v>
      </c>
      <c r="EF3" s="197">
        <f t="shared" si="2"/>
        <v>240</v>
      </c>
      <c r="EG3" s="197">
        <f t="shared" si="2"/>
        <v>776</v>
      </c>
      <c r="EH3" s="197">
        <f t="shared" si="2"/>
        <v>151</v>
      </c>
      <c r="EI3" s="197">
        <f t="shared" si="2"/>
        <v>123</v>
      </c>
      <c r="EJ3" s="197">
        <f t="shared" si="2"/>
        <v>153</v>
      </c>
      <c r="EK3" s="197">
        <f t="shared" si="2"/>
        <v>160</v>
      </c>
      <c r="EL3" s="197">
        <f t="shared" ref="EL3:FO3" si="3">SUM(EL4:EL6)</f>
        <v>196</v>
      </c>
      <c r="EM3" s="197">
        <f t="shared" si="3"/>
        <v>296</v>
      </c>
      <c r="EN3" s="197">
        <f t="shared" si="3"/>
        <v>873</v>
      </c>
      <c r="EO3" s="197">
        <f t="shared" si="3"/>
        <v>0</v>
      </c>
      <c r="EP3" s="197">
        <f t="shared" si="3"/>
        <v>176</v>
      </c>
      <c r="EQ3" s="197">
        <f t="shared" si="3"/>
        <v>268</v>
      </c>
      <c r="ER3" s="197">
        <f t="shared" si="3"/>
        <v>181</v>
      </c>
      <c r="ES3" s="197">
        <f t="shared" si="3"/>
        <v>170</v>
      </c>
      <c r="ET3" s="197">
        <f t="shared" si="3"/>
        <v>242</v>
      </c>
      <c r="EU3" s="197">
        <f t="shared" si="3"/>
        <v>1142</v>
      </c>
      <c r="EV3" s="197">
        <f t="shared" si="3"/>
        <v>109</v>
      </c>
      <c r="EW3" s="197">
        <f t="shared" si="3"/>
        <v>158</v>
      </c>
      <c r="EX3" s="197">
        <f t="shared" si="3"/>
        <v>143</v>
      </c>
      <c r="EY3" s="197">
        <f t="shared" si="3"/>
        <v>165</v>
      </c>
      <c r="EZ3" s="197">
        <f t="shared" si="3"/>
        <v>185</v>
      </c>
      <c r="FA3" s="197">
        <f t="shared" si="3"/>
        <v>308</v>
      </c>
      <c r="FB3" s="197">
        <f t="shared" si="3"/>
        <v>1245</v>
      </c>
      <c r="FC3" s="197">
        <f t="shared" si="3"/>
        <v>0</v>
      </c>
      <c r="FD3" s="197">
        <f t="shared" si="3"/>
        <v>311</v>
      </c>
      <c r="FE3" s="197">
        <f t="shared" si="3"/>
        <v>262</v>
      </c>
      <c r="FF3" s="197">
        <f t="shared" si="3"/>
        <v>211</v>
      </c>
      <c r="FG3" s="197">
        <f t="shared" si="3"/>
        <v>317</v>
      </c>
      <c r="FH3" s="197">
        <f t="shared" si="3"/>
        <v>407</v>
      </c>
      <c r="FI3" s="197">
        <f t="shared" si="3"/>
        <v>1075</v>
      </c>
      <c r="FJ3" s="197">
        <f t="shared" si="3"/>
        <v>0</v>
      </c>
      <c r="FK3" s="197">
        <f t="shared" si="3"/>
        <v>331</v>
      </c>
      <c r="FL3" s="197">
        <f t="shared" si="3"/>
        <v>343</v>
      </c>
      <c r="FM3" s="197">
        <f t="shared" si="3"/>
        <v>519</v>
      </c>
      <c r="FN3" s="197">
        <f t="shared" si="3"/>
        <v>461</v>
      </c>
      <c r="FO3" s="197">
        <f t="shared" si="3"/>
        <v>644</v>
      </c>
      <c r="FP3" s="197">
        <f>SUM(FP4:FP6)</f>
        <v>1442</v>
      </c>
      <c r="FQ3" s="198">
        <f>SUM(N3:FP3)</f>
        <v>47934</v>
      </c>
    </row>
    <row r="4" spans="1:173">
      <c r="A4" s="48" t="s">
        <v>286</v>
      </c>
      <c r="B4" s="49">
        <v>4612</v>
      </c>
      <c r="C4" s="49">
        <v>4947</v>
      </c>
      <c r="D4" s="81">
        <v>4743</v>
      </c>
      <c r="E4" s="81">
        <v>4822</v>
      </c>
      <c r="F4" s="81">
        <v>4570</v>
      </c>
      <c r="G4" s="81">
        <v>4188</v>
      </c>
      <c r="H4" s="50">
        <v>27882</v>
      </c>
      <c r="I4" s="195"/>
      <c r="M4" s="48" t="s">
        <v>286</v>
      </c>
      <c r="N4">
        <v>391</v>
      </c>
      <c r="O4">
        <v>179</v>
      </c>
      <c r="P4">
        <v>208</v>
      </c>
      <c r="Q4">
        <v>312</v>
      </c>
      <c r="R4">
        <v>144</v>
      </c>
      <c r="T4">
        <v>200</v>
      </c>
      <c r="U4">
        <v>169</v>
      </c>
      <c r="V4">
        <v>557</v>
      </c>
      <c r="W4">
        <v>243</v>
      </c>
      <c r="X4">
        <v>460</v>
      </c>
      <c r="Y4">
        <v>194</v>
      </c>
      <c r="AA4">
        <v>174</v>
      </c>
      <c r="AB4">
        <v>153</v>
      </c>
      <c r="AC4">
        <v>196</v>
      </c>
      <c r="AD4">
        <v>195</v>
      </c>
      <c r="AE4">
        <v>345</v>
      </c>
      <c r="AF4">
        <v>127</v>
      </c>
      <c r="AH4">
        <v>182</v>
      </c>
      <c r="AI4">
        <v>183</v>
      </c>
      <c r="AJ4">
        <v>199</v>
      </c>
      <c r="AK4">
        <v>178</v>
      </c>
      <c r="AL4">
        <v>313</v>
      </c>
      <c r="AM4">
        <v>162</v>
      </c>
      <c r="AN4">
        <v>153</v>
      </c>
      <c r="AO4">
        <v>156</v>
      </c>
      <c r="AP4">
        <v>214</v>
      </c>
      <c r="AQ4">
        <v>181</v>
      </c>
      <c r="AR4">
        <v>201</v>
      </c>
      <c r="AS4">
        <v>339</v>
      </c>
      <c r="AT4">
        <v>133</v>
      </c>
      <c r="AV4">
        <v>202</v>
      </c>
      <c r="AW4">
        <v>195</v>
      </c>
      <c r="AX4">
        <v>147</v>
      </c>
      <c r="AY4">
        <v>199</v>
      </c>
      <c r="AZ4">
        <v>260</v>
      </c>
      <c r="BA4">
        <v>123</v>
      </c>
      <c r="BC4">
        <v>200</v>
      </c>
      <c r="BD4">
        <v>162</v>
      </c>
      <c r="BE4">
        <v>180</v>
      </c>
      <c r="BF4">
        <v>87</v>
      </c>
      <c r="BG4">
        <v>204</v>
      </c>
      <c r="BH4">
        <v>111</v>
      </c>
      <c r="BJ4">
        <v>185</v>
      </c>
      <c r="BK4">
        <v>173</v>
      </c>
      <c r="BL4">
        <v>146</v>
      </c>
      <c r="BM4">
        <v>144</v>
      </c>
      <c r="BN4">
        <v>194</v>
      </c>
      <c r="BO4">
        <v>123</v>
      </c>
      <c r="BQ4">
        <v>187</v>
      </c>
      <c r="BR4">
        <v>150</v>
      </c>
      <c r="BS4">
        <v>170</v>
      </c>
      <c r="BT4">
        <v>168</v>
      </c>
      <c r="BU4">
        <v>247</v>
      </c>
      <c r="BV4">
        <v>103</v>
      </c>
      <c r="BX4">
        <v>212</v>
      </c>
      <c r="BY4">
        <v>182</v>
      </c>
      <c r="BZ4">
        <v>191</v>
      </c>
      <c r="CA4">
        <v>181</v>
      </c>
      <c r="CB4">
        <v>223</v>
      </c>
      <c r="CC4">
        <v>82</v>
      </c>
      <c r="CE4">
        <v>215</v>
      </c>
      <c r="CF4">
        <v>216</v>
      </c>
      <c r="CG4">
        <v>174</v>
      </c>
      <c r="CH4">
        <v>158</v>
      </c>
      <c r="CI4">
        <v>273</v>
      </c>
      <c r="CJ4">
        <v>75</v>
      </c>
      <c r="CL4">
        <v>203</v>
      </c>
      <c r="CM4">
        <v>210</v>
      </c>
      <c r="CN4">
        <v>202</v>
      </c>
      <c r="CO4">
        <v>183</v>
      </c>
      <c r="CP4">
        <v>292</v>
      </c>
      <c r="CQ4">
        <v>129</v>
      </c>
      <c r="CS4">
        <v>214</v>
      </c>
      <c r="CT4">
        <v>215</v>
      </c>
      <c r="CU4">
        <v>211</v>
      </c>
      <c r="CV4">
        <v>210</v>
      </c>
      <c r="CW4">
        <v>247</v>
      </c>
      <c r="CX4">
        <v>87</v>
      </c>
      <c r="CZ4">
        <v>230</v>
      </c>
      <c r="DA4">
        <v>190</v>
      </c>
      <c r="DB4">
        <v>186</v>
      </c>
      <c r="DC4">
        <v>182</v>
      </c>
      <c r="DD4">
        <v>188</v>
      </c>
      <c r="DE4">
        <v>65</v>
      </c>
      <c r="DG4">
        <v>209</v>
      </c>
      <c r="DH4">
        <v>181</v>
      </c>
      <c r="DI4">
        <v>146</v>
      </c>
      <c r="DJ4">
        <v>180</v>
      </c>
      <c r="DK4">
        <v>178</v>
      </c>
      <c r="DL4">
        <v>66</v>
      </c>
      <c r="DN4">
        <v>212</v>
      </c>
      <c r="DO4">
        <v>187</v>
      </c>
      <c r="DP4">
        <v>161</v>
      </c>
      <c r="DQ4">
        <v>134</v>
      </c>
      <c r="DR4">
        <v>220</v>
      </c>
      <c r="DS4">
        <v>112</v>
      </c>
      <c r="DU4">
        <v>219</v>
      </c>
      <c r="DV4">
        <v>222</v>
      </c>
      <c r="DW4">
        <v>170</v>
      </c>
      <c r="DX4">
        <v>135</v>
      </c>
      <c r="DZ4">
        <v>157</v>
      </c>
      <c r="EB4">
        <v>164</v>
      </c>
      <c r="EC4">
        <v>147</v>
      </c>
      <c r="ED4">
        <v>162</v>
      </c>
      <c r="EE4">
        <v>217</v>
      </c>
      <c r="EF4">
        <v>240</v>
      </c>
      <c r="EG4">
        <v>80</v>
      </c>
      <c r="EH4">
        <v>151</v>
      </c>
      <c r="EI4">
        <v>123</v>
      </c>
      <c r="EJ4">
        <v>153</v>
      </c>
      <c r="EK4">
        <v>130</v>
      </c>
      <c r="EL4">
        <v>196</v>
      </c>
      <c r="EM4">
        <v>296</v>
      </c>
      <c r="EN4">
        <v>164</v>
      </c>
      <c r="EP4">
        <v>166</v>
      </c>
      <c r="EQ4">
        <v>268</v>
      </c>
      <c r="ER4">
        <v>177</v>
      </c>
      <c r="ES4">
        <v>170</v>
      </c>
      <c r="ET4">
        <v>242</v>
      </c>
      <c r="EV4">
        <v>109</v>
      </c>
      <c r="EW4">
        <v>138</v>
      </c>
      <c r="EX4">
        <v>143</v>
      </c>
      <c r="EY4">
        <v>154</v>
      </c>
      <c r="EZ4">
        <v>185</v>
      </c>
      <c r="FA4">
        <v>303</v>
      </c>
      <c r="FB4">
        <v>154</v>
      </c>
      <c r="FD4">
        <v>281</v>
      </c>
      <c r="FE4">
        <v>189</v>
      </c>
      <c r="FF4">
        <v>195</v>
      </c>
      <c r="FG4">
        <v>270</v>
      </c>
      <c r="FH4">
        <v>407</v>
      </c>
      <c r="FI4">
        <v>185</v>
      </c>
      <c r="FK4">
        <v>331</v>
      </c>
      <c r="FL4">
        <v>319</v>
      </c>
      <c r="FM4">
        <v>519</v>
      </c>
      <c r="FN4">
        <v>447</v>
      </c>
      <c r="FO4">
        <v>644</v>
      </c>
      <c r="FP4">
        <v>247</v>
      </c>
      <c r="FQ4" s="29">
        <f t="shared" ref="FQ4:FQ7" si="4">SUM(N4:FP4)</f>
        <v>27882</v>
      </c>
    </row>
    <row r="5" spans="1:173">
      <c r="A5" s="48" t="s">
        <v>287</v>
      </c>
      <c r="B5" s="49">
        <v>3431</v>
      </c>
      <c r="C5" s="49">
        <v>2496</v>
      </c>
      <c r="D5" s="81">
        <v>3123</v>
      </c>
      <c r="E5" s="81">
        <v>3119</v>
      </c>
      <c r="F5" s="81">
        <v>3666</v>
      </c>
      <c r="G5" s="81">
        <v>3176</v>
      </c>
      <c r="H5" s="50">
        <v>19011</v>
      </c>
      <c r="M5" s="48" t="s">
        <v>287</v>
      </c>
      <c r="Q5">
        <v>1477</v>
      </c>
      <c r="R5">
        <v>716</v>
      </c>
      <c r="Y5">
        <v>800</v>
      </c>
      <c r="AF5">
        <v>438</v>
      </c>
      <c r="AM5">
        <v>862</v>
      </c>
      <c r="AT5">
        <v>505</v>
      </c>
      <c r="BA5">
        <v>527</v>
      </c>
      <c r="BH5">
        <v>602</v>
      </c>
      <c r="BO5">
        <v>838</v>
      </c>
      <c r="BV5">
        <v>567</v>
      </c>
      <c r="CC5">
        <v>519</v>
      </c>
      <c r="CJ5">
        <v>508</v>
      </c>
      <c r="CQ5">
        <v>691</v>
      </c>
      <c r="CX5">
        <v>1138</v>
      </c>
      <c r="DE5">
        <v>617</v>
      </c>
      <c r="DL5">
        <v>462</v>
      </c>
      <c r="DS5">
        <v>902</v>
      </c>
      <c r="DZ5">
        <v>1119</v>
      </c>
      <c r="EG5">
        <v>696</v>
      </c>
      <c r="EN5">
        <v>709</v>
      </c>
      <c r="EU5">
        <v>1142</v>
      </c>
      <c r="FB5">
        <v>1091</v>
      </c>
      <c r="FI5">
        <v>890</v>
      </c>
      <c r="FP5">
        <v>1195</v>
      </c>
      <c r="FQ5" s="29">
        <f t="shared" si="4"/>
        <v>19011</v>
      </c>
    </row>
    <row r="6" spans="1:173">
      <c r="A6" s="51" t="s">
        <v>290</v>
      </c>
      <c r="B6" s="52">
        <v>332</v>
      </c>
      <c r="C6" s="52">
        <v>222</v>
      </c>
      <c r="D6" s="82">
        <v>159</v>
      </c>
      <c r="E6" s="82">
        <v>44</v>
      </c>
      <c r="F6" s="82">
        <v>80</v>
      </c>
      <c r="G6" s="82">
        <v>204</v>
      </c>
      <c r="H6" s="50">
        <v>1041</v>
      </c>
      <c r="M6" s="48" t="s">
        <v>290</v>
      </c>
      <c r="T6">
        <v>48</v>
      </c>
      <c r="U6">
        <v>39</v>
      </c>
      <c r="V6">
        <v>28</v>
      </c>
      <c r="W6">
        <v>28</v>
      </c>
      <c r="AA6">
        <v>59</v>
      </c>
      <c r="AH6">
        <v>55</v>
      </c>
      <c r="AI6">
        <v>75</v>
      </c>
      <c r="AJ6">
        <v>31</v>
      </c>
      <c r="AK6">
        <v>15</v>
      </c>
      <c r="AO6">
        <v>5</v>
      </c>
      <c r="AP6">
        <v>13</v>
      </c>
      <c r="AQ6">
        <v>50</v>
      </c>
      <c r="AR6">
        <v>18</v>
      </c>
      <c r="AU6">
        <v>6</v>
      </c>
      <c r="AW6">
        <v>13</v>
      </c>
      <c r="BC6">
        <v>28</v>
      </c>
      <c r="BD6">
        <v>13</v>
      </c>
      <c r="BE6">
        <v>30</v>
      </c>
      <c r="BQ6">
        <v>26</v>
      </c>
      <c r="BR6">
        <v>39</v>
      </c>
      <c r="BS6">
        <v>14</v>
      </c>
      <c r="BV6">
        <v>25</v>
      </c>
      <c r="CF6">
        <v>15</v>
      </c>
      <c r="CG6">
        <v>11</v>
      </c>
      <c r="CM6">
        <v>10</v>
      </c>
      <c r="CN6">
        <v>19</v>
      </c>
      <c r="CT6">
        <v>15</v>
      </c>
      <c r="CX6">
        <v>6</v>
      </c>
      <c r="DA6">
        <v>5</v>
      </c>
      <c r="DO6">
        <v>18</v>
      </c>
      <c r="EK6">
        <v>30</v>
      </c>
      <c r="EP6">
        <v>10</v>
      </c>
      <c r="ER6">
        <v>4</v>
      </c>
      <c r="EW6">
        <v>20</v>
      </c>
      <c r="EY6">
        <v>11</v>
      </c>
      <c r="FA6">
        <v>5</v>
      </c>
      <c r="FD6">
        <v>30</v>
      </c>
      <c r="FE6">
        <v>73</v>
      </c>
      <c r="FF6">
        <v>16</v>
      </c>
      <c r="FG6">
        <v>47</v>
      </c>
      <c r="FL6">
        <v>24</v>
      </c>
      <c r="FN6">
        <v>14</v>
      </c>
      <c r="FQ6" s="29">
        <f t="shared" si="4"/>
        <v>1041</v>
      </c>
    </row>
    <row r="7" spans="1:173" ht="15.75" thickBot="1">
      <c r="A7" s="53" t="s">
        <v>289</v>
      </c>
      <c r="B7" s="54">
        <v>0</v>
      </c>
      <c r="C7" s="54">
        <v>62</v>
      </c>
      <c r="D7" s="83">
        <v>167</v>
      </c>
      <c r="E7" s="83">
        <v>247</v>
      </c>
      <c r="F7" s="83">
        <v>267</v>
      </c>
      <c r="G7" s="83">
        <v>170</v>
      </c>
      <c r="H7" s="55">
        <v>913</v>
      </c>
      <c r="M7" s="181" t="s">
        <v>289</v>
      </c>
      <c r="BF7">
        <v>2</v>
      </c>
      <c r="BG7">
        <v>14</v>
      </c>
      <c r="BH7">
        <v>25</v>
      </c>
      <c r="BM7">
        <v>21</v>
      </c>
      <c r="BN7">
        <v>12</v>
      </c>
      <c r="BO7">
        <v>15</v>
      </c>
      <c r="BT7">
        <v>11</v>
      </c>
      <c r="BU7">
        <v>15</v>
      </c>
      <c r="BV7">
        <v>0</v>
      </c>
      <c r="BX7">
        <v>3</v>
      </c>
      <c r="BY7">
        <v>10</v>
      </c>
      <c r="CA7">
        <v>7</v>
      </c>
      <c r="CB7">
        <v>12</v>
      </c>
      <c r="CC7">
        <v>10</v>
      </c>
      <c r="CE7">
        <v>7</v>
      </c>
      <c r="CH7">
        <v>17</v>
      </c>
      <c r="CI7">
        <v>18</v>
      </c>
      <c r="CJ7">
        <v>8</v>
      </c>
      <c r="CL7">
        <v>3</v>
      </c>
      <c r="CO7">
        <v>4</v>
      </c>
      <c r="CQ7">
        <v>15</v>
      </c>
      <c r="CS7">
        <v>13</v>
      </c>
      <c r="CV7">
        <v>15</v>
      </c>
      <c r="CW7">
        <v>14</v>
      </c>
      <c r="CX7">
        <v>27</v>
      </c>
      <c r="CZ7">
        <v>32</v>
      </c>
      <c r="DC7">
        <v>20</v>
      </c>
      <c r="DD7">
        <v>12</v>
      </c>
      <c r="DE7">
        <v>8</v>
      </c>
      <c r="DG7">
        <v>14</v>
      </c>
      <c r="DJ7">
        <v>17</v>
      </c>
      <c r="DK7">
        <v>4</v>
      </c>
      <c r="DL7">
        <v>12</v>
      </c>
      <c r="DN7">
        <v>17</v>
      </c>
      <c r="DQ7">
        <v>9</v>
      </c>
      <c r="DR7">
        <v>6</v>
      </c>
      <c r="DS7">
        <v>9</v>
      </c>
      <c r="DU7">
        <v>15</v>
      </c>
      <c r="DW7">
        <v>3</v>
      </c>
      <c r="DX7">
        <v>14</v>
      </c>
      <c r="DY7">
        <v>23</v>
      </c>
      <c r="DZ7">
        <v>13</v>
      </c>
      <c r="ED7">
        <v>3</v>
      </c>
      <c r="EE7">
        <v>12</v>
      </c>
      <c r="EF7">
        <v>8</v>
      </c>
      <c r="EG7">
        <v>23</v>
      </c>
      <c r="EL7">
        <v>22</v>
      </c>
      <c r="EM7">
        <v>19</v>
      </c>
      <c r="EN7">
        <v>22</v>
      </c>
      <c r="ES7">
        <v>15</v>
      </c>
      <c r="ET7">
        <v>24</v>
      </c>
      <c r="EU7">
        <v>25</v>
      </c>
      <c r="EZ7">
        <v>21</v>
      </c>
      <c r="FA7">
        <v>23</v>
      </c>
      <c r="FB7">
        <v>13</v>
      </c>
      <c r="FG7">
        <v>18</v>
      </c>
      <c r="FH7">
        <v>23</v>
      </c>
      <c r="FI7">
        <v>21</v>
      </c>
      <c r="FM7">
        <v>23</v>
      </c>
      <c r="FN7">
        <v>30</v>
      </c>
      <c r="FO7">
        <v>22</v>
      </c>
      <c r="FP7">
        <v>20</v>
      </c>
      <c r="FQ7" s="29">
        <f t="shared" si="4"/>
        <v>913</v>
      </c>
    </row>
    <row r="8" spans="1:173" ht="15.75" thickBot="1">
      <c r="A8" s="43"/>
      <c r="B8" s="43"/>
      <c r="C8" s="43"/>
      <c r="D8" s="43"/>
      <c r="E8" s="43"/>
      <c r="F8" s="43"/>
      <c r="G8" s="43"/>
      <c r="H8" s="56"/>
      <c r="I8" s="57">
        <f>H3</f>
        <v>48847</v>
      </c>
    </row>
    <row r="9" spans="1:173" ht="15.75" thickBot="1">
      <c r="A9" s="43"/>
      <c r="B9" s="43"/>
      <c r="C9" s="43"/>
      <c r="D9" s="43"/>
      <c r="E9" s="43"/>
      <c r="F9" s="43"/>
      <c r="G9" s="43"/>
      <c r="H9" s="58"/>
      <c r="N9" s="200" t="s">
        <v>262</v>
      </c>
      <c r="O9" s="200" t="s">
        <v>263</v>
      </c>
      <c r="P9" s="200" t="s">
        <v>264</v>
      </c>
      <c r="Q9" s="200" t="s">
        <v>265</v>
      </c>
      <c r="R9" s="200" t="s">
        <v>266</v>
      </c>
      <c r="S9" s="200" t="s">
        <v>267</v>
      </c>
      <c r="T9" s="200" t="s">
        <v>268</v>
      </c>
      <c r="U9" s="200" t="s">
        <v>284</v>
      </c>
      <c r="V9" s="200" t="s">
        <v>269</v>
      </c>
      <c r="W9" s="200" t="s">
        <v>270</v>
      </c>
      <c r="X9" s="200" t="s">
        <v>271</v>
      </c>
      <c r="Y9" s="200" t="s">
        <v>272</v>
      </c>
      <c r="Z9" s="200" t="s">
        <v>273</v>
      </c>
      <c r="AA9" s="200" t="s">
        <v>274</v>
      </c>
      <c r="AB9" s="200" t="s">
        <v>275</v>
      </c>
      <c r="AC9" s="200" t="s">
        <v>276</v>
      </c>
      <c r="AD9" s="200" t="s">
        <v>277</v>
      </c>
      <c r="AE9" s="200" t="s">
        <v>278</v>
      </c>
      <c r="AF9" s="200" t="s">
        <v>279</v>
      </c>
      <c r="AG9" s="200" t="s">
        <v>280</v>
      </c>
      <c r="AH9" s="200" t="s">
        <v>281</v>
      </c>
      <c r="AI9" s="200" t="s">
        <v>282</v>
      </c>
      <c r="AJ9" s="200" t="s">
        <v>283</v>
      </c>
      <c r="AK9" s="199" t="s">
        <v>153</v>
      </c>
    </row>
    <row r="10" spans="1:173" ht="15.75" thickBot="1">
      <c r="A10" s="41" t="s">
        <v>2</v>
      </c>
      <c r="B10" s="59"/>
      <c r="C10" s="59"/>
      <c r="D10" s="59"/>
      <c r="E10" s="59"/>
      <c r="F10" s="59"/>
      <c r="G10" s="59"/>
      <c r="H10" s="58"/>
      <c r="I10" s="60" t="s">
        <v>2</v>
      </c>
      <c r="N10">
        <f>SUM(N3:R3)</f>
        <v>3427</v>
      </c>
      <c r="O10">
        <f>SUM(S3:Y3)</f>
        <v>2766</v>
      </c>
      <c r="P10">
        <f>SUM(Z3:AF3)</f>
        <v>1687</v>
      </c>
      <c r="Q10">
        <f>SUM(AG3:AM3)</f>
        <v>2255</v>
      </c>
      <c r="R10">
        <f>SUM(AN3:AT3)</f>
        <v>1968</v>
      </c>
      <c r="S10">
        <f>SUM(AU3:BA3)</f>
        <v>1672</v>
      </c>
      <c r="T10">
        <f>SUM(BB3:BH3)</f>
        <v>1617</v>
      </c>
      <c r="U10">
        <f>SUM(BI3:BO3)</f>
        <v>1803</v>
      </c>
      <c r="V10">
        <f>SUM(BP3:BV3)</f>
        <v>1696</v>
      </c>
      <c r="W10">
        <f>SUM(BW3:CC3)</f>
        <v>1590</v>
      </c>
      <c r="X10">
        <f>SUM(CD3:CJ3)</f>
        <v>1645</v>
      </c>
      <c r="Y10">
        <f>SUM(CK3:CQ3)</f>
        <v>1939</v>
      </c>
      <c r="Z10">
        <f>SUM(CR3:CX3)</f>
        <v>2343</v>
      </c>
      <c r="AA10">
        <f>SUM(CY3:DE3)</f>
        <v>1663</v>
      </c>
      <c r="AB10">
        <f>SUM(DF3:DL3)</f>
        <v>1422</v>
      </c>
      <c r="AC10">
        <f>SUM(DM3:DS3)</f>
        <v>1946</v>
      </c>
      <c r="AD10">
        <f>SUM(DT3:DZ3)</f>
        <v>2022</v>
      </c>
      <c r="AE10">
        <f>SUM(EA3:EG3)</f>
        <v>1706</v>
      </c>
      <c r="AF10">
        <f>SUM(EH3:EN3)</f>
        <v>1952</v>
      </c>
      <c r="AG10">
        <f>SUM(EO3:EU3)</f>
        <v>2179</v>
      </c>
      <c r="AH10">
        <f>SUM(EV3:FB3)</f>
        <v>2313</v>
      </c>
      <c r="AI10">
        <f>SUM(FC3:FI3)</f>
        <v>2583</v>
      </c>
      <c r="AJ10">
        <f>SUM(FJ3:FP3)</f>
        <v>3740</v>
      </c>
      <c r="AK10">
        <f>SUM(N10:AJ10)</f>
        <v>47934</v>
      </c>
    </row>
    <row r="11" spans="1:173">
      <c r="A11" s="61" t="s">
        <v>66</v>
      </c>
      <c r="B11" s="62">
        <v>50</v>
      </c>
      <c r="C11" s="62">
        <v>249</v>
      </c>
      <c r="D11" s="61">
        <v>119</v>
      </c>
      <c r="E11" s="84"/>
      <c r="F11" s="61"/>
      <c r="G11" s="84"/>
      <c r="H11" s="63">
        <v>418</v>
      </c>
    </row>
    <row r="12" spans="1:173">
      <c r="A12" s="64" t="s">
        <v>331</v>
      </c>
      <c r="B12" s="64"/>
      <c r="C12" s="65">
        <v>21</v>
      </c>
      <c r="D12" s="65">
        <v>21</v>
      </c>
      <c r="E12" s="65"/>
      <c r="F12" s="65">
        <v>11</v>
      </c>
      <c r="G12" s="65">
        <v>18</v>
      </c>
      <c r="H12" s="65">
        <v>71</v>
      </c>
    </row>
    <row r="13" spans="1:173">
      <c r="A13" s="64" t="s">
        <v>242</v>
      </c>
      <c r="B13" s="65">
        <v>349</v>
      </c>
      <c r="C13" s="65">
        <v>249</v>
      </c>
      <c r="D13" s="64">
        <v>349</v>
      </c>
      <c r="E13" s="43">
        <v>346</v>
      </c>
      <c r="F13" s="64">
        <v>504</v>
      </c>
      <c r="G13" s="43">
        <v>387</v>
      </c>
      <c r="H13" s="65">
        <v>2184</v>
      </c>
    </row>
    <row r="14" spans="1:173">
      <c r="A14" s="67"/>
      <c r="B14" s="67"/>
      <c r="C14" s="67"/>
      <c r="D14" s="67"/>
      <c r="E14" s="85"/>
      <c r="F14" s="67"/>
      <c r="G14" s="85"/>
      <c r="H14" s="68">
        <v>0</v>
      </c>
    </row>
    <row r="15" spans="1:173">
      <c r="A15" s="43"/>
      <c r="B15" s="43"/>
      <c r="C15" s="43"/>
      <c r="D15" s="43"/>
      <c r="E15" s="43"/>
      <c r="F15" s="43"/>
      <c r="G15" s="43"/>
      <c r="H15" s="58"/>
      <c r="I15" s="57">
        <f>SUM(H11:H14)</f>
        <v>2673</v>
      </c>
    </row>
    <row r="16" spans="1:173">
      <c r="A16" s="43"/>
      <c r="B16" s="43"/>
      <c r="C16" s="43"/>
      <c r="D16" s="43"/>
      <c r="E16" s="43"/>
      <c r="F16" s="43"/>
      <c r="G16" s="43"/>
      <c r="H16" s="56"/>
    </row>
    <row r="17" spans="1:9">
      <c r="A17" s="41" t="s">
        <v>9</v>
      </c>
      <c r="B17" s="42"/>
      <c r="C17" s="42"/>
      <c r="D17" s="42"/>
      <c r="E17" s="42"/>
      <c r="F17" s="42"/>
      <c r="G17" s="42"/>
      <c r="H17" s="56"/>
      <c r="I17" s="60" t="s">
        <v>9</v>
      </c>
    </row>
    <row r="18" spans="1:9">
      <c r="A18" s="64"/>
      <c r="B18" s="69"/>
      <c r="C18" s="69"/>
      <c r="D18" s="69"/>
      <c r="E18" s="69"/>
      <c r="F18" s="69"/>
      <c r="G18" s="86"/>
      <c r="H18" s="63">
        <v>0</v>
      </c>
    </row>
    <row r="19" spans="1:9">
      <c r="A19" s="64"/>
      <c r="B19" s="64"/>
      <c r="C19" s="64"/>
      <c r="D19" s="64"/>
      <c r="E19" s="64"/>
      <c r="F19" s="64"/>
      <c r="G19" s="43"/>
      <c r="H19" s="65">
        <v>0</v>
      </c>
    </row>
    <row r="20" spans="1:9">
      <c r="A20" s="70"/>
      <c r="B20" s="70"/>
      <c r="C20" s="70"/>
      <c r="D20" s="70"/>
      <c r="E20" s="70"/>
      <c r="F20" s="70"/>
      <c r="G20" s="71"/>
      <c r="H20" s="68">
        <v>0</v>
      </c>
    </row>
    <row r="21" spans="1:9">
      <c r="A21" s="43"/>
      <c r="B21" s="43"/>
      <c r="C21" s="43"/>
      <c r="D21" s="43"/>
      <c r="E21" s="43"/>
      <c r="F21" s="43"/>
      <c r="G21" s="43"/>
      <c r="H21" s="56"/>
      <c r="I21" s="57">
        <f>SUM(H18:H20)</f>
        <v>0</v>
      </c>
    </row>
    <row r="22" spans="1:9">
      <c r="A22" s="71"/>
      <c r="B22" s="43"/>
      <c r="C22" s="43"/>
      <c r="D22" s="43"/>
      <c r="E22" s="43"/>
      <c r="F22" s="43"/>
      <c r="G22" s="43"/>
      <c r="H22" s="58"/>
    </row>
    <row r="23" spans="1:9">
      <c r="A23" s="41" t="s">
        <v>12</v>
      </c>
      <c r="B23" s="72"/>
      <c r="C23" s="59"/>
      <c r="D23" s="59"/>
      <c r="E23" s="59"/>
      <c r="F23" s="59"/>
      <c r="G23" s="59"/>
      <c r="H23" s="73"/>
      <c r="I23" s="60" t="s">
        <v>12</v>
      </c>
    </row>
    <row r="24" spans="1:9">
      <c r="A24" s="66" t="s">
        <v>330</v>
      </c>
      <c r="B24" s="75">
        <v>330</v>
      </c>
      <c r="C24" s="74"/>
      <c r="D24" s="74"/>
      <c r="E24" s="74"/>
      <c r="F24" s="74"/>
      <c r="G24" s="74"/>
      <c r="H24" s="65">
        <v>330</v>
      </c>
    </row>
    <row r="25" spans="1:9">
      <c r="A25" s="66" t="s">
        <v>71</v>
      </c>
      <c r="B25" s="75">
        <v>1135</v>
      </c>
      <c r="C25" s="74"/>
      <c r="D25" s="74"/>
      <c r="E25" s="74"/>
      <c r="F25" s="74"/>
      <c r="G25" s="74"/>
      <c r="H25" s="65">
        <v>1135</v>
      </c>
    </row>
    <row r="26" spans="1:9">
      <c r="A26" s="66" t="s">
        <v>246</v>
      </c>
      <c r="B26" s="74"/>
      <c r="C26" s="74"/>
      <c r="D26" s="75">
        <v>105</v>
      </c>
      <c r="E26" s="74"/>
      <c r="F26" s="74"/>
      <c r="G26" s="74"/>
      <c r="H26" s="65">
        <v>105</v>
      </c>
    </row>
    <row r="27" spans="1:9">
      <c r="A27" s="66" t="s">
        <v>93</v>
      </c>
      <c r="B27" s="74"/>
      <c r="C27" s="74"/>
      <c r="D27" s="74"/>
      <c r="E27" s="74"/>
      <c r="F27" s="75">
        <v>81</v>
      </c>
      <c r="G27" s="74"/>
      <c r="H27" s="65">
        <v>81</v>
      </c>
    </row>
    <row r="28" spans="1:9">
      <c r="A28" s="66"/>
      <c r="B28" s="74"/>
      <c r="C28" s="74"/>
      <c r="D28" s="74"/>
      <c r="E28" s="74"/>
      <c r="F28" s="74"/>
      <c r="G28" s="74"/>
      <c r="H28" s="65">
        <v>0</v>
      </c>
    </row>
    <row r="29" spans="1:9">
      <c r="A29" s="70"/>
      <c r="B29" s="76"/>
      <c r="C29" s="76"/>
      <c r="D29" s="76"/>
      <c r="E29" s="76"/>
      <c r="F29" s="76"/>
      <c r="G29" s="76"/>
      <c r="H29" s="68">
        <v>0</v>
      </c>
    </row>
    <row r="30" spans="1:9">
      <c r="A30" s="43"/>
      <c r="B30" s="43"/>
      <c r="C30" s="43"/>
      <c r="D30" s="43"/>
      <c r="E30" s="43"/>
      <c r="F30" s="43"/>
      <c r="G30" s="43"/>
      <c r="H30" s="58"/>
      <c r="I30" s="57">
        <f>SUM(H24:H29)</f>
        <v>1651</v>
      </c>
    </row>
    <row r="32" spans="1:9">
      <c r="A32" s="77" t="s">
        <v>177</v>
      </c>
      <c r="B32" s="78"/>
      <c r="C32" s="78"/>
      <c r="D32" s="78"/>
      <c r="E32" s="78"/>
      <c r="F32" s="78"/>
      <c r="G32" s="78"/>
      <c r="I32" s="57">
        <f>SUM(I15+I21+I30)</f>
        <v>4324</v>
      </c>
    </row>
    <row r="34" spans="1:9">
      <c r="A34" s="77" t="s">
        <v>329</v>
      </c>
      <c r="B34" s="78"/>
      <c r="C34" s="78"/>
      <c r="D34" s="78"/>
      <c r="E34" s="78"/>
      <c r="F34" s="78"/>
      <c r="G34" s="78"/>
      <c r="I34" s="57">
        <f>SUM(I8+I15+I21+I30)</f>
        <v>53171</v>
      </c>
    </row>
  </sheetData>
  <sheetProtection algorithmName="SHA-512" hashValue="BCB7qiSYYhaTcTvtqD9SdKL2jiHttgXaWLlJdavolfQKF8QT7krg41wt3v72yvdwPWU60NWQQdf2NdjLba/4vw==" saltValue="Yx2ZG3Kt2ErYY7R0MJGL0Q==" spinCount="100000" sheet="1" objects="1" scenarios="1"/>
  <phoneticPr fontId="24" type="noConversion"/>
  <pageMargins left="0.7" right="0.7" top="0.75" bottom="0.75" header="0.3" footer="0.3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54"/>
  <sheetViews>
    <sheetView topLeftCell="J21" workbookViewId="0">
      <selection activeCell="N23" sqref="N23"/>
    </sheetView>
  </sheetViews>
  <sheetFormatPr defaultColWidth="9.140625" defaultRowHeight="15"/>
  <cols>
    <col min="1" max="1" width="48.5703125" customWidth="1"/>
    <col min="2" max="2" width="11.5703125" customWidth="1"/>
    <col min="3" max="3" width="9.7109375" customWidth="1"/>
    <col min="4" max="4" width="11.28515625" customWidth="1"/>
    <col min="5" max="5" width="11.5703125" customWidth="1"/>
    <col min="7" max="7" width="11.85546875" customWidth="1"/>
    <col min="12" max="12" width="47.7109375" customWidth="1"/>
  </cols>
  <sheetData>
    <row r="1" spans="1:13" ht="15.75" thickBot="1">
      <c r="A1" s="37"/>
      <c r="B1" s="38" t="s">
        <v>247</v>
      </c>
      <c r="C1" s="38" t="s">
        <v>132</v>
      </c>
      <c r="D1" s="39" t="s">
        <v>179</v>
      </c>
      <c r="E1" s="40" t="s">
        <v>134</v>
      </c>
      <c r="F1" s="40" t="s">
        <v>0</v>
      </c>
    </row>
    <row r="2" spans="1:13" ht="15.75" thickBot="1">
      <c r="A2" s="41" t="s">
        <v>167</v>
      </c>
      <c r="B2" s="42"/>
      <c r="C2" s="42"/>
      <c r="D2" s="42"/>
      <c r="E2" s="42"/>
      <c r="F2" s="43"/>
      <c r="G2" s="44" t="s">
        <v>168</v>
      </c>
      <c r="K2" s="38" t="s">
        <v>132</v>
      </c>
      <c r="L2" s="39" t="s">
        <v>179</v>
      </c>
      <c r="M2" s="40" t="s">
        <v>134</v>
      </c>
    </row>
    <row r="3" spans="1:13">
      <c r="A3" s="45" t="s">
        <v>297</v>
      </c>
      <c r="B3" s="193"/>
      <c r="C3" s="46">
        <v>9649</v>
      </c>
      <c r="D3" s="46">
        <v>23457</v>
      </c>
      <c r="E3" s="46">
        <v>20565</v>
      </c>
      <c r="F3" s="47">
        <v>53671</v>
      </c>
      <c r="J3" s="48" t="s">
        <v>286</v>
      </c>
      <c r="K3" s="49">
        <v>5958</v>
      </c>
      <c r="L3" s="49">
        <v>13438</v>
      </c>
      <c r="M3" s="49">
        <v>13486</v>
      </c>
    </row>
    <row r="4" spans="1:13">
      <c r="A4" s="48" t="s">
        <v>286</v>
      </c>
      <c r="B4" s="81"/>
      <c r="C4" s="49">
        <v>5958</v>
      </c>
      <c r="D4" s="49">
        <v>13438</v>
      </c>
      <c r="E4" s="49">
        <v>13486</v>
      </c>
      <c r="F4" s="50">
        <v>32882</v>
      </c>
      <c r="J4" s="48" t="s">
        <v>287</v>
      </c>
      <c r="K4" s="49">
        <v>2634</v>
      </c>
      <c r="L4" s="49">
        <v>5359</v>
      </c>
      <c r="M4" s="49">
        <v>3931</v>
      </c>
    </row>
    <row r="5" spans="1:13">
      <c r="A5" s="48" t="s">
        <v>287</v>
      </c>
      <c r="B5" s="81"/>
      <c r="C5" s="49">
        <v>2634</v>
      </c>
      <c r="D5" s="49">
        <v>5359</v>
      </c>
      <c r="E5" s="49">
        <v>3931</v>
      </c>
      <c r="F5" s="50">
        <v>11924</v>
      </c>
      <c r="J5" s="51" t="s">
        <v>290</v>
      </c>
      <c r="K5" s="52">
        <v>1057</v>
      </c>
      <c r="L5" s="52">
        <v>4660</v>
      </c>
      <c r="M5" s="52">
        <v>3148</v>
      </c>
    </row>
    <row r="6" spans="1:13">
      <c r="A6" s="51" t="s">
        <v>290</v>
      </c>
      <c r="B6" s="82"/>
      <c r="C6" s="52">
        <v>1057</v>
      </c>
      <c r="D6" s="52">
        <v>4660</v>
      </c>
      <c r="E6" s="52">
        <v>3148</v>
      </c>
      <c r="F6" s="50">
        <v>8865</v>
      </c>
    </row>
    <row r="7" spans="1:13" ht="15.75" thickBot="1">
      <c r="A7" s="53" t="s">
        <v>332</v>
      </c>
      <c r="B7" s="83"/>
      <c r="C7" s="54">
        <v>91</v>
      </c>
      <c r="D7" s="54">
        <v>292</v>
      </c>
      <c r="E7" s="54">
        <v>300</v>
      </c>
      <c r="F7" s="55">
        <v>683</v>
      </c>
    </row>
    <row r="8" spans="1:13" ht="15.75" thickBot="1">
      <c r="A8" s="43"/>
      <c r="B8" s="43"/>
      <c r="C8" s="43"/>
      <c r="D8" s="43"/>
      <c r="E8" s="43"/>
      <c r="F8" s="56"/>
      <c r="G8" s="57">
        <f>F3</f>
        <v>53671</v>
      </c>
    </row>
    <row r="9" spans="1:13" ht="15.75" thickBot="1">
      <c r="A9" s="43"/>
      <c r="B9" s="43"/>
      <c r="C9" s="43"/>
      <c r="D9" s="43"/>
      <c r="E9" s="43"/>
      <c r="F9" s="58"/>
      <c r="L9" s="69" t="s">
        <v>105</v>
      </c>
      <c r="M9">
        <v>20</v>
      </c>
    </row>
    <row r="10" spans="1:13" ht="15.75" thickBot="1">
      <c r="A10" s="41" t="s">
        <v>2</v>
      </c>
      <c r="B10" s="59"/>
      <c r="C10" s="59"/>
      <c r="D10" s="59"/>
      <c r="E10" s="59"/>
      <c r="F10" s="58"/>
      <c r="G10" s="60" t="s">
        <v>2</v>
      </c>
      <c r="L10" s="64" t="s">
        <v>305</v>
      </c>
      <c r="M10">
        <v>55</v>
      </c>
    </row>
    <row r="11" spans="1:13">
      <c r="A11" s="61" t="s">
        <v>101</v>
      </c>
      <c r="B11" s="61"/>
      <c r="C11" s="62">
        <v>1191</v>
      </c>
      <c r="D11" s="62">
        <v>3027</v>
      </c>
      <c r="E11" s="62">
        <v>2480</v>
      </c>
      <c r="F11" s="63">
        <v>6698</v>
      </c>
      <c r="L11" s="64" t="s">
        <v>102</v>
      </c>
      <c r="M11">
        <v>66</v>
      </c>
    </row>
    <row r="12" spans="1:13">
      <c r="A12" s="64" t="s">
        <v>105</v>
      </c>
      <c r="B12" s="64"/>
      <c r="C12" s="64"/>
      <c r="D12" s="65">
        <v>20</v>
      </c>
      <c r="E12" s="64"/>
      <c r="F12" s="65">
        <v>20</v>
      </c>
      <c r="L12" s="66" t="s">
        <v>104</v>
      </c>
      <c r="M12" s="195">
        <v>96</v>
      </c>
    </row>
    <row r="13" spans="1:13">
      <c r="A13" s="64" t="s">
        <v>245</v>
      </c>
      <c r="B13" s="64"/>
      <c r="C13" s="64"/>
      <c r="D13" s="65">
        <v>182</v>
      </c>
      <c r="E13" s="65">
        <v>103</v>
      </c>
      <c r="F13" s="65">
        <v>285</v>
      </c>
      <c r="L13" s="66" t="s">
        <v>116</v>
      </c>
      <c r="M13">
        <v>120</v>
      </c>
    </row>
    <row r="14" spans="1:13">
      <c r="A14" s="66" t="s">
        <v>104</v>
      </c>
      <c r="B14" s="66"/>
      <c r="C14" s="66"/>
      <c r="D14" s="194">
        <v>37</v>
      </c>
      <c r="E14" s="194">
        <v>59</v>
      </c>
      <c r="F14" s="65">
        <v>96</v>
      </c>
      <c r="L14" s="66" t="s">
        <v>113</v>
      </c>
      <c r="M14">
        <v>129</v>
      </c>
    </row>
    <row r="15" spans="1:13">
      <c r="A15" s="64" t="s">
        <v>333</v>
      </c>
      <c r="B15" s="64"/>
      <c r="C15" s="64"/>
      <c r="D15" s="65">
        <v>30</v>
      </c>
      <c r="E15" s="65">
        <v>25</v>
      </c>
      <c r="F15" s="65">
        <v>55</v>
      </c>
      <c r="L15" s="66" t="s">
        <v>115</v>
      </c>
      <c r="M15">
        <v>220</v>
      </c>
    </row>
    <row r="16" spans="1:13">
      <c r="A16" s="64" t="s">
        <v>102</v>
      </c>
      <c r="B16" s="64"/>
      <c r="C16" s="64">
        <v>30</v>
      </c>
      <c r="D16" s="65">
        <v>20</v>
      </c>
      <c r="E16" s="65">
        <v>16</v>
      </c>
      <c r="F16" s="65">
        <v>66</v>
      </c>
      <c r="L16" s="64" t="s">
        <v>245</v>
      </c>
      <c r="M16">
        <v>285</v>
      </c>
    </row>
    <row r="17" spans="1:13" ht="15.75" thickBot="1">
      <c r="A17" s="67"/>
      <c r="B17" s="67"/>
      <c r="C17" s="67"/>
      <c r="D17" s="67"/>
      <c r="E17" s="67"/>
      <c r="F17" s="68">
        <v>0</v>
      </c>
      <c r="L17" s="66" t="s">
        <v>94</v>
      </c>
      <c r="M17">
        <v>407</v>
      </c>
    </row>
    <row r="18" spans="1:13" ht="15.75" thickBot="1">
      <c r="A18" s="43"/>
      <c r="B18" s="43"/>
      <c r="C18" s="43"/>
      <c r="D18" s="43"/>
      <c r="E18" s="43"/>
      <c r="F18" s="58"/>
      <c r="G18" s="57">
        <f>SUM(F11:F17)</f>
        <v>7220</v>
      </c>
      <c r="L18" s="64" t="s">
        <v>92</v>
      </c>
      <c r="M18">
        <v>560</v>
      </c>
    </row>
    <row r="19" spans="1:13" ht="15.75" thickBot="1">
      <c r="A19" s="43"/>
      <c r="B19" s="43"/>
      <c r="C19" s="43"/>
      <c r="D19" s="43"/>
      <c r="E19" s="43"/>
      <c r="F19" s="56"/>
      <c r="L19" s="95" t="s">
        <v>101</v>
      </c>
      <c r="M19">
        <v>6698</v>
      </c>
    </row>
    <row r="20" spans="1:13" ht="15.75" thickBot="1">
      <c r="A20" s="41" t="s">
        <v>9</v>
      </c>
      <c r="B20" s="42"/>
      <c r="C20" s="42"/>
      <c r="D20" s="42"/>
      <c r="E20" s="42"/>
      <c r="F20" s="56"/>
      <c r="G20" s="60" t="s">
        <v>9</v>
      </c>
    </row>
    <row r="21" spans="1:13">
      <c r="A21" s="64" t="s">
        <v>92</v>
      </c>
      <c r="B21" s="69">
        <v>57</v>
      </c>
      <c r="C21" s="69">
        <v>298</v>
      </c>
      <c r="D21" s="69">
        <v>99</v>
      </c>
      <c r="E21" s="69">
        <v>163</v>
      </c>
      <c r="F21" s="63">
        <v>560</v>
      </c>
    </row>
    <row r="22" spans="1:13">
      <c r="A22" s="64"/>
      <c r="B22" s="64"/>
      <c r="C22" s="64"/>
      <c r="D22" s="64"/>
      <c r="E22" s="64"/>
      <c r="F22" s="65">
        <v>0</v>
      </c>
    </row>
    <row r="23" spans="1:13" ht="15.75" thickBot="1">
      <c r="A23" s="70"/>
      <c r="B23" s="70"/>
      <c r="C23" s="70"/>
      <c r="D23" s="70"/>
      <c r="E23" s="70"/>
      <c r="F23" s="68">
        <v>0</v>
      </c>
    </row>
    <row r="24" spans="1:13" ht="15.75" thickBot="1">
      <c r="A24" s="43"/>
      <c r="B24" s="43"/>
      <c r="C24" s="43"/>
      <c r="D24" s="43"/>
      <c r="E24" s="43"/>
      <c r="F24" s="56"/>
      <c r="G24" s="57">
        <f>SUM(F21:F23)</f>
        <v>560</v>
      </c>
    </row>
    <row r="25" spans="1:13" ht="15.75" thickBot="1">
      <c r="A25" s="71"/>
      <c r="B25" s="43"/>
      <c r="C25" s="43"/>
      <c r="D25" s="43"/>
      <c r="E25" s="43"/>
      <c r="F25" s="58"/>
    </row>
    <row r="26" spans="1:13" ht="15.75" thickBot="1">
      <c r="A26" s="41" t="s">
        <v>12</v>
      </c>
      <c r="B26" s="42"/>
      <c r="C26" s="59"/>
      <c r="D26" s="59"/>
      <c r="E26" s="59"/>
      <c r="F26" s="73"/>
      <c r="G26" s="60" t="s">
        <v>12</v>
      </c>
    </row>
    <row r="27" spans="1:13">
      <c r="A27" s="66" t="s">
        <v>94</v>
      </c>
      <c r="B27" s="97">
        <v>407</v>
      </c>
      <c r="C27" s="74"/>
      <c r="D27" s="74"/>
      <c r="E27" s="74"/>
      <c r="F27" s="65">
        <v>407</v>
      </c>
    </row>
    <row r="28" spans="1:13">
      <c r="A28" s="66" t="s">
        <v>113</v>
      </c>
      <c r="B28" s="66"/>
      <c r="C28" s="74"/>
      <c r="D28" s="75">
        <v>129</v>
      </c>
      <c r="E28" s="74"/>
      <c r="F28" s="65">
        <v>129</v>
      </c>
    </row>
    <row r="29" spans="1:13">
      <c r="A29" s="66" t="s">
        <v>115</v>
      </c>
      <c r="B29" s="66"/>
      <c r="C29" s="74"/>
      <c r="D29" s="75">
        <v>220</v>
      </c>
      <c r="E29" s="74"/>
      <c r="F29" s="65">
        <v>220</v>
      </c>
    </row>
    <row r="30" spans="1:13">
      <c r="A30" s="66" t="s">
        <v>116</v>
      </c>
      <c r="B30" s="66"/>
      <c r="C30" s="74"/>
      <c r="D30" s="75">
        <v>120</v>
      </c>
      <c r="E30" s="74"/>
      <c r="F30" s="65">
        <v>120</v>
      </c>
    </row>
    <row r="31" spans="1:13">
      <c r="A31" s="66"/>
      <c r="B31" s="66"/>
      <c r="C31" s="74"/>
      <c r="D31" s="74"/>
      <c r="E31" s="74"/>
      <c r="F31" s="65">
        <v>0</v>
      </c>
    </row>
    <row r="32" spans="1:13">
      <c r="A32" s="66"/>
      <c r="B32" s="66"/>
      <c r="C32" s="74"/>
      <c r="D32" s="74"/>
      <c r="E32" s="74"/>
      <c r="F32" s="65">
        <v>0</v>
      </c>
    </row>
    <row r="33" spans="1:7" ht="15.75" thickBot="1">
      <c r="A33" s="70"/>
      <c r="B33" s="70"/>
      <c r="C33" s="76"/>
      <c r="D33" s="76"/>
      <c r="E33" s="76"/>
      <c r="F33" s="68">
        <v>0</v>
      </c>
    </row>
    <row r="34" spans="1:7" ht="15.75" thickBot="1">
      <c r="A34" s="43"/>
      <c r="B34" s="43"/>
      <c r="C34" s="43"/>
      <c r="D34" s="43"/>
      <c r="E34" s="43"/>
      <c r="F34" s="58"/>
      <c r="G34" s="57">
        <f>SUM(F27:F33)</f>
        <v>876</v>
      </c>
    </row>
    <row r="35" spans="1:7" ht="15.75" thickBot="1"/>
    <row r="36" spans="1:7" ht="15.75" thickBot="1">
      <c r="A36" s="77" t="s">
        <v>177</v>
      </c>
      <c r="B36" s="78"/>
      <c r="C36" s="78"/>
      <c r="D36" s="78"/>
      <c r="E36" s="78"/>
      <c r="G36" s="57">
        <f>SUM(G18+G24+G34)</f>
        <v>8656</v>
      </c>
    </row>
    <row r="37" spans="1:7" ht="15.75" thickBot="1"/>
    <row r="38" spans="1:7" ht="15.75" thickBot="1">
      <c r="A38" s="77" t="s">
        <v>329</v>
      </c>
      <c r="B38" s="78"/>
      <c r="C38" s="78"/>
      <c r="D38" s="78"/>
      <c r="E38" s="78"/>
      <c r="G38" s="57">
        <f>G8+G18+G24+G34</f>
        <v>62327</v>
      </c>
    </row>
    <row r="41" spans="1:7">
      <c r="A41" s="78" t="s">
        <v>249</v>
      </c>
    </row>
    <row r="42" spans="1:7">
      <c r="A42" t="s">
        <v>250</v>
      </c>
      <c r="B42">
        <v>47.8</v>
      </c>
    </row>
    <row r="43" spans="1:7">
      <c r="A43" t="s">
        <v>251</v>
      </c>
      <c r="B43">
        <v>21.5</v>
      </c>
    </row>
    <row r="44" spans="1:7">
      <c r="A44" s="196" t="s">
        <v>254</v>
      </c>
      <c r="B44">
        <v>4.9000000000000004</v>
      </c>
    </row>
    <row r="45" spans="1:7">
      <c r="A45" t="s">
        <v>252</v>
      </c>
      <c r="B45">
        <v>16.7</v>
      </c>
    </row>
    <row r="46" spans="1:7">
      <c r="A46" t="s">
        <v>253</v>
      </c>
      <c r="B46">
        <v>9.1999999999999993</v>
      </c>
    </row>
    <row r="48" spans="1:7">
      <c r="A48" s="78" t="s">
        <v>255</v>
      </c>
    </row>
    <row r="49" spans="1:2">
      <c r="A49" s="196" t="s">
        <v>257</v>
      </c>
      <c r="B49">
        <v>32</v>
      </c>
    </row>
    <row r="50" spans="1:2">
      <c r="A50" s="196" t="s">
        <v>258</v>
      </c>
      <c r="B50">
        <v>13.4</v>
      </c>
    </row>
    <row r="51" spans="1:2">
      <c r="A51" s="196" t="s">
        <v>259</v>
      </c>
      <c r="B51">
        <v>11.8</v>
      </c>
    </row>
    <row r="52" spans="1:2">
      <c r="A52" s="196" t="s">
        <v>260</v>
      </c>
      <c r="B52">
        <v>17.100000000000001</v>
      </c>
    </row>
    <row r="53" spans="1:2">
      <c r="A53" s="196" t="s">
        <v>261</v>
      </c>
      <c r="B53">
        <v>6.9</v>
      </c>
    </row>
    <row r="54" spans="1:2">
      <c r="A54" s="196" t="s">
        <v>256</v>
      </c>
      <c r="B54">
        <v>18.899999999999999</v>
      </c>
    </row>
  </sheetData>
  <sheetProtection algorithmName="SHA-512" hashValue="XGydrEreJgUHWE+8JkYAqGNt68PuljQAP9nhjIxFWf1RTmBvK+5xlHyN2FAj22NTUbsa/MHnD4OzqM/Sjjm7RA==" saltValue="gc8KNybNQSdIxdPa0cyXJA==" spinCount="100000" sheet="1" objects="1" scenarios="1"/>
  <sortState xmlns:xlrd2="http://schemas.microsoft.com/office/spreadsheetml/2017/richdata2" ref="L9:M19">
    <sortCondition ref="M9:M19"/>
  </sortState>
  <phoneticPr fontId="24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3:V44"/>
  <sheetViews>
    <sheetView topLeftCell="A10" zoomScale="118" zoomScaleNormal="118" workbookViewId="0">
      <selection activeCell="H48" sqref="H48"/>
    </sheetView>
  </sheetViews>
  <sheetFormatPr defaultColWidth="11.42578125" defaultRowHeight="15"/>
  <cols>
    <col min="1" max="1" width="38.140625" bestFit="1" customWidth="1"/>
    <col min="7" max="7" width="12" customWidth="1"/>
    <col min="10" max="10" width="12.5703125" customWidth="1"/>
    <col min="11" max="11" width="12" customWidth="1"/>
    <col min="12" max="12" width="13.42578125" customWidth="1"/>
    <col min="13" max="13" width="13" customWidth="1"/>
    <col min="16" max="16" width="22.42578125" customWidth="1"/>
    <col min="19" max="19" width="11.7109375" customWidth="1"/>
    <col min="20" max="20" width="11.140625" customWidth="1"/>
    <col min="24" max="24" width="31.85546875" customWidth="1"/>
    <col min="25" max="25" width="7.5703125" customWidth="1"/>
    <col min="256" max="256" width="33" customWidth="1"/>
    <col min="262" max="262" width="12" customWidth="1"/>
    <col min="265" max="265" width="12.5703125" customWidth="1"/>
    <col min="266" max="266" width="12" customWidth="1"/>
    <col min="267" max="267" width="13.42578125" customWidth="1"/>
    <col min="268" max="268" width="11.85546875" customWidth="1"/>
    <col min="512" max="512" width="33" customWidth="1"/>
    <col min="518" max="518" width="12" customWidth="1"/>
    <col min="521" max="521" width="12.5703125" customWidth="1"/>
    <col min="522" max="522" width="12" customWidth="1"/>
    <col min="523" max="523" width="13.42578125" customWidth="1"/>
    <col min="524" max="524" width="11.85546875" customWidth="1"/>
    <col min="768" max="768" width="33" customWidth="1"/>
    <col min="774" max="774" width="12" customWidth="1"/>
    <col min="777" max="777" width="12.5703125" customWidth="1"/>
    <col min="778" max="778" width="12" customWidth="1"/>
    <col min="779" max="779" width="13.42578125" customWidth="1"/>
    <col min="780" max="780" width="11.85546875" customWidth="1"/>
    <col min="1024" max="1024" width="33" customWidth="1"/>
    <col min="1030" max="1030" width="12" customWidth="1"/>
    <col min="1033" max="1033" width="12.5703125" customWidth="1"/>
    <col min="1034" max="1034" width="12" customWidth="1"/>
    <col min="1035" max="1035" width="13.42578125" customWidth="1"/>
    <col min="1036" max="1036" width="11.85546875" customWidth="1"/>
    <col min="1280" max="1280" width="33" customWidth="1"/>
    <col min="1286" max="1286" width="12" customWidth="1"/>
    <col min="1289" max="1289" width="12.5703125" customWidth="1"/>
    <col min="1290" max="1290" width="12" customWidth="1"/>
    <col min="1291" max="1291" width="13.42578125" customWidth="1"/>
    <col min="1292" max="1292" width="11.85546875" customWidth="1"/>
    <col min="1536" max="1536" width="33" customWidth="1"/>
    <col min="1542" max="1542" width="12" customWidth="1"/>
    <col min="1545" max="1545" width="12.5703125" customWidth="1"/>
    <col min="1546" max="1546" width="12" customWidth="1"/>
    <col min="1547" max="1547" width="13.42578125" customWidth="1"/>
    <col min="1548" max="1548" width="11.85546875" customWidth="1"/>
    <col min="1792" max="1792" width="33" customWidth="1"/>
    <col min="1798" max="1798" width="12" customWidth="1"/>
    <col min="1801" max="1801" width="12.5703125" customWidth="1"/>
    <col min="1802" max="1802" width="12" customWidth="1"/>
    <col min="1803" max="1803" width="13.42578125" customWidth="1"/>
    <col min="1804" max="1804" width="11.85546875" customWidth="1"/>
    <col min="2048" max="2048" width="33" customWidth="1"/>
    <col min="2054" max="2054" width="12" customWidth="1"/>
    <col min="2057" max="2057" width="12.5703125" customWidth="1"/>
    <col min="2058" max="2058" width="12" customWidth="1"/>
    <col min="2059" max="2059" width="13.42578125" customWidth="1"/>
    <col min="2060" max="2060" width="11.85546875" customWidth="1"/>
    <col min="2304" max="2304" width="33" customWidth="1"/>
    <col min="2310" max="2310" width="12" customWidth="1"/>
    <col min="2313" max="2313" width="12.5703125" customWidth="1"/>
    <col min="2314" max="2314" width="12" customWidth="1"/>
    <col min="2315" max="2315" width="13.42578125" customWidth="1"/>
    <col min="2316" max="2316" width="11.85546875" customWidth="1"/>
    <col min="2560" max="2560" width="33" customWidth="1"/>
    <col min="2566" max="2566" width="12" customWidth="1"/>
    <col min="2569" max="2569" width="12.5703125" customWidth="1"/>
    <col min="2570" max="2570" width="12" customWidth="1"/>
    <col min="2571" max="2571" width="13.42578125" customWidth="1"/>
    <col min="2572" max="2572" width="11.85546875" customWidth="1"/>
    <col min="2816" max="2816" width="33" customWidth="1"/>
    <col min="2822" max="2822" width="12" customWidth="1"/>
    <col min="2825" max="2825" width="12.5703125" customWidth="1"/>
    <col min="2826" max="2826" width="12" customWidth="1"/>
    <col min="2827" max="2827" width="13.42578125" customWidth="1"/>
    <col min="2828" max="2828" width="11.85546875" customWidth="1"/>
    <col min="3072" max="3072" width="33" customWidth="1"/>
    <col min="3078" max="3078" width="12" customWidth="1"/>
    <col min="3081" max="3081" width="12.5703125" customWidth="1"/>
    <col min="3082" max="3082" width="12" customWidth="1"/>
    <col min="3083" max="3083" width="13.42578125" customWidth="1"/>
    <col min="3084" max="3084" width="11.85546875" customWidth="1"/>
    <col min="3328" max="3328" width="33" customWidth="1"/>
    <col min="3334" max="3334" width="12" customWidth="1"/>
    <col min="3337" max="3337" width="12.5703125" customWidth="1"/>
    <col min="3338" max="3338" width="12" customWidth="1"/>
    <col min="3339" max="3339" width="13.42578125" customWidth="1"/>
    <col min="3340" max="3340" width="11.85546875" customWidth="1"/>
    <col min="3584" max="3584" width="33" customWidth="1"/>
    <col min="3590" max="3590" width="12" customWidth="1"/>
    <col min="3593" max="3593" width="12.5703125" customWidth="1"/>
    <col min="3594" max="3594" width="12" customWidth="1"/>
    <col min="3595" max="3595" width="13.42578125" customWidth="1"/>
    <col min="3596" max="3596" width="11.85546875" customWidth="1"/>
    <col min="3840" max="3840" width="33" customWidth="1"/>
    <col min="3846" max="3846" width="12" customWidth="1"/>
    <col min="3849" max="3849" width="12.5703125" customWidth="1"/>
    <col min="3850" max="3850" width="12" customWidth="1"/>
    <col min="3851" max="3851" width="13.42578125" customWidth="1"/>
    <col min="3852" max="3852" width="11.85546875" customWidth="1"/>
    <col min="4096" max="4096" width="33" customWidth="1"/>
    <col min="4102" max="4102" width="12" customWidth="1"/>
    <col min="4105" max="4105" width="12.5703125" customWidth="1"/>
    <col min="4106" max="4106" width="12" customWidth="1"/>
    <col min="4107" max="4107" width="13.42578125" customWidth="1"/>
    <col min="4108" max="4108" width="11.85546875" customWidth="1"/>
    <col min="4352" max="4352" width="33" customWidth="1"/>
    <col min="4358" max="4358" width="12" customWidth="1"/>
    <col min="4361" max="4361" width="12.5703125" customWidth="1"/>
    <col min="4362" max="4362" width="12" customWidth="1"/>
    <col min="4363" max="4363" width="13.42578125" customWidth="1"/>
    <col min="4364" max="4364" width="11.85546875" customWidth="1"/>
    <col min="4608" max="4608" width="33" customWidth="1"/>
    <col min="4614" max="4614" width="12" customWidth="1"/>
    <col min="4617" max="4617" width="12.5703125" customWidth="1"/>
    <col min="4618" max="4618" width="12" customWidth="1"/>
    <col min="4619" max="4619" width="13.42578125" customWidth="1"/>
    <col min="4620" max="4620" width="11.85546875" customWidth="1"/>
    <col min="4864" max="4864" width="33" customWidth="1"/>
    <col min="4870" max="4870" width="12" customWidth="1"/>
    <col min="4873" max="4873" width="12.5703125" customWidth="1"/>
    <col min="4874" max="4874" width="12" customWidth="1"/>
    <col min="4875" max="4875" width="13.42578125" customWidth="1"/>
    <col min="4876" max="4876" width="11.85546875" customWidth="1"/>
    <col min="5120" max="5120" width="33" customWidth="1"/>
    <col min="5126" max="5126" width="12" customWidth="1"/>
    <col min="5129" max="5129" width="12.5703125" customWidth="1"/>
    <col min="5130" max="5130" width="12" customWidth="1"/>
    <col min="5131" max="5131" width="13.42578125" customWidth="1"/>
    <col min="5132" max="5132" width="11.85546875" customWidth="1"/>
    <col min="5376" max="5376" width="33" customWidth="1"/>
    <col min="5382" max="5382" width="12" customWidth="1"/>
    <col min="5385" max="5385" width="12.5703125" customWidth="1"/>
    <col min="5386" max="5386" width="12" customWidth="1"/>
    <col min="5387" max="5387" width="13.42578125" customWidth="1"/>
    <col min="5388" max="5388" width="11.85546875" customWidth="1"/>
    <col min="5632" max="5632" width="33" customWidth="1"/>
    <col min="5638" max="5638" width="12" customWidth="1"/>
    <col min="5641" max="5641" width="12.5703125" customWidth="1"/>
    <col min="5642" max="5642" width="12" customWidth="1"/>
    <col min="5643" max="5643" width="13.42578125" customWidth="1"/>
    <col min="5644" max="5644" width="11.85546875" customWidth="1"/>
    <col min="5888" max="5888" width="33" customWidth="1"/>
    <col min="5894" max="5894" width="12" customWidth="1"/>
    <col min="5897" max="5897" width="12.5703125" customWidth="1"/>
    <col min="5898" max="5898" width="12" customWidth="1"/>
    <col min="5899" max="5899" width="13.42578125" customWidth="1"/>
    <col min="5900" max="5900" width="11.85546875" customWidth="1"/>
    <col min="6144" max="6144" width="33" customWidth="1"/>
    <col min="6150" max="6150" width="12" customWidth="1"/>
    <col min="6153" max="6153" width="12.5703125" customWidth="1"/>
    <col min="6154" max="6154" width="12" customWidth="1"/>
    <col min="6155" max="6155" width="13.42578125" customWidth="1"/>
    <col min="6156" max="6156" width="11.85546875" customWidth="1"/>
    <col min="6400" max="6400" width="33" customWidth="1"/>
    <col min="6406" max="6406" width="12" customWidth="1"/>
    <col min="6409" max="6409" width="12.5703125" customWidth="1"/>
    <col min="6410" max="6410" width="12" customWidth="1"/>
    <col min="6411" max="6411" width="13.42578125" customWidth="1"/>
    <col min="6412" max="6412" width="11.85546875" customWidth="1"/>
    <col min="6656" max="6656" width="33" customWidth="1"/>
    <col min="6662" max="6662" width="12" customWidth="1"/>
    <col min="6665" max="6665" width="12.5703125" customWidth="1"/>
    <col min="6666" max="6666" width="12" customWidth="1"/>
    <col min="6667" max="6667" width="13.42578125" customWidth="1"/>
    <col min="6668" max="6668" width="11.85546875" customWidth="1"/>
    <col min="6912" max="6912" width="33" customWidth="1"/>
    <col min="6918" max="6918" width="12" customWidth="1"/>
    <col min="6921" max="6921" width="12.5703125" customWidth="1"/>
    <col min="6922" max="6922" width="12" customWidth="1"/>
    <col min="6923" max="6923" width="13.42578125" customWidth="1"/>
    <col min="6924" max="6924" width="11.85546875" customWidth="1"/>
    <col min="7168" max="7168" width="33" customWidth="1"/>
    <col min="7174" max="7174" width="12" customWidth="1"/>
    <col min="7177" max="7177" width="12.5703125" customWidth="1"/>
    <col min="7178" max="7178" width="12" customWidth="1"/>
    <col min="7179" max="7179" width="13.42578125" customWidth="1"/>
    <col min="7180" max="7180" width="11.85546875" customWidth="1"/>
    <col min="7424" max="7424" width="33" customWidth="1"/>
    <col min="7430" max="7430" width="12" customWidth="1"/>
    <col min="7433" max="7433" width="12.5703125" customWidth="1"/>
    <col min="7434" max="7434" width="12" customWidth="1"/>
    <col min="7435" max="7435" width="13.42578125" customWidth="1"/>
    <col min="7436" max="7436" width="11.85546875" customWidth="1"/>
    <col min="7680" max="7680" width="33" customWidth="1"/>
    <col min="7686" max="7686" width="12" customWidth="1"/>
    <col min="7689" max="7689" width="12.5703125" customWidth="1"/>
    <col min="7690" max="7690" width="12" customWidth="1"/>
    <col min="7691" max="7691" width="13.42578125" customWidth="1"/>
    <col min="7692" max="7692" width="11.85546875" customWidth="1"/>
    <col min="7936" max="7936" width="33" customWidth="1"/>
    <col min="7942" max="7942" width="12" customWidth="1"/>
    <col min="7945" max="7945" width="12.5703125" customWidth="1"/>
    <col min="7946" max="7946" width="12" customWidth="1"/>
    <col min="7947" max="7947" width="13.42578125" customWidth="1"/>
    <col min="7948" max="7948" width="11.85546875" customWidth="1"/>
    <col min="8192" max="8192" width="33" customWidth="1"/>
    <col min="8198" max="8198" width="12" customWidth="1"/>
    <col min="8201" max="8201" width="12.5703125" customWidth="1"/>
    <col min="8202" max="8202" width="12" customWidth="1"/>
    <col min="8203" max="8203" width="13.42578125" customWidth="1"/>
    <col min="8204" max="8204" width="11.85546875" customWidth="1"/>
    <col min="8448" max="8448" width="33" customWidth="1"/>
    <col min="8454" max="8454" width="12" customWidth="1"/>
    <col min="8457" max="8457" width="12.5703125" customWidth="1"/>
    <col min="8458" max="8458" width="12" customWidth="1"/>
    <col min="8459" max="8459" width="13.42578125" customWidth="1"/>
    <col min="8460" max="8460" width="11.85546875" customWidth="1"/>
    <col min="8704" max="8704" width="33" customWidth="1"/>
    <col min="8710" max="8710" width="12" customWidth="1"/>
    <col min="8713" max="8713" width="12.5703125" customWidth="1"/>
    <col min="8714" max="8714" width="12" customWidth="1"/>
    <col min="8715" max="8715" width="13.42578125" customWidth="1"/>
    <col min="8716" max="8716" width="11.85546875" customWidth="1"/>
    <col min="8960" max="8960" width="33" customWidth="1"/>
    <col min="8966" max="8966" width="12" customWidth="1"/>
    <col min="8969" max="8969" width="12.5703125" customWidth="1"/>
    <col min="8970" max="8970" width="12" customWidth="1"/>
    <col min="8971" max="8971" width="13.42578125" customWidth="1"/>
    <col min="8972" max="8972" width="11.85546875" customWidth="1"/>
    <col min="9216" max="9216" width="33" customWidth="1"/>
    <col min="9222" max="9222" width="12" customWidth="1"/>
    <col min="9225" max="9225" width="12.5703125" customWidth="1"/>
    <col min="9226" max="9226" width="12" customWidth="1"/>
    <col min="9227" max="9227" width="13.42578125" customWidth="1"/>
    <col min="9228" max="9228" width="11.85546875" customWidth="1"/>
    <col min="9472" max="9472" width="33" customWidth="1"/>
    <col min="9478" max="9478" width="12" customWidth="1"/>
    <col min="9481" max="9481" width="12.5703125" customWidth="1"/>
    <col min="9482" max="9482" width="12" customWidth="1"/>
    <col min="9483" max="9483" width="13.42578125" customWidth="1"/>
    <col min="9484" max="9484" width="11.85546875" customWidth="1"/>
    <col min="9728" max="9728" width="33" customWidth="1"/>
    <col min="9734" max="9734" width="12" customWidth="1"/>
    <col min="9737" max="9737" width="12.5703125" customWidth="1"/>
    <col min="9738" max="9738" width="12" customWidth="1"/>
    <col min="9739" max="9739" width="13.42578125" customWidth="1"/>
    <col min="9740" max="9740" width="11.85546875" customWidth="1"/>
    <col min="9984" max="9984" width="33" customWidth="1"/>
    <col min="9990" max="9990" width="12" customWidth="1"/>
    <col min="9993" max="9993" width="12.5703125" customWidth="1"/>
    <col min="9994" max="9994" width="12" customWidth="1"/>
    <col min="9995" max="9995" width="13.42578125" customWidth="1"/>
    <col min="9996" max="9996" width="11.85546875" customWidth="1"/>
    <col min="10240" max="10240" width="33" customWidth="1"/>
    <col min="10246" max="10246" width="12" customWidth="1"/>
    <col min="10249" max="10249" width="12.5703125" customWidth="1"/>
    <col min="10250" max="10250" width="12" customWidth="1"/>
    <col min="10251" max="10251" width="13.42578125" customWidth="1"/>
    <col min="10252" max="10252" width="11.85546875" customWidth="1"/>
    <col min="10496" max="10496" width="33" customWidth="1"/>
    <col min="10502" max="10502" width="12" customWidth="1"/>
    <col min="10505" max="10505" width="12.5703125" customWidth="1"/>
    <col min="10506" max="10506" width="12" customWidth="1"/>
    <col min="10507" max="10507" width="13.42578125" customWidth="1"/>
    <col min="10508" max="10508" width="11.85546875" customWidth="1"/>
    <col min="10752" max="10752" width="33" customWidth="1"/>
    <col min="10758" max="10758" width="12" customWidth="1"/>
    <col min="10761" max="10761" width="12.5703125" customWidth="1"/>
    <col min="10762" max="10762" width="12" customWidth="1"/>
    <col min="10763" max="10763" width="13.42578125" customWidth="1"/>
    <col min="10764" max="10764" width="11.85546875" customWidth="1"/>
    <col min="11008" max="11008" width="33" customWidth="1"/>
    <col min="11014" max="11014" width="12" customWidth="1"/>
    <col min="11017" max="11017" width="12.5703125" customWidth="1"/>
    <col min="11018" max="11018" width="12" customWidth="1"/>
    <col min="11019" max="11019" width="13.42578125" customWidth="1"/>
    <col min="11020" max="11020" width="11.85546875" customWidth="1"/>
    <col min="11264" max="11264" width="33" customWidth="1"/>
    <col min="11270" max="11270" width="12" customWidth="1"/>
    <col min="11273" max="11273" width="12.5703125" customWidth="1"/>
    <col min="11274" max="11274" width="12" customWidth="1"/>
    <col min="11275" max="11275" width="13.42578125" customWidth="1"/>
    <col min="11276" max="11276" width="11.85546875" customWidth="1"/>
    <col min="11520" max="11520" width="33" customWidth="1"/>
    <col min="11526" max="11526" width="12" customWidth="1"/>
    <col min="11529" max="11529" width="12.5703125" customWidth="1"/>
    <col min="11530" max="11530" width="12" customWidth="1"/>
    <col min="11531" max="11531" width="13.42578125" customWidth="1"/>
    <col min="11532" max="11532" width="11.85546875" customWidth="1"/>
    <col min="11776" max="11776" width="33" customWidth="1"/>
    <col min="11782" max="11782" width="12" customWidth="1"/>
    <col min="11785" max="11785" width="12.5703125" customWidth="1"/>
    <col min="11786" max="11786" width="12" customWidth="1"/>
    <col min="11787" max="11787" width="13.42578125" customWidth="1"/>
    <col min="11788" max="11788" width="11.85546875" customWidth="1"/>
    <col min="12032" max="12032" width="33" customWidth="1"/>
    <col min="12038" max="12038" width="12" customWidth="1"/>
    <col min="12041" max="12041" width="12.5703125" customWidth="1"/>
    <col min="12042" max="12042" width="12" customWidth="1"/>
    <col min="12043" max="12043" width="13.42578125" customWidth="1"/>
    <col min="12044" max="12044" width="11.85546875" customWidth="1"/>
    <col min="12288" max="12288" width="33" customWidth="1"/>
    <col min="12294" max="12294" width="12" customWidth="1"/>
    <col min="12297" max="12297" width="12.5703125" customWidth="1"/>
    <col min="12298" max="12298" width="12" customWidth="1"/>
    <col min="12299" max="12299" width="13.42578125" customWidth="1"/>
    <col min="12300" max="12300" width="11.85546875" customWidth="1"/>
    <col min="12544" max="12544" width="33" customWidth="1"/>
    <col min="12550" max="12550" width="12" customWidth="1"/>
    <col min="12553" max="12553" width="12.5703125" customWidth="1"/>
    <col min="12554" max="12554" width="12" customWidth="1"/>
    <col min="12555" max="12555" width="13.42578125" customWidth="1"/>
    <col min="12556" max="12556" width="11.85546875" customWidth="1"/>
    <col min="12800" max="12800" width="33" customWidth="1"/>
    <col min="12806" max="12806" width="12" customWidth="1"/>
    <col min="12809" max="12809" width="12.5703125" customWidth="1"/>
    <col min="12810" max="12810" width="12" customWidth="1"/>
    <col min="12811" max="12811" width="13.42578125" customWidth="1"/>
    <col min="12812" max="12812" width="11.85546875" customWidth="1"/>
    <col min="13056" max="13056" width="33" customWidth="1"/>
    <col min="13062" max="13062" width="12" customWidth="1"/>
    <col min="13065" max="13065" width="12.5703125" customWidth="1"/>
    <col min="13066" max="13066" width="12" customWidth="1"/>
    <col min="13067" max="13067" width="13.42578125" customWidth="1"/>
    <col min="13068" max="13068" width="11.85546875" customWidth="1"/>
    <col min="13312" max="13312" width="33" customWidth="1"/>
    <col min="13318" max="13318" width="12" customWidth="1"/>
    <col min="13321" max="13321" width="12.5703125" customWidth="1"/>
    <col min="13322" max="13322" width="12" customWidth="1"/>
    <col min="13323" max="13323" width="13.42578125" customWidth="1"/>
    <col min="13324" max="13324" width="11.85546875" customWidth="1"/>
    <col min="13568" max="13568" width="33" customWidth="1"/>
    <col min="13574" max="13574" width="12" customWidth="1"/>
    <col min="13577" max="13577" width="12.5703125" customWidth="1"/>
    <col min="13578" max="13578" width="12" customWidth="1"/>
    <col min="13579" max="13579" width="13.42578125" customWidth="1"/>
    <col min="13580" max="13580" width="11.85546875" customWidth="1"/>
    <col min="13824" max="13824" width="33" customWidth="1"/>
    <col min="13830" max="13830" width="12" customWidth="1"/>
    <col min="13833" max="13833" width="12.5703125" customWidth="1"/>
    <col min="13834" max="13834" width="12" customWidth="1"/>
    <col min="13835" max="13835" width="13.42578125" customWidth="1"/>
    <col min="13836" max="13836" width="11.85546875" customWidth="1"/>
    <col min="14080" max="14080" width="33" customWidth="1"/>
    <col min="14086" max="14086" width="12" customWidth="1"/>
    <col min="14089" max="14089" width="12.5703125" customWidth="1"/>
    <col min="14090" max="14090" width="12" customWidth="1"/>
    <col min="14091" max="14091" width="13.42578125" customWidth="1"/>
    <col min="14092" max="14092" width="11.85546875" customWidth="1"/>
    <col min="14336" max="14336" width="33" customWidth="1"/>
    <col min="14342" max="14342" width="12" customWidth="1"/>
    <col min="14345" max="14345" width="12.5703125" customWidth="1"/>
    <col min="14346" max="14346" width="12" customWidth="1"/>
    <col min="14347" max="14347" width="13.42578125" customWidth="1"/>
    <col min="14348" max="14348" width="11.85546875" customWidth="1"/>
    <col min="14592" max="14592" width="33" customWidth="1"/>
    <col min="14598" max="14598" width="12" customWidth="1"/>
    <col min="14601" max="14601" width="12.5703125" customWidth="1"/>
    <col min="14602" max="14602" width="12" customWidth="1"/>
    <col min="14603" max="14603" width="13.42578125" customWidth="1"/>
    <col min="14604" max="14604" width="11.85546875" customWidth="1"/>
    <col min="14848" max="14848" width="33" customWidth="1"/>
    <col min="14854" max="14854" width="12" customWidth="1"/>
    <col min="14857" max="14857" width="12.5703125" customWidth="1"/>
    <col min="14858" max="14858" width="12" customWidth="1"/>
    <col min="14859" max="14859" width="13.42578125" customWidth="1"/>
    <col min="14860" max="14860" width="11.85546875" customWidth="1"/>
    <col min="15104" max="15104" width="33" customWidth="1"/>
    <col min="15110" max="15110" width="12" customWidth="1"/>
    <col min="15113" max="15113" width="12.5703125" customWidth="1"/>
    <col min="15114" max="15114" width="12" customWidth="1"/>
    <col min="15115" max="15115" width="13.42578125" customWidth="1"/>
    <col min="15116" max="15116" width="11.85546875" customWidth="1"/>
    <col min="15360" max="15360" width="33" customWidth="1"/>
    <col min="15366" max="15366" width="12" customWidth="1"/>
    <col min="15369" max="15369" width="12.5703125" customWidth="1"/>
    <col min="15370" max="15370" width="12" customWidth="1"/>
    <col min="15371" max="15371" width="13.42578125" customWidth="1"/>
    <col min="15372" max="15372" width="11.85546875" customWidth="1"/>
    <col min="15616" max="15616" width="33" customWidth="1"/>
    <col min="15622" max="15622" width="12" customWidth="1"/>
    <col min="15625" max="15625" width="12.5703125" customWidth="1"/>
    <col min="15626" max="15626" width="12" customWidth="1"/>
    <col min="15627" max="15627" width="13.42578125" customWidth="1"/>
    <col min="15628" max="15628" width="11.85546875" customWidth="1"/>
    <col min="15872" max="15872" width="33" customWidth="1"/>
    <col min="15878" max="15878" width="12" customWidth="1"/>
    <col min="15881" max="15881" width="12.5703125" customWidth="1"/>
    <col min="15882" max="15882" width="12" customWidth="1"/>
    <col min="15883" max="15883" width="13.42578125" customWidth="1"/>
    <col min="15884" max="15884" width="11.85546875" customWidth="1"/>
    <col min="16128" max="16128" width="33" customWidth="1"/>
    <col min="16134" max="16134" width="12" customWidth="1"/>
    <col min="16137" max="16137" width="12.5703125" customWidth="1"/>
    <col min="16138" max="16138" width="12" customWidth="1"/>
    <col min="16139" max="16139" width="13.42578125" customWidth="1"/>
    <col min="16140" max="16140" width="11.85546875" customWidth="1"/>
  </cols>
  <sheetData>
    <row r="3" spans="1:22">
      <c r="A3" s="1" t="s">
        <v>180</v>
      </c>
      <c r="B3" s="2" t="s">
        <v>181</v>
      </c>
      <c r="C3" s="3" t="s">
        <v>182</v>
      </c>
      <c r="D3" s="3" t="s">
        <v>183</v>
      </c>
      <c r="E3" s="3" t="s">
        <v>184</v>
      </c>
      <c r="F3" s="3" t="s">
        <v>185</v>
      </c>
      <c r="G3" s="3" t="s">
        <v>186</v>
      </c>
      <c r="H3" s="3" t="s">
        <v>187</v>
      </c>
      <c r="I3" s="3" t="s">
        <v>188</v>
      </c>
      <c r="J3" s="3" t="s">
        <v>189</v>
      </c>
      <c r="K3" s="3" t="s">
        <v>190</v>
      </c>
      <c r="L3" s="3" t="s">
        <v>191</v>
      </c>
      <c r="M3" s="3" t="s">
        <v>192</v>
      </c>
      <c r="N3" s="1" t="s">
        <v>193</v>
      </c>
      <c r="P3" s="25"/>
      <c r="Q3" s="29" t="s">
        <v>194</v>
      </c>
      <c r="R3" s="29" t="s">
        <v>193</v>
      </c>
      <c r="S3" s="29" t="s">
        <v>195</v>
      </c>
      <c r="V3" s="33"/>
    </row>
    <row r="4" spans="1:22">
      <c r="A4" s="4" t="s">
        <v>1</v>
      </c>
      <c r="B4" s="5">
        <f>'TOTALS per mes'!B193</f>
        <v>8946</v>
      </c>
      <c r="C4" s="5">
        <f>'TOTALS per mes'!C193</f>
        <v>10801</v>
      </c>
      <c r="D4" s="5">
        <f>'TOTALS per mes'!D193</f>
        <v>10440</v>
      </c>
      <c r="E4" s="5">
        <f>'TOTALS per mes'!E193</f>
        <v>10577</v>
      </c>
      <c r="F4" s="5">
        <f>'TOTALS per mes'!F193</f>
        <v>15705</v>
      </c>
      <c r="G4" s="5">
        <f>'TOTALS per mes'!G193</f>
        <v>11641</v>
      </c>
      <c r="H4" s="5">
        <f>'TOTALS per mes'!H193</f>
        <v>8192</v>
      </c>
      <c r="I4" s="5">
        <f>'TOTALS per mes'!I193</f>
        <v>8232</v>
      </c>
      <c r="J4" s="5">
        <f>'TOTALS per mes'!J193</f>
        <v>8583</v>
      </c>
      <c r="K4" s="5">
        <f>'TOTALS per mes'!K193</f>
        <v>17308</v>
      </c>
      <c r="L4" s="5">
        <f>'TOTALS per mes'!L193</f>
        <v>55390</v>
      </c>
      <c r="M4" s="5">
        <f>'TOTALS per mes'!M193</f>
        <v>53614</v>
      </c>
      <c r="N4" s="26">
        <f>SUM(B4:M4)</f>
        <v>219429</v>
      </c>
      <c r="P4" s="4" t="s">
        <v>1</v>
      </c>
      <c r="Q4" s="34">
        <f t="shared" ref="Q4:Q9" si="0">N14</f>
        <v>229857</v>
      </c>
      <c r="R4" s="34">
        <f>N4</f>
        <v>219429</v>
      </c>
      <c r="S4" s="35">
        <f>(R4-Q4)/Q4</f>
        <v>-4.5367337083491041E-2</v>
      </c>
    </row>
    <row r="5" spans="1:22">
      <c r="A5" s="4" t="s">
        <v>2</v>
      </c>
      <c r="B5" s="5">
        <f>'TOTALS per mes'!B194</f>
        <v>4112</v>
      </c>
      <c r="C5" s="5">
        <f>'TOTALS per mes'!C194</f>
        <v>6606</v>
      </c>
      <c r="D5" s="5">
        <f>'TOTALS per mes'!D194</f>
        <v>15765</v>
      </c>
      <c r="E5" s="5">
        <f>'TOTALS per mes'!E194</f>
        <v>16267</v>
      </c>
      <c r="F5" s="5">
        <f>'TOTALS per mes'!F194</f>
        <v>6526</v>
      </c>
      <c r="G5" s="5">
        <f>'TOTALS per mes'!G194</f>
        <v>5093</v>
      </c>
      <c r="H5" s="5">
        <f>'TOTALS per mes'!H194</f>
        <v>6231</v>
      </c>
      <c r="I5" s="5">
        <f>'TOTALS per mes'!I194</f>
        <v>3889</v>
      </c>
      <c r="J5" s="5">
        <f>'TOTALS per mes'!J194</f>
        <v>2776</v>
      </c>
      <c r="K5" s="5">
        <f>'TOTALS per mes'!K194</f>
        <v>5921</v>
      </c>
      <c r="L5" s="5">
        <f>'TOTALS per mes'!L194</f>
        <v>8209</v>
      </c>
      <c r="M5" s="5">
        <f>'TOTALS per mes'!M194</f>
        <v>4665</v>
      </c>
      <c r="N5" s="27">
        <f t="shared" ref="N5:N9" si="1">SUM(B5:M5)</f>
        <v>86060</v>
      </c>
      <c r="P5" s="4" t="s">
        <v>2</v>
      </c>
      <c r="Q5" s="34">
        <f t="shared" si="0"/>
        <v>49569</v>
      </c>
      <c r="R5" s="34">
        <f t="shared" ref="R5:R9" si="2">N5</f>
        <v>86060</v>
      </c>
      <c r="S5" s="35">
        <f t="shared" ref="S5:S10" si="3">(R5-Q5)/Q5</f>
        <v>0.73616574875426177</v>
      </c>
    </row>
    <row r="6" spans="1:22">
      <c r="A6" s="4" t="s">
        <v>9</v>
      </c>
      <c r="B6" s="5">
        <f>'TOTALS per mes'!B195</f>
        <v>310</v>
      </c>
      <c r="C6" s="5">
        <f>'TOTALS per mes'!C195</f>
        <v>646</v>
      </c>
      <c r="D6" s="5">
        <f>'TOTALS per mes'!D195</f>
        <v>1344</v>
      </c>
      <c r="E6" s="5">
        <f>'TOTALS per mes'!E195</f>
        <v>213</v>
      </c>
      <c r="F6" s="5">
        <f>'TOTALS per mes'!F195</f>
        <v>222</v>
      </c>
      <c r="G6" s="5">
        <f>'TOTALS per mes'!G195</f>
        <v>999</v>
      </c>
      <c r="H6" s="5">
        <f>'TOTALS per mes'!H195</f>
        <v>1451</v>
      </c>
      <c r="I6" s="5">
        <f>'TOTALS per mes'!I195</f>
        <v>214</v>
      </c>
      <c r="J6" s="5">
        <f>'TOTALS per mes'!J195</f>
        <v>511</v>
      </c>
      <c r="K6" s="5">
        <f>'TOTALS per mes'!K195</f>
        <v>989</v>
      </c>
      <c r="L6" s="5">
        <f>'TOTALS per mes'!L195</f>
        <v>1242</v>
      </c>
      <c r="M6" s="5">
        <f>'TOTALS per mes'!M195</f>
        <v>871</v>
      </c>
      <c r="N6" s="27">
        <f t="shared" si="1"/>
        <v>9012</v>
      </c>
      <c r="P6" s="4" t="s">
        <v>9</v>
      </c>
      <c r="Q6" s="34">
        <f t="shared" si="0"/>
        <v>7310</v>
      </c>
      <c r="R6" s="34">
        <f t="shared" si="2"/>
        <v>9012</v>
      </c>
      <c r="S6" s="35">
        <f t="shared" si="3"/>
        <v>0.23283173734610124</v>
      </c>
    </row>
    <row r="7" spans="1:22">
      <c r="A7" s="4" t="s">
        <v>196</v>
      </c>
      <c r="B7" s="5">
        <f>'TOTALS per mes'!B196</f>
        <v>2188</v>
      </c>
      <c r="C7" s="5">
        <f>'TOTALS per mes'!C196</f>
        <v>3647</v>
      </c>
      <c r="D7" s="5">
        <f>'TOTALS per mes'!D196</f>
        <v>4471</v>
      </c>
      <c r="E7" s="5">
        <f>'TOTALS per mes'!E196</f>
        <v>1857</v>
      </c>
      <c r="F7" s="5">
        <f>'TOTALS per mes'!F196</f>
        <v>3849</v>
      </c>
      <c r="G7" s="5">
        <f>'TOTALS per mes'!G196</f>
        <v>2135</v>
      </c>
      <c r="H7" s="5">
        <f>'TOTALS per mes'!H196</f>
        <v>288</v>
      </c>
      <c r="I7" s="5">
        <f>'TOTALS per mes'!I196</f>
        <v>0</v>
      </c>
      <c r="J7" s="5">
        <f>'TOTALS per mes'!J196</f>
        <v>3169</v>
      </c>
      <c r="K7" s="5">
        <f>'TOTALS per mes'!K196</f>
        <v>9762</v>
      </c>
      <c r="L7" s="5">
        <f>'TOTALS per mes'!L196</f>
        <v>4037</v>
      </c>
      <c r="M7" s="5">
        <f>'TOTALS per mes'!M196</f>
        <v>1813</v>
      </c>
      <c r="N7" s="27">
        <f t="shared" si="1"/>
        <v>37216</v>
      </c>
      <c r="P7" s="4" t="s">
        <v>196</v>
      </c>
      <c r="Q7" s="34">
        <f t="shared" si="0"/>
        <v>26649</v>
      </c>
      <c r="R7" s="34">
        <f t="shared" si="2"/>
        <v>37216</v>
      </c>
      <c r="S7" s="35">
        <f t="shared" si="3"/>
        <v>0.39652519794363766</v>
      </c>
    </row>
    <row r="8" spans="1:22">
      <c r="A8" s="4" t="s">
        <v>197</v>
      </c>
      <c r="B8" s="5">
        <f>'TOTALS per mes'!B197</f>
        <v>1017</v>
      </c>
      <c r="C8" s="5">
        <f>'TOTALS per mes'!C197</f>
        <v>612</v>
      </c>
      <c r="D8" s="5">
        <f>'TOTALS per mes'!D197</f>
        <v>310</v>
      </c>
      <c r="E8" s="5">
        <f>'TOTALS per mes'!E197</f>
        <v>485</v>
      </c>
      <c r="F8" s="5">
        <f>'TOTALS per mes'!F197</f>
        <v>450</v>
      </c>
      <c r="G8" s="5">
        <f>'TOTALS per mes'!G197</f>
        <v>932</v>
      </c>
      <c r="H8" s="5">
        <f>'TOTALS per mes'!H197</f>
        <v>260</v>
      </c>
      <c r="I8" s="5">
        <f>'TOTALS per mes'!I197</f>
        <v>0</v>
      </c>
      <c r="J8" s="5">
        <f>'TOTALS per mes'!J197</f>
        <v>2538</v>
      </c>
      <c r="K8" s="5">
        <f>'TOTALS per mes'!K197</f>
        <v>1254</v>
      </c>
      <c r="L8" s="5">
        <f>'TOTALS per mes'!L197</f>
        <v>333</v>
      </c>
      <c r="M8" s="5">
        <f>'TOTALS per mes'!M197</f>
        <v>198</v>
      </c>
      <c r="N8" s="27">
        <f t="shared" si="1"/>
        <v>8389</v>
      </c>
      <c r="P8" s="4" t="s">
        <v>197</v>
      </c>
      <c r="Q8" s="34">
        <f t="shared" si="0"/>
        <v>2860</v>
      </c>
      <c r="R8" s="34">
        <f t="shared" si="2"/>
        <v>8389</v>
      </c>
      <c r="S8" s="35">
        <f t="shared" si="3"/>
        <v>1.9332167832167833</v>
      </c>
    </row>
    <row r="9" spans="1:22">
      <c r="A9" s="4" t="s">
        <v>198</v>
      </c>
      <c r="B9" s="5">
        <f>'TOTALS per mes'!B198</f>
        <v>260</v>
      </c>
      <c r="C9" s="5">
        <f>'TOTALS per mes'!C198</f>
        <v>301</v>
      </c>
      <c r="D9" s="5">
        <f>'TOTALS per mes'!D198</f>
        <v>351</v>
      </c>
      <c r="E9" s="5">
        <f>'TOTALS per mes'!E198</f>
        <v>290</v>
      </c>
      <c r="F9" s="5">
        <f>'TOTALS per mes'!F198</f>
        <v>117</v>
      </c>
      <c r="G9" s="5">
        <f>'TOTALS per mes'!G198</f>
        <v>80</v>
      </c>
      <c r="H9" s="5">
        <f>'TOTALS per mes'!H198</f>
        <v>132</v>
      </c>
      <c r="I9" s="5">
        <f>'TOTALS per mes'!I198</f>
        <v>93</v>
      </c>
      <c r="J9" s="5">
        <f>'TOTALS per mes'!J198</f>
        <v>94</v>
      </c>
      <c r="K9" s="5">
        <f>'TOTALS per mes'!K198</f>
        <v>152</v>
      </c>
      <c r="L9" s="5">
        <f>'TOTALS per mes'!L198</f>
        <v>10</v>
      </c>
      <c r="M9" s="5">
        <f>'TOTALS per mes'!M198</f>
        <v>32</v>
      </c>
      <c r="N9" s="27">
        <f t="shared" si="1"/>
        <v>1912</v>
      </c>
      <c r="P9" s="4" t="s">
        <v>198</v>
      </c>
      <c r="Q9" s="34">
        <f t="shared" si="0"/>
        <v>8148</v>
      </c>
      <c r="R9" s="34">
        <f t="shared" si="2"/>
        <v>1912</v>
      </c>
      <c r="S9" s="35">
        <f t="shared" si="3"/>
        <v>-0.76534118802160034</v>
      </c>
    </row>
    <row r="10" spans="1:22">
      <c r="A10" s="6" t="s">
        <v>180</v>
      </c>
      <c r="B10" s="7">
        <f>SUM(B4:B9)</f>
        <v>16833</v>
      </c>
      <c r="C10" s="7">
        <f t="shared" ref="C10:N10" si="4">SUM(C4:C9)</f>
        <v>22613</v>
      </c>
      <c r="D10" s="7">
        <f t="shared" si="4"/>
        <v>32681</v>
      </c>
      <c r="E10" s="7">
        <f t="shared" si="4"/>
        <v>29689</v>
      </c>
      <c r="F10" s="7">
        <f t="shared" si="4"/>
        <v>26869</v>
      </c>
      <c r="G10" s="7">
        <f t="shared" si="4"/>
        <v>20880</v>
      </c>
      <c r="H10" s="7">
        <f t="shared" si="4"/>
        <v>16554</v>
      </c>
      <c r="I10" s="7">
        <f t="shared" si="4"/>
        <v>12428</v>
      </c>
      <c r="J10" s="7">
        <f t="shared" si="4"/>
        <v>17671</v>
      </c>
      <c r="K10" s="7">
        <f t="shared" si="4"/>
        <v>35386</v>
      </c>
      <c r="L10" s="7">
        <f t="shared" si="4"/>
        <v>69221</v>
      </c>
      <c r="M10" s="7">
        <f t="shared" si="4"/>
        <v>61193</v>
      </c>
      <c r="N10" s="28">
        <f t="shared" si="4"/>
        <v>362018</v>
      </c>
      <c r="P10" s="29"/>
      <c r="Q10" s="34">
        <f>SUM(Q4:Q9)</f>
        <v>324393</v>
      </c>
      <c r="R10" s="34">
        <f>SUM(R4:R9)</f>
        <v>362018</v>
      </c>
      <c r="S10" s="35">
        <f t="shared" si="3"/>
        <v>0.11598585666151859</v>
      </c>
    </row>
    <row r="11" spans="1:22">
      <c r="A11" s="8"/>
      <c r="B11" s="9"/>
      <c r="C11" s="10"/>
      <c r="D11" s="10"/>
      <c r="E11" s="8"/>
      <c r="F11" s="10"/>
      <c r="G11" s="8"/>
      <c r="H11" s="10"/>
      <c r="I11" s="8"/>
      <c r="J11" s="10"/>
      <c r="K11" s="8"/>
      <c r="L11" s="10"/>
      <c r="M11" s="8"/>
      <c r="N11" s="10"/>
    </row>
    <row r="13" spans="1:22">
      <c r="A13" s="11" t="s">
        <v>199</v>
      </c>
      <c r="B13" s="12" t="s">
        <v>200</v>
      </c>
      <c r="C13" s="13" t="s">
        <v>201</v>
      </c>
      <c r="D13" s="13" t="s">
        <v>202</v>
      </c>
      <c r="E13" s="13" t="s">
        <v>203</v>
      </c>
      <c r="F13" s="13" t="s">
        <v>204</v>
      </c>
      <c r="G13" s="13" t="s">
        <v>205</v>
      </c>
      <c r="H13" s="13" t="s">
        <v>206</v>
      </c>
      <c r="I13" s="13" t="s">
        <v>207</v>
      </c>
      <c r="J13" s="13" t="s">
        <v>208</v>
      </c>
      <c r="K13" s="13" t="s">
        <v>209</v>
      </c>
      <c r="L13" s="13" t="s">
        <v>210</v>
      </c>
      <c r="M13" s="13" t="s">
        <v>211</v>
      </c>
      <c r="N13" s="1" t="s">
        <v>194</v>
      </c>
    </row>
    <row r="14" spans="1:22">
      <c r="A14" s="14" t="s">
        <v>1</v>
      </c>
      <c r="B14" s="15">
        <v>9668</v>
      </c>
      <c r="C14" s="15">
        <v>11037</v>
      </c>
      <c r="D14" s="15">
        <v>9703</v>
      </c>
      <c r="E14" s="15">
        <v>13352</v>
      </c>
      <c r="F14" s="15">
        <v>8152</v>
      </c>
      <c r="G14" s="15">
        <v>4679</v>
      </c>
      <c r="H14" s="15">
        <v>10238</v>
      </c>
      <c r="I14" s="15">
        <v>22025</v>
      </c>
      <c r="J14" s="15">
        <v>16840</v>
      </c>
      <c r="K14" s="15">
        <v>19654</v>
      </c>
      <c r="L14" s="15">
        <v>60068</v>
      </c>
      <c r="M14" s="15">
        <v>44441</v>
      </c>
      <c r="N14" s="30">
        <f t="shared" ref="N14:N19" si="5">SUM(B14:M14)</f>
        <v>229857</v>
      </c>
    </row>
    <row r="15" spans="1:22">
      <c r="A15" s="16" t="s">
        <v>2</v>
      </c>
      <c r="B15" s="15">
        <v>1711</v>
      </c>
      <c r="C15" s="15">
        <v>3159</v>
      </c>
      <c r="D15" s="15">
        <v>5671</v>
      </c>
      <c r="E15" s="15">
        <v>6399</v>
      </c>
      <c r="F15" s="15">
        <v>6325</v>
      </c>
      <c r="G15" s="15">
        <v>4413</v>
      </c>
      <c r="H15" s="15">
        <v>2337</v>
      </c>
      <c r="I15" s="15">
        <v>1585</v>
      </c>
      <c r="J15" s="15">
        <v>2216</v>
      </c>
      <c r="K15" s="15">
        <v>6531</v>
      </c>
      <c r="L15" s="15">
        <v>7258</v>
      </c>
      <c r="M15" s="15">
        <v>1964</v>
      </c>
      <c r="N15" s="31">
        <f t="shared" si="5"/>
        <v>49569</v>
      </c>
    </row>
    <row r="16" spans="1:22">
      <c r="A16" s="4" t="s">
        <v>9</v>
      </c>
      <c r="B16" s="15">
        <v>0</v>
      </c>
      <c r="C16" s="15">
        <v>834</v>
      </c>
      <c r="D16" s="15">
        <v>578</v>
      </c>
      <c r="E16" s="15">
        <v>161</v>
      </c>
      <c r="F16" s="15">
        <v>370</v>
      </c>
      <c r="G16" s="15">
        <v>280</v>
      </c>
      <c r="H16" s="15">
        <v>1608</v>
      </c>
      <c r="I16" s="15">
        <v>100</v>
      </c>
      <c r="J16" s="15">
        <v>544</v>
      </c>
      <c r="K16" s="15">
        <v>1752</v>
      </c>
      <c r="L16" s="15">
        <v>1063</v>
      </c>
      <c r="M16" s="15">
        <v>20</v>
      </c>
      <c r="N16" s="31">
        <f t="shared" si="5"/>
        <v>7310</v>
      </c>
    </row>
    <row r="17" spans="1:18">
      <c r="A17" s="16" t="s">
        <v>196</v>
      </c>
      <c r="B17" s="15">
        <v>1901</v>
      </c>
      <c r="C17" s="15">
        <v>3067</v>
      </c>
      <c r="D17" s="15">
        <v>3018</v>
      </c>
      <c r="E17" s="15">
        <v>1928</v>
      </c>
      <c r="F17" s="15">
        <v>2098</v>
      </c>
      <c r="G17" s="15">
        <v>629</v>
      </c>
      <c r="H17" s="15">
        <v>129</v>
      </c>
      <c r="I17" s="15">
        <v>0</v>
      </c>
      <c r="J17" s="15">
        <v>2030</v>
      </c>
      <c r="K17" s="15">
        <v>9280</v>
      </c>
      <c r="L17" s="15">
        <v>1910</v>
      </c>
      <c r="M17" s="15">
        <v>659</v>
      </c>
      <c r="N17" s="31">
        <f t="shared" si="5"/>
        <v>26649</v>
      </c>
    </row>
    <row r="18" spans="1:18">
      <c r="A18" s="16" t="s">
        <v>197</v>
      </c>
      <c r="B18" s="15">
        <v>0</v>
      </c>
      <c r="C18" s="15">
        <v>408</v>
      </c>
      <c r="D18" s="15">
        <v>280</v>
      </c>
      <c r="E18" s="15">
        <v>232</v>
      </c>
      <c r="F18" s="15">
        <v>245</v>
      </c>
      <c r="G18" s="15">
        <v>247</v>
      </c>
      <c r="H18" s="15">
        <v>273</v>
      </c>
      <c r="I18" s="15">
        <v>252</v>
      </c>
      <c r="J18" s="15">
        <v>224</v>
      </c>
      <c r="K18" s="15">
        <v>233</v>
      </c>
      <c r="L18" s="15">
        <v>208</v>
      </c>
      <c r="M18" s="15">
        <v>258</v>
      </c>
      <c r="N18" s="31">
        <f t="shared" si="5"/>
        <v>2860</v>
      </c>
    </row>
    <row r="19" spans="1:18">
      <c r="A19" s="16" t="s">
        <v>19</v>
      </c>
      <c r="B19" s="15">
        <v>228</v>
      </c>
      <c r="C19" s="15">
        <v>217</v>
      </c>
      <c r="D19" s="15">
        <v>696</v>
      </c>
      <c r="E19" s="15">
        <v>630</v>
      </c>
      <c r="F19" s="15">
        <v>729</v>
      </c>
      <c r="G19" s="15">
        <v>2823</v>
      </c>
      <c r="H19" s="15">
        <v>350</v>
      </c>
      <c r="I19" s="15">
        <v>0</v>
      </c>
      <c r="J19" s="15">
        <v>1037</v>
      </c>
      <c r="K19" s="15">
        <v>257</v>
      </c>
      <c r="L19" s="15">
        <v>679</v>
      </c>
      <c r="M19" s="15">
        <v>502</v>
      </c>
      <c r="N19" s="32">
        <f t="shared" si="5"/>
        <v>8148</v>
      </c>
    </row>
    <row r="20" spans="1:18">
      <c r="A20" s="17" t="s">
        <v>199</v>
      </c>
      <c r="B20" s="18">
        <f t="shared" ref="B20:G20" si="6">SUM(B14:B19)</f>
        <v>13508</v>
      </c>
      <c r="C20" s="18">
        <f t="shared" si="6"/>
        <v>18722</v>
      </c>
      <c r="D20" s="18">
        <f t="shared" si="6"/>
        <v>19946</v>
      </c>
      <c r="E20" s="18">
        <f t="shared" si="6"/>
        <v>22702</v>
      </c>
      <c r="F20" s="18">
        <f t="shared" si="6"/>
        <v>17919</v>
      </c>
      <c r="G20" s="18">
        <f t="shared" si="6"/>
        <v>13071</v>
      </c>
      <c r="H20" s="18">
        <f t="shared" ref="H20:N20" si="7">SUM(H14:H19)</f>
        <v>14935</v>
      </c>
      <c r="I20" s="18">
        <f t="shared" si="7"/>
        <v>23962</v>
      </c>
      <c r="J20" s="18">
        <f t="shared" si="7"/>
        <v>22891</v>
      </c>
      <c r="K20" s="18">
        <f t="shared" si="7"/>
        <v>37707</v>
      </c>
      <c r="L20" s="18">
        <f t="shared" si="7"/>
        <v>71186</v>
      </c>
      <c r="M20" s="18">
        <f t="shared" si="7"/>
        <v>47844</v>
      </c>
      <c r="N20" s="28">
        <f t="shared" si="7"/>
        <v>324393</v>
      </c>
      <c r="Q20" s="33"/>
    </row>
    <row r="22" spans="1:18">
      <c r="A22" s="19" t="s">
        <v>212</v>
      </c>
    </row>
    <row r="23" spans="1:18">
      <c r="A23" s="11"/>
      <c r="B23" s="12" t="s">
        <v>213</v>
      </c>
      <c r="C23" s="13" t="s">
        <v>214</v>
      </c>
      <c r="D23" s="13" t="s">
        <v>215</v>
      </c>
      <c r="E23" s="13" t="s">
        <v>216</v>
      </c>
      <c r="F23" s="13" t="s">
        <v>217</v>
      </c>
      <c r="G23" s="13" t="s">
        <v>218</v>
      </c>
      <c r="H23" s="13" t="s">
        <v>219</v>
      </c>
      <c r="I23" s="13" t="s">
        <v>220</v>
      </c>
      <c r="J23" s="13" t="s">
        <v>221</v>
      </c>
      <c r="K23" s="13" t="s">
        <v>222</v>
      </c>
      <c r="L23" s="13" t="s">
        <v>223</v>
      </c>
      <c r="M23" s="13" t="s">
        <v>224</v>
      </c>
      <c r="N23" s="1" t="s">
        <v>225</v>
      </c>
    </row>
    <row r="24" spans="1:18">
      <c r="A24" s="20" t="s">
        <v>226</v>
      </c>
      <c r="B24" s="5">
        <f>B4</f>
        <v>8946</v>
      </c>
      <c r="C24" s="5">
        <f t="shared" ref="C24:M24" si="8">C4</f>
        <v>10801</v>
      </c>
      <c r="D24" s="5">
        <f t="shared" si="8"/>
        <v>10440</v>
      </c>
      <c r="E24" s="5">
        <f t="shared" si="8"/>
        <v>10577</v>
      </c>
      <c r="F24" s="5">
        <f t="shared" si="8"/>
        <v>15705</v>
      </c>
      <c r="G24" s="5">
        <f t="shared" si="8"/>
        <v>11641</v>
      </c>
      <c r="H24" s="5">
        <f t="shared" si="8"/>
        <v>8192</v>
      </c>
      <c r="I24" s="5">
        <f t="shared" si="8"/>
        <v>8232</v>
      </c>
      <c r="J24" s="5">
        <f t="shared" si="8"/>
        <v>8583</v>
      </c>
      <c r="K24" s="5">
        <f t="shared" si="8"/>
        <v>17308</v>
      </c>
      <c r="L24" s="5">
        <f t="shared" si="8"/>
        <v>55390</v>
      </c>
      <c r="M24" s="5">
        <f t="shared" si="8"/>
        <v>53614</v>
      </c>
      <c r="N24" s="30">
        <f>SUM(B24:M24)</f>
        <v>219429</v>
      </c>
    </row>
    <row r="25" spans="1:18">
      <c r="A25" s="20" t="s">
        <v>227</v>
      </c>
      <c r="B25" s="15">
        <f t="shared" ref="B25:M25" si="9">B14</f>
        <v>9668</v>
      </c>
      <c r="C25" s="15">
        <f t="shared" si="9"/>
        <v>11037</v>
      </c>
      <c r="D25" s="15">
        <f t="shared" si="9"/>
        <v>9703</v>
      </c>
      <c r="E25" s="15">
        <f t="shared" si="9"/>
        <v>13352</v>
      </c>
      <c r="F25" s="15">
        <f t="shared" si="9"/>
        <v>8152</v>
      </c>
      <c r="G25" s="15">
        <f t="shared" si="9"/>
        <v>4679</v>
      </c>
      <c r="H25" s="15">
        <f t="shared" si="9"/>
        <v>10238</v>
      </c>
      <c r="I25" s="15">
        <f t="shared" si="9"/>
        <v>22025</v>
      </c>
      <c r="J25" s="15">
        <f t="shared" si="9"/>
        <v>16840</v>
      </c>
      <c r="K25" s="15">
        <f t="shared" si="9"/>
        <v>19654</v>
      </c>
      <c r="L25" s="15">
        <f t="shared" si="9"/>
        <v>60068</v>
      </c>
      <c r="M25" s="15">
        <f t="shared" si="9"/>
        <v>44441</v>
      </c>
      <c r="N25" s="30">
        <f>SUM(B25:M25)</f>
        <v>229857</v>
      </c>
      <c r="O25" s="10"/>
    </row>
    <row r="26" spans="1:18">
      <c r="A26" s="21" t="s">
        <v>228</v>
      </c>
      <c r="B26" s="22">
        <f>(B25-B24)/B24*100</f>
        <v>8.0706460988151125</v>
      </c>
      <c r="C26" s="22">
        <f t="shared" ref="C26:N26" si="10">(C25-C24)/C24*100</f>
        <v>2.1849828719563003</v>
      </c>
      <c r="D26" s="22">
        <f t="shared" si="10"/>
        <v>-7.059386973180076</v>
      </c>
      <c r="E26" s="22">
        <f t="shared" si="10"/>
        <v>26.236172827833983</v>
      </c>
      <c r="F26" s="22">
        <f t="shared" si="10"/>
        <v>-48.092964024196114</v>
      </c>
      <c r="G26" s="22">
        <f t="shared" si="10"/>
        <v>-59.805858603212783</v>
      </c>
      <c r="H26" s="22">
        <f t="shared" si="10"/>
        <v>24.9755859375</v>
      </c>
      <c r="I26" s="22">
        <f t="shared" si="10"/>
        <v>167.55344995140914</v>
      </c>
      <c r="J26" s="22">
        <f t="shared" si="10"/>
        <v>96.201794244436684</v>
      </c>
      <c r="K26" s="22">
        <f t="shared" si="10"/>
        <v>13.554425699098683</v>
      </c>
      <c r="L26" s="22">
        <f t="shared" si="10"/>
        <v>8.4455677920202206</v>
      </c>
      <c r="M26" s="22">
        <f t="shared" si="10"/>
        <v>-17.109337113440521</v>
      </c>
      <c r="N26" s="22">
        <f t="shared" si="10"/>
        <v>4.7523344680967421</v>
      </c>
    </row>
    <row r="27" spans="1:18">
      <c r="A27" s="16" t="s">
        <v>229</v>
      </c>
      <c r="B27" s="5">
        <f>B5</f>
        <v>4112</v>
      </c>
      <c r="C27" s="5">
        <f t="shared" ref="C27:M27" si="11">C5</f>
        <v>6606</v>
      </c>
      <c r="D27" s="5">
        <f t="shared" si="11"/>
        <v>15765</v>
      </c>
      <c r="E27" s="5">
        <f t="shared" si="11"/>
        <v>16267</v>
      </c>
      <c r="F27" s="5">
        <f t="shared" si="11"/>
        <v>6526</v>
      </c>
      <c r="G27" s="5">
        <f t="shared" si="11"/>
        <v>5093</v>
      </c>
      <c r="H27" s="5">
        <f t="shared" si="11"/>
        <v>6231</v>
      </c>
      <c r="I27" s="5">
        <f t="shared" si="11"/>
        <v>3889</v>
      </c>
      <c r="J27" s="5">
        <f t="shared" si="11"/>
        <v>2776</v>
      </c>
      <c r="K27" s="5">
        <f t="shared" si="11"/>
        <v>5921</v>
      </c>
      <c r="L27" s="5">
        <f t="shared" si="11"/>
        <v>8209</v>
      </c>
      <c r="M27" s="5">
        <f t="shared" si="11"/>
        <v>4665</v>
      </c>
      <c r="N27" s="30">
        <f t="shared" ref="N27:N40" si="12">SUM(B27:M27)</f>
        <v>86060</v>
      </c>
    </row>
    <row r="28" spans="1:18">
      <c r="A28" s="16" t="s">
        <v>230</v>
      </c>
      <c r="B28" s="15">
        <f t="shared" ref="B28:M28" si="13">B15</f>
        <v>1711</v>
      </c>
      <c r="C28" s="15">
        <f t="shared" si="13"/>
        <v>3159</v>
      </c>
      <c r="D28" s="15">
        <f t="shared" si="13"/>
        <v>5671</v>
      </c>
      <c r="E28" s="15">
        <f t="shared" si="13"/>
        <v>6399</v>
      </c>
      <c r="F28" s="15">
        <f t="shared" si="13"/>
        <v>6325</v>
      </c>
      <c r="G28" s="15">
        <f t="shared" si="13"/>
        <v>4413</v>
      </c>
      <c r="H28" s="15">
        <f t="shared" si="13"/>
        <v>2337</v>
      </c>
      <c r="I28" s="15">
        <f t="shared" si="13"/>
        <v>1585</v>
      </c>
      <c r="J28" s="15">
        <f t="shared" si="13"/>
        <v>2216</v>
      </c>
      <c r="K28" s="15">
        <f t="shared" si="13"/>
        <v>6531</v>
      </c>
      <c r="L28" s="15">
        <f t="shared" si="13"/>
        <v>7258</v>
      </c>
      <c r="M28" s="15">
        <f t="shared" si="13"/>
        <v>1964</v>
      </c>
      <c r="N28" s="30">
        <f t="shared" si="12"/>
        <v>49569</v>
      </c>
    </row>
    <row r="29" spans="1:18">
      <c r="A29" s="21" t="s">
        <v>228</v>
      </c>
      <c r="B29" s="22">
        <f>(B28-B27)/B27*100</f>
        <v>-58.39007782101168</v>
      </c>
      <c r="C29" s="22">
        <f t="shared" ref="C29" si="14">(C28-C27)/C27*100</f>
        <v>-52.179836512261581</v>
      </c>
      <c r="D29" s="22">
        <f t="shared" ref="D29" si="15">(D28-D27)/D27*100</f>
        <v>-64.027909927053599</v>
      </c>
      <c r="E29" s="22">
        <f t="shared" ref="E29" si="16">(E28-E27)/E27*100</f>
        <v>-60.662691338292248</v>
      </c>
      <c r="F29" s="22">
        <f t="shared" ref="F29" si="17">(F28-F27)/F27*100</f>
        <v>-3.0799877413423231</v>
      </c>
      <c r="G29" s="22">
        <f t="shared" ref="G29" si="18">(G28-G27)/G27*100</f>
        <v>-13.351659139996071</v>
      </c>
      <c r="H29" s="22">
        <f t="shared" ref="H29" si="19">(H28-H27)/H27*100</f>
        <v>-62.493981704381319</v>
      </c>
      <c r="I29" s="22">
        <f t="shared" ref="I29" si="20">(I28-I27)/I27*100</f>
        <v>-59.244021599382876</v>
      </c>
      <c r="J29" s="22">
        <f t="shared" ref="J29" si="21">(J28-J27)/J27*100</f>
        <v>-20.172910662824208</v>
      </c>
      <c r="K29" s="22">
        <f t="shared" ref="K29" si="22">(K28-K27)/K27*100</f>
        <v>10.302313798344874</v>
      </c>
      <c r="L29" s="22">
        <f t="shared" ref="L29" si="23">(L28-L27)/L27*100</f>
        <v>-11.58484590084054</v>
      </c>
      <c r="M29" s="22">
        <f t="shared" ref="M29:N29" si="24">(M28-M27)/M27*100</f>
        <v>-57.899249732047167</v>
      </c>
      <c r="N29" s="22">
        <f t="shared" si="24"/>
        <v>-42.401812688821757</v>
      </c>
      <c r="R29" s="36"/>
    </row>
    <row r="30" spans="1:18">
      <c r="A30" s="16" t="s">
        <v>231</v>
      </c>
      <c r="B30" s="15">
        <f>B6</f>
        <v>310</v>
      </c>
      <c r="C30" s="15">
        <f t="shared" ref="C30:M30" si="25">C6</f>
        <v>646</v>
      </c>
      <c r="D30" s="15">
        <f t="shared" si="25"/>
        <v>1344</v>
      </c>
      <c r="E30" s="15">
        <f t="shared" si="25"/>
        <v>213</v>
      </c>
      <c r="F30" s="15">
        <f t="shared" si="25"/>
        <v>222</v>
      </c>
      <c r="G30" s="15">
        <f t="shared" si="25"/>
        <v>999</v>
      </c>
      <c r="H30" s="15">
        <f t="shared" si="25"/>
        <v>1451</v>
      </c>
      <c r="I30" s="15">
        <f t="shared" si="25"/>
        <v>214</v>
      </c>
      <c r="J30" s="15">
        <f t="shared" si="25"/>
        <v>511</v>
      </c>
      <c r="K30" s="15">
        <f t="shared" si="25"/>
        <v>989</v>
      </c>
      <c r="L30" s="15">
        <f t="shared" si="25"/>
        <v>1242</v>
      </c>
      <c r="M30" s="15">
        <f t="shared" si="25"/>
        <v>871</v>
      </c>
      <c r="N30" s="30">
        <f t="shared" ref="N30:N31" si="26">SUM(B30:M30)</f>
        <v>9012</v>
      </c>
    </row>
    <row r="31" spans="1:18">
      <c r="A31" s="16" t="s">
        <v>232</v>
      </c>
      <c r="B31" s="15">
        <f>B16</f>
        <v>0</v>
      </c>
      <c r="C31" s="15">
        <f t="shared" ref="C31:M31" si="27">C14</f>
        <v>11037</v>
      </c>
      <c r="D31" s="15">
        <f t="shared" si="27"/>
        <v>9703</v>
      </c>
      <c r="E31" s="15">
        <f t="shared" si="27"/>
        <v>13352</v>
      </c>
      <c r="F31" s="15">
        <f t="shared" si="27"/>
        <v>8152</v>
      </c>
      <c r="G31" s="15">
        <f t="shared" si="27"/>
        <v>4679</v>
      </c>
      <c r="H31" s="15">
        <f t="shared" si="27"/>
        <v>10238</v>
      </c>
      <c r="I31" s="15">
        <f t="shared" si="27"/>
        <v>22025</v>
      </c>
      <c r="J31" s="15">
        <f t="shared" si="27"/>
        <v>16840</v>
      </c>
      <c r="K31" s="15">
        <f t="shared" si="27"/>
        <v>19654</v>
      </c>
      <c r="L31" s="15">
        <f t="shared" si="27"/>
        <v>60068</v>
      </c>
      <c r="M31" s="15">
        <f t="shared" si="27"/>
        <v>44441</v>
      </c>
      <c r="N31" s="30">
        <f t="shared" si="26"/>
        <v>220189</v>
      </c>
    </row>
    <row r="32" spans="1:18">
      <c r="A32" s="21" t="s">
        <v>228</v>
      </c>
      <c r="B32" s="22">
        <f>(B31-B30)/B30*100</f>
        <v>-100</v>
      </c>
      <c r="C32" s="22">
        <f t="shared" ref="C32:N32" si="28">(C31-C30)/C30*100</f>
        <v>1608.5139318885449</v>
      </c>
      <c r="D32" s="22">
        <f t="shared" si="28"/>
        <v>621.9494047619047</v>
      </c>
      <c r="E32" s="22">
        <f t="shared" si="28"/>
        <v>6168.5446009389671</v>
      </c>
      <c r="F32" s="22">
        <f t="shared" si="28"/>
        <v>3572.0720720720719</v>
      </c>
      <c r="G32" s="22">
        <f t="shared" si="28"/>
        <v>368.36836836836835</v>
      </c>
      <c r="H32" s="22">
        <f t="shared" si="28"/>
        <v>605.5823569951757</v>
      </c>
      <c r="I32" s="22">
        <f t="shared" si="28"/>
        <v>10192.056074766355</v>
      </c>
      <c r="J32" s="22">
        <f t="shared" si="28"/>
        <v>3195.4990215264188</v>
      </c>
      <c r="K32" s="22">
        <f t="shared" si="28"/>
        <v>1887.2598584428715</v>
      </c>
      <c r="L32" s="22">
        <f t="shared" si="28"/>
        <v>4736.3929146537839</v>
      </c>
      <c r="M32" s="22">
        <f t="shared" si="28"/>
        <v>5002.2962112514351</v>
      </c>
      <c r="N32" s="22">
        <f t="shared" si="28"/>
        <v>2343.2867288060365</v>
      </c>
    </row>
    <row r="33" spans="1:14">
      <c r="A33" s="16" t="s">
        <v>233</v>
      </c>
      <c r="B33" s="5">
        <f>'TOTALS per mes'!B196</f>
        <v>2188</v>
      </c>
      <c r="C33" s="5">
        <f>'TOTALS per mes'!C196</f>
        <v>3647</v>
      </c>
      <c r="D33" s="5">
        <f>'TOTALS per mes'!D196</f>
        <v>4471</v>
      </c>
      <c r="E33" s="5">
        <f>'TOTALS per mes'!E196</f>
        <v>1857</v>
      </c>
      <c r="F33" s="5">
        <f>'TOTALS per mes'!F196</f>
        <v>3849</v>
      </c>
      <c r="G33" s="5">
        <f>'TOTALS per mes'!G196</f>
        <v>2135</v>
      </c>
      <c r="H33" s="5">
        <f>'TOTALS per mes'!H196</f>
        <v>288</v>
      </c>
      <c r="I33" s="5">
        <f>'TOTALS per mes'!I196</f>
        <v>0</v>
      </c>
      <c r="J33" s="5">
        <f>'TOTALS per mes'!J196</f>
        <v>3169</v>
      </c>
      <c r="K33" s="5">
        <f>'TOTALS per mes'!K196</f>
        <v>9762</v>
      </c>
      <c r="L33" s="5">
        <f>'TOTALS per mes'!L196</f>
        <v>4037</v>
      </c>
      <c r="M33" s="5">
        <f>'TOTALS per mes'!M196</f>
        <v>1813</v>
      </c>
      <c r="N33" s="30">
        <f t="shared" si="12"/>
        <v>37216</v>
      </c>
    </row>
    <row r="34" spans="1:14">
      <c r="A34" s="16" t="s">
        <v>234</v>
      </c>
      <c r="B34" s="15">
        <f>B17</f>
        <v>1901</v>
      </c>
      <c r="C34" s="15">
        <f t="shared" ref="C34:M34" si="29">C17</f>
        <v>3067</v>
      </c>
      <c r="D34" s="15">
        <f t="shared" si="29"/>
        <v>3018</v>
      </c>
      <c r="E34" s="15">
        <f t="shared" si="29"/>
        <v>1928</v>
      </c>
      <c r="F34" s="15">
        <f t="shared" si="29"/>
        <v>2098</v>
      </c>
      <c r="G34" s="15">
        <f t="shared" si="29"/>
        <v>629</v>
      </c>
      <c r="H34" s="15">
        <f t="shared" si="29"/>
        <v>129</v>
      </c>
      <c r="I34" s="15">
        <f t="shared" si="29"/>
        <v>0</v>
      </c>
      <c r="J34" s="15">
        <f t="shared" si="29"/>
        <v>2030</v>
      </c>
      <c r="K34" s="15">
        <f t="shared" si="29"/>
        <v>9280</v>
      </c>
      <c r="L34" s="15">
        <f t="shared" si="29"/>
        <v>1910</v>
      </c>
      <c r="M34" s="15">
        <f t="shared" si="29"/>
        <v>659</v>
      </c>
      <c r="N34" s="30">
        <f t="shared" si="12"/>
        <v>26649</v>
      </c>
    </row>
    <row r="35" spans="1:14">
      <c r="A35" s="21" t="s">
        <v>228</v>
      </c>
      <c r="B35" s="22">
        <f>(B34-B33)/B33*100</f>
        <v>-13.117001828153565</v>
      </c>
      <c r="C35" s="22">
        <f t="shared" ref="C35" si="30">(C34-C33)/C33*100</f>
        <v>-15.903482314230875</v>
      </c>
      <c r="D35" s="22">
        <f t="shared" ref="D35" si="31">(D34-D33)/D33*100</f>
        <v>-32.49832252292552</v>
      </c>
      <c r="E35" s="22">
        <f t="shared" ref="E35" si="32">(E34-E33)/E33*100</f>
        <v>3.8233710285406572</v>
      </c>
      <c r="F35" s="22">
        <f t="shared" ref="F35" si="33">(F34-F33)/F33*100</f>
        <v>-45.492335671603016</v>
      </c>
      <c r="G35" s="22">
        <f t="shared" ref="G35" si="34">(G34-G33)/G33*100</f>
        <v>-70.538641686182672</v>
      </c>
      <c r="H35" s="22">
        <f t="shared" ref="H35:I35" si="35">(H34-H33)/H33*100</f>
        <v>-55.208333333333336</v>
      </c>
      <c r="I35" s="22" t="e">
        <f t="shared" si="35"/>
        <v>#DIV/0!</v>
      </c>
      <c r="J35" s="22">
        <f t="shared" ref="J35" si="36">(J34-J33)/J33*100</f>
        <v>-35.941937519722309</v>
      </c>
      <c r="K35" s="22">
        <f t="shared" ref="K35" si="37">(K34-K33)/K33*100</f>
        <v>-4.9375128047531245</v>
      </c>
      <c r="L35" s="22">
        <f t="shared" ref="L35" si="38">(L34-L33)/L33*100</f>
        <v>-52.687639336140698</v>
      </c>
      <c r="M35" s="22">
        <f t="shared" ref="M35:N35" si="39">(M34-M33)/M33*100</f>
        <v>-63.651406508549371</v>
      </c>
      <c r="N35" s="22">
        <f t="shared" si="39"/>
        <v>-28.39370163370593</v>
      </c>
    </row>
    <row r="36" spans="1:14">
      <c r="A36" s="16" t="s">
        <v>235</v>
      </c>
      <c r="B36" s="5">
        <f>'TOTALS per mes'!B198</f>
        <v>260</v>
      </c>
      <c r="C36" s="5">
        <f>'TOTALS per mes'!C198</f>
        <v>301</v>
      </c>
      <c r="D36" s="5">
        <f>'TOTALS per mes'!D198</f>
        <v>351</v>
      </c>
      <c r="E36" s="5">
        <f>'TOTALS per mes'!E198</f>
        <v>290</v>
      </c>
      <c r="F36" s="5">
        <f>'TOTALS per mes'!F198</f>
        <v>117</v>
      </c>
      <c r="G36" s="5">
        <f>'TOTALS per mes'!G198</f>
        <v>80</v>
      </c>
      <c r="H36" s="5">
        <f>'TOTALS per mes'!H198</f>
        <v>132</v>
      </c>
      <c r="I36" s="5">
        <f>'TOTALS per mes'!I198</f>
        <v>93</v>
      </c>
      <c r="J36" s="5">
        <f>'TOTALS per mes'!J198</f>
        <v>94</v>
      </c>
      <c r="K36" s="5">
        <f>'TOTALS per mes'!K198</f>
        <v>152</v>
      </c>
      <c r="L36" s="5">
        <f>'TOTALS per mes'!L198</f>
        <v>10</v>
      </c>
      <c r="M36" s="5">
        <f>'TOTALS per mes'!M198</f>
        <v>32</v>
      </c>
      <c r="N36" s="30">
        <f t="shared" si="12"/>
        <v>1912</v>
      </c>
    </row>
    <row r="37" spans="1:14">
      <c r="A37" s="16" t="s">
        <v>236</v>
      </c>
      <c r="B37" s="15">
        <f>B18</f>
        <v>0</v>
      </c>
      <c r="C37" s="15">
        <f t="shared" ref="C37:M37" si="40">C18</f>
        <v>408</v>
      </c>
      <c r="D37" s="15">
        <f t="shared" si="40"/>
        <v>280</v>
      </c>
      <c r="E37" s="15">
        <f t="shared" si="40"/>
        <v>232</v>
      </c>
      <c r="F37" s="15">
        <f t="shared" si="40"/>
        <v>245</v>
      </c>
      <c r="G37" s="15">
        <f t="shared" si="40"/>
        <v>247</v>
      </c>
      <c r="H37" s="15">
        <f t="shared" si="40"/>
        <v>273</v>
      </c>
      <c r="I37" s="15">
        <f t="shared" si="40"/>
        <v>252</v>
      </c>
      <c r="J37" s="15">
        <f t="shared" si="40"/>
        <v>224</v>
      </c>
      <c r="K37" s="15">
        <f t="shared" si="40"/>
        <v>233</v>
      </c>
      <c r="L37" s="15">
        <f t="shared" si="40"/>
        <v>208</v>
      </c>
      <c r="M37" s="15">
        <f t="shared" si="40"/>
        <v>258</v>
      </c>
      <c r="N37" s="30">
        <f t="shared" si="12"/>
        <v>2860</v>
      </c>
    </row>
    <row r="38" spans="1:14">
      <c r="A38" s="21" t="s">
        <v>228</v>
      </c>
      <c r="B38" s="22">
        <f>(B37-B36)/B36*100</f>
        <v>-100</v>
      </c>
      <c r="C38" s="22">
        <f t="shared" ref="C38" si="41">(C37-C36)/C36*100</f>
        <v>35.548172757475086</v>
      </c>
      <c r="D38" s="22">
        <f t="shared" ref="D38" si="42">(D37-D36)/D36*100</f>
        <v>-20.227920227920229</v>
      </c>
      <c r="E38" s="22">
        <f t="shared" ref="E38" si="43">(E37-E36)/E36*100</f>
        <v>-20</v>
      </c>
      <c r="F38" s="22">
        <f t="shared" ref="F38" si="44">(F37-F36)/F36*100</f>
        <v>109.40170940170941</v>
      </c>
      <c r="G38" s="22">
        <f t="shared" ref="G38" si="45">(G37-G36)/G36*100</f>
        <v>208.75</v>
      </c>
      <c r="H38" s="22">
        <f t="shared" ref="H38:I38" si="46">(H37-H36)/H36*100</f>
        <v>106.81818181818181</v>
      </c>
      <c r="I38" s="22">
        <f t="shared" si="46"/>
        <v>170.96774193548387</v>
      </c>
      <c r="J38" s="22">
        <f t="shared" ref="J38" si="47">(J37-J36)/J36*100</f>
        <v>138.29787234042556</v>
      </c>
      <c r="K38" s="22">
        <f t="shared" ref="K38" si="48">(K37-K36)/K36*100</f>
        <v>53.289473684210535</v>
      </c>
      <c r="L38" s="22">
        <f t="shared" ref="L38" si="49">(L37-L36)/L36*100</f>
        <v>1980</v>
      </c>
      <c r="M38" s="22">
        <f t="shared" ref="M38:N38" si="50">(M37-M36)/M36*100</f>
        <v>706.25</v>
      </c>
      <c r="N38" s="22">
        <f t="shared" si="50"/>
        <v>49.581589958158993</v>
      </c>
    </row>
    <row r="39" spans="1:14">
      <c r="A39" s="16" t="s">
        <v>237</v>
      </c>
      <c r="B39" s="5">
        <f>'TOTALS per mes'!B197</f>
        <v>1017</v>
      </c>
      <c r="C39" s="5">
        <f>'TOTALS per mes'!C197</f>
        <v>612</v>
      </c>
      <c r="D39" s="5">
        <f>'TOTALS per mes'!D197</f>
        <v>310</v>
      </c>
      <c r="E39" s="5">
        <f>'TOTALS per mes'!E197</f>
        <v>485</v>
      </c>
      <c r="F39" s="5">
        <f>'TOTALS per mes'!F197</f>
        <v>450</v>
      </c>
      <c r="G39" s="5">
        <f>'TOTALS per mes'!G197</f>
        <v>932</v>
      </c>
      <c r="H39" s="5">
        <f>'TOTALS per mes'!H197</f>
        <v>260</v>
      </c>
      <c r="I39" s="5">
        <f>'TOTALS per mes'!I197</f>
        <v>0</v>
      </c>
      <c r="J39" s="5">
        <f>'TOTALS per mes'!J197</f>
        <v>2538</v>
      </c>
      <c r="K39" s="5">
        <f>'TOTALS per mes'!K197</f>
        <v>1254</v>
      </c>
      <c r="L39" s="5">
        <f>'TOTALS per mes'!L197</f>
        <v>333</v>
      </c>
      <c r="M39" s="5">
        <f>'TOTALS per mes'!M197</f>
        <v>198</v>
      </c>
      <c r="N39" s="30">
        <f t="shared" si="12"/>
        <v>8389</v>
      </c>
    </row>
    <row r="40" spans="1:14">
      <c r="A40" s="16" t="s">
        <v>238</v>
      </c>
      <c r="B40" s="23">
        <f>B19</f>
        <v>228</v>
      </c>
      <c r="C40" s="23">
        <f t="shared" ref="C40:M40" si="51">C19</f>
        <v>217</v>
      </c>
      <c r="D40" s="23">
        <f t="shared" si="51"/>
        <v>696</v>
      </c>
      <c r="E40" s="23">
        <f t="shared" si="51"/>
        <v>630</v>
      </c>
      <c r="F40" s="23">
        <f t="shared" si="51"/>
        <v>729</v>
      </c>
      <c r="G40" s="23">
        <f t="shared" si="51"/>
        <v>2823</v>
      </c>
      <c r="H40" s="23">
        <f t="shared" si="51"/>
        <v>350</v>
      </c>
      <c r="I40" s="23">
        <f t="shared" si="51"/>
        <v>0</v>
      </c>
      <c r="J40" s="23">
        <f t="shared" si="51"/>
        <v>1037</v>
      </c>
      <c r="K40" s="23">
        <f t="shared" si="51"/>
        <v>257</v>
      </c>
      <c r="L40" s="23">
        <f t="shared" si="51"/>
        <v>679</v>
      </c>
      <c r="M40" s="23">
        <f t="shared" si="51"/>
        <v>502</v>
      </c>
      <c r="N40" s="26">
        <f t="shared" si="12"/>
        <v>8148</v>
      </c>
    </row>
    <row r="41" spans="1:14">
      <c r="A41" s="21" t="s">
        <v>228</v>
      </c>
      <c r="B41" s="22">
        <f>(B40-B39)/B39*100</f>
        <v>-77.581120943952797</v>
      </c>
      <c r="C41" s="22">
        <f t="shared" ref="C41" si="52">(C40-C39)/C39*100</f>
        <v>-64.542483660130728</v>
      </c>
      <c r="D41" s="22">
        <f t="shared" ref="D41" si="53">(D40-D39)/D39*100</f>
        <v>124.51612903225806</v>
      </c>
      <c r="E41" s="22">
        <f t="shared" ref="E41" si="54">(E40-E39)/E39*100</f>
        <v>29.896907216494846</v>
      </c>
      <c r="F41" s="22">
        <f t="shared" ref="F41" si="55">(F40-F39)/F39*100</f>
        <v>62</v>
      </c>
      <c r="G41" s="22">
        <f t="shared" ref="G41" si="56">(G40-G39)/G39*100</f>
        <v>202.89699570815452</v>
      </c>
      <c r="H41" s="22">
        <f t="shared" ref="H41:I41" si="57">(H40-H39)/H39*100</f>
        <v>34.615384615384613</v>
      </c>
      <c r="I41" s="22" t="e">
        <f t="shared" si="57"/>
        <v>#DIV/0!</v>
      </c>
      <c r="J41" s="22">
        <f t="shared" ref="J41" si="58">(J40-J39)/J39*100</f>
        <v>-59.141055949566592</v>
      </c>
      <c r="K41" s="22">
        <f t="shared" ref="K41" si="59">(K40-K39)/K39*100</f>
        <v>-79.505582137161085</v>
      </c>
      <c r="L41" s="22">
        <f t="shared" ref="L41" si="60">(L40-L39)/L39*100</f>
        <v>103.9039039039039</v>
      </c>
      <c r="M41" s="22">
        <f t="shared" ref="M41:N41" si="61">(M40-M39)/M39*100</f>
        <v>153.53535353535352</v>
      </c>
      <c r="N41" s="22">
        <f t="shared" si="61"/>
        <v>-2.8728096316605076</v>
      </c>
    </row>
    <row r="42" spans="1:14">
      <c r="A42" s="24" t="s">
        <v>239</v>
      </c>
      <c r="B42" s="5">
        <f>'TOTALS per mes'!B199</f>
        <v>16833</v>
      </c>
      <c r="C42" s="5">
        <f>'TOTALS per mes'!C199</f>
        <v>22613</v>
      </c>
      <c r="D42" s="5">
        <f>'TOTALS per mes'!D199</f>
        <v>32681</v>
      </c>
      <c r="E42" s="5">
        <f>'TOTALS per mes'!E199</f>
        <v>29689</v>
      </c>
      <c r="F42" s="5">
        <f>'TOTALS per mes'!F199</f>
        <v>26869</v>
      </c>
      <c r="G42" s="5">
        <f>'TOTALS per mes'!G199</f>
        <v>20880</v>
      </c>
      <c r="H42" s="5">
        <f>'TOTALS per mes'!H199</f>
        <v>16554</v>
      </c>
      <c r="I42" s="5">
        <f>'TOTALS per mes'!I199</f>
        <v>12428</v>
      </c>
      <c r="J42" s="5">
        <f>'TOTALS per mes'!J199</f>
        <v>17671</v>
      </c>
      <c r="K42" s="5">
        <f>'TOTALS per mes'!K199</f>
        <v>35386</v>
      </c>
      <c r="L42" s="5">
        <f>'TOTALS per mes'!L199</f>
        <v>69221</v>
      </c>
      <c r="M42" s="5">
        <f>'TOTALS per mes'!M199</f>
        <v>61193</v>
      </c>
      <c r="N42" s="5">
        <f>SUM(B42:M42)</f>
        <v>362018</v>
      </c>
    </row>
    <row r="43" spans="1:14">
      <c r="A43" s="24" t="s">
        <v>240</v>
      </c>
      <c r="B43" s="5">
        <f>B20</f>
        <v>13508</v>
      </c>
      <c r="C43" s="5">
        <f t="shared" ref="C43:M43" si="62">C20</f>
        <v>18722</v>
      </c>
      <c r="D43" s="5">
        <f t="shared" si="62"/>
        <v>19946</v>
      </c>
      <c r="E43" s="5">
        <f t="shared" si="62"/>
        <v>22702</v>
      </c>
      <c r="F43" s="5">
        <f t="shared" si="62"/>
        <v>17919</v>
      </c>
      <c r="G43" s="5">
        <f t="shared" si="62"/>
        <v>13071</v>
      </c>
      <c r="H43" s="5">
        <f t="shared" si="62"/>
        <v>14935</v>
      </c>
      <c r="I43" s="5">
        <f t="shared" si="62"/>
        <v>23962</v>
      </c>
      <c r="J43" s="5">
        <f t="shared" si="62"/>
        <v>22891</v>
      </c>
      <c r="K43" s="5">
        <f t="shared" si="62"/>
        <v>37707</v>
      </c>
      <c r="L43" s="5">
        <f t="shared" si="62"/>
        <v>71186</v>
      </c>
      <c r="M43" s="5">
        <f t="shared" si="62"/>
        <v>47844</v>
      </c>
      <c r="N43" s="5">
        <f>SUM(B43:M43)</f>
        <v>324393</v>
      </c>
    </row>
    <row r="44" spans="1:14">
      <c r="A44" s="21" t="s">
        <v>228</v>
      </c>
      <c r="B44" s="22">
        <f>(B43-B42)/B42*100</f>
        <v>-19.752866393393926</v>
      </c>
      <c r="C44" s="22">
        <f t="shared" ref="C44" si="63">(C43-C42)/C42*100</f>
        <v>-17.206916375536196</v>
      </c>
      <c r="D44" s="22">
        <f t="shared" ref="D44" si="64">(D43-D42)/D42*100</f>
        <v>-38.967595850800159</v>
      </c>
      <c r="E44" s="22">
        <f t="shared" ref="E44" si="65">(E43-E42)/E42*100</f>
        <v>-23.533968809996971</v>
      </c>
      <c r="F44" s="22">
        <f t="shared" ref="F44" si="66">(F43-F42)/F42*100</f>
        <v>-33.30976217946332</v>
      </c>
      <c r="G44" s="22">
        <f t="shared" ref="G44" si="67">(G43-G42)/G42*100</f>
        <v>-37.399425287356323</v>
      </c>
      <c r="H44" s="22">
        <f t="shared" ref="H44" si="68">(H43-H42)/H42*100</f>
        <v>-9.7801135677177733</v>
      </c>
      <c r="I44" s="22">
        <f t="shared" ref="I44" si="69">(I43-I42)/I42*100</f>
        <v>92.80656581911812</v>
      </c>
      <c r="J44" s="22">
        <f t="shared" ref="J44" si="70">(J43-J42)/J42*100</f>
        <v>29.539924169543319</v>
      </c>
      <c r="K44" s="22">
        <f t="shared" ref="K44" si="71">(K43-K42)/K42*100</f>
        <v>6.5590911659978515</v>
      </c>
      <c r="L44" s="22">
        <f t="shared" ref="L44" si="72">(L43-L42)/L42*100</f>
        <v>2.8387339102295543</v>
      </c>
      <c r="M44" s="22">
        <f t="shared" ref="M44:N44" si="73">(M43-M42)/M42*100</f>
        <v>-21.814586635726307</v>
      </c>
      <c r="N44" s="22">
        <f t="shared" si="73"/>
        <v>-10.393129623388893</v>
      </c>
    </row>
  </sheetData>
  <sheetProtection algorithmName="SHA-512" hashValue="2kDbmFttAwC4LO/KGXbouwfj+36bbqTnB5lBjp5Akv2oi9/258Os7mIIjvep6ZkdBTLhxnN2c9WmHl8KbClyow==" saltValue="wg8GrgNozSpHhGagG808/w==" spinCount="100000" sheet="1" objects="1" scenarios="1"/>
  <pageMargins left="0.31496062992126" right="0.196850393700787" top="0.74803149606299202" bottom="0.74803149606299202" header="0.31496062992126" footer="0.31496062992126"/>
  <pageSetup paperSize="9" scale="75" orientation="landscape"/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7</vt:i4>
      </vt:variant>
      <vt:variant>
        <vt:lpstr>Intervals amb nom</vt:lpstr>
      </vt:variant>
      <vt:variant>
        <vt:i4>2</vt:i4>
      </vt:variant>
    </vt:vector>
  </HeadingPairs>
  <TitlesOfParts>
    <vt:vector size="9" baseType="lpstr">
      <vt:lpstr>TOTALS per mes</vt:lpstr>
      <vt:lpstr>Full2</vt:lpstr>
      <vt:lpstr>TOTALS</vt:lpstr>
      <vt:lpstr>CONSTEL·LACIÓ GRÀFICA</vt:lpstr>
      <vt:lpstr>SADE</vt:lpstr>
      <vt:lpstr>INTELIGÈNCIA ARTIFICIAL</vt:lpstr>
      <vt:lpstr>Comparativa 22-23</vt:lpstr>
      <vt:lpstr>'TOTALS per mes'!m</vt:lpstr>
      <vt:lpstr>'TOTALS per mes'!Títols_per_imprimir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sarias</dc:creator>
  <cp:lastModifiedBy>Rosa Puig</cp:lastModifiedBy>
  <cp:lastPrinted>2024-01-11T16:15:33Z</cp:lastPrinted>
  <dcterms:created xsi:type="dcterms:W3CDTF">2011-12-28T09:04:00Z</dcterms:created>
  <dcterms:modified xsi:type="dcterms:W3CDTF">2024-03-12T15:35:15Z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2E865F9093074D6CB37DB4F7CC35FBDB_12</vt:lpwstr>
  </property>
  <property fmtid="{D5CDD505-2E9C-101B-9397-08002B2CF9AE}" pid="3" name="KSOProductBuildVer">
    <vt:lpwstr>1033-12.2.0.13359</vt:lpwstr>
  </property>
</Properties>
</file>