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ECURSOS HUMANS\TRANSPARÈNCIA CCCB\3.Continguts\Estadístiques\pendents d'editar\"/>
    </mc:Choice>
  </mc:AlternateContent>
  <xr:revisionPtr revIDLastSave="0" documentId="13_ncr:1_{4CC76411-9780-4828-8D20-254A143EBF10}" xr6:coauthVersionLast="47" xr6:coauthVersionMax="47" xr10:uidLastSave="{00000000-0000-0000-0000-000000000000}"/>
  <bookViews>
    <workbookView xWindow="11520" yWindow="600" windowWidth="11520" windowHeight="12360" tabRatio="923" xr2:uid="{00000000-000D-0000-FFFF-FFFF00000000}"/>
  </bookViews>
  <sheets>
    <sheet name="TOTALS per mes" sheetId="3" r:id="rId1"/>
    <sheet name="Full2" sheetId="24" state="hidden" r:id="rId2"/>
    <sheet name="TOTALS" sheetId="21" r:id="rId3"/>
    <sheet name="TOTALS ACTIVITATS" sheetId="31" r:id="rId4"/>
    <sheet name="LA MÀSCARA" sheetId="26" r:id="rId5"/>
    <sheet name="TOSQUELLES" sheetId="28" r:id="rId6"/>
    <sheet name="CERVELL(S)" sheetId="29" r:id="rId7"/>
    <sheet name="CONSTEL·LACIÓ GRÀFICA" sheetId="30" r:id="rId8"/>
    <sheet name="Comparativa 21-22" sheetId="16" r:id="rId9"/>
  </sheets>
  <definedNames>
    <definedName name="m" localSheetId="0">'TOTALS per mes'!$1:$1</definedName>
    <definedName name="_xlnm.Print_Titles" localSheetId="0">'TOTALS per mes'!$1:$1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7" i="3" l="1"/>
  <c r="C11" i="31" l="1"/>
  <c r="C6" i="31"/>
  <c r="D7" i="21"/>
  <c r="D6" i="21"/>
  <c r="D5" i="21" l="1"/>
  <c r="N123" i="3" l="1"/>
  <c r="N166" i="3"/>
  <c r="N122" i="3"/>
  <c r="N168" i="3"/>
  <c r="N167" i="3"/>
  <c r="N165" i="3"/>
  <c r="B146" i="21" l="1"/>
  <c r="B110" i="31"/>
  <c r="B149" i="21"/>
  <c r="B62" i="31"/>
  <c r="B150" i="21"/>
  <c r="B67" i="31"/>
  <c r="B147" i="21"/>
  <c r="B104" i="31"/>
  <c r="B102" i="21"/>
  <c r="B88" i="31"/>
  <c r="B103" i="21"/>
  <c r="B118" i="31"/>
  <c r="N163" i="3"/>
  <c r="F17" i="21"/>
  <c r="N84" i="3"/>
  <c r="N169" i="3"/>
  <c r="N83" i="3"/>
  <c r="B151" i="21" l="1"/>
  <c r="B64" i="31"/>
  <c r="B144" i="21"/>
  <c r="B46" i="31"/>
  <c r="B63" i="21"/>
  <c r="B45" i="31"/>
  <c r="B64" i="21"/>
  <c r="B29" i="31"/>
  <c r="N85" i="3"/>
  <c r="H13" i="29"/>
  <c r="M26" i="29" s="1"/>
  <c r="N120" i="3"/>
  <c r="B100" i="21" l="1"/>
  <c r="B78" i="31"/>
  <c r="B65" i="21"/>
  <c r="B48" i="31"/>
  <c r="N159" i="3"/>
  <c r="N158" i="3"/>
  <c r="N80" i="3"/>
  <c r="EY4" i="28"/>
  <c r="K3" i="28"/>
  <c r="N156" i="3"/>
  <c r="N77" i="3"/>
  <c r="B137" i="21" l="1"/>
  <c r="H27" i="29" s="1"/>
  <c r="M29" i="29" s="1"/>
  <c r="B54" i="31"/>
  <c r="B139" i="21"/>
  <c r="B86" i="31"/>
  <c r="B140" i="21"/>
  <c r="B57" i="31"/>
  <c r="B57" i="21"/>
  <c r="B79" i="31"/>
  <c r="B60" i="21"/>
  <c r="B38" i="31"/>
  <c r="N79" i="3"/>
  <c r="M3" i="28"/>
  <c r="N3" i="28"/>
  <c r="O3" i="28"/>
  <c r="P3" i="28"/>
  <c r="Q3" i="28"/>
  <c r="R3" i="28"/>
  <c r="S3" i="28"/>
  <c r="T3" i="28"/>
  <c r="U3" i="28"/>
  <c r="V3" i="28"/>
  <c r="W3" i="28"/>
  <c r="X3" i="28"/>
  <c r="Y3" i="28"/>
  <c r="Z3" i="28"/>
  <c r="AA3" i="28"/>
  <c r="AB3" i="28"/>
  <c r="AC3" i="28"/>
  <c r="AD3" i="28"/>
  <c r="AE3" i="28"/>
  <c r="AF3" i="28"/>
  <c r="AG3" i="28"/>
  <c r="AH3" i="28"/>
  <c r="AI3" i="28"/>
  <c r="AJ3" i="28"/>
  <c r="AK3" i="28"/>
  <c r="AL3" i="28"/>
  <c r="AM3" i="28"/>
  <c r="AN3" i="28"/>
  <c r="AO3" i="28"/>
  <c r="AP3" i="28"/>
  <c r="AQ3" i="28"/>
  <c r="AR3" i="28"/>
  <c r="AS3" i="28"/>
  <c r="AT3" i="28"/>
  <c r="AU3" i="28"/>
  <c r="AV3" i="28"/>
  <c r="AW3" i="28"/>
  <c r="AX3" i="28"/>
  <c r="AY3" i="28"/>
  <c r="AZ3" i="28"/>
  <c r="BA3" i="28"/>
  <c r="BB3" i="28"/>
  <c r="BC3" i="28"/>
  <c r="BD3" i="28"/>
  <c r="BE3" i="28"/>
  <c r="BF3" i="28"/>
  <c r="BG3" i="28"/>
  <c r="BH3" i="28"/>
  <c r="BI3" i="28"/>
  <c r="BJ3" i="28"/>
  <c r="BK3" i="28"/>
  <c r="BL3" i="28"/>
  <c r="BM3" i="28"/>
  <c r="BN3" i="28"/>
  <c r="BO3" i="28"/>
  <c r="BP3" i="28"/>
  <c r="BQ3" i="28"/>
  <c r="BR3" i="28"/>
  <c r="BS3" i="28"/>
  <c r="BT3" i="28"/>
  <c r="BU3" i="28"/>
  <c r="BV3" i="28"/>
  <c r="BW3" i="28"/>
  <c r="BX3" i="28"/>
  <c r="BY3" i="28"/>
  <c r="BZ3" i="28"/>
  <c r="CA3" i="28"/>
  <c r="CB3" i="28"/>
  <c r="CC3" i="28"/>
  <c r="CD3" i="28"/>
  <c r="CE3" i="28"/>
  <c r="CF3" i="28"/>
  <c r="CG3" i="28"/>
  <c r="CH3" i="28"/>
  <c r="CI3" i="28"/>
  <c r="CJ3" i="28"/>
  <c r="CK3" i="28"/>
  <c r="CL3" i="28"/>
  <c r="CM3" i="28"/>
  <c r="CN3" i="28"/>
  <c r="CO3" i="28"/>
  <c r="CP3" i="28"/>
  <c r="CQ3" i="28"/>
  <c r="CR3" i="28"/>
  <c r="CS3" i="28"/>
  <c r="CT3" i="28"/>
  <c r="CU3" i="28"/>
  <c r="CV3" i="28"/>
  <c r="CW3" i="28"/>
  <c r="CX3" i="28"/>
  <c r="CY3" i="28"/>
  <c r="CZ3" i="28"/>
  <c r="DA3" i="28"/>
  <c r="DB3" i="28"/>
  <c r="DC3" i="28"/>
  <c r="DD3" i="28"/>
  <c r="DE3" i="28"/>
  <c r="DF3" i="28"/>
  <c r="DG3" i="28"/>
  <c r="DH3" i="28"/>
  <c r="DI3" i="28"/>
  <c r="DJ3" i="28"/>
  <c r="DK3" i="28"/>
  <c r="DL3" i="28"/>
  <c r="DM3" i="28"/>
  <c r="DN3" i="28"/>
  <c r="DO3" i="28"/>
  <c r="DP3" i="28"/>
  <c r="DQ3" i="28"/>
  <c r="DR3" i="28"/>
  <c r="DS3" i="28"/>
  <c r="DT3" i="28"/>
  <c r="DU3" i="28"/>
  <c r="DV3" i="28"/>
  <c r="DW3" i="28"/>
  <c r="DX3" i="28"/>
  <c r="DY3" i="28"/>
  <c r="DZ3" i="28"/>
  <c r="EA3" i="28"/>
  <c r="EB3" i="28"/>
  <c r="EC3" i="28"/>
  <c r="ED3" i="28"/>
  <c r="EE3" i="28"/>
  <c r="EF3" i="28"/>
  <c r="EG3" i="28"/>
  <c r="EH3" i="28"/>
  <c r="EI3" i="28"/>
  <c r="EJ3" i="28"/>
  <c r="EK3" i="28"/>
  <c r="EL3" i="28"/>
  <c r="EM3" i="28"/>
  <c r="EN3" i="28"/>
  <c r="EO3" i="28"/>
  <c r="EP3" i="28"/>
  <c r="EQ3" i="28"/>
  <c r="ER3" i="28"/>
  <c r="ES3" i="28"/>
  <c r="ET3" i="28"/>
  <c r="EU3" i="28"/>
  <c r="EV3" i="28"/>
  <c r="EW3" i="28"/>
  <c r="EX3" i="28"/>
  <c r="L3" i="28"/>
  <c r="D4" i="21"/>
  <c r="EY5" i="28"/>
  <c r="EY6" i="28"/>
  <c r="EY7" i="28"/>
  <c r="N30" i="16"/>
  <c r="B59" i="21" l="1"/>
  <c r="B13" i="31"/>
  <c r="E13" i="31" s="1"/>
  <c r="L10" i="28"/>
  <c r="EY3" i="28"/>
  <c r="M13" i="3"/>
  <c r="N86" i="3"/>
  <c r="B68" i="31" s="1"/>
  <c r="AF10" i="28"/>
  <c r="AE10" i="28"/>
  <c r="AD10" i="28"/>
  <c r="AC10" i="28"/>
  <c r="AB10" i="28"/>
  <c r="AA10" i="28"/>
  <c r="Z10" i="28"/>
  <c r="Y10" i="28"/>
  <c r="X10" i="28"/>
  <c r="W10" i="28"/>
  <c r="V10" i="28"/>
  <c r="U10" i="28"/>
  <c r="T10" i="28"/>
  <c r="S10" i="28"/>
  <c r="R10" i="28"/>
  <c r="Q10" i="28"/>
  <c r="P10" i="28"/>
  <c r="O10" i="28"/>
  <c r="N10" i="28"/>
  <c r="M10" i="28"/>
  <c r="N73" i="3"/>
  <c r="B37" i="31" s="1"/>
  <c r="B53" i="21"/>
  <c r="N157" i="3"/>
  <c r="N151" i="3"/>
  <c r="N155" i="3"/>
  <c r="D3" i="21"/>
  <c r="H3" i="21"/>
  <c r="N71" i="3"/>
  <c r="B82" i="31" s="1"/>
  <c r="B51" i="21"/>
  <c r="C30" i="30"/>
  <c r="C29" i="30"/>
  <c r="C28" i="30"/>
  <c r="C27" i="30"/>
  <c r="D31" i="30"/>
  <c r="C23" i="30"/>
  <c r="C22" i="30"/>
  <c r="C21" i="30"/>
  <c r="D24" i="30"/>
  <c r="C17" i="30"/>
  <c r="C16" i="30"/>
  <c r="C15" i="30"/>
  <c r="C14" i="30"/>
  <c r="C13" i="30"/>
  <c r="C12" i="30"/>
  <c r="C11" i="30"/>
  <c r="D18" i="30"/>
  <c r="D33" i="30"/>
  <c r="H31" i="29"/>
  <c r="H29" i="29"/>
  <c r="M31" i="29" s="1"/>
  <c r="H23" i="29"/>
  <c r="H22" i="29"/>
  <c r="H17" i="29"/>
  <c r="N24" i="3"/>
  <c r="B5" i="30" s="1"/>
  <c r="N65" i="3"/>
  <c r="B63" i="31" s="1"/>
  <c r="B45" i="21"/>
  <c r="G12" i="28"/>
  <c r="G30" i="28"/>
  <c r="G23" i="28"/>
  <c r="G17" i="28"/>
  <c r="G16" i="28"/>
  <c r="G15" i="28"/>
  <c r="G14" i="28"/>
  <c r="N109" i="3"/>
  <c r="B132" i="31" s="1"/>
  <c r="B89" i="21"/>
  <c r="N110" i="3"/>
  <c r="B126" i="31" s="1"/>
  <c r="N111" i="3"/>
  <c r="B111" i="31" s="1"/>
  <c r="B91" i="21"/>
  <c r="H13" i="26"/>
  <c r="B90" i="21"/>
  <c r="N50" i="3"/>
  <c r="B76" i="31" s="1"/>
  <c r="B30" i="21"/>
  <c r="N57" i="3"/>
  <c r="N144" i="3"/>
  <c r="N59" i="3"/>
  <c r="N146" i="3"/>
  <c r="G27" i="28"/>
  <c r="N143" i="3"/>
  <c r="N113" i="3"/>
  <c r="B96" i="31" s="1"/>
  <c r="B93" i="21"/>
  <c r="N140" i="3"/>
  <c r="B81" i="31" s="1"/>
  <c r="B121" i="21"/>
  <c r="N138" i="3"/>
  <c r="B52" i="31" s="1"/>
  <c r="B119" i="21"/>
  <c r="N55" i="3"/>
  <c r="B55" i="31" s="1"/>
  <c r="N46" i="3"/>
  <c r="B71" i="31" s="1"/>
  <c r="B26" i="21"/>
  <c r="N47" i="3"/>
  <c r="B89" i="31" s="1"/>
  <c r="B27" i="21"/>
  <c r="N48" i="3"/>
  <c r="B103" i="31" s="1"/>
  <c r="C10" i="16"/>
  <c r="D10" i="16"/>
  <c r="E10" i="16"/>
  <c r="F10" i="16"/>
  <c r="G10" i="16"/>
  <c r="H10" i="16"/>
  <c r="I10" i="16"/>
  <c r="J10" i="16"/>
  <c r="K10" i="16"/>
  <c r="L10" i="16"/>
  <c r="M10" i="16"/>
  <c r="B10" i="16"/>
  <c r="N6" i="16"/>
  <c r="Q6" i="16"/>
  <c r="N7" i="16"/>
  <c r="Q7" i="16"/>
  <c r="N8" i="16"/>
  <c r="Q8" i="16"/>
  <c r="N9" i="16"/>
  <c r="Q9" i="16"/>
  <c r="N141" i="3"/>
  <c r="B58" i="31" s="1"/>
  <c r="B122" i="21"/>
  <c r="N45" i="3"/>
  <c r="B47" i="31" s="1"/>
  <c r="B25" i="21"/>
  <c r="N44" i="3"/>
  <c r="B28" i="31" s="1"/>
  <c r="B24" i="21"/>
  <c r="N142" i="3"/>
  <c r="B93" i="31" s="1"/>
  <c r="B123" i="21"/>
  <c r="N137" i="3"/>
  <c r="B70" i="31" s="1"/>
  <c r="B118" i="21"/>
  <c r="N145" i="3"/>
  <c r="N136" i="3"/>
  <c r="B100" i="31" s="1"/>
  <c r="B117" i="21"/>
  <c r="N135" i="3"/>
  <c r="B92" i="31" s="1"/>
  <c r="B116" i="21"/>
  <c r="N42" i="3"/>
  <c r="B107" i="31" s="1"/>
  <c r="B22" i="21"/>
  <c r="N41" i="3"/>
  <c r="B90" i="31" s="1"/>
  <c r="B21" i="21"/>
  <c r="H12" i="26"/>
  <c r="N32" i="3"/>
  <c r="B133" i="31" s="1"/>
  <c r="B12" i="21"/>
  <c r="H28" i="26"/>
  <c r="H23" i="26"/>
  <c r="H21" i="26"/>
  <c r="H17" i="26"/>
  <c r="H15" i="26"/>
  <c r="H16" i="26"/>
  <c r="H14" i="26"/>
  <c r="N107" i="3"/>
  <c r="B115" i="31" s="1"/>
  <c r="B87" i="21"/>
  <c r="N148" i="3"/>
  <c r="B94" i="31" s="1"/>
  <c r="B129" i="21"/>
  <c r="G28" i="28"/>
  <c r="N149" i="3"/>
  <c r="B123" i="31" s="1"/>
  <c r="B130" i="21"/>
  <c r="N114" i="3"/>
  <c r="B56" i="31" s="1"/>
  <c r="B94" i="21"/>
  <c r="N62" i="3"/>
  <c r="B44" i="31" s="1"/>
  <c r="B42" i="21"/>
  <c r="N66" i="3"/>
  <c r="B112" i="31" s="1"/>
  <c r="B46" i="21"/>
  <c r="L127" i="3"/>
  <c r="N124" i="3"/>
  <c r="N121" i="3"/>
  <c r="I127" i="3"/>
  <c r="N117" i="3"/>
  <c r="B83" i="31" s="1"/>
  <c r="B97" i="21"/>
  <c r="N153" i="3"/>
  <c r="B127" i="31" s="1"/>
  <c r="B134" i="21"/>
  <c r="N154" i="3"/>
  <c r="B117" i="31" s="1"/>
  <c r="B135" i="21"/>
  <c r="N133" i="3"/>
  <c r="B114" i="31" s="1"/>
  <c r="B114" i="21"/>
  <c r="H22" i="26"/>
  <c r="I24" i="26"/>
  <c r="N112" i="3"/>
  <c r="B73" i="31" s="1"/>
  <c r="B92" i="21"/>
  <c r="N118" i="3"/>
  <c r="B113" i="31" s="1"/>
  <c r="B98" i="21"/>
  <c r="G22" i="28"/>
  <c r="N116" i="3"/>
  <c r="B124" i="31" s="1"/>
  <c r="B96" i="21"/>
  <c r="N63" i="3"/>
  <c r="B69" i="31" s="1"/>
  <c r="B43" i="21"/>
  <c r="G11" i="28"/>
  <c r="F3" i="3"/>
  <c r="F205" i="3"/>
  <c r="G3" i="26"/>
  <c r="F8" i="3"/>
  <c r="F206" i="3"/>
  <c r="N108" i="3"/>
  <c r="B125" i="31" s="1"/>
  <c r="B88" i="21"/>
  <c r="N139" i="3"/>
  <c r="B136" i="31" s="1"/>
  <c r="B120" i="21"/>
  <c r="N38" i="3"/>
  <c r="F127" i="3"/>
  <c r="F16" i="16" s="1"/>
  <c r="F197" i="3"/>
  <c r="N106" i="3"/>
  <c r="B128" i="31" s="1"/>
  <c r="B86" i="21"/>
  <c r="N31" i="3"/>
  <c r="B85" i="31" s="1"/>
  <c r="B11" i="21"/>
  <c r="N39" i="3"/>
  <c r="B102" i="31" s="1"/>
  <c r="B18" i="21"/>
  <c r="N49" i="3"/>
  <c r="B42" i="31" s="1"/>
  <c r="N170" i="3"/>
  <c r="N171" i="3"/>
  <c r="N164" i="3"/>
  <c r="N147" i="3"/>
  <c r="B33" i="31" s="1"/>
  <c r="B128" i="21"/>
  <c r="N150" i="3"/>
  <c r="B131" i="31" s="1"/>
  <c r="B131" i="21"/>
  <c r="N152" i="3"/>
  <c r="H175" i="3"/>
  <c r="H198" i="3"/>
  <c r="I175" i="3"/>
  <c r="I17" i="16"/>
  <c r="I34" i="16"/>
  <c r="I35" i="16" s="1"/>
  <c r="N131" i="3"/>
  <c r="N161" i="3"/>
  <c r="N162" i="3"/>
  <c r="N90" i="3"/>
  <c r="N34" i="3"/>
  <c r="N92" i="3"/>
  <c r="N93" i="3"/>
  <c r="N94" i="3"/>
  <c r="N95" i="3"/>
  <c r="N97" i="3"/>
  <c r="B35" i="21"/>
  <c r="N52" i="3"/>
  <c r="B36" i="31" s="1"/>
  <c r="B32" i="21"/>
  <c r="N60" i="3"/>
  <c r="N54" i="3"/>
  <c r="N67" i="3"/>
  <c r="B119" i="31" s="1"/>
  <c r="B47" i="21"/>
  <c r="N70" i="3"/>
  <c r="B17" i="31" s="1"/>
  <c r="E17" i="31" s="1"/>
  <c r="B50" i="21"/>
  <c r="N82" i="3"/>
  <c r="N96" i="3"/>
  <c r="N53" i="3"/>
  <c r="B12" i="31" s="1"/>
  <c r="E12" i="31" s="1"/>
  <c r="B33" i="21"/>
  <c r="N37" i="3"/>
  <c r="N5" i="16"/>
  <c r="Q5" i="16"/>
  <c r="N4" i="16"/>
  <c r="N191" i="3"/>
  <c r="N189" i="3"/>
  <c r="N42" i="16"/>
  <c r="N36" i="16"/>
  <c r="N33" i="16"/>
  <c r="N27" i="16"/>
  <c r="N39" i="16"/>
  <c r="N24" i="16"/>
  <c r="N58" i="3"/>
  <c r="B120" i="31" s="1"/>
  <c r="B38" i="21"/>
  <c r="N74" i="3"/>
  <c r="B99" i="31" s="1"/>
  <c r="B54" i="21"/>
  <c r="N75" i="3"/>
  <c r="B91" i="31" s="1"/>
  <c r="B55" i="21"/>
  <c r="N72" i="3"/>
  <c r="G13" i="28"/>
  <c r="E8" i="3"/>
  <c r="E206" i="3" s="1"/>
  <c r="F28" i="3"/>
  <c r="B29" i="21"/>
  <c r="N10" i="16"/>
  <c r="Q4" i="16"/>
  <c r="Q10" i="16"/>
  <c r="N43" i="3"/>
  <c r="B22" i="31" s="1"/>
  <c r="B23" i="21"/>
  <c r="D175" i="3"/>
  <c r="N35" i="3"/>
  <c r="B40" i="31" s="1"/>
  <c r="B19" i="21"/>
  <c r="N7" i="3"/>
  <c r="C3" i="26"/>
  <c r="M185" i="3"/>
  <c r="I198" i="3"/>
  <c r="N81" i="3"/>
  <c r="B185" i="3"/>
  <c r="B199" i="3"/>
  <c r="B18" i="16"/>
  <c r="G175" i="3"/>
  <c r="G17" i="16"/>
  <c r="G34" i="16"/>
  <c r="G35" i="16"/>
  <c r="H17" i="16"/>
  <c r="H34" i="16"/>
  <c r="H35" i="16"/>
  <c r="N64" i="3"/>
  <c r="B27" i="31" s="1"/>
  <c r="B44" i="21"/>
  <c r="N130" i="3"/>
  <c r="B60" i="31" s="1"/>
  <c r="B111" i="21"/>
  <c r="N69" i="3"/>
  <c r="B9" i="31" s="1"/>
  <c r="E9" i="31" s="1"/>
  <c r="B49" i="21"/>
  <c r="F185" i="3"/>
  <c r="F199" i="3"/>
  <c r="M175" i="3"/>
  <c r="M17" i="16" s="1"/>
  <c r="M34" i="16" s="1"/>
  <c r="M35" i="16" s="1"/>
  <c r="C185" i="3"/>
  <c r="D127" i="3"/>
  <c r="D16" i="16" s="1"/>
  <c r="D197" i="3"/>
  <c r="C180" i="3"/>
  <c r="C200" i="3"/>
  <c r="C175" i="3"/>
  <c r="N105" i="3"/>
  <c r="D180" i="3"/>
  <c r="F175" i="3"/>
  <c r="B180" i="3"/>
  <c r="G180" i="3"/>
  <c r="N68" i="3"/>
  <c r="B74" i="31" s="1"/>
  <c r="B48" i="21"/>
  <c r="G100" i="3"/>
  <c r="B3" i="3"/>
  <c r="B205" i="3"/>
  <c r="G8" i="3"/>
  <c r="F14" i="16"/>
  <c r="F31" i="16" s="1"/>
  <c r="F32" i="16" s="1"/>
  <c r="F25" i="16"/>
  <c r="F26" i="16"/>
  <c r="F195" i="3"/>
  <c r="C212" i="3"/>
  <c r="C19" i="16"/>
  <c r="C40" i="16"/>
  <c r="C41" i="16"/>
  <c r="H11" i="26"/>
  <c r="I18" i="26"/>
  <c r="N132" i="3"/>
  <c r="B21" i="31" s="1"/>
  <c r="E21" i="31" s="1"/>
  <c r="B113" i="21"/>
  <c r="H27" i="26"/>
  <c r="I29" i="26"/>
  <c r="C127" i="3"/>
  <c r="C197" i="3"/>
  <c r="C16" i="16"/>
  <c r="C100" i="3"/>
  <c r="N40" i="3"/>
  <c r="B84" i="31" s="1"/>
  <c r="D100" i="3"/>
  <c r="D15" i="16"/>
  <c r="D28" i="16"/>
  <c r="D29" i="16"/>
  <c r="B28" i="21"/>
  <c r="B175" i="3"/>
  <c r="B198" i="3"/>
  <c r="B17" i="16"/>
  <c r="G198" i="3"/>
  <c r="D185" i="3"/>
  <c r="D19" i="16"/>
  <c r="D40" i="16"/>
  <c r="D41" i="16"/>
  <c r="C199" i="3"/>
  <c r="C18" i="16"/>
  <c r="C37" i="16"/>
  <c r="C38" i="16"/>
  <c r="B127" i="3"/>
  <c r="B197" i="3"/>
  <c r="B16" i="16"/>
  <c r="B31" i="16" s="1"/>
  <c r="F180" i="3"/>
  <c r="F18" i="16"/>
  <c r="F37" i="16"/>
  <c r="F38" i="16"/>
  <c r="B100" i="3"/>
  <c r="F19" i="16"/>
  <c r="F40" i="16"/>
  <c r="F41" i="16"/>
  <c r="C198" i="3"/>
  <c r="C17" i="16"/>
  <c r="C34" i="16"/>
  <c r="C35" i="16"/>
  <c r="D18" i="16"/>
  <c r="D37" i="16"/>
  <c r="D38" i="16"/>
  <c r="D200" i="3"/>
  <c r="D212" i="3"/>
  <c r="B200" i="3"/>
  <c r="B37" i="16"/>
  <c r="B38" i="16"/>
  <c r="F198" i="3"/>
  <c r="F17" i="16"/>
  <c r="D198" i="3"/>
  <c r="D17" i="16"/>
  <c r="G200" i="3"/>
  <c r="G18" i="16"/>
  <c r="G206" i="3"/>
  <c r="G210" i="3"/>
  <c r="G28" i="3"/>
  <c r="C3" i="3"/>
  <c r="B20" i="21"/>
  <c r="B212" i="3"/>
  <c r="B19" i="16"/>
  <c r="B40" i="16"/>
  <c r="B41" i="16"/>
  <c r="I31" i="26"/>
  <c r="C196" i="3"/>
  <c r="D196" i="3"/>
  <c r="B34" i="16"/>
  <c r="B35" i="16"/>
  <c r="D199" i="3"/>
  <c r="B210" i="3"/>
  <c r="B28" i="3"/>
  <c r="B195" i="3"/>
  <c r="B14" i="16"/>
  <c r="F200" i="3"/>
  <c r="F212" i="3"/>
  <c r="B196" i="3"/>
  <c r="F34" i="16"/>
  <c r="F35" i="16"/>
  <c r="G37" i="16"/>
  <c r="G212" i="3"/>
  <c r="F210" i="3"/>
  <c r="D34" i="16"/>
  <c r="G195" i="3"/>
  <c r="G14" i="16"/>
  <c r="G31" i="16" s="1"/>
  <c r="G32" i="16" s="1"/>
  <c r="D3" i="26"/>
  <c r="B211" i="3"/>
  <c r="B213" i="3"/>
  <c r="B15" i="16"/>
  <c r="B28" i="16"/>
  <c r="B29" i="16"/>
  <c r="C211" i="3"/>
  <c r="C15" i="16"/>
  <c r="C28" i="16"/>
  <c r="C29" i="16"/>
  <c r="D211" i="3"/>
  <c r="B201" i="3"/>
  <c r="B187" i="3"/>
  <c r="G38" i="16"/>
  <c r="D35" i="16"/>
  <c r="G25" i="16"/>
  <c r="G26" i="16"/>
  <c r="C28" i="3"/>
  <c r="C187" i="3"/>
  <c r="C205" i="3"/>
  <c r="B25" i="16"/>
  <c r="B26" i="16"/>
  <c r="B20" i="16"/>
  <c r="B43" i="16"/>
  <c r="B44" i="16" s="1"/>
  <c r="C195" i="3"/>
  <c r="C210" i="3"/>
  <c r="C213" i="3"/>
  <c r="C14" i="16"/>
  <c r="C31" i="16" s="1"/>
  <c r="C32" i="16" s="1"/>
  <c r="C20" i="16"/>
  <c r="C43" i="16"/>
  <c r="C44" i="16"/>
  <c r="C201" i="3"/>
  <c r="C25" i="16"/>
  <c r="C26" i="16"/>
  <c r="D3" i="3"/>
  <c r="D28" i="3"/>
  <c r="E3" i="26"/>
  <c r="D195" i="3"/>
  <c r="D187" i="3"/>
  <c r="D14" i="16"/>
  <c r="D31" i="16" s="1"/>
  <c r="D32" i="16" s="1"/>
  <c r="D205" i="3"/>
  <c r="D20" i="16"/>
  <c r="D43" i="16"/>
  <c r="D25" i="16"/>
  <c r="D201" i="3"/>
  <c r="D210" i="3"/>
  <c r="D44" i="16"/>
  <c r="D26" i="16"/>
  <c r="D213" i="3"/>
  <c r="G15" i="16"/>
  <c r="G28" i="16"/>
  <c r="G29" i="16"/>
  <c r="G196" i="3"/>
  <c r="B143" i="21" l="1"/>
  <c r="B50" i="31"/>
  <c r="B142" i="21"/>
  <c r="B2" i="31"/>
  <c r="E2" i="31" s="1"/>
  <c r="B112" i="21"/>
  <c r="B18" i="31"/>
  <c r="E18" i="31" s="1"/>
  <c r="B133" i="21"/>
  <c r="B72" i="31"/>
  <c r="B145" i="21"/>
  <c r="B105" i="31"/>
  <c r="B153" i="21"/>
  <c r="B59" i="31"/>
  <c r="B152" i="21"/>
  <c r="B87" i="31"/>
  <c r="B126" i="21"/>
  <c r="B80" i="31"/>
  <c r="B124" i="21"/>
  <c r="B43" i="31"/>
  <c r="B127" i="21"/>
  <c r="B25" i="31"/>
  <c r="B125" i="21"/>
  <c r="B97" i="31"/>
  <c r="B136" i="21"/>
  <c r="B23" i="31"/>
  <c r="B132" i="21"/>
  <c r="G29" i="28" s="1"/>
  <c r="B95" i="31"/>
  <c r="B138" i="21"/>
  <c r="H28" i="29" s="1"/>
  <c r="B75" i="31"/>
  <c r="B85" i="21"/>
  <c r="B61" i="31"/>
  <c r="B101" i="21"/>
  <c r="B130" i="31"/>
  <c r="B104" i="21"/>
  <c r="B129" i="31"/>
  <c r="B61" i="21"/>
  <c r="B51" i="31"/>
  <c r="B52" i="21"/>
  <c r="B16" i="31"/>
  <c r="E16" i="31" s="1"/>
  <c r="B16" i="21"/>
  <c r="B41" i="31"/>
  <c r="B135" i="31"/>
  <c r="B76" i="21"/>
  <c r="B62" i="21"/>
  <c r="B116" i="31"/>
  <c r="B34" i="21"/>
  <c r="B121" i="31"/>
  <c r="B40" i="21"/>
  <c r="B5" i="31"/>
  <c r="E5" i="31" s="1"/>
  <c r="B77" i="21"/>
  <c r="B35" i="31"/>
  <c r="B66" i="31"/>
  <c r="B75" i="21"/>
  <c r="B74" i="21"/>
  <c r="B31" i="31"/>
  <c r="B3" i="31"/>
  <c r="E3" i="31" s="1"/>
  <c r="B73" i="21"/>
  <c r="B134" i="31"/>
  <c r="B72" i="21"/>
  <c r="B14" i="21"/>
  <c r="B98" i="31"/>
  <c r="B70" i="21"/>
  <c r="B20" i="31"/>
  <c r="E20" i="31" s="1"/>
  <c r="B17" i="21"/>
  <c r="B49" i="31"/>
  <c r="B39" i="21"/>
  <c r="B77" i="31"/>
  <c r="B37" i="21"/>
  <c r="B106" i="31"/>
  <c r="H18" i="28"/>
  <c r="M100" i="3"/>
  <c r="M15" i="16" s="1"/>
  <c r="M28" i="16" s="1"/>
  <c r="M29" i="16" s="1"/>
  <c r="M19" i="16"/>
  <c r="M40" i="16" s="1"/>
  <c r="M41" i="16" s="1"/>
  <c r="M199" i="3"/>
  <c r="H16" i="29"/>
  <c r="M28" i="29" s="1"/>
  <c r="H7" i="29"/>
  <c r="N26" i="3"/>
  <c r="C7" i="30"/>
  <c r="N209" i="3"/>
  <c r="N88" i="3"/>
  <c r="H14" i="29"/>
  <c r="N91" i="3"/>
  <c r="H15" i="29"/>
  <c r="M27" i="29" s="1"/>
  <c r="L18" i="3"/>
  <c r="C5" i="30"/>
  <c r="M18" i="3"/>
  <c r="M208" i="3" s="1"/>
  <c r="M22" i="3"/>
  <c r="M28" i="3" s="1"/>
  <c r="M127" i="3"/>
  <c r="M16" i="16"/>
  <c r="M197" i="3"/>
  <c r="M198" i="3"/>
  <c r="N25" i="3"/>
  <c r="B6" i="30" s="1"/>
  <c r="C6" i="30" s="1"/>
  <c r="M180" i="3"/>
  <c r="M18" i="16" s="1"/>
  <c r="M37" i="16" s="1"/>
  <c r="M38" i="16" s="1"/>
  <c r="N78" i="3"/>
  <c r="N119" i="3"/>
  <c r="H12" i="29"/>
  <c r="M25" i="29" s="1"/>
  <c r="B66" i="21"/>
  <c r="L185" i="3"/>
  <c r="L19" i="16" s="1"/>
  <c r="L40" i="16" s="1"/>
  <c r="L41" i="16" s="1"/>
  <c r="N87" i="3"/>
  <c r="I197" i="3"/>
  <c r="I16" i="16"/>
  <c r="L197" i="3"/>
  <c r="L16" i="16"/>
  <c r="L180" i="3"/>
  <c r="L200" i="3" s="1"/>
  <c r="L212" i="3" s="1"/>
  <c r="N89" i="3"/>
  <c r="N160" i="3"/>
  <c r="E127" i="3"/>
  <c r="E16" i="16" s="1"/>
  <c r="E180" i="3"/>
  <c r="E185" i="3"/>
  <c r="L100" i="3"/>
  <c r="L196" i="3" s="1"/>
  <c r="H7" i="26"/>
  <c r="N51" i="3"/>
  <c r="J175" i="3"/>
  <c r="F100" i="3"/>
  <c r="I185" i="3"/>
  <c r="N56" i="3"/>
  <c r="H31" i="28"/>
  <c r="L175" i="3"/>
  <c r="N20" i="3"/>
  <c r="I199" i="3"/>
  <c r="I19" i="16"/>
  <c r="I40" i="16" s="1"/>
  <c r="I41" i="16" s="1"/>
  <c r="J17" i="16"/>
  <c r="J198" i="3"/>
  <c r="N173" i="3"/>
  <c r="B157" i="21" s="1"/>
  <c r="N174" i="3"/>
  <c r="B158" i="21" s="1"/>
  <c r="K185" i="3"/>
  <c r="K199" i="3" s="1"/>
  <c r="N104" i="3"/>
  <c r="J127" i="3"/>
  <c r="N61" i="3"/>
  <c r="E175" i="3"/>
  <c r="E18" i="16"/>
  <c r="E37" i="16" s="1"/>
  <c r="E38" i="16" s="1"/>
  <c r="E200" i="3"/>
  <c r="E212" i="3" s="1"/>
  <c r="H5" i="26"/>
  <c r="N5" i="3"/>
  <c r="E199" i="3"/>
  <c r="E19" i="16"/>
  <c r="E40" i="16" s="1"/>
  <c r="E41" i="16" s="1"/>
  <c r="E197" i="3"/>
  <c r="N33" i="3"/>
  <c r="B11" i="31" s="1"/>
  <c r="E11" i="31" s="1"/>
  <c r="N172" i="3"/>
  <c r="B156" i="21" s="1"/>
  <c r="G21" i="28"/>
  <c r="H24" i="28" s="1"/>
  <c r="H100" i="3"/>
  <c r="H196" i="3" s="1"/>
  <c r="N125" i="3"/>
  <c r="H127" i="3"/>
  <c r="N115" i="3"/>
  <c r="N126" i="3"/>
  <c r="F15" i="16"/>
  <c r="F187" i="3"/>
  <c r="F196" i="3"/>
  <c r="E100" i="3"/>
  <c r="K175" i="3"/>
  <c r="N36" i="3"/>
  <c r="K180" i="3"/>
  <c r="K200" i="3" s="1"/>
  <c r="K212" i="3" s="1"/>
  <c r="J185" i="3"/>
  <c r="J19" i="16"/>
  <c r="J40" i="16" s="1"/>
  <c r="J41" i="16" s="1"/>
  <c r="J199" i="3"/>
  <c r="J34" i="16"/>
  <c r="H15" i="16"/>
  <c r="H28" i="16" s="1"/>
  <c r="H29" i="16" s="1"/>
  <c r="N184" i="3"/>
  <c r="B168" i="21" s="1"/>
  <c r="H185" i="3"/>
  <c r="G185" i="3"/>
  <c r="N183" i="3"/>
  <c r="J13" i="3"/>
  <c r="J180" i="3"/>
  <c r="J200" i="3" s="1"/>
  <c r="N11" i="3"/>
  <c r="N10" i="3"/>
  <c r="G5" i="28"/>
  <c r="B32" i="16"/>
  <c r="G4" i="28"/>
  <c r="I13" i="3"/>
  <c r="I207" i="3" s="1"/>
  <c r="G6" i="28"/>
  <c r="N179" i="3"/>
  <c r="B163" i="21" s="1"/>
  <c r="N12" i="3"/>
  <c r="I180" i="3"/>
  <c r="I200" i="3" s="1"/>
  <c r="I212" i="3" s="1"/>
  <c r="I8" i="3"/>
  <c r="N9" i="3"/>
  <c r="H180" i="3"/>
  <c r="H200" i="3" s="1"/>
  <c r="B141" i="21" l="1"/>
  <c r="B101" i="31"/>
  <c r="M30" i="29"/>
  <c r="I32" i="29"/>
  <c r="B107" i="21"/>
  <c r="B53" i="31"/>
  <c r="B95" i="21"/>
  <c r="B65" i="31"/>
  <c r="B106" i="21"/>
  <c r="B15" i="31"/>
  <c r="E15" i="31" s="1"/>
  <c r="B84" i="21"/>
  <c r="B6" i="31"/>
  <c r="E6" i="31" s="1"/>
  <c r="B99" i="21"/>
  <c r="B122" i="31"/>
  <c r="B15" i="21"/>
  <c r="B8" i="31"/>
  <c r="E8" i="31" s="1"/>
  <c r="B41" i="21"/>
  <c r="B4" i="31"/>
  <c r="E4" i="31" s="1"/>
  <c r="B36" i="21"/>
  <c r="B24" i="31"/>
  <c r="B31" i="21"/>
  <c r="B10" i="31"/>
  <c r="E10" i="31" s="1"/>
  <c r="B69" i="21"/>
  <c r="B7" i="31"/>
  <c r="E7" i="31" s="1"/>
  <c r="B67" i="21"/>
  <c r="B34" i="31"/>
  <c r="B58" i="21"/>
  <c r="B19" i="31"/>
  <c r="E19" i="31" s="1"/>
  <c r="B71" i="21"/>
  <c r="B108" i="31"/>
  <c r="B68" i="21"/>
  <c r="B109" i="31"/>
  <c r="H33" i="28"/>
  <c r="H6" i="29"/>
  <c r="M196" i="3"/>
  <c r="M211" i="3" s="1"/>
  <c r="H21" i="29"/>
  <c r="K19" i="16"/>
  <c r="K40" i="16" s="1"/>
  <c r="K41" i="16" s="1"/>
  <c r="K100" i="3"/>
  <c r="K196" i="3" s="1"/>
  <c r="N19" i="3"/>
  <c r="M210" i="3"/>
  <c r="H5" i="29"/>
  <c r="L13" i="3"/>
  <c r="L28" i="3" s="1"/>
  <c r="N21" i="3"/>
  <c r="N23" i="3"/>
  <c r="B4" i="30" s="1"/>
  <c r="C4" i="30" s="1"/>
  <c r="L15" i="16"/>
  <c r="L28" i="16" s="1"/>
  <c r="L29" i="16" s="1"/>
  <c r="L199" i="3"/>
  <c r="N22" i="3"/>
  <c r="M200" i="3"/>
  <c r="M212" i="3" s="1"/>
  <c r="H11" i="29"/>
  <c r="N103" i="3"/>
  <c r="K127" i="3"/>
  <c r="N134" i="3"/>
  <c r="N99" i="3"/>
  <c r="J100" i="3"/>
  <c r="J15" i="16" s="1"/>
  <c r="J28" i="16" s="1"/>
  <c r="J29" i="16" s="1"/>
  <c r="H197" i="3"/>
  <c r="H16" i="16"/>
  <c r="J197" i="3"/>
  <c r="J16" i="16"/>
  <c r="N18" i="3"/>
  <c r="B6" i="21" s="1"/>
  <c r="E6" i="21" s="1"/>
  <c r="L208" i="3"/>
  <c r="N208" i="3" s="1"/>
  <c r="N178" i="3"/>
  <c r="B162" i="21" s="1"/>
  <c r="C164" i="21" s="1"/>
  <c r="G15" i="21" s="1"/>
  <c r="L18" i="16"/>
  <c r="L37" i="16" s="1"/>
  <c r="L38" i="16" s="1"/>
  <c r="B13" i="21"/>
  <c r="L198" i="3"/>
  <c r="L211" i="3" s="1"/>
  <c r="L17" i="16"/>
  <c r="L34" i="16" s="1"/>
  <c r="L35" i="16" s="1"/>
  <c r="N175" i="3"/>
  <c r="E198" i="3"/>
  <c r="E17" i="16"/>
  <c r="E34" i="16" s="1"/>
  <c r="E35" i="16" s="1"/>
  <c r="H6" i="26"/>
  <c r="N6" i="3"/>
  <c r="E3" i="3"/>
  <c r="N4" i="3"/>
  <c r="N98" i="3"/>
  <c r="G127" i="3"/>
  <c r="G16" i="16" s="1"/>
  <c r="F211" i="3"/>
  <c r="F213" i="3" s="1"/>
  <c r="F201" i="3"/>
  <c r="F28" i="16"/>
  <c r="F29" i="16" s="1"/>
  <c r="F20" i="16"/>
  <c r="F43" i="16" s="1"/>
  <c r="F44" i="16" s="1"/>
  <c r="E196" i="3"/>
  <c r="E15" i="16"/>
  <c r="K15" i="16"/>
  <c r="K28" i="16" s="1"/>
  <c r="K29" i="16" s="1"/>
  <c r="K198" i="3"/>
  <c r="K17" i="16"/>
  <c r="N16" i="3"/>
  <c r="K18" i="16"/>
  <c r="K37" i="16" s="1"/>
  <c r="K38" i="16" s="1"/>
  <c r="J196" i="3"/>
  <c r="J211" i="3" s="1"/>
  <c r="J35" i="16"/>
  <c r="H19" i="16"/>
  <c r="H40" i="16" s="1"/>
  <c r="H41" i="16" s="1"/>
  <c r="H199" i="3"/>
  <c r="H211" i="3" s="1"/>
  <c r="B167" i="21"/>
  <c r="C169" i="21" s="1"/>
  <c r="G16" i="21" s="1"/>
  <c r="N185" i="3"/>
  <c r="G19" i="16"/>
  <c r="G199" i="3"/>
  <c r="N17" i="3"/>
  <c r="J207" i="3"/>
  <c r="J210" i="3" s="1"/>
  <c r="J28" i="3"/>
  <c r="J187" i="3" s="1"/>
  <c r="J18" i="16"/>
  <c r="J212" i="3"/>
  <c r="I100" i="3"/>
  <c r="N76" i="3"/>
  <c r="B14" i="31" s="1"/>
  <c r="E14" i="31" s="1"/>
  <c r="I206" i="3"/>
  <c r="I210" i="3" s="1"/>
  <c r="I28" i="3"/>
  <c r="G7" i="28"/>
  <c r="I18" i="16"/>
  <c r="I37" i="16" s="1"/>
  <c r="I38" i="16" s="1"/>
  <c r="H8" i="3"/>
  <c r="H13" i="3"/>
  <c r="N15" i="3"/>
  <c r="H18" i="16"/>
  <c r="H212" i="3"/>
  <c r="B115" i="21" l="1"/>
  <c r="C159" i="21" s="1"/>
  <c r="G14" i="21" s="1"/>
  <c r="B26" i="31"/>
  <c r="B83" i="21"/>
  <c r="C108" i="21" s="1"/>
  <c r="G13" i="21" s="1"/>
  <c r="B32" i="31"/>
  <c r="B30" i="31"/>
  <c r="B78" i="21"/>
  <c r="B79" i="21"/>
  <c r="B39" i="31"/>
  <c r="I18" i="29"/>
  <c r="M24" i="29"/>
  <c r="I24" i="29"/>
  <c r="M23" i="29"/>
  <c r="B7" i="21"/>
  <c r="E7" i="21" s="1"/>
  <c r="B3" i="30"/>
  <c r="C3" i="30" s="1"/>
  <c r="D8" i="30" s="1"/>
  <c r="D35" i="30" s="1"/>
  <c r="M213" i="3"/>
  <c r="N200" i="3"/>
  <c r="M195" i="3"/>
  <c r="M201" i="3" s="1"/>
  <c r="N100" i="3"/>
  <c r="K197" i="3"/>
  <c r="K16" i="16"/>
  <c r="N16" i="16" s="1"/>
  <c r="R6" i="16" s="1"/>
  <c r="N198" i="3"/>
  <c r="K211" i="3"/>
  <c r="N180" i="3"/>
  <c r="L207" i="3"/>
  <c r="L210" i="3" s="1"/>
  <c r="L213" i="3" s="1"/>
  <c r="L14" i="16"/>
  <c r="L195" i="3"/>
  <c r="L201" i="3" s="1"/>
  <c r="L187" i="3"/>
  <c r="E205" i="3"/>
  <c r="E28" i="3"/>
  <c r="N3" i="3"/>
  <c r="B3" i="21" s="1"/>
  <c r="G3" i="28"/>
  <c r="H8" i="28" s="1"/>
  <c r="H35" i="28" s="1"/>
  <c r="H4" i="26"/>
  <c r="F3" i="26"/>
  <c r="H3" i="26" s="1"/>
  <c r="I8" i="26" s="1"/>
  <c r="I33" i="26" s="1"/>
  <c r="G197" i="3"/>
  <c r="N127" i="3"/>
  <c r="G187" i="3"/>
  <c r="E28" i="16"/>
  <c r="E29" i="16" s="1"/>
  <c r="E211" i="3"/>
  <c r="K34" i="16"/>
  <c r="N17" i="16"/>
  <c r="G40" i="16"/>
  <c r="G20" i="16"/>
  <c r="G43" i="16" s="1"/>
  <c r="G44" i="16" s="1"/>
  <c r="N19" i="16"/>
  <c r="N199" i="3"/>
  <c r="J213" i="3"/>
  <c r="J14" i="16"/>
  <c r="J195" i="3"/>
  <c r="J201" i="3" s="1"/>
  <c r="I187" i="3"/>
  <c r="J37" i="16"/>
  <c r="J38" i="16" s="1"/>
  <c r="B56" i="21"/>
  <c r="I15" i="16"/>
  <c r="I196" i="3"/>
  <c r="H28" i="3"/>
  <c r="N18" i="16"/>
  <c r="R8" i="16" s="1"/>
  <c r="I14" i="16"/>
  <c r="I31" i="16" s="1"/>
  <c r="I32" i="16" s="1"/>
  <c r="I195" i="3"/>
  <c r="N8" i="3"/>
  <c r="B4" i="21" s="1"/>
  <c r="E4" i="21" s="1"/>
  <c r="H206" i="3"/>
  <c r="N206" i="3" s="1"/>
  <c r="H207" i="3"/>
  <c r="H37" i="16"/>
  <c r="H38" i="16" s="1"/>
  <c r="N212" i="3"/>
  <c r="I34" i="29" l="1"/>
  <c r="N197" i="3"/>
  <c r="M14" i="16"/>
  <c r="M187" i="3"/>
  <c r="C80" i="21"/>
  <c r="G12" i="21" s="1"/>
  <c r="S8" i="16"/>
  <c r="R9" i="16"/>
  <c r="S9" i="16" s="1"/>
  <c r="S6" i="16"/>
  <c r="R7" i="16"/>
  <c r="S7" i="16" s="1"/>
  <c r="L31" i="16"/>
  <c r="L32" i="16" s="1"/>
  <c r="L25" i="16"/>
  <c r="L26" i="16" s="1"/>
  <c r="L20" i="16"/>
  <c r="L43" i="16" s="1"/>
  <c r="L44" i="16" s="1"/>
  <c r="I201" i="3"/>
  <c r="E195" i="3"/>
  <c r="E201" i="3" s="1"/>
  <c r="E14" i="16"/>
  <c r="E187" i="3"/>
  <c r="G3" i="21"/>
  <c r="I3" i="21" s="1"/>
  <c r="E3" i="21"/>
  <c r="E210" i="3"/>
  <c r="E213" i="3" s="1"/>
  <c r="N205" i="3"/>
  <c r="G211" i="3"/>
  <c r="G201" i="3"/>
  <c r="K35" i="16"/>
  <c r="N34" i="16"/>
  <c r="N35" i="16" s="1"/>
  <c r="G41" i="16"/>
  <c r="N40" i="16"/>
  <c r="N41" i="16" s="1"/>
  <c r="J31" i="16"/>
  <c r="J32" i="16" s="1"/>
  <c r="J25" i="16"/>
  <c r="J26" i="16" s="1"/>
  <c r="J20" i="16"/>
  <c r="J43" i="16" s="1"/>
  <c r="J44" i="16" s="1"/>
  <c r="N196" i="3"/>
  <c r="I211" i="3"/>
  <c r="I28" i="16"/>
  <c r="N15" i="16"/>
  <c r="R5" i="16" s="1"/>
  <c r="S5" i="16" s="1"/>
  <c r="I25" i="16"/>
  <c r="I26" i="16" s="1"/>
  <c r="I20" i="16"/>
  <c r="I43" i="16" s="1"/>
  <c r="I44" i="16" s="1"/>
  <c r="N37" i="16"/>
  <c r="N38" i="16" s="1"/>
  <c r="H187" i="3"/>
  <c r="H14" i="16"/>
  <c r="H31" i="16" s="1"/>
  <c r="H195" i="3"/>
  <c r="H210" i="3"/>
  <c r="M20" i="16" l="1"/>
  <c r="M43" i="16" s="1"/>
  <c r="M44" i="16" s="1"/>
  <c r="M25" i="16"/>
  <c r="M26" i="16" s="1"/>
  <c r="M31" i="16"/>
  <c r="M32" i="16" s="1"/>
  <c r="G213" i="3"/>
  <c r="N211" i="3"/>
  <c r="E31" i="16"/>
  <c r="E32" i="16" s="1"/>
  <c r="E25" i="16"/>
  <c r="E26" i="16" s="1"/>
  <c r="E20" i="16"/>
  <c r="E43" i="16" s="1"/>
  <c r="E44" i="16" s="1"/>
  <c r="N28" i="16"/>
  <c r="N29" i="16" s="1"/>
  <c r="I29" i="16"/>
  <c r="I213" i="3"/>
  <c r="H32" i="16"/>
  <c r="H201" i="3"/>
  <c r="H25" i="16"/>
  <c r="H20" i="16"/>
  <c r="H43" i="16" s="1"/>
  <c r="H213" i="3"/>
  <c r="H26" i="16" l="1"/>
  <c r="H44" i="16"/>
  <c r="H3" i="29" l="1"/>
  <c r="I8" i="29" s="1"/>
  <c r="I36" i="29" s="1"/>
  <c r="H4" i="29"/>
  <c r="K13" i="3" l="1"/>
  <c r="N14" i="3"/>
  <c r="K28" i="3" l="1"/>
  <c r="K207" i="3"/>
  <c r="N13" i="3"/>
  <c r="B5" i="21" l="1"/>
  <c r="N28" i="3"/>
  <c r="N187" i="3" s="1"/>
  <c r="K210" i="3"/>
  <c r="N207" i="3"/>
  <c r="K14" i="16"/>
  <c r="K195" i="3"/>
  <c r="K187" i="3"/>
  <c r="K201" i="3" l="1"/>
  <c r="N201" i="3" s="1"/>
  <c r="N195" i="3"/>
  <c r="N14" i="16"/>
  <c r="K20" i="16"/>
  <c r="K43" i="16" s="1"/>
  <c r="K25" i="16"/>
  <c r="K31" i="16"/>
  <c r="N210" i="3"/>
  <c r="N213" i="3" s="1"/>
  <c r="K213" i="3"/>
  <c r="C8" i="21"/>
  <c r="E5" i="21"/>
  <c r="C171" i="21" l="1"/>
  <c r="G11" i="21"/>
  <c r="G17" i="21" s="1"/>
  <c r="N31" i="16"/>
  <c r="N32" i="16" s="1"/>
  <c r="K32" i="16"/>
  <c r="N25" i="16"/>
  <c r="N26" i="16" s="1"/>
  <c r="K26" i="16"/>
  <c r="N43" i="16"/>
  <c r="N44" i="16" s="1"/>
  <c r="K44" i="16"/>
  <c r="R4" i="16"/>
  <c r="N20" i="16"/>
  <c r="R10" i="16" l="1"/>
  <c r="S10" i="16" s="1"/>
  <c r="S4" i="16"/>
</calcChain>
</file>

<file path=xl/sharedStrings.xml><?xml version="1.0" encoding="utf-8"?>
<sst xmlns="http://schemas.openxmlformats.org/spreadsheetml/2006/main" count="869" uniqueCount="367">
  <si>
    <t>EXPOSICIONS</t>
  </si>
  <si>
    <t>ACTIVITATS</t>
  </si>
  <si>
    <t>Xcèntric</t>
  </si>
  <si>
    <t>DEBATS</t>
  </si>
  <si>
    <t>ARXIUS</t>
  </si>
  <si>
    <t>LLOGUERS-CESSIONS</t>
  </si>
  <si>
    <t>Actes d'empresa</t>
  </si>
  <si>
    <t>Cessions d'espais</t>
  </si>
  <si>
    <t>Arxiu CCCB</t>
  </si>
  <si>
    <t>Arxiu Xcèntric</t>
  </si>
  <si>
    <t>TOTALS</t>
  </si>
  <si>
    <t>Institut d'Humanitats</t>
  </si>
  <si>
    <t>Dies obert exposicions</t>
  </si>
  <si>
    <t>Dies obert Centre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</si>
  <si>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</si>
  <si>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</si>
  <si>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</si>
  <si>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</si>
  <si>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</si>
  <si>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</si>
  <si>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</si>
  <si>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</si>
  <si>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</si>
  <si>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</si>
  <si>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</si>
  <si>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</si>
  <si>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Totals</t>
  </si>
  <si>
    <t>Exposicions</t>
  </si>
  <si>
    <t>Activitats</t>
  </si>
  <si>
    <t>Debats</t>
  </si>
  <si>
    <t>Arxius</t>
  </si>
  <si>
    <t>Lloguers</t>
  </si>
  <si>
    <t>Dies obert</t>
  </si>
  <si>
    <t>Visites/dia</t>
  </si>
  <si>
    <t>CUIMPB</t>
  </si>
  <si>
    <t>Món Llibre</t>
  </si>
  <si>
    <t>CURSOS, DEBATS I PRESENTACIONS</t>
  </si>
  <si>
    <t>ARXIUS CCCB</t>
  </si>
  <si>
    <t>Amics del CCCB</t>
  </si>
  <si>
    <t>L'Alternativa</t>
  </si>
  <si>
    <t>TOTAL</t>
  </si>
  <si>
    <t>Programa Alzheimer</t>
  </si>
  <si>
    <t>Poetry Slam</t>
  </si>
  <si>
    <t>Culturnautes</t>
  </si>
  <si>
    <t>Miniput</t>
  </si>
  <si>
    <t>Festival DOCsBarcelona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</si>
  <si>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</si>
  <si>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</si>
  <si>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</si>
  <si>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</si>
  <si>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</si>
  <si>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</si>
  <si>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</si>
  <si>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</si>
  <si>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</si>
  <si>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</si>
  <si>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</si>
  <si>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</si>
  <si>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totals</t>
  </si>
  <si>
    <t>Taula Comparada</t>
  </si>
  <si>
    <t>Debats i conferències</t>
  </si>
  <si>
    <t>El dia més curt</t>
  </si>
  <si>
    <t>CESSIONS I ALTRES</t>
  </si>
  <si>
    <t>Cessions i altres</t>
  </si>
  <si>
    <t>total expo</t>
  </si>
  <si>
    <t>Taller Fotografia: Imatge, Paraula, Ciutat</t>
  </si>
  <si>
    <t>Màster disseny i producció d'espais</t>
  </si>
  <si>
    <t>Grec</t>
  </si>
  <si>
    <t>increment</t>
  </si>
  <si>
    <t>Museum Quizz Summer Tour</t>
  </si>
  <si>
    <t>Pantalla interior</t>
  </si>
  <si>
    <t>Totals exposicions</t>
  </si>
  <si>
    <t>EXPO  - individuals</t>
  </si>
  <si>
    <t>EXPO- diumenge de 15-20h</t>
  </si>
  <si>
    <t>EXPO - grups</t>
  </si>
  <si>
    <t>EXPO  - visites comentades</t>
  </si>
  <si>
    <t>Brain Film Festival</t>
  </si>
  <si>
    <t>Manifestos Fílmics Feministes</t>
  </si>
  <si>
    <t>Setmana del Pitching audiovisual</t>
  </si>
  <si>
    <t>diferència</t>
  </si>
  <si>
    <t>EXPO - individuals</t>
  </si>
  <si>
    <t>EXPO - diumenge de 15-20h</t>
  </si>
  <si>
    <t>maig 20</t>
  </si>
  <si>
    <t>EDUCACIÓ</t>
  </si>
  <si>
    <t>Educació</t>
  </si>
  <si>
    <t xml:space="preserve"> </t>
  </si>
  <si>
    <t>dies obert</t>
  </si>
  <si>
    <t>visites/dia</t>
  </si>
  <si>
    <t>Animac</t>
  </si>
  <si>
    <t>Amors on fire!!</t>
  </si>
  <si>
    <t>Canviar el relat</t>
  </si>
  <si>
    <t>EXPO La màscara no menteix mai</t>
  </si>
  <si>
    <t>EXPOSICIÓ</t>
  </si>
  <si>
    <t>EXPO</t>
  </si>
  <si>
    <t>TOTAL ACTIVITATS</t>
  </si>
  <si>
    <t>TOTAL: EXPO + ACTIVITATS</t>
  </si>
  <si>
    <t>Ball de màscares</t>
  </si>
  <si>
    <t>Aclucalls</t>
  </si>
  <si>
    <t>EXPO Francesc Tosquelles</t>
  </si>
  <si>
    <t xml:space="preserve">EXPO - visites comentades </t>
  </si>
  <si>
    <t>EXPO Cervell(s)</t>
  </si>
  <si>
    <t>EXPO Constel·lació gràfica</t>
  </si>
  <si>
    <t>Projeccions de Nadal (The Snowman)</t>
  </si>
  <si>
    <t>Escola en residència</t>
  </si>
  <si>
    <t>Univers eutòpic</t>
  </si>
  <si>
    <t>Control+Z</t>
  </si>
  <si>
    <t>Seminaris il·lustrats</t>
  </si>
  <si>
    <t xml:space="preserve">Instal·lació Xcèntric. 17 Reason Why </t>
  </si>
  <si>
    <t>La màscara: ser un altra</t>
  </si>
  <si>
    <t>La nit de les Idees: Escriure l'hospitalitat</t>
  </si>
  <si>
    <t>L'altra covid</t>
  </si>
  <si>
    <t>Presentació i vista expo club La Vanguardia</t>
  </si>
  <si>
    <t>Kosmopolis 2022</t>
  </si>
  <si>
    <t>Conversa amb Kyle Chayka</t>
  </si>
  <si>
    <t>visites 2021</t>
  </si>
  <si>
    <t>Cicle La màscara: ser un altre</t>
  </si>
  <si>
    <t>Con. Judith Schalensky</t>
  </si>
  <si>
    <t>Hannah Arendt i la felicitat</t>
  </si>
  <si>
    <t>Programa ALIA. Ciutat i salut</t>
  </si>
  <si>
    <t>Diumenge al Pati</t>
  </si>
  <si>
    <t xml:space="preserve">Un matí amb… </t>
  </si>
  <si>
    <t>Tallers El cos enmascarat</t>
  </si>
  <si>
    <t>Projecions Bioscopi per Nadal. Criatures imaginàries</t>
  </si>
  <si>
    <t>CESSIONS</t>
  </si>
  <si>
    <t>Visites 2021</t>
  </si>
  <si>
    <t>gener 21</t>
  </si>
  <si>
    <t>febrer 21</t>
  </si>
  <si>
    <t>març 21</t>
  </si>
  <si>
    <t>abril 21</t>
  </si>
  <si>
    <t>maig 21</t>
  </si>
  <si>
    <t>juny 21</t>
  </si>
  <si>
    <t>juliol 21</t>
  </si>
  <si>
    <t>agost 21</t>
  </si>
  <si>
    <t>setembre 21</t>
  </si>
  <si>
    <t>octubre 21</t>
  </si>
  <si>
    <t>novembre 21</t>
  </si>
  <si>
    <t>desembre 21</t>
  </si>
  <si>
    <t>totals 21</t>
  </si>
  <si>
    <t>totals 22</t>
  </si>
  <si>
    <t>Espècies Inanimades</t>
  </si>
  <si>
    <t>Un manglar, un desert i dos fanzíns</t>
  </si>
  <si>
    <t>Olimpiada de la Filosofia</t>
  </si>
  <si>
    <t>Projecte de RAP</t>
  </si>
  <si>
    <t>Projecte Àgora</t>
  </si>
  <si>
    <t>Univers Eutòpic</t>
  </si>
  <si>
    <t>Educa amb l'art</t>
  </si>
  <si>
    <t>Veus per Ucraïna</t>
  </si>
  <si>
    <t>Subsol</t>
  </si>
  <si>
    <t>Festival Salmon</t>
  </si>
  <si>
    <t>Institut d'Humanitats-presencial</t>
  </si>
  <si>
    <t>Gala NeuroArt</t>
  </si>
  <si>
    <t>Cultures d'Avenir</t>
  </si>
  <si>
    <t>Jornades Jovent Migrat no acompanyat</t>
  </si>
  <si>
    <t>Philip Blom</t>
  </si>
  <si>
    <t>Cinema 3/99</t>
  </si>
  <si>
    <t>Assamblea Crìtics Cinema Catalunya</t>
  </si>
  <si>
    <t>Dia mundial de la poesia</t>
  </si>
  <si>
    <t>Conferència Rael Jaeggi</t>
  </si>
  <si>
    <t>Taller Obté els poders de la Màscara</t>
  </si>
  <si>
    <t>Diàlegs de Sant Jordi</t>
  </si>
  <si>
    <t>Drets humans i justícia climàtica</t>
  </si>
  <si>
    <t>D'A Festival Internacional de Cinema d'Autor</t>
  </si>
  <si>
    <t>Vocabulari per al futur</t>
  </si>
  <si>
    <t>Rodes de premsa</t>
  </si>
  <si>
    <t>Ecass. European cities against school segregation</t>
  </si>
  <si>
    <t>Aprendre. Presentació llibre Eduard Vallory</t>
  </si>
  <si>
    <t>Taller xcèntric</t>
  </si>
  <si>
    <t>Formació docents Pantalles, joves i selfies</t>
  </si>
  <si>
    <t>Formació cos i moviment dins espais positius</t>
  </si>
  <si>
    <t>Debats inaugurals Francesc Tosquelles ...</t>
  </si>
  <si>
    <t>Xcèntric. Mirar l'Altre</t>
  </si>
  <si>
    <t>Jornades De la desobediència a la soliraditat</t>
  </si>
  <si>
    <t>Debats Judith Butler</t>
  </si>
  <si>
    <t>Un matí amb… Franco "Bifo" Berardi</t>
  </si>
  <si>
    <t>Tallers El cos enmascarat (Presentar el cos en l'escenari virtual. Domestic Fictions. Dance the internet. La gran mascarada digital)</t>
  </si>
  <si>
    <t>Presentació i visita expo Club La Vanguardia</t>
  </si>
  <si>
    <t xml:space="preserve">Amics. Klub lectura "El Angel Dadà" </t>
  </si>
  <si>
    <t>Apadrina el teu equipament</t>
  </si>
  <si>
    <t>Subsol #3/2022</t>
  </si>
  <si>
    <t>Dia Orwell 2022</t>
  </si>
  <si>
    <t>L'altre festival - Espectacle "el club de res de res"</t>
  </si>
  <si>
    <t>L'altre festival - Espectacle "el Club de res de res"</t>
  </si>
  <si>
    <t xml:space="preserve">Juny </t>
  </si>
  <si>
    <t>Debats inaugurals Farancesc Tosquelles</t>
  </si>
  <si>
    <t>No rendir-se: periodisme crític a Mèxic</t>
  </si>
  <si>
    <t>Un vermut amb Ràdio Nikosia</t>
  </si>
  <si>
    <t>Fora de la raó. Benjamín Labatut i Eloy Fernández Porta</t>
  </si>
  <si>
    <t>Apropa Cultura. Presentació programació estiu</t>
  </si>
  <si>
    <t>Become an influencer for ecological changes!</t>
  </si>
  <si>
    <t>Trobada Fundació Tot Raval</t>
  </si>
  <si>
    <t>"La Infanticida" de Víctor Català</t>
  </si>
  <si>
    <t>Become an influencer for climate change!</t>
  </si>
  <si>
    <t xml:space="preserve">Primavera Pro </t>
  </si>
  <si>
    <t>Espectacle teatral i musical "VIDA"de Xanfrà</t>
  </si>
  <si>
    <t>Bioscopi</t>
  </si>
  <si>
    <t>Òpera Prima</t>
  </si>
  <si>
    <t>Com entrenar-nos per a un futur desconegut? JYSH</t>
  </si>
  <si>
    <t>Programa ments despertes del grup som via</t>
  </si>
  <si>
    <t>Història potencial de F. Tosquelles, Catalunya i la por</t>
  </si>
  <si>
    <t>Nuccio Ordine i Antonio Monegal</t>
  </si>
  <si>
    <t>Deniz Kandiyoti.</t>
  </si>
  <si>
    <t>Projeccions del master de documental de la UAB</t>
  </si>
  <si>
    <t>Amitav Acharya i Cristina Mas. Rússia-Ucraïna ...</t>
  </si>
  <si>
    <t>Furiàsia</t>
  </si>
  <si>
    <t>Aquest tarot és un lloc de seguretat</t>
  </si>
  <si>
    <t>Bisocopi</t>
  </si>
  <si>
    <t>Dins del cervell</t>
  </si>
  <si>
    <t>Conferències per a estudiants de secundària</t>
  </si>
  <si>
    <t>Visites 2022</t>
  </si>
  <si>
    <t>gener 22</t>
  </si>
  <si>
    <t>febrer 22</t>
  </si>
  <si>
    <t>març 22</t>
  </si>
  <si>
    <t>abril 22</t>
  </si>
  <si>
    <t>juny 22</t>
  </si>
  <si>
    <t>juliol 22</t>
  </si>
  <si>
    <t>agost 22</t>
  </si>
  <si>
    <t>setembre 22</t>
  </si>
  <si>
    <t>octubre 22</t>
  </si>
  <si>
    <t>novembre 22</t>
  </si>
  <si>
    <t>desembre 22</t>
  </si>
  <si>
    <t>EXPOSICIONS 21</t>
  </si>
  <si>
    <t>EXPOSICIONS 22</t>
  </si>
  <si>
    <t>ACTIVITATS 21</t>
  </si>
  <si>
    <t>ACTIVITATS 22</t>
  </si>
  <si>
    <t>CURSOS, DEBATS 21</t>
  </si>
  <si>
    <t>CURSOS, DEBATS 22</t>
  </si>
  <si>
    <t>ARXIUS CCCB 21</t>
  </si>
  <si>
    <t>ARXIUS CCCB 22</t>
  </si>
  <si>
    <t>LLOGUERS-CESSIONS 21</t>
  </si>
  <si>
    <t>LLOGUERS-CESSIONS 22</t>
  </si>
  <si>
    <t>TOTALS 21</t>
  </si>
  <si>
    <t>TOTALS 22</t>
  </si>
  <si>
    <t>EDUCACIÓ 21</t>
  </si>
  <si>
    <t>EDUCACIÓ 22</t>
  </si>
  <si>
    <t>08/04/22-10/04/22</t>
  </si>
  <si>
    <t>11/04/22-17/04/22</t>
  </si>
  <si>
    <t>18/04/22-24/04/22</t>
  </si>
  <si>
    <t>25/04/22-01/05/22</t>
  </si>
  <si>
    <t>02/05/22-08/05/22</t>
  </si>
  <si>
    <t>09/05/22-15/05/22</t>
  </si>
  <si>
    <t>16/05/22-22/05/22</t>
  </si>
  <si>
    <t>23/05/22-29/05/22</t>
  </si>
  <si>
    <t>30/05/22-05/06/22</t>
  </si>
  <si>
    <t>06/06/22-12/06/22</t>
  </si>
  <si>
    <t>13/06/22-19/06/22</t>
  </si>
  <si>
    <t>20/06/22-26/06/22</t>
  </si>
  <si>
    <t>27/06/22-03/07/22</t>
  </si>
  <si>
    <t>04/07/22-10/07/22</t>
  </si>
  <si>
    <t>11/07/22-17/07/22</t>
  </si>
  <si>
    <t>18/07/22-24/07/22</t>
  </si>
  <si>
    <t>25/07/22-31/07/22</t>
  </si>
  <si>
    <t>01/08/22-07/08/22</t>
  </si>
  <si>
    <t>08/08/22-14/08/22</t>
  </si>
  <si>
    <t>15/08/22-21/08/22</t>
  </si>
  <si>
    <t>22/08/22-28/08/22</t>
  </si>
  <si>
    <t>visites individuals</t>
  </si>
  <si>
    <t>diumenge de 15-20h</t>
  </si>
  <si>
    <t>visites en grups</t>
  </si>
  <si>
    <t>visites comentades</t>
  </si>
  <si>
    <t>Taller Bisocopi</t>
  </si>
  <si>
    <t>Workshop recursos finits</t>
  </si>
  <si>
    <t>Festival BOCA</t>
  </si>
  <si>
    <t>Human brain project. Una cartografia del cervell</t>
  </si>
  <si>
    <t>Robert Kolker i Milagros Pérez. Estranys de si mateix</t>
  </si>
  <si>
    <t>Daniele Mancarelli i Anna Ballbona. Entre el seny...</t>
  </si>
  <si>
    <t>Markus du Savoy ... Cultures algorítmiques</t>
  </si>
  <si>
    <t>Grans preguntes sobre el cervell i la ment</t>
  </si>
  <si>
    <t>Cada capa de la atmòsfera</t>
  </si>
  <si>
    <t>Fixing the Future</t>
  </si>
  <si>
    <t>Compartir espais a la ciutat. Eric Klinenberg</t>
  </si>
  <si>
    <t>Maggie Nelson i Daniel Gamper. Sobre la llibertat, avu</t>
  </si>
  <si>
    <t>Marató d'Escacs al CCCB</t>
  </si>
  <si>
    <t>Laboratori Escènic</t>
  </si>
  <si>
    <t>Art gran</t>
  </si>
  <si>
    <t>Festa de les arts. Escoles Pia de Catalunya</t>
  </si>
  <si>
    <t>Taula de museus i accessibilitat</t>
  </si>
  <si>
    <t>Pedrolo, batalla oberta</t>
  </si>
  <si>
    <t>Projeccions Dins del cervell</t>
  </si>
  <si>
    <t>Festival Serielizados</t>
  </si>
  <si>
    <t>Biennal de Pensament</t>
  </si>
  <si>
    <t>Campament Bivac</t>
  </si>
  <si>
    <t>Tallers Xcèntric</t>
  </si>
  <si>
    <t>Festival Bivac</t>
  </si>
  <si>
    <t>Taller La Lluna en un cove</t>
  </si>
  <si>
    <t>Conversa Panraj Mishra</t>
  </si>
  <si>
    <t>Taller familiar La lluna en un cove</t>
  </si>
  <si>
    <t>Metamorfosi. Festival Clàssics</t>
  </si>
  <si>
    <t>A jugar al carrer</t>
  </si>
  <si>
    <t>Estació Beta</t>
  </si>
  <si>
    <t>Biennal de Pensament. Debats</t>
  </si>
  <si>
    <t>Taller Cajalidades</t>
  </si>
  <si>
    <t>Artistes catalanes: una mirada feminista</t>
  </si>
  <si>
    <t>Mirades que revelen el món</t>
  </si>
  <si>
    <t>Presentació llibre Jordi Arcarans</t>
  </si>
  <si>
    <t>Identitat i metamorfosi</t>
  </si>
  <si>
    <t>Premi europeu del l'espai públic</t>
  </si>
  <si>
    <t>Trobades Neuroart</t>
  </si>
  <si>
    <t>Llegir ens mou. Festa lectures en ruta</t>
  </si>
  <si>
    <t>Rava(l)inks</t>
  </si>
  <si>
    <t xml:space="preserve">Visita Cervell(s): Què hi tens dins del cap </t>
  </si>
  <si>
    <t>Veus des de la frontera</t>
  </si>
  <si>
    <t>Projeccións de Nadal - Pippi Calcesllargues</t>
  </si>
  <si>
    <t xml:space="preserve">La Comiquera </t>
  </si>
  <si>
    <t>Inside Cinema</t>
  </si>
  <si>
    <t>Activitats fora del CCCB</t>
  </si>
  <si>
    <t>Conferència Markus du Savoy ... Cultures algorítmiques</t>
  </si>
  <si>
    <t>Debat Grans preguntes sobre el cervell i la ment</t>
  </si>
  <si>
    <t>Tallers familiars</t>
  </si>
  <si>
    <t>Debat Human Brain Project. Una cartografia del cervell</t>
  </si>
  <si>
    <t>Espectacle teatral i musical "VIDA"de Xamfrà</t>
  </si>
  <si>
    <t>dies</t>
  </si>
  <si>
    <t>La màscara: ser un altre</t>
  </si>
  <si>
    <t>La màscara no menteix mai</t>
  </si>
  <si>
    <t xml:space="preserve"> individuals</t>
  </si>
  <si>
    <t xml:space="preserve"> diumenge de 15-20h</t>
  </si>
  <si>
    <t>grups</t>
  </si>
  <si>
    <t>Francesc Tosquelles</t>
  </si>
  <si>
    <t>Cervell(s)</t>
  </si>
  <si>
    <t>individuals</t>
  </si>
  <si>
    <t>WPP</t>
  </si>
  <si>
    <t>Constel·lació gràfica</t>
  </si>
  <si>
    <r>
      <t>Projeccions de Nadal (</t>
    </r>
    <r>
      <rPr>
        <i/>
        <sz val="10"/>
        <color theme="1"/>
        <rFont val="Tahoma"/>
        <family val="2"/>
      </rPr>
      <t>The Snowman</t>
    </r>
    <r>
      <rPr>
        <sz val="10"/>
        <color theme="1"/>
        <rFont val="Tahoma"/>
        <family val="2"/>
      </rPr>
      <t>)</t>
    </r>
  </si>
  <si>
    <t xml:space="preserve">Instal·lació Xcèntric. 17 Reasons Why </t>
  </si>
  <si>
    <t>Tallers El cos emmascarat</t>
  </si>
  <si>
    <r>
      <t xml:space="preserve">Amors on </t>
    </r>
    <r>
      <rPr>
        <sz val="9"/>
        <color theme="1"/>
        <rFont val="Tahoma"/>
        <family val="2"/>
      </rPr>
      <t>FIRE</t>
    </r>
    <r>
      <rPr>
        <sz val="10"/>
        <color theme="1"/>
        <rFont val="Tahoma"/>
        <family val="2"/>
      </rPr>
      <t>!!</t>
    </r>
  </si>
  <si>
    <t>Olimpíada de Filosofia</t>
  </si>
  <si>
    <t>Aprendre. Presentació del llibre d'Eduard Vallory</t>
  </si>
  <si>
    <t>Espècies inanimades</t>
  </si>
  <si>
    <t>Taller Obté els poders de la màscara</t>
  </si>
  <si>
    <t>Un vocabulari per al futur</t>
  </si>
  <si>
    <t>Assamblea de Crítics de Cinema de Catalunya</t>
  </si>
  <si>
    <t>L'altre festival - Espectacle «El club de res de res»</t>
  </si>
  <si>
    <t>Festival DocsBarcelona</t>
  </si>
  <si>
    <r>
      <rPr>
        <i/>
        <sz val="10"/>
        <color theme="1"/>
        <rFont val="Tahoma"/>
        <family val="2"/>
      </rPr>
      <t xml:space="preserve">La Infanticida </t>
    </r>
    <r>
      <rPr>
        <sz val="10"/>
        <color theme="1"/>
        <rFont val="Tahoma"/>
        <family val="2"/>
      </rPr>
      <t>de Víctor Català</t>
    </r>
  </si>
  <si>
    <t>Museum Quiz Summer Tour</t>
  </si>
  <si>
    <t>Projeccions del màster de documental de la UAB</t>
  </si>
  <si>
    <t>Projeccions «Dins del cervell»</t>
  </si>
  <si>
    <t>Cada capa de l'atmosfera</t>
  </si>
  <si>
    <t>Formació Cos i moviment dins dels espais positius</t>
  </si>
  <si>
    <t>Rava(L)inks</t>
  </si>
  <si>
    <t>Visita «Cervell(s): Què hi tens dins del cap»</t>
  </si>
  <si>
    <t>Taller fotografia: Imatge, Paraula, Ciutat</t>
  </si>
  <si>
    <t>La Nit de les Idees: Escriure l'hospitalitat</t>
  </si>
  <si>
    <t>Conversa anb Judith Schalansky</t>
  </si>
  <si>
    <t>Deniz Kandiyoti</t>
  </si>
  <si>
    <t>Workshop Recursos finits</t>
  </si>
  <si>
    <t>Human Brain Project. Una cartografia del cervell</t>
  </si>
  <si>
    <t>Markus du Sautoy, Cultures algorítmiques</t>
  </si>
  <si>
    <t>Amitav Acharya i Cristina Mas. Rússia-Ucraïna...</t>
  </si>
  <si>
    <t>Maggie Nelson i Daniel Gamper. Sobre la llibertat, avui</t>
  </si>
  <si>
    <t>Premi Europeu del l'Espai Públic</t>
  </si>
  <si>
    <t>Presentació i visita a l'exposició del club La Vanguardia</t>
  </si>
  <si>
    <t>Formació per a docents: Pantalles, joves i selfies</t>
  </si>
  <si>
    <t>Com entrenar-nos per a un futur desconegut?</t>
  </si>
  <si>
    <t>Presentació llibre de Jordi Armadans</t>
  </si>
  <si>
    <t>Espectacle teatral i musical «Vida» de Xamfrà</t>
  </si>
  <si>
    <t>Marató d'escacs al CCCB</t>
  </si>
  <si>
    <t>Laboratori escènic</t>
  </si>
  <si>
    <t>Projeccions de Nadal - Pippi Calcesllargues</t>
  </si>
  <si>
    <t>Programa «Ments despertes» del grup Som via</t>
  </si>
  <si>
    <t>Kosmopolis</t>
  </si>
  <si>
    <t>Dia Mundial de la Poesia</t>
  </si>
  <si>
    <t>Conferència de Rael Jaeggi</t>
  </si>
  <si>
    <t>Debats inaugurals de l'exposició «Francesc Tosquelles»</t>
  </si>
  <si>
    <t>Jornades «De la desobediència a la solidaritat»</t>
  </si>
  <si>
    <t>No rendir-se: Periodisme crític a Mèxic</t>
  </si>
  <si>
    <t>Projeccions Bioscopi per Nadal. Criatures imaginàries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</si>
</sst>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b/>
      <sz val="10"/>
      <color rgb="FF993366"/>
      <name val="Tahoma"/>
      <family val="2"/>
    </font>
    <font>
      <sz val="10"/>
      <color theme="1" tint="0.499984740745262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sz val="10"/>
      <name val="Arial"/>
      <family val="2"/>
    </font>
    <font>
      <sz val="10"/>
      <name val="Tahoma"/>
      <family val="2"/>
    </font>
    <font>
      <sz val="10"/>
      <color rgb="FFFF0000"/>
      <name val="Tahoma"/>
      <family val="2"/>
    </font>
    <font>
      <b/>
      <sz val="10"/>
      <name val="Tahoma"/>
      <family val="2"/>
    </font>
    <font>
      <sz val="10"/>
      <color rgb="FF111111"/>
      <name val="Tahoma"/>
      <family val="2"/>
    </font>
    <font>
      <b/>
      <sz val="14"/>
      <color theme="1"/>
      <name val="Tahoma"/>
      <family val="2"/>
    </font>
    <font>
      <b/>
      <sz val="11"/>
      <color theme="1"/>
      <name val="Tahoma"/>
      <family val="2"/>
    </font>
    <font>
      <sz val="10"/>
      <color rgb="FF1111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5" tint="-0.499984740745262"/>
      <name val="Tahoma"/>
      <family val="2"/>
    </font>
    <font>
      <sz val="10"/>
      <color theme="0" tint="-0.499984740745262"/>
      <name val="Tahoma"/>
      <family val="2"/>
    </font>
    <font>
      <sz val="11"/>
      <color theme="1" tint="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0"/>
      <color theme="1"/>
      <name val="Tahoma"/>
      <family val="2"/>
    </font>
    <font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7" fillId="0" borderId="0"/>
    <xf numFmtId="0" fontId="7" fillId="0" borderId="0"/>
    <xf numFmtId="0" fontId="8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84">
    <xf numFmtId="0" fontId="0" fillId="0" borderId="0" xfId="0"/>
    <xf numFmtId="0" fontId="1" fillId="0" borderId="1" xfId="0" applyFont="1" applyBorder="1" applyAlignment="1">
      <alignment horizontal="left"/>
    </xf>
    <xf numFmtId="0" fontId="3" fillId="0" borderId="0" xfId="0" applyFont="1"/>
    <xf numFmtId="0" fontId="5" fillId="0" borderId="0" xfId="0" applyFont="1"/>
    <xf numFmtId="0" fontId="8" fillId="0" borderId="3" xfId="1" applyFont="1" applyBorder="1"/>
    <xf numFmtId="0" fontId="8" fillId="0" borderId="2" xfId="1" applyFont="1" applyBorder="1"/>
    <xf numFmtId="0" fontId="8" fillId="0" borderId="3" xfId="0" applyFont="1" applyBorder="1"/>
    <xf numFmtId="0" fontId="8" fillId="0" borderId="2" xfId="0" applyFont="1" applyBorder="1"/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5" fillId="0" borderId="5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0" xfId="0" applyFont="1" applyAlignment="1">
      <alignment horizontal="center"/>
    </xf>
    <xf numFmtId="0" fontId="1" fillId="0" borderId="0" xfId="0" applyFont="1"/>
    <xf numFmtId="0" fontId="5" fillId="0" borderId="16" xfId="0" applyFont="1" applyBorder="1"/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2" fillId="0" borderId="0" xfId="0" applyFont="1"/>
    <xf numFmtId="0" fontId="5" fillId="0" borderId="1" xfId="2" applyFont="1" applyBorder="1"/>
    <xf numFmtId="0" fontId="4" fillId="0" borderId="4" xfId="0" applyFont="1" applyBorder="1" applyAlignment="1">
      <alignment horizontal="center"/>
    </xf>
    <xf numFmtId="3" fontId="4" fillId="0" borderId="16" xfId="0" applyNumberFormat="1" applyFont="1" applyBorder="1" applyAlignment="1">
      <alignment horizontal="center"/>
    </xf>
    <xf numFmtId="3" fontId="5" fillId="0" borderId="0" xfId="0" applyNumberFormat="1" applyFont="1"/>
    <xf numFmtId="3" fontId="5" fillId="0" borderId="5" xfId="0" applyNumberFormat="1" applyFont="1" applyBorder="1"/>
    <xf numFmtId="3" fontId="1" fillId="0" borderId="0" xfId="0" applyNumberFormat="1" applyFont="1"/>
    <xf numFmtId="3" fontId="5" fillId="0" borderId="14" xfId="0" applyNumberFormat="1" applyFont="1" applyBorder="1"/>
    <xf numFmtId="3" fontId="5" fillId="0" borderId="15" xfId="0" applyNumberFormat="1" applyFont="1" applyBorder="1"/>
    <xf numFmtId="3" fontId="5" fillId="0" borderId="2" xfId="0" applyNumberFormat="1" applyFont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3" fontId="5" fillId="0" borderId="4" xfId="0" applyNumberFormat="1" applyFont="1" applyBorder="1"/>
    <xf numFmtId="3" fontId="5" fillId="0" borderId="7" xfId="0" applyNumberFormat="1" applyFont="1" applyBorder="1"/>
    <xf numFmtId="3" fontId="5" fillId="0" borderId="8" xfId="0" applyNumberFormat="1" applyFont="1" applyBorder="1"/>
    <xf numFmtId="3" fontId="2" fillId="0" borderId="0" xfId="0" applyNumberFormat="1" applyFont="1"/>
    <xf numFmtId="3" fontId="1" fillId="0" borderId="3" xfId="0" applyNumberFormat="1" applyFont="1" applyBorder="1"/>
    <xf numFmtId="3" fontId="5" fillId="0" borderId="1" xfId="0" applyNumberFormat="1" applyFont="1" applyBorder="1"/>
    <xf numFmtId="3" fontId="5" fillId="0" borderId="0" xfId="0" applyNumberFormat="1" applyFont="1" applyAlignment="1">
      <alignment horizontal="center"/>
    </xf>
    <xf numFmtId="3" fontId="1" fillId="0" borderId="1" xfId="0" applyNumberFormat="1" applyFont="1" applyBorder="1"/>
    <xf numFmtId="3" fontId="5" fillId="0" borderId="3" xfId="0" applyNumberFormat="1" applyFont="1" applyBorder="1"/>
    <xf numFmtId="3" fontId="5" fillId="0" borderId="9" xfId="0" applyNumberFormat="1" applyFont="1" applyBorder="1"/>
    <xf numFmtId="3" fontId="5" fillId="0" borderId="10" xfId="0" applyNumberFormat="1" applyFont="1" applyBorder="1"/>
    <xf numFmtId="3" fontId="5" fillId="0" borderId="6" xfId="0" applyNumberFormat="1" applyFont="1" applyBorder="1"/>
    <xf numFmtId="3" fontId="2" fillId="0" borderId="1" xfId="0" applyNumberFormat="1" applyFont="1" applyBorder="1"/>
    <xf numFmtId="3" fontId="5" fillId="0" borderId="13" xfId="0" applyNumberFormat="1" applyFont="1" applyBorder="1"/>
    <xf numFmtId="3" fontId="4" fillId="0" borderId="16" xfId="0" applyNumberFormat="1" applyFont="1" applyBorder="1"/>
    <xf numFmtId="3" fontId="5" fillId="0" borderId="16" xfId="0" applyNumberFormat="1" applyFont="1" applyBorder="1"/>
    <xf numFmtId="3" fontId="4" fillId="0" borderId="4" xfId="0" applyNumberFormat="1" applyFont="1" applyBorder="1"/>
    <xf numFmtId="3" fontId="4" fillId="0" borderId="2" xfId="0" applyNumberFormat="1" applyFont="1" applyBorder="1"/>
    <xf numFmtId="3" fontId="4" fillId="0" borderId="7" xfId="0" applyNumberFormat="1" applyFont="1" applyBorder="1"/>
    <xf numFmtId="3" fontId="4" fillId="0" borderId="8" xfId="0" applyNumberFormat="1" applyFont="1" applyBorder="1"/>
    <xf numFmtId="0" fontId="4" fillId="0" borderId="0" xfId="0" applyFont="1"/>
    <xf numFmtId="3" fontId="4" fillId="0" borderId="0" xfId="0" applyNumberFormat="1" applyFont="1"/>
    <xf numFmtId="0" fontId="5" fillId="0" borderId="15" xfId="0" applyFont="1" applyBorder="1"/>
    <xf numFmtId="49" fontId="10" fillId="0" borderId="4" xfId="3" applyNumberFormat="1" applyFont="1" applyBorder="1" applyAlignment="1">
      <alignment horizontal="center"/>
    </xf>
    <xf numFmtId="49" fontId="10" fillId="0" borderId="18" xfId="3" applyNumberFormat="1" applyFont="1" applyBorder="1" applyAlignment="1">
      <alignment horizontal="center"/>
    </xf>
    <xf numFmtId="49" fontId="10" fillId="0" borderId="23" xfId="3" applyNumberFormat="1" applyFont="1" applyBorder="1" applyAlignment="1">
      <alignment horizontal="center"/>
    </xf>
    <xf numFmtId="49" fontId="10" fillId="0" borderId="3" xfId="3" applyNumberFormat="1" applyFont="1" applyBorder="1" applyAlignment="1">
      <alignment horizontal="center"/>
    </xf>
    <xf numFmtId="0" fontId="10" fillId="0" borderId="11" xfId="3" applyFont="1" applyBorder="1"/>
    <xf numFmtId="3" fontId="8" fillId="0" borderId="24" xfId="3" applyNumberFormat="1" applyBorder="1"/>
    <xf numFmtId="3" fontId="8" fillId="0" borderId="25" xfId="3" applyNumberFormat="1" applyBorder="1"/>
    <xf numFmtId="0" fontId="10" fillId="0" borderId="5" xfId="3" applyFont="1" applyBorder="1"/>
    <xf numFmtId="3" fontId="8" fillId="0" borderId="26" xfId="3" applyNumberFormat="1" applyBorder="1"/>
    <xf numFmtId="3" fontId="8" fillId="0" borderId="27" xfId="3" applyNumberFormat="1" applyBorder="1"/>
    <xf numFmtId="0" fontId="10" fillId="0" borderId="4" xfId="3" applyFont="1" applyBorder="1"/>
    <xf numFmtId="3" fontId="10" fillId="0" borderId="8" xfId="3" applyNumberFormat="1" applyFont="1" applyBorder="1"/>
    <xf numFmtId="3" fontId="10" fillId="0" borderId="2" xfId="3" applyNumberFormat="1" applyFont="1" applyBorder="1"/>
    <xf numFmtId="0" fontId="8" fillId="0" borderId="0" xfId="3"/>
    <xf numFmtId="3" fontId="10" fillId="0" borderId="0" xfId="3" applyNumberFormat="1" applyFont="1"/>
    <xf numFmtId="3" fontId="8" fillId="0" borderId="0" xfId="3" applyNumberFormat="1"/>
    <xf numFmtId="3" fontId="8" fillId="0" borderId="0" xfId="0" applyNumberFormat="1" applyFont="1"/>
    <xf numFmtId="0" fontId="8" fillId="0" borderId="1" xfId="0" applyFont="1" applyBorder="1"/>
    <xf numFmtId="0" fontId="8" fillId="0" borderId="0" xfId="0" applyFont="1"/>
    <xf numFmtId="0" fontId="8" fillId="0" borderId="19" xfId="0" applyFont="1" applyBorder="1"/>
    <xf numFmtId="0" fontId="8" fillId="0" borderId="8" xfId="0" applyFont="1" applyBorder="1"/>
    <xf numFmtId="0" fontId="8" fillId="0" borderId="20" xfId="0" applyFont="1" applyBorder="1"/>
    <xf numFmtId="0" fontId="8" fillId="0" borderId="7" xfId="0" applyFont="1" applyBorder="1"/>
    <xf numFmtId="0" fontId="6" fillId="0" borderId="3" xfId="0" applyFont="1" applyBorder="1"/>
    <xf numFmtId="0" fontId="5" fillId="0" borderId="12" xfId="0" applyFont="1" applyBorder="1"/>
    <xf numFmtId="0" fontId="5" fillId="0" borderId="1" xfId="0" applyFont="1" applyBorder="1" applyAlignment="1">
      <alignment wrapText="1"/>
    </xf>
    <xf numFmtId="3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8" fillId="0" borderId="5" xfId="0" applyFont="1" applyBorder="1"/>
    <xf numFmtId="0" fontId="2" fillId="0" borderId="2" xfId="0" applyFont="1" applyBorder="1" applyAlignment="1">
      <alignment horizontal="right"/>
    </xf>
    <xf numFmtId="0" fontId="8" fillId="0" borderId="0" xfId="1" applyFont="1"/>
    <xf numFmtId="0" fontId="10" fillId="0" borderId="0" xfId="3" applyFont="1"/>
    <xf numFmtId="3" fontId="8" fillId="0" borderId="5" xfId="0" applyNumberFormat="1" applyFont="1" applyBorder="1"/>
    <xf numFmtId="3" fontId="4" fillId="0" borderId="28" xfId="0" applyNumberFormat="1" applyFont="1" applyBorder="1" applyAlignment="1">
      <alignment horizontal="center"/>
    </xf>
    <xf numFmtId="0" fontId="5" fillId="0" borderId="31" xfId="0" applyFont="1" applyBorder="1"/>
    <xf numFmtId="0" fontId="4" fillId="0" borderId="29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4" fillId="0" borderId="31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8" fillId="0" borderId="33" xfId="0" applyFont="1" applyBorder="1"/>
    <xf numFmtId="0" fontId="11" fillId="0" borderId="0" xfId="0" applyFont="1"/>
    <xf numFmtId="0" fontId="5" fillId="0" borderId="16" xfId="0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0" fontId="8" fillId="0" borderId="15" xfId="0" applyFont="1" applyBorder="1"/>
    <xf numFmtId="0" fontId="12" fillId="0" borderId="4" xfId="0" applyFont="1" applyBorder="1"/>
    <xf numFmtId="3" fontId="6" fillId="0" borderId="4" xfId="0" applyNumberFormat="1" applyFont="1" applyBorder="1"/>
    <xf numFmtId="0" fontId="13" fillId="0" borderId="16" xfId="0" applyFont="1" applyBorder="1"/>
    <xf numFmtId="0" fontId="13" fillId="0" borderId="3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3" fontId="8" fillId="0" borderId="32" xfId="3" applyNumberFormat="1" applyBorder="1"/>
    <xf numFmtId="3" fontId="8" fillId="0" borderId="13" xfId="3" applyNumberFormat="1" applyBorder="1"/>
    <xf numFmtId="3" fontId="8" fillId="0" borderId="16" xfId="3" applyNumberFormat="1" applyBorder="1"/>
    <xf numFmtId="0" fontId="10" fillId="0" borderId="17" xfId="3" applyFont="1" applyBorder="1"/>
    <xf numFmtId="0" fontId="10" fillId="0" borderId="30" xfId="3" applyFont="1" applyBorder="1"/>
    <xf numFmtId="0" fontId="10" fillId="3" borderId="5" xfId="3" applyFont="1" applyFill="1" applyBorder="1"/>
    <xf numFmtId="164" fontId="8" fillId="3" borderId="24" xfId="3" applyNumberFormat="1" applyFill="1" applyBorder="1"/>
    <xf numFmtId="3" fontId="2" fillId="0" borderId="2" xfId="0" applyNumberFormat="1" applyFont="1" applyBorder="1"/>
    <xf numFmtId="0" fontId="14" fillId="0" borderId="1" xfId="0" applyFont="1" applyBorder="1" applyAlignment="1">
      <alignment vertical="center" wrapText="1"/>
    </xf>
    <xf numFmtId="49" fontId="10" fillId="0" borderId="16" xfId="3" applyNumberFormat="1" applyFont="1" applyBorder="1" applyAlignment="1">
      <alignment horizontal="center"/>
    </xf>
    <xf numFmtId="0" fontId="0" fillId="0" borderId="16" xfId="0" applyBorder="1"/>
    <xf numFmtId="0" fontId="8" fillId="0" borderId="5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3" fontId="0" fillId="0" borderId="16" xfId="0" applyNumberFormat="1" applyBorder="1"/>
    <xf numFmtId="9" fontId="8" fillId="3" borderId="16" xfId="4" applyFont="1" applyFill="1" applyBorder="1"/>
    <xf numFmtId="0" fontId="15" fillId="0" borderId="0" xfId="0" applyFont="1"/>
    <xf numFmtId="0" fontId="0" fillId="0" borderId="0" xfId="0" applyAlignment="1">
      <alignment vertical="center"/>
    </xf>
    <xf numFmtId="0" fontId="4" fillId="0" borderId="16" xfId="0" applyFont="1" applyBorder="1" applyAlignment="1">
      <alignment horizontal="right"/>
    </xf>
    <xf numFmtId="0" fontId="8" fillId="0" borderId="9" xfId="0" applyFont="1" applyBorder="1"/>
    <xf numFmtId="0" fontId="9" fillId="0" borderId="0" xfId="0" applyFont="1"/>
    <xf numFmtId="3" fontId="5" fillId="0" borderId="3" xfId="0" applyNumberFormat="1" applyFont="1" applyBorder="1" applyAlignment="1">
      <alignment horizontal="right"/>
    </xf>
    <xf numFmtId="1" fontId="0" fillId="0" borderId="16" xfId="0" applyNumberFormat="1" applyBorder="1"/>
    <xf numFmtId="3" fontId="8" fillId="0" borderId="2" xfId="0" applyNumberFormat="1" applyFont="1" applyBorder="1"/>
    <xf numFmtId="0" fontId="18" fillId="0" borderId="16" xfId="0" applyFont="1" applyBorder="1"/>
    <xf numFmtId="0" fontId="8" fillId="0" borderId="35" xfId="0" applyFont="1" applyBorder="1"/>
    <xf numFmtId="0" fontId="9" fillId="0" borderId="20" xfId="0" applyFont="1" applyBorder="1"/>
    <xf numFmtId="0" fontId="9" fillId="0" borderId="36" xfId="0" applyFont="1" applyBorder="1"/>
    <xf numFmtId="0" fontId="9" fillId="0" borderId="18" xfId="0" applyFont="1" applyBorder="1"/>
    <xf numFmtId="3" fontId="4" fillId="0" borderId="18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3" fontId="19" fillId="0" borderId="11" xfId="0" applyNumberFormat="1" applyFont="1" applyBorder="1"/>
    <xf numFmtId="3" fontId="19" fillId="0" borderId="12" xfId="0" applyNumberFormat="1" applyFont="1" applyBorder="1"/>
    <xf numFmtId="3" fontId="19" fillId="0" borderId="3" xfId="0" applyNumberFormat="1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3" fontId="18" fillId="0" borderId="4" xfId="0" applyNumberFormat="1" applyFont="1" applyBorder="1"/>
    <xf numFmtId="0" fontId="18" fillId="0" borderId="4" xfId="0" applyFont="1" applyBorder="1" applyAlignment="1">
      <alignment horizontal="center"/>
    </xf>
    <xf numFmtId="0" fontId="5" fillId="0" borderId="2" xfId="2" applyFont="1" applyBorder="1"/>
    <xf numFmtId="0" fontId="18" fillId="0" borderId="4" xfId="0" applyFont="1" applyBorder="1"/>
    <xf numFmtId="0" fontId="20" fillId="0" borderId="1" xfId="0" applyFont="1" applyBorder="1" applyAlignment="1">
      <alignment horizontal="right"/>
    </xf>
    <xf numFmtId="0" fontId="20" fillId="0" borderId="0" xfId="0" applyFont="1"/>
    <xf numFmtId="3" fontId="1" fillId="0" borderId="12" xfId="0" applyNumberFormat="1" applyFont="1" applyBorder="1"/>
    <xf numFmtId="3" fontId="20" fillId="0" borderId="0" xfId="0" applyNumberFormat="1" applyFont="1"/>
    <xf numFmtId="3" fontId="20" fillId="0" borderId="1" xfId="0" applyNumberFormat="1" applyFont="1" applyBorder="1"/>
    <xf numFmtId="3" fontId="4" fillId="0" borderId="0" xfId="0" applyNumberFormat="1" applyFont="1" applyAlignment="1">
      <alignment horizontal="center"/>
    </xf>
    <xf numFmtId="1" fontId="0" fillId="0" borderId="0" xfId="0" applyNumberFormat="1"/>
    <xf numFmtId="0" fontId="4" fillId="2" borderId="31" xfId="0" applyFont="1" applyFill="1" applyBorder="1" applyAlignment="1">
      <alignment horizontal="center"/>
    </xf>
    <xf numFmtId="43" fontId="0" fillId="0" borderId="16" xfId="5" applyFont="1" applyBorder="1"/>
    <xf numFmtId="43" fontId="18" fillId="0" borderId="16" xfId="5" applyFont="1" applyBorder="1"/>
    <xf numFmtId="3" fontId="19" fillId="0" borderId="13" xfId="0" applyNumberFormat="1" applyFont="1" applyBorder="1"/>
    <xf numFmtId="3" fontId="5" fillId="0" borderId="28" xfId="0" applyNumberFormat="1" applyFont="1" applyBorder="1"/>
    <xf numFmtId="3" fontId="4" fillId="0" borderId="28" xfId="0" applyNumberFormat="1" applyFont="1" applyBorder="1"/>
    <xf numFmtId="3" fontId="8" fillId="0" borderId="10" xfId="3" applyNumberFormat="1" applyBorder="1"/>
    <xf numFmtId="49" fontId="10" fillId="0" borderId="30" xfId="3" applyNumberFormat="1" applyFont="1" applyBorder="1" applyAlignment="1">
      <alignment horizontal="center"/>
    </xf>
    <xf numFmtId="49" fontId="10" fillId="0" borderId="37" xfId="3" applyNumberFormat="1" applyFont="1" applyBorder="1" applyAlignment="1">
      <alignment horizontal="center"/>
    </xf>
    <xf numFmtId="0" fontId="10" fillId="0" borderId="2" xfId="3" applyFont="1" applyBorder="1"/>
    <xf numFmtId="3" fontId="10" fillId="0" borderId="15" xfId="3" applyNumberFormat="1" applyFont="1" applyBorder="1"/>
    <xf numFmtId="0" fontId="10" fillId="0" borderId="16" xfId="3" applyFont="1" applyBorder="1"/>
    <xf numFmtId="0" fontId="11" fillId="0" borderId="1" xfId="0" applyFont="1" applyBorder="1"/>
    <xf numFmtId="3" fontId="8" fillId="0" borderId="15" xfId="0" applyNumberFormat="1" applyFont="1" applyBorder="1"/>
    <xf numFmtId="0" fontId="5" fillId="0" borderId="3" xfId="0" applyFont="1" applyBorder="1" applyAlignment="1">
      <alignment wrapText="1"/>
    </xf>
    <xf numFmtId="0" fontId="9" fillId="0" borderId="8" xfId="0" applyFont="1" applyBorder="1"/>
    <xf numFmtId="0" fontId="21" fillId="0" borderId="0" xfId="0" applyFont="1"/>
    <xf numFmtId="0" fontId="22" fillId="0" borderId="0" xfId="0" applyFont="1"/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19" xfId="0" applyFont="1" applyBorder="1" applyAlignment="1">
      <alignment horizontal="center"/>
    </xf>
    <xf numFmtId="0" fontId="5" fillId="0" borderId="16" xfId="0" applyFont="1" applyBorder="1" applyAlignment="1">
      <alignment wrapText="1"/>
    </xf>
    <xf numFmtId="0" fontId="14" fillId="0" borderId="16" xfId="0" applyFont="1" applyBorder="1" applyAlignment="1">
      <alignment vertical="center" wrapText="1"/>
    </xf>
    <xf numFmtId="0" fontId="5" fillId="0" borderId="0" xfId="2" applyFont="1"/>
    <xf numFmtId="165" fontId="0" fillId="0" borderId="0" xfId="5" applyNumberFormat="1" applyFont="1"/>
    <xf numFmtId="165" fontId="0" fillId="0" borderId="0" xfId="0" applyNumberFormat="1"/>
    <xf numFmtId="3" fontId="5" fillId="0" borderId="16" xfId="0" applyNumberFormat="1" applyFont="1" applyFill="1" applyBorder="1"/>
  </cellXfs>
  <cellStyles count="6">
    <cellStyle name="Coma" xfId="5" builtinId="3"/>
    <cellStyle name="Normal" xfId="0" builtinId="0"/>
    <cellStyle name="Normal 2" xfId="3" xr:uid="{00000000-0005-0000-0000-000001000000}"/>
    <cellStyle name="Normal_nov-des 06" xfId="2" xr:uid="{00000000-0005-0000-0000-000002000000}"/>
    <cellStyle name="Normal_setembre 06" xfId="1" xr:uid="{00000000-0005-0000-0000-000003000000}"/>
    <cellStyle name="Percentatge" xfId="4" builtinId="5"/>
  </cellStyles>
  <dxfs count="0"/>
  <tableStyles count="0" defaultTableStyle="TableStyleMedium9" defaultPivotStyle="PivotStyleLight16"/>
  <colors>
    <mruColors>
      <color rgb="FF9933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'TOTALS per mes'!$A$195</c:f>
              <c:strCache>
                <c:ptCount val="1"/>
                <c:pt idx="0">
                  <c:v>Exposicions</c:v>
                </c:pt>
              </c:strCache>
            </c:strRef>
          </c:tx>
          <c:invertIfNegative val="0"/>
          <c:cat>
            <c:strRef>
              <c:f>'TOTALS per mes'!$B$194:$M$194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'TOTALS per mes'!$B$195:$M$195</c:f>
              <c:numCache>
                <c:formatCode>#,##0</c:formatCode>
                <c:ptCount val="12"/>
                <c:pt idx="0">
                  <c:v>9668</c:v>
                </c:pt>
                <c:pt idx="1">
                  <c:v>11037</c:v>
                </c:pt>
                <c:pt idx="2">
                  <c:v>9703</c:v>
                </c:pt>
                <c:pt idx="3">
                  <c:v>13352</c:v>
                </c:pt>
                <c:pt idx="4">
                  <c:v>8152</c:v>
                </c:pt>
                <c:pt idx="5">
                  <c:v>4679</c:v>
                </c:pt>
                <c:pt idx="6">
                  <c:v>10238</c:v>
                </c:pt>
                <c:pt idx="7">
                  <c:v>22025</c:v>
                </c:pt>
                <c:pt idx="8">
                  <c:v>16840</c:v>
                </c:pt>
                <c:pt idx="9">
                  <c:v>19654</c:v>
                </c:pt>
                <c:pt idx="10">
                  <c:v>60068</c:v>
                </c:pt>
                <c:pt idx="11">
                  <c:v>44649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1-4942-BC34-022D9397B25A}"/>
            </c:ext>
          </c:extLst>
        </c:ser>
        <c:ser>
          <c:idx val="1"/>
          <c:order val="1"/>
          <c:tx>
            <c:strRef>
              <c:f>'TOTALS per mes'!$A$196</c:f>
              <c:strCache>
                <c:ptCount val="1"/>
                <c:pt idx="0">
                  <c:v>Activitats</c:v>
                </c:pt>
              </c:strCache>
            </c:strRef>
          </c:tx>
          <c:invertIfNegative val="0"/>
          <c:cat>
            <c:strRef>
              <c:f>'TOTALS per mes'!$B$194:$M$194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'TOTALS per mes'!$B$196:$M$196</c:f>
              <c:numCache>
                <c:formatCode>#,##0</c:formatCode>
                <c:ptCount val="12"/>
                <c:pt idx="0">
                  <c:v>1711</c:v>
                </c:pt>
                <c:pt idx="1">
                  <c:v>3159</c:v>
                </c:pt>
                <c:pt idx="2">
                  <c:v>5671</c:v>
                </c:pt>
                <c:pt idx="3">
                  <c:v>6399</c:v>
                </c:pt>
                <c:pt idx="4">
                  <c:v>6325</c:v>
                </c:pt>
                <c:pt idx="5">
                  <c:v>4413</c:v>
                </c:pt>
                <c:pt idx="6">
                  <c:v>2337</c:v>
                </c:pt>
                <c:pt idx="7">
                  <c:v>1585</c:v>
                </c:pt>
                <c:pt idx="8">
                  <c:v>2216</c:v>
                </c:pt>
                <c:pt idx="9">
                  <c:v>6531</c:v>
                </c:pt>
                <c:pt idx="10">
                  <c:v>7258</c:v>
                </c:pt>
                <c:pt idx="11">
                  <c:v>1990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1-4942-BC34-022D9397B25A}"/>
            </c:ext>
          </c:extLst>
        </c:ser>
        <c:ser>
          <c:idx val="2"/>
          <c:order val="2"/>
          <c:tx>
            <c:strRef>
              <c:f>'TOTALS per mes'!$A$198</c:f>
              <c:strCache>
                <c:ptCount val="1"/>
                <c:pt idx="0">
                  <c:v>Debats i conferències</c:v>
                </c:pt>
              </c:strCache>
            </c:strRef>
          </c:tx>
          <c:invertIfNegative val="0"/>
          <c:cat>
            <c:strRef>
              <c:f>'TOTALS per mes'!$B$194:$M$194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'TOTALS per mes'!$B$198:$M$198</c:f>
              <c:numCache>
                <c:formatCode>#,##0</c:formatCode>
                <c:ptCount val="12"/>
                <c:pt idx="0">
                  <c:v>1901</c:v>
                </c:pt>
                <c:pt idx="1">
                  <c:v>3175</c:v>
                </c:pt>
                <c:pt idx="2">
                  <c:v>3612</c:v>
                </c:pt>
                <c:pt idx="3">
                  <c:v>2263</c:v>
                </c:pt>
                <c:pt idx="4">
                  <c:v>2234</c:v>
                </c:pt>
                <c:pt idx="5">
                  <c:v>629</c:v>
                </c:pt>
                <c:pt idx="6">
                  <c:v>129</c:v>
                </c:pt>
                <c:pt idx="7">
                  <c:v>0</c:v>
                </c:pt>
                <c:pt idx="8">
                  <c:v>2168</c:v>
                </c:pt>
                <c:pt idx="9">
                  <c:v>9382</c:v>
                </c:pt>
                <c:pt idx="10">
                  <c:v>1954</c:v>
                </c:pt>
                <c:pt idx="11">
                  <c:v>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1-4942-BC34-022D9397B25A}"/>
            </c:ext>
          </c:extLst>
        </c:ser>
        <c:ser>
          <c:idx val="3"/>
          <c:order val="3"/>
          <c:tx>
            <c:strRef>
              <c:f>'TOTALS per mes'!$A$200</c:f>
              <c:strCache>
                <c:ptCount val="1"/>
                <c:pt idx="0">
                  <c:v>Arxius</c:v>
                </c:pt>
              </c:strCache>
            </c:strRef>
          </c:tx>
          <c:invertIfNegative val="0"/>
          <c:cat>
            <c:strRef>
              <c:f>'TOTALS per mes'!$B$194:$M$194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'TOTALS per mes'!$B$200:$M$200</c:f>
              <c:numCache>
                <c:formatCode>#,##0</c:formatCode>
                <c:ptCount val="12"/>
                <c:pt idx="0">
                  <c:v>228</c:v>
                </c:pt>
                <c:pt idx="1">
                  <c:v>217</c:v>
                </c:pt>
                <c:pt idx="2">
                  <c:v>280</c:v>
                </c:pt>
                <c:pt idx="3">
                  <c:v>232</c:v>
                </c:pt>
                <c:pt idx="4">
                  <c:v>245</c:v>
                </c:pt>
                <c:pt idx="5">
                  <c:v>247</c:v>
                </c:pt>
                <c:pt idx="6">
                  <c:v>273</c:v>
                </c:pt>
                <c:pt idx="7">
                  <c:v>252</c:v>
                </c:pt>
                <c:pt idx="8">
                  <c:v>224</c:v>
                </c:pt>
                <c:pt idx="9">
                  <c:v>233</c:v>
                </c:pt>
                <c:pt idx="10">
                  <c:v>208</c:v>
                </c:pt>
                <c:pt idx="11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81-4942-BC34-022D9397B25A}"/>
            </c:ext>
          </c:extLst>
        </c:ser>
        <c:ser>
          <c:idx val="4"/>
          <c:order val="4"/>
          <c:tx>
            <c:strRef>
              <c:f>'TOTALS per mes'!$A$199</c:f>
              <c:strCache>
                <c:ptCount val="1"/>
                <c:pt idx="0">
                  <c:v>Cessions i altres</c:v>
                </c:pt>
              </c:strCache>
            </c:strRef>
          </c:tx>
          <c:invertIfNegative val="0"/>
          <c:cat>
            <c:strRef>
              <c:f>'TOTALS per mes'!$B$194:$M$194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'TOTALS per mes'!$B$199:$M$199</c:f>
              <c:numCache>
                <c:formatCode>#,##0</c:formatCode>
                <c:ptCount val="12"/>
                <c:pt idx="0">
                  <c:v>0</c:v>
                </c:pt>
                <c:pt idx="1">
                  <c:v>408</c:v>
                </c:pt>
                <c:pt idx="2">
                  <c:v>696</c:v>
                </c:pt>
                <c:pt idx="3">
                  <c:v>630</c:v>
                </c:pt>
                <c:pt idx="4">
                  <c:v>729</c:v>
                </c:pt>
                <c:pt idx="5">
                  <c:v>2823</c:v>
                </c:pt>
                <c:pt idx="6">
                  <c:v>350</c:v>
                </c:pt>
                <c:pt idx="7">
                  <c:v>0</c:v>
                </c:pt>
                <c:pt idx="8">
                  <c:v>1037</c:v>
                </c:pt>
                <c:pt idx="9">
                  <c:v>257</c:v>
                </c:pt>
                <c:pt idx="10">
                  <c:v>679</c:v>
                </c:pt>
                <c:pt idx="11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81-4942-BC34-022D9397B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428544"/>
        <c:axId val="68430080"/>
      </c:barChart>
      <c:catAx>
        <c:axId val="6842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ca-ES"/>
            </a:pPr>
            <a:endParaRPr lang="ca-ES"/>
          </a:p>
        </c:txPr>
        <c:crossAx val="68430080"/>
        <c:crosses val="autoZero"/>
        <c:auto val="1"/>
        <c:lblAlgn val="ctr"/>
        <c:lblOffset val="100"/>
        <c:noMultiLvlLbl val="0"/>
      </c:catAx>
      <c:valAx>
        <c:axId val="684300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ca-ES"/>
            </a:pPr>
            <a:endParaRPr lang="ca-ES"/>
          </a:p>
        </c:txPr>
        <c:crossAx val="684285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ca-ES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'CERVELL(S)'!$L$23:$L$31</c:f>
              <c:strCache>
                <c:ptCount val="9"/>
                <c:pt idx="0">
                  <c:v>Conferències per a estudiants de secundària</c:v>
                </c:pt>
                <c:pt idx="1">
                  <c:v>Projeccions Dins del cervell</c:v>
                </c:pt>
                <c:pt idx="2">
                  <c:v>Marató d'Escacs al CCCB</c:v>
                </c:pt>
                <c:pt idx="3">
                  <c:v>Estació Beta</c:v>
                </c:pt>
                <c:pt idx="4">
                  <c:v>Tallers familiars</c:v>
                </c:pt>
                <c:pt idx="5">
                  <c:v>Programa Alzheimer</c:v>
                </c:pt>
                <c:pt idx="6">
                  <c:v>Debat Human Brain Project. Una cartografia del cervell</c:v>
                </c:pt>
                <c:pt idx="7">
                  <c:v>Conferència Markus du Savoy ... Cultures algorítmiques</c:v>
                </c:pt>
                <c:pt idx="8">
                  <c:v>Debat Grans preguntes sobre el cervell i la ment</c:v>
                </c:pt>
              </c:strCache>
            </c:strRef>
          </c:cat>
          <c:val>
            <c:numRef>
              <c:f>'CERVELL(S)'!$M$23:$M$31</c:f>
              <c:numCache>
                <c:formatCode>#,##0</c:formatCode>
                <c:ptCount val="9"/>
                <c:pt idx="0">
                  <c:v>2530</c:v>
                </c:pt>
                <c:pt idx="1">
                  <c:v>985</c:v>
                </c:pt>
                <c:pt idx="2">
                  <c:v>360</c:v>
                </c:pt>
                <c:pt idx="3">
                  <c:v>347</c:v>
                </c:pt>
                <c:pt idx="4">
                  <c:v>113</c:v>
                </c:pt>
                <c:pt idx="5">
                  <c:v>86</c:v>
                </c:pt>
                <c:pt idx="6">
                  <c:v>280</c:v>
                </c:pt>
                <c:pt idx="7">
                  <c:v>165</c:v>
                </c:pt>
                <c:pt idx="8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9-426F-A771-62835EB69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89155008"/>
        <c:axId val="689162880"/>
      </c:barChart>
      <c:catAx>
        <c:axId val="689155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89162880"/>
        <c:crosses val="autoZero"/>
        <c:auto val="1"/>
        <c:lblAlgn val="ctr"/>
        <c:lblOffset val="100"/>
        <c:noMultiLvlLbl val="0"/>
      </c:catAx>
      <c:valAx>
        <c:axId val="689162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89155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ca-ES"/>
            </a:pPr>
            <a:r>
              <a:rPr lang="en-US"/>
              <a:t>CCCB- Dades 2021-22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'Comparativa 21-22'!$A$24</c:f>
              <c:strCache>
                <c:ptCount val="1"/>
                <c:pt idx="0">
                  <c:v>EXPOSICIONS 21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ca-ES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21-22'!$B$23:$M$23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21-22'!$B$24:$M$24</c:f>
              <c:numCache>
                <c:formatCode>#,##0</c:formatCode>
                <c:ptCount val="12"/>
                <c:pt idx="0">
                  <c:v>7119</c:v>
                </c:pt>
                <c:pt idx="1">
                  <c:v>11039</c:v>
                </c:pt>
                <c:pt idx="2">
                  <c:v>14160</c:v>
                </c:pt>
                <c:pt idx="3">
                  <c:v>13126</c:v>
                </c:pt>
                <c:pt idx="4">
                  <c:v>13648</c:v>
                </c:pt>
                <c:pt idx="5">
                  <c:v>12632</c:v>
                </c:pt>
                <c:pt idx="6">
                  <c:v>14692</c:v>
                </c:pt>
                <c:pt idx="7">
                  <c:v>10450</c:v>
                </c:pt>
                <c:pt idx="8">
                  <c:v>13174</c:v>
                </c:pt>
                <c:pt idx="9">
                  <c:v>9423</c:v>
                </c:pt>
                <c:pt idx="10">
                  <c:v>39138</c:v>
                </c:pt>
                <c:pt idx="11">
                  <c:v>27201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6-48F0-B2C1-C22AE6B190FC}"/>
            </c:ext>
          </c:extLst>
        </c:ser>
        <c:ser>
          <c:idx val="1"/>
          <c:order val="1"/>
          <c:tx>
            <c:strRef>
              <c:f>'Comparativa 21-22'!$A$25</c:f>
              <c:strCache>
                <c:ptCount val="1"/>
                <c:pt idx="0">
                  <c:v>EXPOSICIONS 22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ca-ES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21-22'!$B$23:$M$23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21-22'!$B$25:$M$25</c:f>
              <c:numCache>
                <c:formatCode>#,##0</c:formatCode>
                <c:ptCount val="12"/>
                <c:pt idx="0">
                  <c:v>9668</c:v>
                </c:pt>
                <c:pt idx="1">
                  <c:v>11037</c:v>
                </c:pt>
                <c:pt idx="2">
                  <c:v>9703</c:v>
                </c:pt>
                <c:pt idx="3">
                  <c:v>13352</c:v>
                </c:pt>
                <c:pt idx="4">
                  <c:v>8152</c:v>
                </c:pt>
                <c:pt idx="5">
                  <c:v>4679</c:v>
                </c:pt>
                <c:pt idx="6">
                  <c:v>10238</c:v>
                </c:pt>
                <c:pt idx="7">
                  <c:v>22025</c:v>
                </c:pt>
                <c:pt idx="8">
                  <c:v>16840</c:v>
                </c:pt>
                <c:pt idx="9">
                  <c:v>19654</c:v>
                </c:pt>
                <c:pt idx="10">
                  <c:v>60068</c:v>
                </c:pt>
                <c:pt idx="11">
                  <c:v>44649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6-48F0-B2C1-C22AE6B190FC}"/>
            </c:ext>
          </c:extLst>
        </c:ser>
        <c:ser>
          <c:idx val="2"/>
          <c:order val="2"/>
          <c:tx>
            <c:strRef>
              <c:f>'Comparativa 21-22'!$A$27</c:f>
              <c:strCache>
                <c:ptCount val="1"/>
                <c:pt idx="0">
                  <c:v>ACTIVITATS 21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ca-ES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21-22'!$B$23:$M$23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21-22'!$B$27:$M$27</c:f>
              <c:numCache>
                <c:formatCode>#,##0</c:formatCode>
                <c:ptCount val="12"/>
                <c:pt idx="0">
                  <c:v>429</c:v>
                </c:pt>
                <c:pt idx="1">
                  <c:v>1542</c:v>
                </c:pt>
                <c:pt idx="2">
                  <c:v>1725</c:v>
                </c:pt>
                <c:pt idx="3">
                  <c:v>5321</c:v>
                </c:pt>
                <c:pt idx="4">
                  <c:v>3646</c:v>
                </c:pt>
                <c:pt idx="5">
                  <c:v>5195</c:v>
                </c:pt>
                <c:pt idx="6">
                  <c:v>1940</c:v>
                </c:pt>
                <c:pt idx="7">
                  <c:v>1202</c:v>
                </c:pt>
                <c:pt idx="8">
                  <c:v>3188</c:v>
                </c:pt>
                <c:pt idx="9">
                  <c:v>7904</c:v>
                </c:pt>
                <c:pt idx="10">
                  <c:v>7803</c:v>
                </c:pt>
                <c:pt idx="11">
                  <c:v>2196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56-48F0-B2C1-C22AE6B190FC}"/>
            </c:ext>
          </c:extLst>
        </c:ser>
        <c:ser>
          <c:idx val="3"/>
          <c:order val="3"/>
          <c:tx>
            <c:strRef>
              <c:f>'Comparativa 21-22'!$A$28</c:f>
              <c:strCache>
                <c:ptCount val="1"/>
                <c:pt idx="0">
                  <c:v>ACTIVITATS 22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ca-ES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21-22'!$B$23:$M$23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21-22'!$B$28:$M$28</c:f>
              <c:numCache>
                <c:formatCode>#,##0</c:formatCode>
                <c:ptCount val="12"/>
                <c:pt idx="0">
                  <c:v>1711</c:v>
                </c:pt>
                <c:pt idx="1">
                  <c:v>3159</c:v>
                </c:pt>
                <c:pt idx="2">
                  <c:v>5671</c:v>
                </c:pt>
                <c:pt idx="3">
                  <c:v>6399</c:v>
                </c:pt>
                <c:pt idx="4">
                  <c:v>6325</c:v>
                </c:pt>
                <c:pt idx="5">
                  <c:v>4413</c:v>
                </c:pt>
                <c:pt idx="6">
                  <c:v>2337</c:v>
                </c:pt>
                <c:pt idx="7">
                  <c:v>1585</c:v>
                </c:pt>
                <c:pt idx="8">
                  <c:v>2216</c:v>
                </c:pt>
                <c:pt idx="9">
                  <c:v>6531</c:v>
                </c:pt>
                <c:pt idx="10">
                  <c:v>7258</c:v>
                </c:pt>
                <c:pt idx="11">
                  <c:v>1990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56-48F0-B2C1-C22AE6B190FC}"/>
            </c:ext>
          </c:extLst>
        </c:ser>
        <c:ser>
          <c:idx val="4"/>
          <c:order val="4"/>
          <c:tx>
            <c:strRef>
              <c:f>'Comparativa 21-22'!$A$33</c:f>
              <c:strCache>
                <c:ptCount val="1"/>
                <c:pt idx="0">
                  <c:v>CURSOS, DEBATS 21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ca-ES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21-22'!$B$23:$M$23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21-22'!$B$33:$M$33</c:f>
              <c:numCache>
                <c:formatCode>#,##0</c:formatCode>
                <c:ptCount val="12"/>
                <c:pt idx="0">
                  <c:v>714</c:v>
                </c:pt>
                <c:pt idx="1">
                  <c:v>1672</c:v>
                </c:pt>
                <c:pt idx="2">
                  <c:v>1424</c:v>
                </c:pt>
                <c:pt idx="3">
                  <c:v>1272</c:v>
                </c:pt>
                <c:pt idx="4">
                  <c:v>1483</c:v>
                </c:pt>
                <c:pt idx="5">
                  <c:v>926</c:v>
                </c:pt>
                <c:pt idx="6">
                  <c:v>395</c:v>
                </c:pt>
                <c:pt idx="7">
                  <c:v>0</c:v>
                </c:pt>
                <c:pt idx="8">
                  <c:v>2517</c:v>
                </c:pt>
                <c:pt idx="9">
                  <c:v>3374</c:v>
                </c:pt>
                <c:pt idx="10">
                  <c:v>3768</c:v>
                </c:pt>
                <c:pt idx="11">
                  <c:v>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56-48F0-B2C1-C22AE6B190FC}"/>
            </c:ext>
          </c:extLst>
        </c:ser>
        <c:ser>
          <c:idx val="5"/>
          <c:order val="5"/>
          <c:tx>
            <c:strRef>
              <c:f>'Comparativa 21-22'!$A$34</c:f>
              <c:strCache>
                <c:ptCount val="1"/>
                <c:pt idx="0">
                  <c:v>CURSOS, DEBATS 22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ca-ES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21-22'!$B$23:$M$23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21-22'!$B$34:$M$34</c:f>
              <c:numCache>
                <c:formatCode>#,##0</c:formatCode>
                <c:ptCount val="12"/>
                <c:pt idx="0">
                  <c:v>1901</c:v>
                </c:pt>
                <c:pt idx="1">
                  <c:v>3175</c:v>
                </c:pt>
                <c:pt idx="2">
                  <c:v>3612</c:v>
                </c:pt>
                <c:pt idx="3">
                  <c:v>2263</c:v>
                </c:pt>
                <c:pt idx="4">
                  <c:v>2234</c:v>
                </c:pt>
                <c:pt idx="5">
                  <c:v>629</c:v>
                </c:pt>
                <c:pt idx="6">
                  <c:v>129</c:v>
                </c:pt>
                <c:pt idx="7">
                  <c:v>0</c:v>
                </c:pt>
                <c:pt idx="8">
                  <c:v>2168</c:v>
                </c:pt>
                <c:pt idx="9">
                  <c:v>9382</c:v>
                </c:pt>
                <c:pt idx="10">
                  <c:v>1954</c:v>
                </c:pt>
                <c:pt idx="11">
                  <c:v>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56-48F0-B2C1-C22AE6B190FC}"/>
            </c:ext>
          </c:extLst>
        </c:ser>
        <c:ser>
          <c:idx val="6"/>
          <c:order val="6"/>
          <c:tx>
            <c:strRef>
              <c:f>'Comparativa 21-22'!$A$36</c:f>
              <c:strCache>
                <c:ptCount val="1"/>
                <c:pt idx="0">
                  <c:v>ARXIUS CCCB 21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ca-ES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21-22'!$B$23:$M$23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21-22'!$B$36:$M$36</c:f>
              <c:numCache>
                <c:formatCode>#,##0</c:formatCode>
                <c:ptCount val="12"/>
                <c:pt idx="0">
                  <c:v>56</c:v>
                </c:pt>
                <c:pt idx="1">
                  <c:v>1724</c:v>
                </c:pt>
                <c:pt idx="2">
                  <c:v>100</c:v>
                </c:pt>
                <c:pt idx="3">
                  <c:v>145</c:v>
                </c:pt>
                <c:pt idx="4">
                  <c:v>139</c:v>
                </c:pt>
                <c:pt idx="5">
                  <c:v>226</c:v>
                </c:pt>
                <c:pt idx="6">
                  <c:v>89</c:v>
                </c:pt>
                <c:pt idx="7">
                  <c:v>0</c:v>
                </c:pt>
                <c:pt idx="8">
                  <c:v>241</c:v>
                </c:pt>
                <c:pt idx="9">
                  <c:v>394</c:v>
                </c:pt>
                <c:pt idx="10">
                  <c:v>276</c:v>
                </c:pt>
                <c:pt idx="11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D56-48F0-B2C1-C22AE6B190FC}"/>
            </c:ext>
          </c:extLst>
        </c:ser>
        <c:ser>
          <c:idx val="7"/>
          <c:order val="7"/>
          <c:tx>
            <c:strRef>
              <c:f>'Comparativa 21-22'!$A$37</c:f>
              <c:strCache>
                <c:ptCount val="1"/>
                <c:pt idx="0">
                  <c:v>ARXIUS CCCB 22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ca-ES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21-22'!$B$23:$M$23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21-22'!$B$37:$M$37</c:f>
              <c:numCache>
                <c:formatCode>#,##0</c:formatCode>
                <c:ptCount val="12"/>
                <c:pt idx="0">
                  <c:v>0</c:v>
                </c:pt>
                <c:pt idx="1">
                  <c:v>408</c:v>
                </c:pt>
                <c:pt idx="2">
                  <c:v>280</c:v>
                </c:pt>
                <c:pt idx="3">
                  <c:v>232</c:v>
                </c:pt>
                <c:pt idx="4">
                  <c:v>245</c:v>
                </c:pt>
                <c:pt idx="5">
                  <c:v>247</c:v>
                </c:pt>
                <c:pt idx="6">
                  <c:v>273</c:v>
                </c:pt>
                <c:pt idx="7">
                  <c:v>252</c:v>
                </c:pt>
                <c:pt idx="8">
                  <c:v>224</c:v>
                </c:pt>
                <c:pt idx="9">
                  <c:v>233</c:v>
                </c:pt>
                <c:pt idx="10">
                  <c:v>208</c:v>
                </c:pt>
                <c:pt idx="11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D56-48F0-B2C1-C22AE6B190FC}"/>
            </c:ext>
          </c:extLst>
        </c:ser>
        <c:ser>
          <c:idx val="8"/>
          <c:order val="8"/>
          <c:tx>
            <c:strRef>
              <c:f>'Comparativa 21-22'!$A$39</c:f>
              <c:strCache>
                <c:ptCount val="1"/>
                <c:pt idx="0">
                  <c:v>LLOGUERS-CESSIONS 21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ca-ES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21-22'!$B$23:$M$23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21-22'!$B$39:$M$39</c:f>
              <c:numCache>
                <c:formatCode>#,##0</c:formatCode>
                <c:ptCount val="12"/>
                <c:pt idx="0">
                  <c:v>149</c:v>
                </c:pt>
                <c:pt idx="1">
                  <c:v>141</c:v>
                </c:pt>
                <c:pt idx="2">
                  <c:v>129</c:v>
                </c:pt>
                <c:pt idx="3">
                  <c:v>155</c:v>
                </c:pt>
                <c:pt idx="4">
                  <c:v>135</c:v>
                </c:pt>
                <c:pt idx="5">
                  <c:v>61</c:v>
                </c:pt>
                <c:pt idx="6">
                  <c:v>30</c:v>
                </c:pt>
                <c:pt idx="7">
                  <c:v>60</c:v>
                </c:pt>
                <c:pt idx="8">
                  <c:v>151</c:v>
                </c:pt>
                <c:pt idx="9">
                  <c:v>204</c:v>
                </c:pt>
                <c:pt idx="10">
                  <c:v>208</c:v>
                </c:pt>
                <c:pt idx="11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D56-48F0-B2C1-C22AE6B190FC}"/>
            </c:ext>
          </c:extLst>
        </c:ser>
        <c:ser>
          <c:idx val="9"/>
          <c:order val="9"/>
          <c:tx>
            <c:strRef>
              <c:f>'Comparativa 21-22'!$A$40</c:f>
              <c:strCache>
                <c:ptCount val="1"/>
                <c:pt idx="0">
                  <c:v>LLOGUERS-CESSIONS 22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ca-ES"/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21-22'!$B$23:$M$23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21-22'!$B$40:$M$40</c:f>
              <c:numCache>
                <c:formatCode>#,##0</c:formatCode>
                <c:ptCount val="12"/>
                <c:pt idx="0">
                  <c:v>228</c:v>
                </c:pt>
                <c:pt idx="1">
                  <c:v>217</c:v>
                </c:pt>
                <c:pt idx="2">
                  <c:v>696</c:v>
                </c:pt>
                <c:pt idx="3">
                  <c:v>630</c:v>
                </c:pt>
                <c:pt idx="4">
                  <c:v>729</c:v>
                </c:pt>
                <c:pt idx="5">
                  <c:v>2823</c:v>
                </c:pt>
                <c:pt idx="6">
                  <c:v>350</c:v>
                </c:pt>
                <c:pt idx="7">
                  <c:v>0</c:v>
                </c:pt>
                <c:pt idx="8">
                  <c:v>1037</c:v>
                </c:pt>
                <c:pt idx="9">
                  <c:v>257</c:v>
                </c:pt>
                <c:pt idx="10">
                  <c:v>679</c:v>
                </c:pt>
                <c:pt idx="11">
                  <c:v>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D56-48F0-B2C1-C22AE6B190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0600576"/>
        <c:axId val="70602112"/>
      </c:lineChart>
      <c:catAx>
        <c:axId val="70600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ca-ES"/>
            </a:pPr>
            <a:endParaRPr lang="ca-ES"/>
          </a:p>
        </c:txPr>
        <c:crossAx val="70602112"/>
        <c:crosses val="autoZero"/>
        <c:auto val="1"/>
        <c:lblAlgn val="ctr"/>
        <c:lblOffset val="100"/>
        <c:noMultiLvlLbl val="0"/>
      </c:catAx>
      <c:valAx>
        <c:axId val="706021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ca-ES"/>
            </a:pPr>
            <a:endParaRPr lang="ca-ES"/>
          </a:p>
        </c:txPr>
        <c:crossAx val="706005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ca-ES"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'Comparativa 21-22'!$A$24</c:f>
              <c:strCache>
                <c:ptCount val="1"/>
                <c:pt idx="0">
                  <c:v>EXPOSICIONS 21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'Comparativa 21-22'!$B$23:$M$23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21-22'!$B$24:$M$24</c:f>
              <c:numCache>
                <c:formatCode>#,##0</c:formatCode>
                <c:ptCount val="12"/>
                <c:pt idx="0">
                  <c:v>7119</c:v>
                </c:pt>
                <c:pt idx="1">
                  <c:v>11039</c:v>
                </c:pt>
                <c:pt idx="2">
                  <c:v>14160</c:v>
                </c:pt>
                <c:pt idx="3">
                  <c:v>13126</c:v>
                </c:pt>
                <c:pt idx="4">
                  <c:v>13648</c:v>
                </c:pt>
                <c:pt idx="5">
                  <c:v>12632</c:v>
                </c:pt>
                <c:pt idx="6">
                  <c:v>14692</c:v>
                </c:pt>
                <c:pt idx="7">
                  <c:v>10450</c:v>
                </c:pt>
                <c:pt idx="8">
                  <c:v>13174</c:v>
                </c:pt>
                <c:pt idx="9">
                  <c:v>9423</c:v>
                </c:pt>
                <c:pt idx="10">
                  <c:v>39138</c:v>
                </c:pt>
                <c:pt idx="11">
                  <c:v>27201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C-4D96-A860-D6C2E692DEAB}"/>
            </c:ext>
          </c:extLst>
        </c:ser>
        <c:ser>
          <c:idx val="1"/>
          <c:order val="1"/>
          <c:tx>
            <c:strRef>
              <c:f>'Comparativa 21-22'!$A$25</c:f>
              <c:strCache>
                <c:ptCount val="1"/>
                <c:pt idx="0">
                  <c:v>EXPOSICIONS 22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'Comparativa 21-22'!$B$23:$M$23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21-22'!$B$25:$M$25</c:f>
              <c:numCache>
                <c:formatCode>#,##0</c:formatCode>
                <c:ptCount val="12"/>
                <c:pt idx="0">
                  <c:v>9668</c:v>
                </c:pt>
                <c:pt idx="1">
                  <c:v>11037</c:v>
                </c:pt>
                <c:pt idx="2">
                  <c:v>9703</c:v>
                </c:pt>
                <c:pt idx="3">
                  <c:v>13352</c:v>
                </c:pt>
                <c:pt idx="4">
                  <c:v>8152</c:v>
                </c:pt>
                <c:pt idx="5">
                  <c:v>4679</c:v>
                </c:pt>
                <c:pt idx="6">
                  <c:v>10238</c:v>
                </c:pt>
                <c:pt idx="7">
                  <c:v>22025</c:v>
                </c:pt>
                <c:pt idx="8">
                  <c:v>16840</c:v>
                </c:pt>
                <c:pt idx="9">
                  <c:v>19654</c:v>
                </c:pt>
                <c:pt idx="10">
                  <c:v>60068</c:v>
                </c:pt>
                <c:pt idx="11">
                  <c:v>44649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3C-4D96-A860-D6C2E692DEAB}"/>
            </c:ext>
          </c:extLst>
        </c:ser>
        <c:ser>
          <c:idx val="2"/>
          <c:order val="2"/>
          <c:tx>
            <c:strRef>
              <c:f>'Comparativa 21-22'!$A$27</c:f>
              <c:strCache>
                <c:ptCount val="1"/>
                <c:pt idx="0">
                  <c:v>ACTIVITATS 21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'Comparativa 21-22'!$B$23:$M$23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21-22'!$B$27:$M$27</c:f>
              <c:numCache>
                <c:formatCode>#,##0</c:formatCode>
                <c:ptCount val="12"/>
                <c:pt idx="0">
                  <c:v>429</c:v>
                </c:pt>
                <c:pt idx="1">
                  <c:v>1542</c:v>
                </c:pt>
                <c:pt idx="2">
                  <c:v>1725</c:v>
                </c:pt>
                <c:pt idx="3">
                  <c:v>5321</c:v>
                </c:pt>
                <c:pt idx="4">
                  <c:v>3646</c:v>
                </c:pt>
                <c:pt idx="5">
                  <c:v>5195</c:v>
                </c:pt>
                <c:pt idx="6">
                  <c:v>1940</c:v>
                </c:pt>
                <c:pt idx="7">
                  <c:v>1202</c:v>
                </c:pt>
                <c:pt idx="8">
                  <c:v>3188</c:v>
                </c:pt>
                <c:pt idx="9">
                  <c:v>7904</c:v>
                </c:pt>
                <c:pt idx="10">
                  <c:v>7803</c:v>
                </c:pt>
                <c:pt idx="11">
                  <c:v>2196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3C-4D96-A860-D6C2E692DEAB}"/>
            </c:ext>
          </c:extLst>
        </c:ser>
        <c:ser>
          <c:idx val="3"/>
          <c:order val="3"/>
          <c:tx>
            <c:strRef>
              <c:f>'Comparativa 21-22'!$A$28</c:f>
              <c:strCache>
                <c:ptCount val="1"/>
                <c:pt idx="0">
                  <c:v>ACTIVITATS 22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'Comparativa 21-22'!$B$23:$M$23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21-22'!$B$28:$M$28</c:f>
              <c:numCache>
                <c:formatCode>#,##0</c:formatCode>
                <c:ptCount val="12"/>
                <c:pt idx="0">
                  <c:v>1711</c:v>
                </c:pt>
                <c:pt idx="1">
                  <c:v>3159</c:v>
                </c:pt>
                <c:pt idx="2">
                  <c:v>5671</c:v>
                </c:pt>
                <c:pt idx="3">
                  <c:v>6399</c:v>
                </c:pt>
                <c:pt idx="4">
                  <c:v>6325</c:v>
                </c:pt>
                <c:pt idx="5">
                  <c:v>4413</c:v>
                </c:pt>
                <c:pt idx="6">
                  <c:v>2337</c:v>
                </c:pt>
                <c:pt idx="7">
                  <c:v>1585</c:v>
                </c:pt>
                <c:pt idx="8">
                  <c:v>2216</c:v>
                </c:pt>
                <c:pt idx="9">
                  <c:v>6531</c:v>
                </c:pt>
                <c:pt idx="10">
                  <c:v>7258</c:v>
                </c:pt>
                <c:pt idx="11">
                  <c:v>1990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3C-4D96-A860-D6C2E692DEAB}"/>
            </c:ext>
          </c:extLst>
        </c:ser>
        <c:ser>
          <c:idx val="4"/>
          <c:order val="4"/>
          <c:tx>
            <c:strRef>
              <c:f>'Comparativa 21-22'!$A$33</c:f>
              <c:strCache>
                <c:ptCount val="1"/>
                <c:pt idx="0">
                  <c:v>CURSOS, DEBATS 21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'Comparativa 21-22'!$B$23:$M$23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21-22'!$B$33:$M$33</c:f>
              <c:numCache>
                <c:formatCode>#,##0</c:formatCode>
                <c:ptCount val="12"/>
                <c:pt idx="0">
                  <c:v>714</c:v>
                </c:pt>
                <c:pt idx="1">
                  <c:v>1672</c:v>
                </c:pt>
                <c:pt idx="2">
                  <c:v>1424</c:v>
                </c:pt>
                <c:pt idx="3">
                  <c:v>1272</c:v>
                </c:pt>
                <c:pt idx="4">
                  <c:v>1483</c:v>
                </c:pt>
                <c:pt idx="5">
                  <c:v>926</c:v>
                </c:pt>
                <c:pt idx="6">
                  <c:v>395</c:v>
                </c:pt>
                <c:pt idx="7">
                  <c:v>0</c:v>
                </c:pt>
                <c:pt idx="8">
                  <c:v>2517</c:v>
                </c:pt>
                <c:pt idx="9">
                  <c:v>3374</c:v>
                </c:pt>
                <c:pt idx="10">
                  <c:v>3768</c:v>
                </c:pt>
                <c:pt idx="11">
                  <c:v>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3C-4D96-A860-D6C2E692DEAB}"/>
            </c:ext>
          </c:extLst>
        </c:ser>
        <c:ser>
          <c:idx val="5"/>
          <c:order val="5"/>
          <c:tx>
            <c:strRef>
              <c:f>'Comparativa 21-22'!$A$34</c:f>
              <c:strCache>
                <c:ptCount val="1"/>
                <c:pt idx="0">
                  <c:v>CURSOS, DEBATS 22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'Comparativa 21-22'!$B$23:$M$23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21-22'!$B$34:$M$34</c:f>
              <c:numCache>
                <c:formatCode>#,##0</c:formatCode>
                <c:ptCount val="12"/>
                <c:pt idx="0">
                  <c:v>1901</c:v>
                </c:pt>
                <c:pt idx="1">
                  <c:v>3175</c:v>
                </c:pt>
                <c:pt idx="2">
                  <c:v>3612</c:v>
                </c:pt>
                <c:pt idx="3">
                  <c:v>2263</c:v>
                </c:pt>
                <c:pt idx="4">
                  <c:v>2234</c:v>
                </c:pt>
                <c:pt idx="5">
                  <c:v>629</c:v>
                </c:pt>
                <c:pt idx="6">
                  <c:v>129</c:v>
                </c:pt>
                <c:pt idx="7">
                  <c:v>0</c:v>
                </c:pt>
                <c:pt idx="8">
                  <c:v>2168</c:v>
                </c:pt>
                <c:pt idx="9">
                  <c:v>9382</c:v>
                </c:pt>
                <c:pt idx="10">
                  <c:v>1954</c:v>
                </c:pt>
                <c:pt idx="11">
                  <c:v>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3C-4D96-A860-D6C2E692DEAB}"/>
            </c:ext>
          </c:extLst>
        </c:ser>
        <c:ser>
          <c:idx val="6"/>
          <c:order val="6"/>
          <c:tx>
            <c:strRef>
              <c:f>'Comparativa 21-22'!$A$36</c:f>
              <c:strCache>
                <c:ptCount val="1"/>
                <c:pt idx="0">
                  <c:v>ARXIUS CCCB 21</c:v>
                </c:pt>
              </c:strCache>
            </c:strRef>
          </c:tx>
          <c:invertIfNegative val="0"/>
          <c:cat>
            <c:strRef>
              <c:f>'Comparativa 21-22'!$B$23:$M$23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21-22'!$B$36:$M$36</c:f>
              <c:numCache>
                <c:formatCode>#,##0</c:formatCode>
                <c:ptCount val="12"/>
                <c:pt idx="0">
                  <c:v>56</c:v>
                </c:pt>
                <c:pt idx="1">
                  <c:v>1724</c:v>
                </c:pt>
                <c:pt idx="2">
                  <c:v>100</c:v>
                </c:pt>
                <c:pt idx="3">
                  <c:v>145</c:v>
                </c:pt>
                <c:pt idx="4">
                  <c:v>139</c:v>
                </c:pt>
                <c:pt idx="5">
                  <c:v>226</c:v>
                </c:pt>
                <c:pt idx="6">
                  <c:v>89</c:v>
                </c:pt>
                <c:pt idx="7">
                  <c:v>0</c:v>
                </c:pt>
                <c:pt idx="8">
                  <c:v>241</c:v>
                </c:pt>
                <c:pt idx="9">
                  <c:v>394</c:v>
                </c:pt>
                <c:pt idx="10">
                  <c:v>276</c:v>
                </c:pt>
                <c:pt idx="11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3C-4D96-A860-D6C2E692DEAB}"/>
            </c:ext>
          </c:extLst>
        </c:ser>
        <c:ser>
          <c:idx val="7"/>
          <c:order val="7"/>
          <c:tx>
            <c:strRef>
              <c:f>'Comparativa 21-22'!$A$37</c:f>
              <c:strCache>
                <c:ptCount val="1"/>
                <c:pt idx="0">
                  <c:v>ARXIUS CCCB 22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'Comparativa 21-22'!$B$23:$M$23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21-22'!$B$37:$M$37</c:f>
              <c:numCache>
                <c:formatCode>#,##0</c:formatCode>
                <c:ptCount val="12"/>
                <c:pt idx="0">
                  <c:v>0</c:v>
                </c:pt>
                <c:pt idx="1">
                  <c:v>408</c:v>
                </c:pt>
                <c:pt idx="2">
                  <c:v>280</c:v>
                </c:pt>
                <c:pt idx="3">
                  <c:v>232</c:v>
                </c:pt>
                <c:pt idx="4">
                  <c:v>245</c:v>
                </c:pt>
                <c:pt idx="5">
                  <c:v>247</c:v>
                </c:pt>
                <c:pt idx="6">
                  <c:v>273</c:v>
                </c:pt>
                <c:pt idx="7">
                  <c:v>252</c:v>
                </c:pt>
                <c:pt idx="8">
                  <c:v>224</c:v>
                </c:pt>
                <c:pt idx="9">
                  <c:v>233</c:v>
                </c:pt>
                <c:pt idx="10">
                  <c:v>208</c:v>
                </c:pt>
                <c:pt idx="11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3C-4D96-A860-D6C2E692DEAB}"/>
            </c:ext>
          </c:extLst>
        </c:ser>
        <c:ser>
          <c:idx val="8"/>
          <c:order val="8"/>
          <c:tx>
            <c:strRef>
              <c:f>'Comparativa 21-22'!$A$39</c:f>
              <c:strCache>
                <c:ptCount val="1"/>
                <c:pt idx="0">
                  <c:v>LLOGUERS-CESSIONS 21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'Comparativa 21-22'!$B$23:$M$23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21-22'!$B$39:$M$39</c:f>
              <c:numCache>
                <c:formatCode>#,##0</c:formatCode>
                <c:ptCount val="12"/>
                <c:pt idx="0">
                  <c:v>149</c:v>
                </c:pt>
                <c:pt idx="1">
                  <c:v>141</c:v>
                </c:pt>
                <c:pt idx="2">
                  <c:v>129</c:v>
                </c:pt>
                <c:pt idx="3">
                  <c:v>155</c:v>
                </c:pt>
                <c:pt idx="4">
                  <c:v>135</c:v>
                </c:pt>
                <c:pt idx="5">
                  <c:v>61</c:v>
                </c:pt>
                <c:pt idx="6">
                  <c:v>30</c:v>
                </c:pt>
                <c:pt idx="7">
                  <c:v>60</c:v>
                </c:pt>
                <c:pt idx="8">
                  <c:v>151</c:v>
                </c:pt>
                <c:pt idx="9">
                  <c:v>204</c:v>
                </c:pt>
                <c:pt idx="10">
                  <c:v>208</c:v>
                </c:pt>
                <c:pt idx="11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3C-4D96-A860-D6C2E692DEAB}"/>
            </c:ext>
          </c:extLst>
        </c:ser>
        <c:ser>
          <c:idx val="9"/>
          <c:order val="9"/>
          <c:tx>
            <c:strRef>
              <c:f>'Comparativa 21-22'!$A$40</c:f>
              <c:strCache>
                <c:ptCount val="1"/>
                <c:pt idx="0">
                  <c:v>LLOGUERS-CESSIONS 22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'Comparativa 21-22'!$B$23:$M$23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'Comparativa 21-22'!$B$40:$M$40</c:f>
              <c:numCache>
                <c:formatCode>#,##0</c:formatCode>
                <c:ptCount val="12"/>
                <c:pt idx="0">
                  <c:v>228</c:v>
                </c:pt>
                <c:pt idx="1">
                  <c:v>217</c:v>
                </c:pt>
                <c:pt idx="2">
                  <c:v>696</c:v>
                </c:pt>
                <c:pt idx="3">
                  <c:v>630</c:v>
                </c:pt>
                <c:pt idx="4">
                  <c:v>729</c:v>
                </c:pt>
                <c:pt idx="5">
                  <c:v>2823</c:v>
                </c:pt>
                <c:pt idx="6">
                  <c:v>350</c:v>
                </c:pt>
                <c:pt idx="7">
                  <c:v>0</c:v>
                </c:pt>
                <c:pt idx="8">
                  <c:v>1037</c:v>
                </c:pt>
                <c:pt idx="9">
                  <c:v>257</c:v>
                </c:pt>
                <c:pt idx="10">
                  <c:v>679</c:v>
                </c:pt>
                <c:pt idx="11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F3C-4D96-A860-D6C2E692D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1928832"/>
        <c:axId val="71955200"/>
        <c:axId val="0"/>
      </c:bar3DChart>
      <c:catAx>
        <c:axId val="71928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ca-ES"/>
            </a:pPr>
            <a:endParaRPr lang="ca-ES"/>
          </a:p>
        </c:txPr>
        <c:crossAx val="71955200"/>
        <c:crosses val="autoZero"/>
        <c:auto val="1"/>
        <c:lblAlgn val="ctr"/>
        <c:lblOffset val="100"/>
        <c:noMultiLvlLbl val="0"/>
      </c:catAx>
      <c:valAx>
        <c:axId val="719552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ca-ES"/>
            </a:pPr>
            <a:endParaRPr lang="ca-ES"/>
          </a:p>
        </c:txPr>
        <c:crossAx val="719288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ca-ES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TOTALS!$E$11</c:f>
              <c:strCache>
                <c:ptCount val="1"/>
                <c:pt idx="0">
                  <c:v>Exposicions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TOTALS!$F$10:$G$10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TOTALS!$F$11:$G$11</c:f>
              <c:numCache>
                <c:formatCode>_(* #,##0.00_);_(* \(#,##0.00\);_(* "-"??_);_(@_)</c:formatCode>
                <c:ptCount val="2"/>
                <c:pt idx="0">
                  <c:v>185802</c:v>
                </c:pt>
                <c:pt idx="1">
                  <c:v>230065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9-43E1-822E-1B255BCE0151}"/>
            </c:ext>
          </c:extLst>
        </c:ser>
        <c:ser>
          <c:idx val="1"/>
          <c:order val="1"/>
          <c:tx>
            <c:strRef>
              <c:f>TOTALS!$E$12</c:f>
              <c:strCache>
                <c:ptCount val="1"/>
                <c:pt idx="0">
                  <c:v>Activitats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TOTALS!$F$10:$G$10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TOTALS!$F$12:$G$12</c:f>
              <c:numCache>
                <c:formatCode>_(* #,##0.00_);_(* \(#,##0.00\);_(* "-"??_);_(@_)</c:formatCode>
                <c:ptCount val="2"/>
                <c:pt idx="0">
                  <c:v>42091</c:v>
                </c:pt>
                <c:pt idx="1">
                  <c:v>49595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9-43E1-822E-1B255BCE0151}"/>
            </c:ext>
          </c:extLst>
        </c:ser>
        <c:ser>
          <c:idx val="2"/>
          <c:order val="2"/>
          <c:tx>
            <c:strRef>
              <c:f>TOTALS!$E$13</c:f>
              <c:strCache>
                <c:ptCount val="1"/>
                <c:pt idx="0">
                  <c:v>Educació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TOTALS!$F$10:$G$10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TOTALS!$F$13:$G$13</c:f>
              <c:numCache>
                <c:formatCode>_(* #,##0.00_);_(* \(#,##0.00\);_(* "-"??_);_(@_)</c:formatCode>
                <c:ptCount val="2"/>
                <c:pt idx="0">
                  <c:v>7741</c:v>
                </c:pt>
                <c:pt idx="1">
                  <c:v>7310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99-43E1-822E-1B255BCE0151}"/>
            </c:ext>
          </c:extLst>
        </c:ser>
        <c:ser>
          <c:idx val="3"/>
          <c:order val="3"/>
          <c:tx>
            <c:strRef>
              <c:f>TOTALS!$E$14</c:f>
              <c:strCache>
                <c:ptCount val="1"/>
                <c:pt idx="0">
                  <c:v>Debats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TOTALS!$F$10:$G$10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TOTALS!$F$14:$G$14</c:f>
              <c:numCache>
                <c:formatCode>_(* #,##0.00_);_(* \(#,##0.00\);_(* "-"??_);_(@_)</c:formatCode>
                <c:ptCount val="2"/>
                <c:pt idx="0">
                  <c:v>18790</c:v>
                </c:pt>
                <c:pt idx="1">
                  <c:v>28106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99-43E1-822E-1B255BCE0151}"/>
            </c:ext>
          </c:extLst>
        </c:ser>
        <c:ser>
          <c:idx val="4"/>
          <c:order val="4"/>
          <c:tx>
            <c:strRef>
              <c:f>TOTALS!$E$15</c:f>
              <c:strCache>
                <c:ptCount val="1"/>
                <c:pt idx="0">
                  <c:v>Arxius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TOTALS!$F$10:$G$10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TOTALS!$F$15:$G$15</c:f>
              <c:numCache>
                <c:formatCode>_(* #,##0.00_);_(* \(#,##0.00\);_(* "-"??_);_(@_)</c:formatCode>
                <c:ptCount val="2"/>
                <c:pt idx="0">
                  <c:v>1511</c:v>
                </c:pt>
                <c:pt idx="1">
                  <c:v>2898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99-43E1-822E-1B255BCE0151}"/>
            </c:ext>
          </c:extLst>
        </c:ser>
        <c:ser>
          <c:idx val="5"/>
          <c:order val="5"/>
          <c:tx>
            <c:strRef>
              <c:f>TOTALS!$E$16</c:f>
              <c:strCache>
                <c:ptCount val="1"/>
                <c:pt idx="0">
                  <c:v>Cessions i altres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TOTALS!$F$10:$G$10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TOTALS!$F$16:$G$16</c:f>
              <c:numCache>
                <c:formatCode>_(* #,##0.00_);_(* \(#,##0.00\);_(* "-"??_);_(@_)</c:formatCode>
                <c:ptCount val="2"/>
                <c:pt idx="0">
                  <c:v>3807</c:v>
                </c:pt>
                <c:pt idx="1">
                  <c:v>8111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99-43E1-822E-1B255BCE0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687853376"/>
        <c:axId val="687856328"/>
      </c:barChart>
      <c:catAx>
        <c:axId val="68785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87856328"/>
        <c:crosses val="autoZero"/>
        <c:auto val="1"/>
        <c:lblAlgn val="ctr"/>
        <c:lblOffset val="100"/>
        <c:noMultiLvlLbl val="0"/>
      </c:catAx>
      <c:valAx>
        <c:axId val="687856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8785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'TOTALS ACTIVITATS'!$A$2:$A$21</c:f>
              <c:strCache>
                <c:ptCount val="20"/>
                <c:pt idx="0">
                  <c:v>Biennal de Pensament. Debats</c:v>
                </c:pt>
                <c:pt idx="1">
                  <c:v>L'Alternativa</c:v>
                </c:pt>
                <c:pt idx="2">
                  <c:v>D'A Festival Internacional de Cinema d'Autor</c:v>
                </c:pt>
                <c:pt idx="3">
                  <c:v>Món Llibre</c:v>
                </c:pt>
                <c:pt idx="4">
                  <c:v>Un matí amb… </c:v>
                </c:pt>
                <c:pt idx="5">
                  <c:v>Festival Serielizados</c:v>
                </c:pt>
                <c:pt idx="6">
                  <c:v>Poetry Slam</c:v>
                </c:pt>
                <c:pt idx="7">
                  <c:v>Primavera Pro </c:v>
                </c:pt>
                <c:pt idx="8">
                  <c:v>Espècies Inanimades</c:v>
                </c:pt>
                <c:pt idx="9">
                  <c:v>Xcèntric</c:v>
                </c:pt>
                <c:pt idx="10">
                  <c:v>Brain Film Festival</c:v>
                </c:pt>
                <c:pt idx="11">
                  <c:v>Cada capa de la atmòsfera</c:v>
                </c:pt>
                <c:pt idx="12">
                  <c:v>Pantalla interior</c:v>
                </c:pt>
                <c:pt idx="13">
                  <c:v>Culturnautes</c:v>
                </c:pt>
                <c:pt idx="14">
                  <c:v>Grec</c:v>
                </c:pt>
                <c:pt idx="15">
                  <c:v>Espectacle teatral i musical "VIDA"de Xamfrà</c:v>
                </c:pt>
                <c:pt idx="16">
                  <c:v>Kosmopolis 2022</c:v>
                </c:pt>
                <c:pt idx="17">
                  <c:v>Projeccions Dins del cervell</c:v>
                </c:pt>
                <c:pt idx="18">
                  <c:v>Miniput</c:v>
                </c:pt>
                <c:pt idx="19">
                  <c:v>La màscara: ser un altre</c:v>
                </c:pt>
              </c:strCache>
            </c:strRef>
          </c:cat>
          <c:val>
            <c:numRef>
              <c:f>'TOTALS ACTIVITATS'!$B$2:$B$21</c:f>
              <c:numCache>
                <c:formatCode>#,##0</c:formatCode>
                <c:ptCount val="20"/>
                <c:pt idx="0">
                  <c:v>8012</c:v>
                </c:pt>
                <c:pt idx="1">
                  <c:v>5081</c:v>
                </c:pt>
                <c:pt idx="2">
                  <c:v>4785</c:v>
                </c:pt>
                <c:pt idx="3">
                  <c:v>3416</c:v>
                </c:pt>
                <c:pt idx="4">
                  <c:v>3144</c:v>
                </c:pt>
                <c:pt idx="5">
                  <c:v>2714</c:v>
                </c:pt>
                <c:pt idx="6">
                  <c:v>2608</c:v>
                </c:pt>
                <c:pt idx="7">
                  <c:v>2590</c:v>
                </c:pt>
                <c:pt idx="8">
                  <c:v>2505</c:v>
                </c:pt>
                <c:pt idx="9">
                  <c:v>1964</c:v>
                </c:pt>
                <c:pt idx="10">
                  <c:v>1820</c:v>
                </c:pt>
                <c:pt idx="11">
                  <c:v>1725</c:v>
                </c:pt>
                <c:pt idx="12">
                  <c:v>1465</c:v>
                </c:pt>
                <c:pt idx="13">
                  <c:v>1440</c:v>
                </c:pt>
                <c:pt idx="14">
                  <c:v>1333</c:v>
                </c:pt>
                <c:pt idx="15">
                  <c:v>1100</c:v>
                </c:pt>
                <c:pt idx="16">
                  <c:v>1028</c:v>
                </c:pt>
                <c:pt idx="17">
                  <c:v>985</c:v>
                </c:pt>
                <c:pt idx="18">
                  <c:v>900</c:v>
                </c:pt>
                <c:pt idx="19">
                  <c:v>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E-4A47-ABD5-DFC764BAED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74666576"/>
        <c:axId val="1755862048"/>
      </c:barChart>
      <c:catAx>
        <c:axId val="13746665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755862048"/>
        <c:crosses val="autoZero"/>
        <c:auto val="1"/>
        <c:lblAlgn val="ctr"/>
        <c:lblOffset val="100"/>
        <c:noMultiLvlLbl val="0"/>
      </c:catAx>
      <c:valAx>
        <c:axId val="17558620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374666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'TOTALS ACTIVITATS'!$G$28:$G$47</c:f>
              <c:strCache>
                <c:ptCount val="20"/>
                <c:pt idx="0">
                  <c:v>Món Llibre</c:v>
                </c:pt>
                <c:pt idx="1">
                  <c:v>Biennal de Pensament. Debats</c:v>
                </c:pt>
                <c:pt idx="2">
                  <c:v>Miniput</c:v>
                </c:pt>
                <c:pt idx="3">
                  <c:v>Festival Serielizados</c:v>
                </c:pt>
                <c:pt idx="4">
                  <c:v>Primavera Pro </c:v>
                </c:pt>
                <c:pt idx="5">
                  <c:v>L'Alternativa</c:v>
                </c:pt>
                <c:pt idx="6">
                  <c:v>Espectacle teatral i musical "VIDA"de Xamfrà</c:v>
                </c:pt>
                <c:pt idx="7">
                  <c:v>D'A Festival Internacional de Cinema d'Autor</c:v>
                </c:pt>
                <c:pt idx="8">
                  <c:v>Brain Film Festival</c:v>
                </c:pt>
                <c:pt idx="9">
                  <c:v>Un matí amb… </c:v>
                </c:pt>
                <c:pt idx="10">
                  <c:v>Poetry Slam</c:v>
                </c:pt>
                <c:pt idx="11">
                  <c:v>La màscara: ser un altre</c:v>
                </c:pt>
                <c:pt idx="12">
                  <c:v>Grec</c:v>
                </c:pt>
                <c:pt idx="13">
                  <c:v>Projeccions Dins del cervell</c:v>
                </c:pt>
                <c:pt idx="14">
                  <c:v>Kosmopolis 2022</c:v>
                </c:pt>
                <c:pt idx="15">
                  <c:v>Xcèntric</c:v>
                </c:pt>
                <c:pt idx="16">
                  <c:v>Pantalla interior</c:v>
                </c:pt>
                <c:pt idx="17">
                  <c:v>Culturnautes</c:v>
                </c:pt>
                <c:pt idx="18">
                  <c:v>Cada capa de la atmòsfera</c:v>
                </c:pt>
                <c:pt idx="19">
                  <c:v>Espècies Inanimades</c:v>
                </c:pt>
              </c:strCache>
            </c:strRef>
          </c:cat>
          <c:val>
            <c:numRef>
              <c:f>'TOTALS ACTIVITATS'!$H$28:$H$47</c:f>
              <c:numCache>
                <c:formatCode>_-* #,##0_-;\-* #,##0_-;_-* "-"??_-;_-@_-</c:formatCode>
                <c:ptCount val="20"/>
                <c:pt idx="0">
                  <c:v>1708</c:v>
                </c:pt>
                <c:pt idx="1">
                  <c:v>1335.3333333333333</c:v>
                </c:pt>
                <c:pt idx="2">
                  <c:v>900</c:v>
                </c:pt>
                <c:pt idx="3">
                  <c:v>678.5</c:v>
                </c:pt>
                <c:pt idx="4">
                  <c:v>647.5</c:v>
                </c:pt>
                <c:pt idx="5">
                  <c:v>635.125</c:v>
                </c:pt>
                <c:pt idx="6">
                  <c:v>550</c:v>
                </c:pt>
                <c:pt idx="7">
                  <c:v>478.5</c:v>
                </c:pt>
                <c:pt idx="8">
                  <c:v>455</c:v>
                </c:pt>
                <c:pt idx="9">
                  <c:v>393</c:v>
                </c:pt>
                <c:pt idx="10">
                  <c:v>289.77777777777777</c:v>
                </c:pt>
                <c:pt idx="11">
                  <c:v>277</c:v>
                </c:pt>
                <c:pt idx="12">
                  <c:v>190.42857142857142</c:v>
                </c:pt>
                <c:pt idx="13">
                  <c:v>140.71428571428572</c:v>
                </c:pt>
                <c:pt idx="14">
                  <c:v>102.8</c:v>
                </c:pt>
                <c:pt idx="15">
                  <c:v>65.466666666666669</c:v>
                </c:pt>
                <c:pt idx="16">
                  <c:v>58.6</c:v>
                </c:pt>
                <c:pt idx="17">
                  <c:v>57.6</c:v>
                </c:pt>
                <c:pt idx="18">
                  <c:v>55.645161290322584</c:v>
                </c:pt>
                <c:pt idx="19">
                  <c:v>52.1875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2-473B-AB00-03552C1F52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39245728"/>
        <c:axId val="1070975712"/>
      </c:barChart>
      <c:catAx>
        <c:axId val="1539245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70975712"/>
        <c:crosses val="autoZero"/>
        <c:auto val="1"/>
        <c:lblAlgn val="ctr"/>
        <c:lblOffset val="100"/>
        <c:noMultiLvlLbl val="0"/>
      </c:catAx>
      <c:valAx>
        <c:axId val="107097571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3924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'TOTALS ACTIVITATS'!$I$56:$I$73</c:f>
              <c:strCache>
                <c:ptCount val="18"/>
                <c:pt idx="0">
                  <c:v>La màscara: ser un altre</c:v>
                </c:pt>
                <c:pt idx="1">
                  <c:v>Workshop recursos finits</c:v>
                </c:pt>
                <c:pt idx="2">
                  <c:v>Debats Judith Butler</c:v>
                </c:pt>
                <c:pt idx="3">
                  <c:v>Diumenge al Pati</c:v>
                </c:pt>
                <c:pt idx="4">
                  <c:v>Dia Orwell 2022</c:v>
                </c:pt>
                <c:pt idx="5">
                  <c:v>Debats inaugurals Francesc Tosquelles ...</c:v>
                </c:pt>
                <c:pt idx="6">
                  <c:v>Grans preguntes sobre el cervell i la ment</c:v>
                </c:pt>
                <c:pt idx="7">
                  <c:v>Metamorfosi. Festival Clàssics</c:v>
                </c:pt>
                <c:pt idx="8">
                  <c:v>Veus per Ucraïna</c:v>
                </c:pt>
                <c:pt idx="9">
                  <c:v>Human brain project. Una cartografia del cervell</c:v>
                </c:pt>
                <c:pt idx="10">
                  <c:v>Maggie Nelson i Daniel Gamper. Sobre la llibertat, avu</c:v>
                </c:pt>
                <c:pt idx="11">
                  <c:v>Dia mundial de la poesia</c:v>
                </c:pt>
                <c:pt idx="12">
                  <c:v>Veus des de la frontera</c:v>
                </c:pt>
                <c:pt idx="13">
                  <c:v>Seminaris il·lustrats</c:v>
                </c:pt>
                <c:pt idx="14">
                  <c:v>Identitat i metamorfosi</c:v>
                </c:pt>
                <c:pt idx="15">
                  <c:v>Artistes catalanes: una mirada feminista</c:v>
                </c:pt>
                <c:pt idx="16">
                  <c:v>Premi europeu del l'espai públic</c:v>
                </c:pt>
                <c:pt idx="17">
                  <c:v>Hannah Arendt i la felicitat</c:v>
                </c:pt>
              </c:strCache>
            </c:strRef>
          </c:cat>
          <c:val>
            <c:numRef>
              <c:f>'TOTALS ACTIVITATS'!$J$56:$J$73</c:f>
              <c:numCache>
                <c:formatCode>#,##0</c:formatCode>
                <c:ptCount val="18"/>
                <c:pt idx="0">
                  <c:v>831</c:v>
                </c:pt>
                <c:pt idx="1">
                  <c:v>800</c:v>
                </c:pt>
                <c:pt idx="2">
                  <c:v>779</c:v>
                </c:pt>
                <c:pt idx="3">
                  <c:v>778</c:v>
                </c:pt>
                <c:pt idx="4">
                  <c:v>577</c:v>
                </c:pt>
                <c:pt idx="5">
                  <c:v>364</c:v>
                </c:pt>
                <c:pt idx="6">
                  <c:v>351</c:v>
                </c:pt>
                <c:pt idx="7">
                  <c:v>300</c:v>
                </c:pt>
                <c:pt idx="8">
                  <c:v>290</c:v>
                </c:pt>
                <c:pt idx="9">
                  <c:v>280</c:v>
                </c:pt>
                <c:pt idx="10">
                  <c:v>268</c:v>
                </c:pt>
                <c:pt idx="11">
                  <c:v>260</c:v>
                </c:pt>
                <c:pt idx="12">
                  <c:v>250</c:v>
                </c:pt>
                <c:pt idx="13">
                  <c:v>241</c:v>
                </c:pt>
                <c:pt idx="14">
                  <c:v>225</c:v>
                </c:pt>
                <c:pt idx="15">
                  <c:v>215</c:v>
                </c:pt>
                <c:pt idx="16">
                  <c:v>205</c:v>
                </c:pt>
                <c:pt idx="17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3-43AE-A308-D42C34B797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53976928"/>
        <c:axId val="1853890720"/>
      </c:barChart>
      <c:catAx>
        <c:axId val="18539769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3890720"/>
        <c:crosses val="autoZero"/>
        <c:auto val="1"/>
        <c:lblAlgn val="ctr"/>
        <c:lblOffset val="100"/>
        <c:noMultiLvlLbl val="0"/>
      </c:catAx>
      <c:valAx>
        <c:axId val="18538907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397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TOSQUELLES!$L$9:$AF$9</c:f>
              <c:strCache>
                <c:ptCount val="21"/>
                <c:pt idx="0">
                  <c:v>08/04/22-10/04/22</c:v>
                </c:pt>
                <c:pt idx="1">
                  <c:v>11/04/22-17/04/22</c:v>
                </c:pt>
                <c:pt idx="2">
                  <c:v>18/04/22-24/04/22</c:v>
                </c:pt>
                <c:pt idx="3">
                  <c:v>25/04/22-01/05/22</c:v>
                </c:pt>
                <c:pt idx="4">
                  <c:v>02/05/22-08/05/22</c:v>
                </c:pt>
                <c:pt idx="5">
                  <c:v>09/05/22-15/05/22</c:v>
                </c:pt>
                <c:pt idx="6">
                  <c:v>16/05/22-22/05/22</c:v>
                </c:pt>
                <c:pt idx="7">
                  <c:v>23/05/22-29/05/22</c:v>
                </c:pt>
                <c:pt idx="8">
                  <c:v>30/05/22-05/06/22</c:v>
                </c:pt>
                <c:pt idx="9">
                  <c:v>06/06/22-12/06/22</c:v>
                </c:pt>
                <c:pt idx="10">
                  <c:v>13/06/22-19/06/22</c:v>
                </c:pt>
                <c:pt idx="11">
                  <c:v>20/06/22-26/06/22</c:v>
                </c:pt>
                <c:pt idx="12">
                  <c:v>27/06/22-03/07/22</c:v>
                </c:pt>
                <c:pt idx="13">
                  <c:v>04/07/22-10/07/22</c:v>
                </c:pt>
                <c:pt idx="14">
                  <c:v>11/07/22-17/07/22</c:v>
                </c:pt>
                <c:pt idx="15">
                  <c:v>18/07/22-24/07/22</c:v>
                </c:pt>
                <c:pt idx="16">
                  <c:v>25/07/22-31/07/22</c:v>
                </c:pt>
                <c:pt idx="17">
                  <c:v>01/08/22-07/08/22</c:v>
                </c:pt>
                <c:pt idx="18">
                  <c:v>08/08/22-14/08/22</c:v>
                </c:pt>
                <c:pt idx="19">
                  <c:v>15/08/22-21/08/22</c:v>
                </c:pt>
                <c:pt idx="20">
                  <c:v>22/08/22-28/08/22</c:v>
                </c:pt>
              </c:strCache>
            </c:strRef>
          </c:cat>
          <c:val>
            <c:numRef>
              <c:f>TOSQUELLES!$L$10:$AF$10</c:f>
              <c:numCache>
                <c:formatCode>General</c:formatCode>
                <c:ptCount val="21"/>
                <c:pt idx="0">
                  <c:v>1220</c:v>
                </c:pt>
                <c:pt idx="1">
                  <c:v>1100</c:v>
                </c:pt>
                <c:pt idx="2">
                  <c:v>1113</c:v>
                </c:pt>
                <c:pt idx="3">
                  <c:v>1028</c:v>
                </c:pt>
                <c:pt idx="4">
                  <c:v>1086</c:v>
                </c:pt>
                <c:pt idx="5">
                  <c:v>3502</c:v>
                </c:pt>
                <c:pt idx="6">
                  <c:v>876</c:v>
                </c:pt>
                <c:pt idx="7">
                  <c:v>1022</c:v>
                </c:pt>
                <c:pt idx="8">
                  <c:v>1084</c:v>
                </c:pt>
                <c:pt idx="9">
                  <c:v>1182</c:v>
                </c:pt>
                <c:pt idx="10">
                  <c:v>1290</c:v>
                </c:pt>
                <c:pt idx="11">
                  <c:v>895</c:v>
                </c:pt>
                <c:pt idx="12">
                  <c:v>1110</c:v>
                </c:pt>
                <c:pt idx="13">
                  <c:v>1133</c:v>
                </c:pt>
                <c:pt idx="14">
                  <c:v>1174</c:v>
                </c:pt>
                <c:pt idx="15">
                  <c:v>1286</c:v>
                </c:pt>
                <c:pt idx="16">
                  <c:v>1643</c:v>
                </c:pt>
                <c:pt idx="17">
                  <c:v>2074</c:v>
                </c:pt>
                <c:pt idx="18">
                  <c:v>1916</c:v>
                </c:pt>
                <c:pt idx="19">
                  <c:v>1559</c:v>
                </c:pt>
                <c:pt idx="20">
                  <c:v>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9-4D19-9292-3E32FDCFB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994232"/>
        <c:axId val="692995216"/>
      </c:lineChart>
      <c:catAx>
        <c:axId val="692994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92995216"/>
        <c:crosses val="autoZero"/>
        <c:auto val="1"/>
        <c:lblAlgn val="ctr"/>
        <c:lblOffset val="100"/>
        <c:noMultiLvlLbl val="0"/>
      </c:catAx>
      <c:valAx>
        <c:axId val="69299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92994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TOSQUELLES!$A$4</c:f>
              <c:strCache>
                <c:ptCount val="1"/>
                <c:pt idx="0">
                  <c:v>visites individuals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TOSQUELLES!$B$1:$F$1</c:f>
              <c:strCache>
                <c:ptCount val="5"/>
                <c:pt idx="0">
                  <c:v>Abril</c:v>
                </c:pt>
                <c:pt idx="1">
                  <c:v>Maig</c:v>
                </c:pt>
                <c:pt idx="2">
                  <c:v>Juny </c:v>
                </c:pt>
                <c:pt idx="3">
                  <c:v>Juliol</c:v>
                </c:pt>
                <c:pt idx="4">
                  <c:v>Agost</c:v>
                </c:pt>
              </c:strCache>
            </c:strRef>
          </c:cat>
          <c:val>
            <c:numRef>
              <c:f>TOSQUELLES!$B$4:$F$4</c:f>
              <c:numCache>
                <c:formatCode>#,##0</c:formatCode>
                <c:ptCount val="5"/>
                <c:pt idx="0">
                  <c:v>3427</c:v>
                </c:pt>
                <c:pt idx="1">
                  <c:v>5205</c:v>
                </c:pt>
                <c:pt idx="2">
                  <c:v>2874</c:v>
                </c:pt>
                <c:pt idx="3">
                  <c:v>3245</c:v>
                </c:pt>
                <c:pt idx="4">
                  <c:v>5217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9-4FAF-9DA7-119F9EB24C45}"/>
            </c:ext>
          </c:extLst>
        </c:ser>
        <c:ser>
          <c:idx val="1"/>
          <c:order val="1"/>
          <c:tx>
            <c:strRef>
              <c:f>TOSQUELLES!$A$5</c:f>
              <c:strCache>
                <c:ptCount val="1"/>
                <c:pt idx="0">
                  <c:v>diumenge de 15-20h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TOSQUELLES!$B$1:$F$1</c:f>
              <c:strCache>
                <c:ptCount val="5"/>
                <c:pt idx="0">
                  <c:v>Abril</c:v>
                </c:pt>
                <c:pt idx="1">
                  <c:v>Maig</c:v>
                </c:pt>
                <c:pt idx="2">
                  <c:v>Juny </c:v>
                </c:pt>
                <c:pt idx="3">
                  <c:v>Juliol</c:v>
                </c:pt>
                <c:pt idx="4">
                  <c:v>Agost</c:v>
                </c:pt>
              </c:strCache>
            </c:strRef>
          </c:cat>
          <c:val>
            <c:numRef>
              <c:f>TOSQUELLES!$B$5:$F$5</c:f>
              <c:numCache>
                <c:formatCode>#,##0</c:formatCode>
                <c:ptCount val="5"/>
                <c:pt idx="0">
                  <c:v>545</c:v>
                </c:pt>
                <c:pt idx="1">
                  <c:v>1091</c:v>
                </c:pt>
                <c:pt idx="2">
                  <c:v>1350</c:v>
                </c:pt>
                <c:pt idx="3">
                  <c:v>2290</c:v>
                </c:pt>
                <c:pt idx="4">
                  <c:v>2127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89-4FAF-9DA7-119F9EB24C45}"/>
            </c:ext>
          </c:extLst>
        </c:ser>
        <c:ser>
          <c:idx val="2"/>
          <c:order val="2"/>
          <c:tx>
            <c:strRef>
              <c:f>TOSQUELLES!$A$6</c:f>
              <c:strCache>
                <c:ptCount val="1"/>
                <c:pt idx="0">
                  <c:v>visites en grups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TOSQUELLES!$B$1:$F$1</c:f>
              <c:strCache>
                <c:ptCount val="5"/>
                <c:pt idx="0">
                  <c:v>Abril</c:v>
                </c:pt>
                <c:pt idx="1">
                  <c:v>Maig</c:v>
                </c:pt>
                <c:pt idx="2">
                  <c:v>Juny </c:v>
                </c:pt>
                <c:pt idx="3">
                  <c:v>Juliol</c:v>
                </c:pt>
                <c:pt idx="4">
                  <c:v>Agost</c:v>
                </c:pt>
              </c:strCache>
            </c:strRef>
          </c:cat>
          <c:val>
            <c:numRef>
              <c:f>TOSQUELLES!$B$6:$F$6</c:f>
              <c:numCache>
                <c:formatCode>#,##0</c:formatCode>
                <c:ptCount val="5"/>
                <c:pt idx="0">
                  <c:v>107</c:v>
                </c:pt>
                <c:pt idx="1">
                  <c:v>700</c:v>
                </c:pt>
                <c:pt idx="2">
                  <c:v>455</c:v>
                </c:pt>
                <c:pt idx="3">
                  <c:v>455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89-4FAF-9DA7-119F9EB24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08992864"/>
        <c:axId val="108989584"/>
      </c:barChart>
      <c:catAx>
        <c:axId val="10899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8989584"/>
        <c:crosses val="autoZero"/>
        <c:auto val="1"/>
        <c:lblAlgn val="ctr"/>
        <c:lblOffset val="100"/>
        <c:noMultiLvlLbl val="0"/>
      </c:catAx>
      <c:valAx>
        <c:axId val="10898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899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TOSQUELLES!$A$39:$A$46</c:f>
              <c:strCache>
                <c:ptCount val="8"/>
                <c:pt idx="0">
                  <c:v>Aquest tarot és un lloc de seguretat</c:v>
                </c:pt>
                <c:pt idx="1">
                  <c:v>Taller Bisocopi</c:v>
                </c:pt>
                <c:pt idx="2">
                  <c:v>Un vermut amb Ràdio Nikosia</c:v>
                </c:pt>
                <c:pt idx="3">
                  <c:v>Fora de la raó. Benjamín Labatut i Eloy Fernández Porta</c:v>
                </c:pt>
                <c:pt idx="4">
                  <c:v>Debats inaugurals Farancesc Tosquelles</c:v>
                </c:pt>
                <c:pt idx="5">
                  <c:v>"La Infanticida" de Víctor Català</c:v>
                </c:pt>
                <c:pt idx="6">
                  <c:v>L'altre festival - Espectacle "el Club de res de res"</c:v>
                </c:pt>
                <c:pt idx="7">
                  <c:v>Història potencial de F. Tosquelles, Catalunya i la por</c:v>
                </c:pt>
              </c:strCache>
            </c:strRef>
          </c:cat>
          <c:val>
            <c:numRef>
              <c:f>TOSQUELLES!$B$39:$B$46</c:f>
              <c:numCache>
                <c:formatCode>General</c:formatCode>
                <c:ptCount val="8"/>
                <c:pt idx="0">
                  <c:v>30</c:v>
                </c:pt>
                <c:pt idx="1">
                  <c:v>77</c:v>
                </c:pt>
                <c:pt idx="2">
                  <c:v>104</c:v>
                </c:pt>
                <c:pt idx="3">
                  <c:v>115</c:v>
                </c:pt>
                <c:pt idx="4">
                  <c:v>164</c:v>
                </c:pt>
                <c:pt idx="5">
                  <c:v>172</c:v>
                </c:pt>
                <c:pt idx="6">
                  <c:v>194</c:v>
                </c:pt>
                <c:pt idx="7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5-4A1D-90CB-2B88AAEDA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1770720"/>
        <c:axId val="681769408"/>
      </c:barChart>
      <c:catAx>
        <c:axId val="681770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81769408"/>
        <c:crosses val="autoZero"/>
        <c:auto val="1"/>
        <c:lblAlgn val="ctr"/>
        <c:lblOffset val="100"/>
        <c:noMultiLvlLbl val="0"/>
      </c:catAx>
      <c:valAx>
        <c:axId val="681769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81770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'CERVELL(S)'!$A$4</c:f>
              <c:strCache>
                <c:ptCount val="1"/>
                <c:pt idx="0">
                  <c:v>EXPO  - individuals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'CERVELL(S)'!$B$1:$G$1</c:f>
              <c:strCache>
                <c:ptCount val="6"/>
                <c:pt idx="0">
                  <c:v>Juliol</c:v>
                </c:pt>
                <c:pt idx="1">
                  <c:v>Agost</c:v>
                </c:pt>
                <c:pt idx="2">
                  <c:v>Setembre</c:v>
                </c:pt>
                <c:pt idx="3">
                  <c:v>Octubre</c:v>
                </c:pt>
                <c:pt idx="4">
                  <c:v>Novembre</c:v>
                </c:pt>
                <c:pt idx="5">
                  <c:v>Desembre</c:v>
                </c:pt>
              </c:strCache>
            </c:strRef>
          </c:cat>
          <c:val>
            <c:numRef>
              <c:f>'CERVELL(S)'!$B$4:$G$4</c:f>
              <c:numCache>
                <c:formatCode>#,##0</c:formatCode>
                <c:ptCount val="6"/>
                <c:pt idx="0">
                  <c:v>2834</c:v>
                </c:pt>
                <c:pt idx="1">
                  <c:v>9687</c:v>
                </c:pt>
                <c:pt idx="2">
                  <c:v>12463</c:v>
                </c:pt>
                <c:pt idx="3">
                  <c:v>10292</c:v>
                </c:pt>
                <c:pt idx="4">
                  <c:v>10409</c:v>
                </c:pt>
                <c:pt idx="5">
                  <c:v>8575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4-4043-80B3-5DA5A522A7F9}"/>
            </c:ext>
          </c:extLst>
        </c:ser>
        <c:ser>
          <c:idx val="1"/>
          <c:order val="1"/>
          <c:tx>
            <c:strRef>
              <c:f>'CERVELL(S)'!$A$5</c:f>
              <c:strCache>
                <c:ptCount val="1"/>
                <c:pt idx="0">
                  <c:v>EXPO- diumenge de 15-20h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'CERVELL(S)'!$B$1:$G$1</c:f>
              <c:strCache>
                <c:ptCount val="6"/>
                <c:pt idx="0">
                  <c:v>Juliol</c:v>
                </c:pt>
                <c:pt idx="1">
                  <c:v>Agost</c:v>
                </c:pt>
                <c:pt idx="2">
                  <c:v>Setembre</c:v>
                </c:pt>
                <c:pt idx="3">
                  <c:v>Octubre</c:v>
                </c:pt>
                <c:pt idx="4">
                  <c:v>Novembre</c:v>
                </c:pt>
                <c:pt idx="5">
                  <c:v>Desembre</c:v>
                </c:pt>
              </c:strCache>
            </c:strRef>
          </c:cat>
          <c:val>
            <c:numRef>
              <c:f>'CERVELL(S)'!$B$5:$G$5</c:f>
              <c:numCache>
                <c:formatCode>#,##0</c:formatCode>
                <c:ptCount val="6"/>
                <c:pt idx="0">
                  <c:v>1352</c:v>
                </c:pt>
                <c:pt idx="1">
                  <c:v>4892</c:v>
                </c:pt>
                <c:pt idx="2">
                  <c:v>3907</c:v>
                </c:pt>
                <c:pt idx="3">
                  <c:v>6303</c:v>
                </c:pt>
                <c:pt idx="4">
                  <c:v>3701</c:v>
                </c:pt>
                <c:pt idx="5">
                  <c:v>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F4-4043-80B3-5DA5A522A7F9}"/>
            </c:ext>
          </c:extLst>
        </c:ser>
        <c:ser>
          <c:idx val="2"/>
          <c:order val="2"/>
          <c:tx>
            <c:strRef>
              <c:f>'CERVELL(S)'!$A$6</c:f>
              <c:strCache>
                <c:ptCount val="1"/>
                <c:pt idx="0">
                  <c:v>EXPO - grups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'CERVELL(S)'!$B$1:$G$1</c:f>
              <c:strCache>
                <c:ptCount val="6"/>
                <c:pt idx="0">
                  <c:v>Juliol</c:v>
                </c:pt>
                <c:pt idx="1">
                  <c:v>Agost</c:v>
                </c:pt>
                <c:pt idx="2">
                  <c:v>Setembre</c:v>
                </c:pt>
                <c:pt idx="3">
                  <c:v>Octubre</c:v>
                </c:pt>
                <c:pt idx="4">
                  <c:v>Novembre</c:v>
                </c:pt>
                <c:pt idx="5">
                  <c:v>Desembre</c:v>
                </c:pt>
              </c:strCache>
            </c:strRef>
          </c:cat>
          <c:val>
            <c:numRef>
              <c:f>'CERVELL(S)'!$B$6:$G$6</c:f>
              <c:numCache>
                <c:formatCode>#,##0</c:formatCode>
                <c:ptCount val="6"/>
                <c:pt idx="0">
                  <c:v>62</c:v>
                </c:pt>
                <c:pt idx="1">
                  <c:v>13</c:v>
                </c:pt>
                <c:pt idx="2">
                  <c:v>470</c:v>
                </c:pt>
                <c:pt idx="3">
                  <c:v>3059</c:v>
                </c:pt>
                <c:pt idx="4">
                  <c:v>6157</c:v>
                </c:pt>
                <c:pt idx="5">
                  <c:v>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F4-4043-80B3-5DA5A522A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689163536"/>
        <c:axId val="689160912"/>
      </c:barChart>
      <c:catAx>
        <c:axId val="68916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89160912"/>
        <c:crosses val="autoZero"/>
        <c:auto val="1"/>
        <c:lblAlgn val="ctr"/>
        <c:lblOffset val="100"/>
        <c:noMultiLvlLbl val="0"/>
      </c:catAx>
      <c:valAx>
        <c:axId val="68916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8916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165857</xdr:colOff>
      <xdr:row>214</xdr:row>
      <xdr:rowOff>92679</xdr:rowOff>
    </xdr:from>
    <xdr:to>
      <xdr:col>12</xdr:col>
      <xdr:colOff>330201</xdr:colOff>
      <xdr:row>236</xdr:row>
      <xdr:rowOff>33867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184545</xdr:colOff>
      <xdr:row>0</xdr:row>
      <xdr:rowOff>75008</xdr:rowOff>
    </xdr:from>
    <xdr:to>
      <xdr:col>19</xdr:col>
      <xdr:colOff>154780</xdr:colOff>
      <xdr:row>18</xdr:row>
      <xdr:rowOff>142873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50B11829-9D84-4186-90A0-3CA43A6BB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184546</xdr:colOff>
      <xdr:row>2</xdr:row>
      <xdr:rowOff>110727</xdr:rowOff>
    </xdr:from>
    <xdr:to>
      <xdr:col>23</xdr:col>
      <xdr:colOff>119062</xdr:colOff>
      <xdr:row>22</xdr:row>
      <xdr:rowOff>35718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5FDE3E9D-C000-8AFD-30C4-16FD5B226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125014</xdr:colOff>
      <xdr:row>26</xdr:row>
      <xdr:rowOff>3572</xdr:rowOff>
    </xdr:from>
    <xdr:to>
      <xdr:col>23</xdr:col>
      <xdr:colOff>190499</xdr:colOff>
      <xdr:row>45</xdr:row>
      <xdr:rowOff>166687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5B0A18E0-936C-6ACA-6CED-E9A0E2FDC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285750</xdr:colOff>
      <xdr:row>62</xdr:row>
      <xdr:rowOff>27382</xdr:rowOff>
    </xdr:from>
    <xdr:to>
      <xdr:col>24</xdr:col>
      <xdr:colOff>571499</xdr:colOff>
      <xdr:row>82</xdr:row>
      <xdr:rowOff>71437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CE76264B-00BC-D528-DE59-99FAFC4C6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297656</xdr:colOff>
      <xdr:row>16</xdr:row>
      <xdr:rowOff>27383</xdr:rowOff>
    </xdr:from>
    <xdr:to>
      <xdr:col>39</xdr:col>
      <xdr:colOff>119062</xdr:colOff>
      <xdr:row>33</xdr:row>
      <xdr:rowOff>35718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6CAE0E71-15EC-4DA5-AF27-D57069B2F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684607</xdr:colOff>
      <xdr:row>35</xdr:row>
      <xdr:rowOff>15477</xdr:rowOff>
    </xdr:from>
    <xdr:to>
      <xdr:col>20</xdr:col>
      <xdr:colOff>226218</xdr:colOff>
      <xdr:row>50</xdr:row>
      <xdr:rowOff>130969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CD318D1E-293F-4565-9BD3-F2BF65631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3018233</xdr:colOff>
      <xdr:row>51</xdr:row>
      <xdr:rowOff>75009</xdr:rowOff>
    </xdr:from>
    <xdr:to>
      <xdr:col>9</xdr:col>
      <xdr:colOff>1369218</xdr:colOff>
      <xdr:row>64</xdr:row>
      <xdr:rowOff>119063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2FF495CA-B964-436E-B8A5-75B79162E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990600</xdr:colOff>
      <xdr:row>0</xdr:row>
      <xdr:rowOff>152400</xdr:rowOff>
    </xdr:from>
    <xdr:to>
      <xdr:col>20</xdr:col>
      <xdr:colOff>133350</xdr:colOff>
      <xdr:row>16</xdr:row>
      <xdr:rowOff>19049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C922686B-1135-4A8D-963E-56B52549A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295275</xdr:colOff>
      <xdr:row>20</xdr:row>
      <xdr:rowOff>71436</xdr:rowOff>
    </xdr:from>
    <xdr:to>
      <xdr:col>25</xdr:col>
      <xdr:colOff>561975</xdr:colOff>
      <xdr:row>33</xdr:row>
      <xdr:rowOff>38099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95ADDB36-4A0C-4198-9E8B-6A2E27CC7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89535</xdr:rowOff>
    </xdr:from>
    <xdr:to>
      <xdr:col>12</xdr:col>
      <xdr:colOff>828675</xdr:colOff>
      <xdr:row>80</xdr:row>
      <xdr:rowOff>148590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89</xdr:row>
      <xdr:rowOff>131444</xdr:rowOff>
    </xdr:from>
    <xdr:to>
      <xdr:col>12</xdr:col>
      <xdr:colOff>285751</xdr:colOff>
      <xdr:row>111</xdr:row>
      <xdr:rowOff>179070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13"/>
  <sheetViews>
    <sheetView tabSelected="1" topLeftCell="D1" zoomScale="80" zoomScaleNormal="80" workbookViewId="0">
      <pane ySplit="1" topLeftCell="A191" activePane="bottomLeft" state="frozen"/>
      <selection pane="bottomLeft" activeCell="L209" sqref="L209"/>
    </sheetView>
  </sheetViews>
  <sheetFormatPr defaultColWidth="11.44140625" defaultRowHeight="13.2" x14ac:dyDescent="0.25"/>
  <cols>
    <col min="1" max="1" width="48.5546875" style="3" customWidth="1"/>
    <col min="2" max="3" width="11.44140625" style="27"/>
    <col min="4" max="5" width="11.44140625" style="3"/>
    <col min="6" max="6" width="11.44140625" style="3" customWidth="1"/>
    <col min="7" max="16384" width="11.44140625" style="3"/>
  </cols>
  <sheetData>
    <row r="1" spans="1:14" s="18" customFormat="1" ht="13.8" thickBot="1" x14ac:dyDescent="0.3">
      <c r="B1" s="26" t="s">
        <v>14</v>
      </c>
      <c r="C1" s="26" t="s">
        <v>15</v>
      </c>
      <c r="D1" s="22" t="s">
        <v>16</v>
      </c>
      <c r="E1" s="22" t="s">
        <v>17</v>
      </c>
      <c r="F1" s="22" t="s">
        <v>18</v>
      </c>
      <c r="G1" s="22" t="s">
        <v>19</v>
      </c>
      <c r="H1" s="22" t="s">
        <v>20</v>
      </c>
      <c r="I1" s="22" t="s">
        <v>21</v>
      </c>
      <c r="J1" s="22" t="s">
        <v>22</v>
      </c>
      <c r="K1" s="22" t="s">
        <v>23</v>
      </c>
      <c r="L1" s="22" t="s">
        <v>24</v>
      </c>
      <c r="M1" s="22" t="s">
        <v>25</v>
      </c>
      <c r="N1" s="22" t="s">
        <v>26</v>
      </c>
    </row>
    <row r="2" spans="1:14" ht="13.8" thickBot="1" x14ac:dyDescent="0.3">
      <c r="A2" s="15" t="s">
        <v>0</v>
      </c>
    </row>
    <row r="3" spans="1:14" x14ac:dyDescent="0.25">
      <c r="A3" s="8" t="s">
        <v>312</v>
      </c>
      <c r="B3" s="152">
        <f>SUM(B4:B6)</f>
        <v>9668</v>
      </c>
      <c r="C3" s="152">
        <f>SUM(C4:C6)</f>
        <v>11037</v>
      </c>
      <c r="D3" s="152">
        <f t="shared" ref="D3:F3" si="0">SUM(D4:D6)</f>
        <v>9703</v>
      </c>
      <c r="E3" s="152">
        <f t="shared" si="0"/>
        <v>9273</v>
      </c>
      <c r="F3" s="152">
        <f t="shared" si="0"/>
        <v>1156</v>
      </c>
      <c r="G3" s="82"/>
      <c r="H3" s="82"/>
      <c r="I3" s="82"/>
      <c r="J3" s="82"/>
      <c r="K3" s="82"/>
      <c r="L3" s="82"/>
      <c r="M3" s="82"/>
      <c r="N3" s="39">
        <f>SUM(B3:M3)</f>
        <v>40837</v>
      </c>
    </row>
    <row r="4" spans="1:14" x14ac:dyDescent="0.25">
      <c r="A4" s="85" t="s">
        <v>313</v>
      </c>
      <c r="B4" s="27">
        <v>4812</v>
      </c>
      <c r="C4" s="27">
        <v>6867</v>
      </c>
      <c r="D4" s="3">
        <v>4757</v>
      </c>
      <c r="E4" s="3">
        <v>6383</v>
      </c>
      <c r="F4" s="27">
        <v>195</v>
      </c>
      <c r="N4" s="40">
        <f>SUM(B4:M4)</f>
        <v>23014</v>
      </c>
    </row>
    <row r="5" spans="1:14" x14ac:dyDescent="0.25">
      <c r="A5" s="85" t="s">
        <v>314</v>
      </c>
      <c r="B5" s="27">
        <v>4491</v>
      </c>
      <c r="C5" s="27">
        <v>2829</v>
      </c>
      <c r="D5" s="3">
        <v>3102</v>
      </c>
      <c r="E5" s="3">
        <v>1653</v>
      </c>
      <c r="F5" s="27">
        <v>956</v>
      </c>
      <c r="N5" s="40">
        <f t="shared" ref="N5:N7" si="1">SUM(B5:M5)</f>
        <v>13031</v>
      </c>
    </row>
    <row r="6" spans="1:14" x14ac:dyDescent="0.25">
      <c r="A6" s="9" t="s">
        <v>315</v>
      </c>
      <c r="B6" s="27">
        <v>365</v>
      </c>
      <c r="C6" s="27">
        <v>1341</v>
      </c>
      <c r="D6" s="3">
        <v>1844</v>
      </c>
      <c r="E6" s="3">
        <v>1237</v>
      </c>
      <c r="F6" s="27">
        <v>5</v>
      </c>
      <c r="N6" s="40">
        <f t="shared" si="1"/>
        <v>4792</v>
      </c>
    </row>
    <row r="7" spans="1:14" s="23" customFormat="1" x14ac:dyDescent="0.25">
      <c r="A7" s="10" t="s">
        <v>258</v>
      </c>
      <c r="B7" s="38">
        <v>142</v>
      </c>
      <c r="C7" s="38">
        <v>313</v>
      </c>
      <c r="D7" s="23">
        <v>168</v>
      </c>
      <c r="E7" s="23">
        <v>137</v>
      </c>
      <c r="F7" s="38">
        <v>11</v>
      </c>
      <c r="N7" s="47">
        <f t="shared" si="1"/>
        <v>771</v>
      </c>
    </row>
    <row r="8" spans="1:14" s="19" customFormat="1" x14ac:dyDescent="0.25">
      <c r="A8" s="1" t="s">
        <v>316</v>
      </c>
      <c r="B8" s="29"/>
      <c r="C8" s="29"/>
      <c r="D8" s="29"/>
      <c r="E8" s="29">
        <f>SUM(E9:E11)</f>
        <v>4079</v>
      </c>
      <c r="F8" s="29">
        <f t="shared" ref="F8:I8" si="2">SUM(F9:F11)</f>
        <v>6996</v>
      </c>
      <c r="G8" s="29">
        <f t="shared" si="2"/>
        <v>4679</v>
      </c>
      <c r="H8" s="29">
        <f t="shared" si="2"/>
        <v>5990</v>
      </c>
      <c r="I8" s="29">
        <f t="shared" si="2"/>
        <v>7433</v>
      </c>
      <c r="J8" s="29"/>
      <c r="K8" s="29"/>
      <c r="L8" s="29"/>
      <c r="M8" s="29"/>
      <c r="N8" s="42">
        <f>SUM(B8:M8)</f>
        <v>29177</v>
      </c>
    </row>
    <row r="9" spans="1:14" x14ac:dyDescent="0.25">
      <c r="A9" s="85" t="s">
        <v>313</v>
      </c>
      <c r="D9" s="27"/>
      <c r="E9" s="27">
        <v>3427</v>
      </c>
      <c r="F9" s="27">
        <v>5205</v>
      </c>
      <c r="G9" s="27">
        <v>2874</v>
      </c>
      <c r="H9" s="27">
        <v>3245</v>
      </c>
      <c r="I9" s="27">
        <v>5217</v>
      </c>
      <c r="J9" s="27"/>
      <c r="K9" s="27"/>
      <c r="L9" s="27"/>
      <c r="M9" s="27"/>
      <c r="N9" s="40">
        <f>SUM(B9:M9)</f>
        <v>19968</v>
      </c>
    </row>
    <row r="10" spans="1:14" x14ac:dyDescent="0.25">
      <c r="A10" s="85" t="s">
        <v>256</v>
      </c>
      <c r="D10" s="27"/>
      <c r="E10" s="27">
        <v>545</v>
      </c>
      <c r="F10" s="27">
        <v>1091</v>
      </c>
      <c r="G10" s="27">
        <v>1350</v>
      </c>
      <c r="H10" s="27">
        <v>2290</v>
      </c>
      <c r="I10" s="27">
        <v>2127</v>
      </c>
      <c r="J10" s="27"/>
      <c r="K10" s="27"/>
      <c r="L10" s="27"/>
      <c r="M10" s="27"/>
      <c r="N10" s="40">
        <f t="shared" ref="N10:N12" si="3">SUM(B10:M10)</f>
        <v>7403</v>
      </c>
    </row>
    <row r="11" spans="1:14" x14ac:dyDescent="0.25">
      <c r="A11" s="9" t="s">
        <v>315</v>
      </c>
      <c r="D11" s="27"/>
      <c r="E11" s="27">
        <v>107</v>
      </c>
      <c r="F11" s="27">
        <v>700</v>
      </c>
      <c r="G11" s="27">
        <v>455</v>
      </c>
      <c r="H11" s="27">
        <v>455</v>
      </c>
      <c r="I11" s="27">
        <v>89</v>
      </c>
      <c r="J11" s="27"/>
      <c r="K11" s="27"/>
      <c r="L11" s="27"/>
      <c r="M11" s="27"/>
      <c r="N11" s="40">
        <f t="shared" si="3"/>
        <v>1806</v>
      </c>
    </row>
    <row r="12" spans="1:14" s="151" customFormat="1" x14ac:dyDescent="0.25">
      <c r="A12" s="150" t="s">
        <v>258</v>
      </c>
      <c r="B12" s="153"/>
      <c r="C12" s="153"/>
      <c r="D12" s="153"/>
      <c r="E12" s="153">
        <v>61</v>
      </c>
      <c r="F12" s="153">
        <v>137</v>
      </c>
      <c r="G12" s="153">
        <v>121</v>
      </c>
      <c r="H12" s="153">
        <v>207</v>
      </c>
      <c r="I12" s="153">
        <v>271</v>
      </c>
      <c r="J12" s="153"/>
      <c r="K12" s="153"/>
      <c r="L12" s="153"/>
      <c r="M12" s="153"/>
      <c r="N12" s="154">
        <f t="shared" si="3"/>
        <v>797</v>
      </c>
    </row>
    <row r="13" spans="1:14" s="23" customFormat="1" x14ac:dyDescent="0.25">
      <c r="A13" s="1" t="s">
        <v>317</v>
      </c>
      <c r="B13" s="38"/>
      <c r="C13" s="38"/>
      <c r="D13" s="38"/>
      <c r="E13" s="38"/>
      <c r="F13" s="29"/>
      <c r="G13" s="29"/>
      <c r="H13" s="29">
        <f>SUM(H14:H16)</f>
        <v>4248</v>
      </c>
      <c r="I13" s="29">
        <f t="shared" ref="I13" si="4">SUM(I14:I16)</f>
        <v>14592</v>
      </c>
      <c r="J13" s="29">
        <f>SUM(J14:J16)</f>
        <v>16840</v>
      </c>
      <c r="K13" s="29">
        <f>SUM(K14:K16)</f>
        <v>19654</v>
      </c>
      <c r="L13" s="29">
        <f>SUM(L14:L16)</f>
        <v>20267</v>
      </c>
      <c r="M13" s="29">
        <f>SUM(M14:M16)</f>
        <v>11890</v>
      </c>
      <c r="N13" s="42">
        <f>SUM(H13:M13)</f>
        <v>87491</v>
      </c>
    </row>
    <row r="14" spans="1:14" s="23" customFormat="1" x14ac:dyDescent="0.25">
      <c r="A14" s="85" t="s">
        <v>318</v>
      </c>
      <c r="B14" s="38"/>
      <c r="C14" s="38"/>
      <c r="D14" s="38"/>
      <c r="E14" s="38"/>
      <c r="F14" s="38"/>
      <c r="G14" s="38"/>
      <c r="H14" s="74">
        <v>2834</v>
      </c>
      <c r="I14" s="74">
        <v>9687</v>
      </c>
      <c r="J14" s="74">
        <v>12463</v>
      </c>
      <c r="K14" s="74">
        <v>10292</v>
      </c>
      <c r="L14" s="74">
        <v>10409</v>
      </c>
      <c r="M14" s="74">
        <v>8575</v>
      </c>
      <c r="N14" s="84">
        <f>SUM(H14:M14)</f>
        <v>54260</v>
      </c>
    </row>
    <row r="15" spans="1:14" s="23" customFormat="1" x14ac:dyDescent="0.25">
      <c r="A15" s="85" t="s">
        <v>256</v>
      </c>
      <c r="B15" s="38"/>
      <c r="C15" s="38"/>
      <c r="D15" s="38"/>
      <c r="E15" s="38"/>
      <c r="F15" s="38"/>
      <c r="G15" s="38"/>
      <c r="H15" s="74">
        <v>1352</v>
      </c>
      <c r="I15" s="74">
        <v>4892</v>
      </c>
      <c r="J15" s="74">
        <v>3907</v>
      </c>
      <c r="K15" s="74">
        <v>6303</v>
      </c>
      <c r="L15" s="74">
        <v>3701</v>
      </c>
      <c r="M15" s="74">
        <v>1999</v>
      </c>
      <c r="N15" s="84">
        <f t="shared" ref="N15:N17" si="5">SUM(H15:M15)</f>
        <v>22154</v>
      </c>
    </row>
    <row r="16" spans="1:14" s="23" customFormat="1" x14ac:dyDescent="0.25">
      <c r="A16" s="9" t="s">
        <v>315</v>
      </c>
      <c r="B16" s="38"/>
      <c r="C16" s="38"/>
      <c r="D16" s="38"/>
      <c r="E16" s="38"/>
      <c r="F16" s="38"/>
      <c r="G16" s="38"/>
      <c r="H16" s="74">
        <v>62</v>
      </c>
      <c r="I16" s="74">
        <v>13</v>
      </c>
      <c r="J16" s="74">
        <v>470</v>
      </c>
      <c r="K16" s="74">
        <v>3059</v>
      </c>
      <c r="L16" s="74">
        <v>6157</v>
      </c>
      <c r="M16" s="74">
        <v>1316</v>
      </c>
      <c r="N16" s="84">
        <f t="shared" si="5"/>
        <v>11077</v>
      </c>
    </row>
    <row r="17" spans="1:15" s="151" customFormat="1" x14ac:dyDescent="0.25">
      <c r="A17" s="150" t="s">
        <v>258</v>
      </c>
      <c r="B17" s="153"/>
      <c r="C17" s="153"/>
      <c r="D17" s="153"/>
      <c r="E17" s="153"/>
      <c r="F17" s="153"/>
      <c r="G17" s="153"/>
      <c r="H17" s="153">
        <v>0</v>
      </c>
      <c r="I17" s="153">
        <v>241</v>
      </c>
      <c r="J17" s="153">
        <v>369</v>
      </c>
      <c r="K17" s="153">
        <v>269</v>
      </c>
      <c r="L17" s="153">
        <v>211</v>
      </c>
      <c r="M17" s="153">
        <v>115</v>
      </c>
      <c r="N17" s="154">
        <f t="shared" si="5"/>
        <v>1205</v>
      </c>
    </row>
    <row r="18" spans="1:15" s="151" customFormat="1" x14ac:dyDescent="0.25">
      <c r="A18" s="1" t="s">
        <v>319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>
        <f>SUM(L19:L21)</f>
        <v>39801</v>
      </c>
      <c r="M18" s="29">
        <f>SUM(M19:M21)</f>
        <v>24258</v>
      </c>
      <c r="N18" s="42">
        <f t="shared" ref="N18:N21" si="6">SUM(B18:M18)</f>
        <v>64059</v>
      </c>
    </row>
    <row r="19" spans="1:15" s="151" customFormat="1" x14ac:dyDescent="0.25">
      <c r="A19" s="9" t="s">
        <v>318</v>
      </c>
      <c r="B19" s="38"/>
      <c r="C19" s="38"/>
      <c r="D19" s="38"/>
      <c r="E19" s="74"/>
      <c r="F19" s="27"/>
      <c r="G19" s="27"/>
      <c r="H19" s="27"/>
      <c r="I19" s="27"/>
      <c r="J19" s="27"/>
      <c r="K19" s="38"/>
      <c r="L19" s="74">
        <v>27529</v>
      </c>
      <c r="M19" s="74">
        <v>18801</v>
      </c>
      <c r="N19" s="84">
        <f t="shared" si="6"/>
        <v>46330</v>
      </c>
    </row>
    <row r="20" spans="1:15" s="151" customFormat="1" x14ac:dyDescent="0.25">
      <c r="A20" s="9" t="s">
        <v>256</v>
      </c>
      <c r="B20" s="38"/>
      <c r="C20" s="38"/>
      <c r="D20" s="38"/>
      <c r="E20" s="74"/>
      <c r="F20" s="27"/>
      <c r="G20" s="27"/>
      <c r="H20" s="27"/>
      <c r="I20" s="27"/>
      <c r="J20" s="27"/>
      <c r="K20" s="38"/>
      <c r="L20" s="74">
        <v>6052</v>
      </c>
      <c r="M20" s="74">
        <v>3296</v>
      </c>
      <c r="N20" s="84">
        <f t="shared" si="6"/>
        <v>9348</v>
      </c>
    </row>
    <row r="21" spans="1:15" s="151" customFormat="1" x14ac:dyDescent="0.25">
      <c r="A21" s="9" t="s">
        <v>315</v>
      </c>
      <c r="B21" s="38"/>
      <c r="C21" s="38"/>
      <c r="D21" s="38"/>
      <c r="E21" s="74"/>
      <c r="F21" s="27"/>
      <c r="G21" s="27"/>
      <c r="H21" s="27"/>
      <c r="I21" s="27"/>
      <c r="J21" s="27"/>
      <c r="K21" s="38"/>
      <c r="L21" s="74">
        <v>6220</v>
      </c>
      <c r="M21" s="74">
        <v>2161</v>
      </c>
      <c r="N21" s="84">
        <f t="shared" si="6"/>
        <v>8381</v>
      </c>
    </row>
    <row r="22" spans="1:15" s="23" customFormat="1" x14ac:dyDescent="0.25">
      <c r="A22" s="1" t="s">
        <v>320</v>
      </c>
      <c r="B22" s="38"/>
      <c r="C22" s="38"/>
      <c r="D22" s="38"/>
      <c r="E22" s="38"/>
      <c r="F22" s="38"/>
      <c r="G22" s="38"/>
      <c r="H22" s="74"/>
      <c r="I22" s="74"/>
      <c r="J22" s="74"/>
      <c r="K22" s="74"/>
      <c r="L22" s="29"/>
      <c r="M22" s="29">
        <f>SUM(M23:M25)</f>
        <v>8501</v>
      </c>
      <c r="N22" s="42">
        <f>SUM(H22:M22)</f>
        <v>8501</v>
      </c>
    </row>
    <row r="23" spans="1:15" s="23" customFormat="1" x14ac:dyDescent="0.25">
      <c r="A23" s="85" t="s">
        <v>313</v>
      </c>
      <c r="B23" s="38"/>
      <c r="C23" s="38"/>
      <c r="D23" s="38"/>
      <c r="E23" s="38"/>
      <c r="F23" s="38"/>
      <c r="G23" s="38"/>
      <c r="H23" s="74"/>
      <c r="I23" s="74"/>
      <c r="J23" s="74"/>
      <c r="K23" s="74"/>
      <c r="L23" s="74"/>
      <c r="M23" s="74">
        <v>6815</v>
      </c>
      <c r="N23" s="84">
        <f>SUM(H23:M23)</f>
        <v>6815</v>
      </c>
    </row>
    <row r="24" spans="1:15" s="23" customFormat="1" x14ac:dyDescent="0.25">
      <c r="A24" s="85" t="s">
        <v>256</v>
      </c>
      <c r="B24" s="38"/>
      <c r="C24" s="38"/>
      <c r="D24" s="38"/>
      <c r="E24" s="38"/>
      <c r="F24" s="38"/>
      <c r="G24" s="38"/>
      <c r="H24" s="74"/>
      <c r="I24" s="74"/>
      <c r="J24" s="74"/>
      <c r="K24" s="74"/>
      <c r="L24" s="74"/>
      <c r="M24" s="74">
        <v>1351</v>
      </c>
      <c r="N24" s="84">
        <f t="shared" ref="N24:N26" si="7">SUM(H24:M24)</f>
        <v>1351</v>
      </c>
    </row>
    <row r="25" spans="1:15" s="23" customFormat="1" x14ac:dyDescent="0.25">
      <c r="A25" s="9" t="s">
        <v>315</v>
      </c>
      <c r="B25" s="38"/>
      <c r="C25" s="38"/>
      <c r="D25" s="38"/>
      <c r="E25" s="38"/>
      <c r="F25" s="38"/>
      <c r="G25" s="38"/>
      <c r="H25" s="74"/>
      <c r="I25" s="74"/>
      <c r="J25" s="74"/>
      <c r="K25" s="74"/>
      <c r="L25" s="74"/>
      <c r="M25" s="74">
        <v>335</v>
      </c>
      <c r="N25" s="84">
        <f t="shared" si="7"/>
        <v>335</v>
      </c>
    </row>
    <row r="26" spans="1:15" s="151" customFormat="1" x14ac:dyDescent="0.25">
      <c r="A26" s="150" t="s">
        <v>258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>
        <v>105</v>
      </c>
      <c r="N26" s="154">
        <f t="shared" si="7"/>
        <v>105</v>
      </c>
    </row>
    <row r="27" spans="1:15" s="23" customFormat="1" ht="13.8" thickBot="1" x14ac:dyDescent="0.3">
      <c r="A27" s="87"/>
      <c r="B27" s="38"/>
      <c r="C27" s="38"/>
      <c r="D27" s="38"/>
      <c r="E27" s="38"/>
      <c r="F27" s="38"/>
      <c r="G27" s="38"/>
      <c r="H27" s="74"/>
      <c r="I27" s="74"/>
      <c r="J27" s="74"/>
      <c r="K27" s="74"/>
      <c r="L27" s="74"/>
      <c r="M27" s="74"/>
      <c r="N27" s="131"/>
    </row>
    <row r="28" spans="1:15" s="23" customFormat="1" ht="13.8" thickBot="1" x14ac:dyDescent="0.3">
      <c r="A28" s="3"/>
      <c r="B28" s="35">
        <f>B8+B3</f>
        <v>9668</v>
      </c>
      <c r="C28" s="35">
        <f>C3</f>
        <v>11037</v>
      </c>
      <c r="D28" s="35">
        <f>D3</f>
        <v>9703</v>
      </c>
      <c r="E28" s="35">
        <f t="shared" ref="E28:G28" si="8">E3+E8</f>
        <v>13352</v>
      </c>
      <c r="F28" s="35">
        <f t="shared" si="8"/>
        <v>8152</v>
      </c>
      <c r="G28" s="35">
        <f t="shared" si="8"/>
        <v>4679</v>
      </c>
      <c r="H28" s="35">
        <f>H8+H13</f>
        <v>10238</v>
      </c>
      <c r="I28" s="35">
        <f>I8+I13</f>
        <v>22025</v>
      </c>
      <c r="J28" s="35">
        <f>J13</f>
        <v>16840</v>
      </c>
      <c r="K28" s="35">
        <f>K13</f>
        <v>19654</v>
      </c>
      <c r="L28" s="35">
        <f>SUM(L13+L18)</f>
        <v>60068</v>
      </c>
      <c r="M28" s="35">
        <f>SUM(M13+M18+M22)</f>
        <v>44649</v>
      </c>
      <c r="N28" s="51">
        <f>SUM(N3+N8+N13+N18+N22)</f>
        <v>230065</v>
      </c>
    </row>
    <row r="29" spans="1:15" s="23" customFormat="1" ht="13.8" thickBot="1" x14ac:dyDescent="0.3">
      <c r="A29" s="3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spans="1:15" s="23" customFormat="1" ht="13.8" thickBot="1" x14ac:dyDescent="0.3">
      <c r="A30" s="15" t="s">
        <v>1</v>
      </c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27"/>
    </row>
    <row r="31" spans="1:15" s="23" customFormat="1" x14ac:dyDescent="0.25">
      <c r="A31" s="12" t="s">
        <v>321</v>
      </c>
      <c r="B31" s="34">
        <v>133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43">
        <f>SUM(B31:M31)</f>
        <v>133</v>
      </c>
    </row>
    <row r="32" spans="1:15" x14ac:dyDescent="0.25">
      <c r="A32" s="13" t="s">
        <v>122</v>
      </c>
      <c r="B32" s="27">
        <v>7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40">
        <f>SUM(B32:M32)</f>
        <v>7</v>
      </c>
      <c r="O32" s="27"/>
    </row>
    <row r="33" spans="1:14" x14ac:dyDescent="0.25">
      <c r="A33" s="24" t="s">
        <v>2</v>
      </c>
      <c r="B33" s="27">
        <v>571</v>
      </c>
      <c r="C33" s="27">
        <v>448</v>
      </c>
      <c r="D33" s="27">
        <v>346</v>
      </c>
      <c r="E33" s="27">
        <v>226</v>
      </c>
      <c r="F33" s="27">
        <v>105</v>
      </c>
      <c r="G33" s="27">
        <v>0</v>
      </c>
      <c r="H33" s="27"/>
      <c r="I33" s="27"/>
      <c r="J33" s="27"/>
      <c r="K33" s="27"/>
      <c r="L33" s="27">
        <v>229</v>
      </c>
      <c r="M33" s="27">
        <v>39</v>
      </c>
      <c r="N33" s="40">
        <f t="shared" ref="N33:N36" si="9">SUM(B33:M33)</f>
        <v>1964</v>
      </c>
    </row>
    <row r="34" spans="1:14" x14ac:dyDescent="0.25">
      <c r="A34" s="24" t="s">
        <v>281</v>
      </c>
      <c r="C34" s="27">
        <v>8</v>
      </c>
      <c r="D34" s="27">
        <v>6</v>
      </c>
      <c r="E34" s="27">
        <v>0</v>
      </c>
      <c r="F34" s="27">
        <v>26</v>
      </c>
      <c r="G34" s="27">
        <v>15</v>
      </c>
      <c r="H34" s="27"/>
      <c r="I34" s="27"/>
      <c r="J34" s="27">
        <v>10</v>
      </c>
      <c r="K34" s="27">
        <v>25</v>
      </c>
      <c r="L34" s="27">
        <v>0</v>
      </c>
      <c r="M34" s="27">
        <v>11</v>
      </c>
      <c r="N34" s="40">
        <f>SUM(B34:M34)</f>
        <v>101</v>
      </c>
    </row>
    <row r="35" spans="1:14" x14ac:dyDescent="0.25">
      <c r="A35" s="24" t="s">
        <v>322</v>
      </c>
      <c r="B35" s="27">
        <v>398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40">
        <f>SUM(B35:M35)</f>
        <v>398</v>
      </c>
    </row>
    <row r="36" spans="1:14" x14ac:dyDescent="0.25">
      <c r="A36" s="24" t="s">
        <v>42</v>
      </c>
      <c r="B36" s="27">
        <v>220</v>
      </c>
      <c r="D36" s="27">
        <v>425</v>
      </c>
      <c r="E36" s="27">
        <v>192</v>
      </c>
      <c r="F36" s="27">
        <v>404</v>
      </c>
      <c r="G36" s="27">
        <v>330</v>
      </c>
      <c r="H36" s="27">
        <v>177</v>
      </c>
      <c r="I36" s="27"/>
      <c r="J36" s="27"/>
      <c r="K36" s="27">
        <v>330</v>
      </c>
      <c r="L36" s="27">
        <v>180</v>
      </c>
      <c r="M36" s="27">
        <v>350</v>
      </c>
      <c r="N36" s="40">
        <f t="shared" si="9"/>
        <v>2608</v>
      </c>
    </row>
    <row r="37" spans="1:14" x14ac:dyDescent="0.25">
      <c r="A37" s="24" t="s">
        <v>163</v>
      </c>
      <c r="C37" s="27">
        <v>32</v>
      </c>
      <c r="D37" s="27">
        <v>15</v>
      </c>
      <c r="E37" s="27">
        <v>86</v>
      </c>
      <c r="F37" s="27"/>
      <c r="G37" s="27"/>
      <c r="H37" s="27">
        <v>40</v>
      </c>
      <c r="I37" s="27"/>
      <c r="J37" s="27">
        <v>36</v>
      </c>
      <c r="K37" s="27">
        <v>15</v>
      </c>
      <c r="L37" s="27">
        <v>70</v>
      </c>
      <c r="M37" s="27">
        <v>88</v>
      </c>
      <c r="N37" s="40">
        <f>SUM(B37:M37)</f>
        <v>382</v>
      </c>
    </row>
    <row r="38" spans="1:14" x14ac:dyDescent="0.25">
      <c r="A38" s="13" t="s">
        <v>144</v>
      </c>
      <c r="B38" s="27">
        <v>27</v>
      </c>
      <c r="C38" s="27">
        <v>26</v>
      </c>
      <c r="D38" s="27">
        <v>13</v>
      </c>
      <c r="E38" s="27">
        <v>240</v>
      </c>
      <c r="F38" s="27"/>
      <c r="G38" s="27"/>
      <c r="H38" s="27"/>
      <c r="I38" s="27"/>
      <c r="J38" s="27"/>
      <c r="K38" s="27"/>
      <c r="L38" s="27"/>
      <c r="M38" s="27"/>
      <c r="N38" s="40">
        <f t="shared" ref="N38:N39" si="10">SUM(B38:M38)</f>
        <v>306</v>
      </c>
    </row>
    <row r="39" spans="1:14" x14ac:dyDescent="0.25">
      <c r="A39" s="24" t="s">
        <v>105</v>
      </c>
      <c r="B39" s="27">
        <v>32</v>
      </c>
      <c r="C39" s="27">
        <v>52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40">
        <f t="shared" si="10"/>
        <v>84</v>
      </c>
    </row>
    <row r="40" spans="1:14" x14ac:dyDescent="0.25">
      <c r="A40" s="24" t="s">
        <v>323</v>
      </c>
      <c r="B40" s="27">
        <v>24</v>
      </c>
      <c r="C40" s="27">
        <v>47</v>
      </c>
      <c r="D40" s="27">
        <v>63</v>
      </c>
      <c r="E40" s="27"/>
      <c r="F40" s="27"/>
      <c r="G40" s="27"/>
      <c r="H40" s="27"/>
      <c r="I40" s="27"/>
      <c r="J40" s="27"/>
      <c r="K40" s="27"/>
      <c r="L40" s="27"/>
      <c r="M40" s="27"/>
      <c r="N40" s="40">
        <f>SUM(B40:M40)</f>
        <v>134</v>
      </c>
    </row>
    <row r="41" spans="1:14" x14ac:dyDescent="0.25">
      <c r="A41" s="24" t="s">
        <v>110</v>
      </c>
      <c r="B41" s="27">
        <v>122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40">
        <f>SUM(B41:M41)</f>
        <v>122</v>
      </c>
    </row>
    <row r="42" spans="1:14" x14ac:dyDescent="0.25">
      <c r="A42" s="24" t="s">
        <v>351</v>
      </c>
      <c r="B42" s="27">
        <v>70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40">
        <f>SUM(B42:M42)</f>
        <v>70</v>
      </c>
    </row>
    <row r="43" spans="1:14" x14ac:dyDescent="0.25">
      <c r="A43" s="13" t="s">
        <v>324</v>
      </c>
      <c r="C43" s="27">
        <v>821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40">
        <f>SUM(B43:M43)</f>
        <v>821</v>
      </c>
    </row>
    <row r="44" spans="1:14" x14ac:dyDescent="0.25">
      <c r="A44" s="13" t="s">
        <v>148</v>
      </c>
      <c r="C44" s="27">
        <v>747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40">
        <f t="shared" ref="N44:N48" si="11">SUM(B44:M44)</f>
        <v>747</v>
      </c>
    </row>
    <row r="45" spans="1:14" x14ac:dyDescent="0.25">
      <c r="A45" s="13" t="s">
        <v>96</v>
      </c>
      <c r="C45" s="27">
        <v>350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40">
        <f t="shared" si="11"/>
        <v>350</v>
      </c>
    </row>
    <row r="46" spans="1:14" x14ac:dyDescent="0.25">
      <c r="A46" s="13" t="s">
        <v>325</v>
      </c>
      <c r="C46" s="27">
        <v>183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40">
        <f t="shared" si="11"/>
        <v>183</v>
      </c>
    </row>
    <row r="47" spans="1:14" x14ac:dyDescent="0.25">
      <c r="A47" s="13" t="s">
        <v>88</v>
      </c>
      <c r="C47" s="27">
        <v>124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40">
        <f t="shared" si="11"/>
        <v>124</v>
      </c>
    </row>
    <row r="48" spans="1:14" x14ac:dyDescent="0.25">
      <c r="A48" s="13" t="s">
        <v>142</v>
      </c>
      <c r="C48" s="27">
        <v>83</v>
      </c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40">
        <f t="shared" si="11"/>
        <v>83</v>
      </c>
    </row>
    <row r="49" spans="1:14" x14ac:dyDescent="0.25">
      <c r="A49" s="13" t="s">
        <v>147</v>
      </c>
      <c r="C49" s="27">
        <v>7</v>
      </c>
      <c r="D49" s="27">
        <v>360</v>
      </c>
      <c r="E49" s="27"/>
      <c r="F49" s="27"/>
      <c r="G49" s="27"/>
      <c r="H49" s="27"/>
      <c r="I49" s="27"/>
      <c r="J49" s="27"/>
      <c r="K49" s="27"/>
      <c r="L49" s="27"/>
      <c r="M49" s="27"/>
      <c r="N49" s="40">
        <f t="shared" ref="N49:N55" si="12">SUM(B49:M49)</f>
        <v>367</v>
      </c>
    </row>
    <row r="50" spans="1:14" x14ac:dyDescent="0.25">
      <c r="A50" s="13" t="s">
        <v>326</v>
      </c>
      <c r="C50" s="27">
        <v>164</v>
      </c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40">
        <f>SUM(B50:M50)</f>
        <v>164</v>
      </c>
    </row>
    <row r="51" spans="1:14" x14ac:dyDescent="0.25">
      <c r="A51" s="13" t="s">
        <v>327</v>
      </c>
      <c r="D51" s="27">
        <v>1647</v>
      </c>
      <c r="E51" s="27">
        <v>858</v>
      </c>
      <c r="F51" s="27"/>
      <c r="G51" s="27"/>
      <c r="H51" s="27"/>
      <c r="I51" s="27"/>
      <c r="J51" s="27"/>
      <c r="K51" s="27"/>
      <c r="L51" s="27"/>
      <c r="M51" s="27"/>
      <c r="N51" s="40">
        <f t="shared" si="12"/>
        <v>2505</v>
      </c>
    </row>
    <row r="52" spans="1:14" x14ac:dyDescent="0.25">
      <c r="A52" s="13" t="s">
        <v>97</v>
      </c>
      <c r="D52" s="27">
        <v>462</v>
      </c>
      <c r="E52" s="27"/>
      <c r="F52" s="27"/>
      <c r="G52" s="27"/>
      <c r="H52" s="27"/>
      <c r="I52" s="27"/>
      <c r="J52" s="27"/>
      <c r="K52" s="27"/>
      <c r="L52" s="27"/>
      <c r="M52" s="27"/>
      <c r="N52" s="40">
        <f t="shared" si="12"/>
        <v>462</v>
      </c>
    </row>
    <row r="53" spans="1:14" x14ac:dyDescent="0.25">
      <c r="A53" s="13" t="s">
        <v>76</v>
      </c>
      <c r="D53" s="27">
        <v>1820</v>
      </c>
      <c r="E53" s="27"/>
      <c r="F53" s="27"/>
      <c r="G53" s="27"/>
      <c r="H53" s="27"/>
      <c r="I53" s="27"/>
      <c r="J53" s="27"/>
      <c r="K53" s="27"/>
      <c r="L53" s="27"/>
      <c r="M53" s="27"/>
      <c r="N53" s="40">
        <f t="shared" si="12"/>
        <v>1820</v>
      </c>
    </row>
    <row r="54" spans="1:14" x14ac:dyDescent="0.25">
      <c r="A54" s="13" t="s">
        <v>328</v>
      </c>
      <c r="D54" s="27"/>
      <c r="E54" s="27">
        <v>32</v>
      </c>
      <c r="F54" s="27"/>
      <c r="G54" s="27"/>
      <c r="H54" s="27"/>
      <c r="I54" s="27"/>
      <c r="J54" s="27"/>
      <c r="K54" s="27"/>
      <c r="L54" s="27"/>
      <c r="M54" s="27"/>
      <c r="N54" s="40">
        <f>SUM(B54:M54)</f>
        <v>32</v>
      </c>
    </row>
    <row r="55" spans="1:14" x14ac:dyDescent="0.25">
      <c r="A55" s="13" t="s">
        <v>152</v>
      </c>
      <c r="B55" s="3"/>
      <c r="D55" s="27">
        <v>268</v>
      </c>
      <c r="N55" s="13">
        <f t="shared" si="12"/>
        <v>268</v>
      </c>
    </row>
    <row r="56" spans="1:14" x14ac:dyDescent="0.25">
      <c r="A56" s="13" t="s">
        <v>154</v>
      </c>
      <c r="D56" s="27">
        <v>138</v>
      </c>
      <c r="E56" s="27">
        <v>133</v>
      </c>
      <c r="F56" s="27">
        <v>114</v>
      </c>
      <c r="G56" s="27"/>
      <c r="H56" s="27"/>
      <c r="I56" s="27"/>
      <c r="J56" s="27"/>
      <c r="K56" s="27">
        <v>279</v>
      </c>
      <c r="L56" s="27">
        <v>119</v>
      </c>
      <c r="M56" s="27"/>
      <c r="N56" s="40">
        <f t="shared" ref="N56:N61" si="13">SUM(B56:M56)</f>
        <v>783</v>
      </c>
    </row>
    <row r="57" spans="1:14" x14ac:dyDescent="0.25">
      <c r="A57" s="13" t="s">
        <v>329</v>
      </c>
      <c r="D57" s="27"/>
      <c r="E57" s="27">
        <v>71</v>
      </c>
      <c r="F57" s="27"/>
      <c r="G57" s="27"/>
      <c r="H57" s="27"/>
      <c r="I57" s="27"/>
      <c r="J57" s="27"/>
      <c r="K57" s="27"/>
      <c r="L57" s="27"/>
      <c r="M57" s="27"/>
      <c r="N57" s="40">
        <f>SUM(B57:M57)</f>
        <v>71</v>
      </c>
    </row>
    <row r="58" spans="1:14" x14ac:dyDescent="0.25">
      <c r="A58" s="13" t="s">
        <v>330</v>
      </c>
      <c r="D58" s="27">
        <v>34</v>
      </c>
      <c r="E58" s="27"/>
      <c r="F58" s="27"/>
      <c r="G58" s="27"/>
      <c r="H58" s="27"/>
      <c r="I58" s="27"/>
      <c r="J58" s="27"/>
      <c r="K58" s="27"/>
      <c r="L58" s="27"/>
      <c r="M58" s="27"/>
      <c r="N58" s="40">
        <f t="shared" si="13"/>
        <v>34</v>
      </c>
    </row>
    <row r="59" spans="1:14" x14ac:dyDescent="0.25">
      <c r="A59" s="75" t="s">
        <v>159</v>
      </c>
      <c r="D59" s="27"/>
      <c r="E59" s="27">
        <v>163</v>
      </c>
      <c r="F59" s="27"/>
      <c r="G59" s="27"/>
      <c r="H59" s="27"/>
      <c r="I59" s="27"/>
      <c r="J59" s="27"/>
      <c r="K59" s="27"/>
      <c r="L59" s="27"/>
      <c r="M59" s="27"/>
      <c r="N59" s="40">
        <f t="shared" si="13"/>
        <v>163</v>
      </c>
    </row>
    <row r="60" spans="1:14" x14ac:dyDescent="0.25">
      <c r="A60" s="75" t="s">
        <v>35</v>
      </c>
      <c r="D60" s="27"/>
      <c r="E60" s="27">
        <v>3416</v>
      </c>
      <c r="F60" s="27"/>
      <c r="G60" s="27"/>
      <c r="H60" s="27"/>
      <c r="I60" s="27"/>
      <c r="J60" s="27"/>
      <c r="K60" s="27"/>
      <c r="L60" s="27"/>
      <c r="M60" s="27"/>
      <c r="N60" s="40">
        <f t="shared" si="13"/>
        <v>3416</v>
      </c>
    </row>
    <row r="61" spans="1:14" x14ac:dyDescent="0.25">
      <c r="A61" s="13" t="s">
        <v>161</v>
      </c>
      <c r="D61" s="27"/>
      <c r="E61" s="27">
        <v>836</v>
      </c>
      <c r="F61" s="27">
        <v>3949</v>
      </c>
      <c r="G61" s="27"/>
      <c r="H61" s="27"/>
      <c r="I61" s="27"/>
      <c r="J61" s="27"/>
      <c r="K61" s="27"/>
      <c r="L61" s="27"/>
      <c r="M61" s="27"/>
      <c r="N61" s="40">
        <f t="shared" si="13"/>
        <v>4785</v>
      </c>
    </row>
    <row r="62" spans="1:14" x14ac:dyDescent="0.25">
      <c r="A62" s="13" t="s">
        <v>178</v>
      </c>
      <c r="D62" s="27"/>
      <c r="E62" s="27"/>
      <c r="F62" s="27">
        <v>360</v>
      </c>
      <c r="G62" s="27"/>
      <c r="H62" s="27"/>
      <c r="I62" s="27"/>
      <c r="J62" s="27"/>
      <c r="K62" s="27"/>
      <c r="L62" s="27"/>
      <c r="M62" s="27"/>
      <c r="N62" s="40">
        <f>SUM(B62:M62)</f>
        <v>360</v>
      </c>
    </row>
    <row r="63" spans="1:14" x14ac:dyDescent="0.25">
      <c r="A63" s="13" t="s">
        <v>331</v>
      </c>
      <c r="D63" s="27"/>
      <c r="E63" s="27"/>
      <c r="F63" s="27">
        <v>194</v>
      </c>
      <c r="G63" s="27"/>
      <c r="H63" s="27"/>
      <c r="I63" s="27"/>
      <c r="J63" s="27"/>
      <c r="K63" s="27"/>
      <c r="L63" s="27"/>
      <c r="M63" s="27"/>
      <c r="N63" s="40">
        <f>SUM(B63:M63)</f>
        <v>194</v>
      </c>
    </row>
    <row r="64" spans="1:14" x14ac:dyDescent="0.25">
      <c r="A64" s="13" t="s">
        <v>332</v>
      </c>
      <c r="D64" s="27"/>
      <c r="E64" s="27"/>
      <c r="F64" s="27">
        <v>764</v>
      </c>
      <c r="G64" s="27"/>
      <c r="H64" s="27"/>
      <c r="I64" s="27"/>
      <c r="J64" s="27"/>
      <c r="K64" s="27"/>
      <c r="L64" s="27"/>
      <c r="M64" s="27"/>
      <c r="N64" s="40">
        <f t="shared" ref="N64:N99" si="14">SUM(B64:M64)</f>
        <v>764</v>
      </c>
    </row>
    <row r="65" spans="1:14" x14ac:dyDescent="0.25">
      <c r="A65" s="13" t="s">
        <v>185</v>
      </c>
      <c r="D65" s="27"/>
      <c r="E65" s="27"/>
      <c r="F65" s="27">
        <v>216</v>
      </c>
      <c r="G65" s="27"/>
      <c r="H65" s="27"/>
      <c r="I65" s="27"/>
      <c r="J65" s="27"/>
      <c r="K65" s="27"/>
      <c r="L65" s="27"/>
      <c r="M65" s="27"/>
      <c r="N65" s="40">
        <f>SUM(B65:M65)</f>
        <v>216</v>
      </c>
    </row>
    <row r="66" spans="1:14" x14ac:dyDescent="0.25">
      <c r="A66" s="13" t="s">
        <v>187</v>
      </c>
      <c r="D66" s="27"/>
      <c r="E66" s="27"/>
      <c r="F66" s="27">
        <v>60</v>
      </c>
      <c r="G66" s="27"/>
      <c r="H66" s="27"/>
      <c r="I66" s="27"/>
      <c r="J66" s="27"/>
      <c r="K66" s="27"/>
      <c r="L66" s="27"/>
      <c r="M66" s="27"/>
      <c r="N66" s="40">
        <f>SUM(B66:M66)</f>
        <v>60</v>
      </c>
    </row>
    <row r="67" spans="1:14" x14ac:dyDescent="0.25">
      <c r="A67" s="13" t="s">
        <v>189</v>
      </c>
      <c r="D67" s="27"/>
      <c r="E67" s="27"/>
      <c r="F67" s="27"/>
      <c r="G67" s="27">
        <v>40</v>
      </c>
      <c r="H67" s="27"/>
      <c r="I67" s="27"/>
      <c r="J67" s="27"/>
      <c r="K67" s="27"/>
      <c r="L67" s="27"/>
      <c r="M67" s="27"/>
      <c r="N67" s="40">
        <f>SUM(B67:M67)</f>
        <v>40</v>
      </c>
    </row>
    <row r="68" spans="1:14" x14ac:dyDescent="0.25">
      <c r="A68" s="13" t="s">
        <v>333</v>
      </c>
      <c r="D68" s="27"/>
      <c r="E68" s="27"/>
      <c r="F68" s="27"/>
      <c r="G68" s="27">
        <v>172</v>
      </c>
      <c r="H68" s="27"/>
      <c r="I68" s="27"/>
      <c r="J68" s="27"/>
      <c r="K68" s="27"/>
      <c r="L68" s="27"/>
      <c r="M68" s="27"/>
      <c r="N68" s="40">
        <f>SUM(B68:M68)</f>
        <v>172</v>
      </c>
    </row>
    <row r="69" spans="1:14" x14ac:dyDescent="0.25">
      <c r="A69" s="13" t="s">
        <v>192</v>
      </c>
      <c r="D69" s="27"/>
      <c r="E69" s="27"/>
      <c r="F69" s="27"/>
      <c r="G69" s="27">
        <v>2590</v>
      </c>
      <c r="H69" s="27"/>
      <c r="I69" s="27"/>
      <c r="J69" s="27"/>
      <c r="K69" s="27"/>
      <c r="L69" s="27"/>
      <c r="M69" s="27"/>
      <c r="N69" s="40">
        <f t="shared" si="14"/>
        <v>2590</v>
      </c>
    </row>
    <row r="70" spans="1:14" x14ac:dyDescent="0.25">
      <c r="A70" s="13" t="s">
        <v>355</v>
      </c>
      <c r="D70" s="27"/>
      <c r="E70" s="27"/>
      <c r="F70" s="27"/>
      <c r="G70" s="27">
        <v>1100</v>
      </c>
      <c r="H70" s="27"/>
      <c r="I70" s="27"/>
      <c r="J70" s="27"/>
      <c r="K70" s="27"/>
      <c r="L70" s="27"/>
      <c r="M70" s="27"/>
      <c r="N70" s="40">
        <f>SUM(B70:M70)</f>
        <v>1100</v>
      </c>
    </row>
    <row r="71" spans="1:14" x14ac:dyDescent="0.25">
      <c r="A71" s="13" t="s">
        <v>195</v>
      </c>
      <c r="D71" s="27"/>
      <c r="E71" s="27"/>
      <c r="F71" s="27"/>
      <c r="G71" s="27">
        <v>140</v>
      </c>
      <c r="H71" s="27"/>
      <c r="I71" s="27"/>
      <c r="J71" s="27"/>
      <c r="K71" s="27"/>
      <c r="L71" s="27"/>
      <c r="M71" s="27"/>
      <c r="N71" s="40">
        <f>SUM(B71:M71)</f>
        <v>140</v>
      </c>
    </row>
    <row r="72" spans="1:14" x14ac:dyDescent="0.25">
      <c r="A72" s="13" t="s">
        <v>67</v>
      </c>
      <c r="D72" s="27"/>
      <c r="E72" s="27"/>
      <c r="F72" s="27"/>
      <c r="G72" s="27"/>
      <c r="H72" s="27">
        <v>1333</v>
      </c>
      <c r="I72" s="27"/>
      <c r="J72" s="27"/>
      <c r="K72" s="27"/>
      <c r="L72" s="27"/>
      <c r="M72" s="27"/>
      <c r="N72" s="40">
        <f t="shared" si="14"/>
        <v>1333</v>
      </c>
    </row>
    <row r="73" spans="1:14" x14ac:dyDescent="0.25">
      <c r="A73" s="13" t="s">
        <v>203</v>
      </c>
      <c r="D73" s="27"/>
      <c r="E73" s="27"/>
      <c r="F73" s="27"/>
      <c r="G73" s="27"/>
      <c r="H73" s="27">
        <v>450</v>
      </c>
      <c r="I73" s="27"/>
      <c r="J73" s="27"/>
      <c r="K73" s="27"/>
      <c r="L73" s="27"/>
      <c r="M73" s="27"/>
      <c r="N73" s="40">
        <f>SUM(B73:M73)</f>
        <v>450</v>
      </c>
    </row>
    <row r="74" spans="1:14" x14ac:dyDescent="0.25">
      <c r="A74" s="13" t="s">
        <v>334</v>
      </c>
      <c r="D74" s="27"/>
      <c r="E74" s="27"/>
      <c r="F74" s="27"/>
      <c r="G74" s="27"/>
      <c r="H74" s="27">
        <v>100</v>
      </c>
      <c r="I74" s="27"/>
      <c r="J74" s="27"/>
      <c r="K74" s="27"/>
      <c r="L74" s="27"/>
      <c r="M74" s="27"/>
      <c r="N74" s="40">
        <f t="shared" si="14"/>
        <v>100</v>
      </c>
    </row>
    <row r="75" spans="1:14" x14ac:dyDescent="0.25">
      <c r="A75" s="13" t="s">
        <v>335</v>
      </c>
      <c r="D75" s="27"/>
      <c r="E75" s="27"/>
      <c r="F75" s="27"/>
      <c r="G75" s="27"/>
      <c r="H75" s="27">
        <v>120</v>
      </c>
      <c r="I75" s="27"/>
      <c r="J75" s="27"/>
      <c r="K75" s="27"/>
      <c r="L75" s="27"/>
      <c r="M75" s="27"/>
      <c r="N75" s="40">
        <f>SUM(B75:M75)</f>
        <v>120</v>
      </c>
    </row>
    <row r="76" spans="1:14" x14ac:dyDescent="0.25">
      <c r="A76" s="13" t="s">
        <v>70</v>
      </c>
      <c r="D76" s="27"/>
      <c r="E76" s="27"/>
      <c r="F76" s="27"/>
      <c r="G76" s="27"/>
      <c r="H76" s="27"/>
      <c r="I76" s="27">
        <v>1465</v>
      </c>
      <c r="J76" s="27"/>
      <c r="K76" s="27"/>
      <c r="L76" s="27"/>
      <c r="M76" s="27"/>
      <c r="N76" s="40">
        <f t="shared" ref="N76" si="15">SUM(B76:M76)</f>
        <v>1465</v>
      </c>
    </row>
    <row r="77" spans="1:14" x14ac:dyDescent="0.25">
      <c r="A77" s="13" t="s">
        <v>261</v>
      </c>
      <c r="D77" s="27"/>
      <c r="E77" s="27"/>
      <c r="F77" s="27"/>
      <c r="G77" s="27"/>
      <c r="H77" s="27"/>
      <c r="I77" s="27"/>
      <c r="J77" s="27">
        <v>160</v>
      </c>
      <c r="K77" s="27"/>
      <c r="L77" s="27"/>
      <c r="M77" s="27"/>
      <c r="N77" s="40">
        <f>SUM(B77:M77)</f>
        <v>160</v>
      </c>
    </row>
    <row r="78" spans="1:14" x14ac:dyDescent="0.25">
      <c r="A78" s="13" t="s">
        <v>336</v>
      </c>
      <c r="D78" s="27"/>
      <c r="E78" s="27"/>
      <c r="F78" s="27"/>
      <c r="G78" s="27"/>
      <c r="H78" s="27"/>
      <c r="I78" s="27"/>
      <c r="J78" s="27">
        <v>413</v>
      </c>
      <c r="K78" s="27">
        <v>422</v>
      </c>
      <c r="L78" s="27">
        <v>150</v>
      </c>
      <c r="M78" s="27"/>
      <c r="N78" s="40">
        <f>SUM(B78:M78)</f>
        <v>985</v>
      </c>
    </row>
    <row r="79" spans="1:14" x14ac:dyDescent="0.25">
      <c r="A79" s="13" t="s">
        <v>337</v>
      </c>
      <c r="D79" s="27"/>
      <c r="E79" s="27"/>
      <c r="F79" s="27"/>
      <c r="G79" s="27"/>
      <c r="H79" s="27"/>
      <c r="I79" s="27"/>
      <c r="J79" s="27">
        <v>826</v>
      </c>
      <c r="K79" s="27">
        <v>899</v>
      </c>
      <c r="L79" s="27"/>
      <c r="M79" s="27"/>
      <c r="N79" s="40">
        <f>SUM(B79:M79)</f>
        <v>1725</v>
      </c>
    </row>
    <row r="80" spans="1:14" x14ac:dyDescent="0.25">
      <c r="A80" s="13" t="s">
        <v>268</v>
      </c>
      <c r="D80" s="27"/>
      <c r="E80" s="27"/>
      <c r="F80" s="27"/>
      <c r="G80" s="27"/>
      <c r="H80" s="27"/>
      <c r="I80" s="27"/>
      <c r="J80" s="27">
        <v>414</v>
      </c>
      <c r="K80" s="27"/>
      <c r="L80" s="27"/>
      <c r="M80" s="27"/>
      <c r="N80" s="40">
        <f>SUM(B80:M80)</f>
        <v>414</v>
      </c>
    </row>
    <row r="81" spans="1:15" x14ac:dyDescent="0.25">
      <c r="A81" s="13" t="s">
        <v>77</v>
      </c>
      <c r="D81" s="27"/>
      <c r="E81" s="27"/>
      <c r="F81" s="27"/>
      <c r="G81" s="27"/>
      <c r="H81" s="27"/>
      <c r="I81" s="27"/>
      <c r="J81" s="27">
        <v>108</v>
      </c>
      <c r="K81" s="27">
        <v>182</v>
      </c>
      <c r="L81" s="27"/>
      <c r="M81" s="27"/>
      <c r="N81" s="40">
        <f t="shared" si="14"/>
        <v>290</v>
      </c>
    </row>
    <row r="82" spans="1:15" x14ac:dyDescent="0.25">
      <c r="A82" s="13" t="s">
        <v>275</v>
      </c>
      <c r="D82" s="27"/>
      <c r="E82" s="27"/>
      <c r="F82" s="27"/>
      <c r="G82" s="27"/>
      <c r="H82" s="27"/>
      <c r="I82" s="27"/>
      <c r="J82" s="27">
        <v>50</v>
      </c>
      <c r="K82" s="27"/>
      <c r="L82" s="27"/>
      <c r="M82" s="27"/>
      <c r="N82" s="40">
        <f>SUM(B82:M82)</f>
        <v>50</v>
      </c>
    </row>
    <row r="83" spans="1:15" x14ac:dyDescent="0.25">
      <c r="A83" s="13" t="s">
        <v>280</v>
      </c>
      <c r="D83" s="27"/>
      <c r="E83" s="27"/>
      <c r="F83" s="27"/>
      <c r="G83" s="27"/>
      <c r="H83" s="27"/>
      <c r="I83" s="27"/>
      <c r="J83" s="27"/>
      <c r="K83" s="27">
        <v>360</v>
      </c>
      <c r="L83" s="27"/>
      <c r="M83" s="27"/>
      <c r="N83" s="40">
        <f t="shared" ref="N83:N88" si="16">SUM(B83:M83)</f>
        <v>360</v>
      </c>
    </row>
    <row r="84" spans="1:15" x14ac:dyDescent="0.25">
      <c r="A84" s="13" t="s">
        <v>282</v>
      </c>
      <c r="D84" s="27"/>
      <c r="E84" s="27"/>
      <c r="F84" s="27"/>
      <c r="G84" s="27"/>
      <c r="H84" s="27"/>
      <c r="I84" s="27"/>
      <c r="J84" s="27"/>
      <c r="K84" s="27">
        <v>730</v>
      </c>
      <c r="L84" s="27"/>
      <c r="M84" s="27"/>
      <c r="N84" s="40">
        <f t="shared" si="16"/>
        <v>730</v>
      </c>
    </row>
    <row r="85" spans="1:15" x14ac:dyDescent="0.25">
      <c r="A85" s="13" t="s">
        <v>288</v>
      </c>
      <c r="D85" s="27"/>
      <c r="E85" s="27"/>
      <c r="F85" s="27"/>
      <c r="G85" s="27"/>
      <c r="H85" s="27"/>
      <c r="I85" s="27"/>
      <c r="J85" s="27">
        <v>89</v>
      </c>
      <c r="K85" s="27">
        <v>96</v>
      </c>
      <c r="L85" s="27">
        <v>162</v>
      </c>
      <c r="M85" s="27"/>
      <c r="N85" s="40">
        <f t="shared" si="16"/>
        <v>347</v>
      </c>
      <c r="O85" s="11"/>
    </row>
    <row r="86" spans="1:15" x14ac:dyDescent="0.25">
      <c r="A86" s="13" t="s">
        <v>356</v>
      </c>
      <c r="D86" s="27"/>
      <c r="E86" s="27"/>
      <c r="F86" s="27"/>
      <c r="G86" s="27"/>
      <c r="H86" s="27"/>
      <c r="I86" s="27"/>
      <c r="J86" s="27"/>
      <c r="K86" s="27">
        <v>195</v>
      </c>
      <c r="L86" s="27"/>
      <c r="M86" s="27"/>
      <c r="N86" s="40">
        <f t="shared" si="16"/>
        <v>195</v>
      </c>
      <c r="O86" s="11"/>
    </row>
    <row r="87" spans="1:15" x14ac:dyDescent="0.25">
      <c r="A87" s="13" t="s">
        <v>357</v>
      </c>
      <c r="D87" s="27"/>
      <c r="E87" s="27"/>
      <c r="F87" s="27"/>
      <c r="G87" s="27"/>
      <c r="H87" s="27"/>
      <c r="I87" s="27"/>
      <c r="J87" s="27"/>
      <c r="K87" s="27">
        <v>180</v>
      </c>
      <c r="L87" s="27">
        <v>180</v>
      </c>
      <c r="M87" s="27">
        <v>149</v>
      </c>
      <c r="N87" s="40">
        <f t="shared" si="16"/>
        <v>509</v>
      </c>
      <c r="O87" s="11"/>
    </row>
    <row r="88" spans="1:15" x14ac:dyDescent="0.25">
      <c r="A88" s="13" t="s">
        <v>285</v>
      </c>
      <c r="D88" s="27"/>
      <c r="E88" s="27"/>
      <c r="F88" s="27"/>
      <c r="G88" s="27"/>
      <c r="H88" s="27"/>
      <c r="I88" s="27"/>
      <c r="J88" s="27"/>
      <c r="K88" s="27">
        <v>20</v>
      </c>
      <c r="L88" s="27">
        <v>45</v>
      </c>
      <c r="M88" s="27"/>
      <c r="N88" s="40">
        <f t="shared" si="16"/>
        <v>65</v>
      </c>
      <c r="O88" s="11"/>
    </row>
    <row r="89" spans="1:15" x14ac:dyDescent="0.25">
      <c r="A89" s="13" t="s">
        <v>278</v>
      </c>
      <c r="D89" s="27"/>
      <c r="E89" s="27"/>
      <c r="F89" s="27"/>
      <c r="G89" s="27"/>
      <c r="H89" s="27"/>
      <c r="I89" s="27"/>
      <c r="J89" s="27"/>
      <c r="K89" s="27">
        <v>2714</v>
      </c>
      <c r="L89" s="27"/>
      <c r="M89" s="27"/>
      <c r="N89" s="40">
        <f t="shared" si="14"/>
        <v>2714</v>
      </c>
      <c r="O89" s="11"/>
    </row>
    <row r="90" spans="1:15" x14ac:dyDescent="0.25">
      <c r="A90" s="13" t="s">
        <v>44</v>
      </c>
      <c r="D90" s="27"/>
      <c r="E90" s="27"/>
      <c r="F90" s="27"/>
      <c r="G90" s="27"/>
      <c r="H90" s="27"/>
      <c r="I90" s="27"/>
      <c r="J90" s="27"/>
      <c r="K90" s="27"/>
      <c r="L90" s="27">
        <v>900</v>
      </c>
      <c r="M90" s="27"/>
      <c r="N90" s="40">
        <f t="shared" si="14"/>
        <v>900</v>
      </c>
      <c r="O90" s="11"/>
    </row>
    <row r="91" spans="1:15" x14ac:dyDescent="0.25">
      <c r="A91" s="13" t="s">
        <v>290</v>
      </c>
      <c r="D91" s="27"/>
      <c r="E91" s="27"/>
      <c r="F91" s="27"/>
      <c r="G91" s="27"/>
      <c r="H91" s="27"/>
      <c r="I91" s="27"/>
      <c r="J91" s="27"/>
      <c r="K91" s="27"/>
      <c r="L91" s="27">
        <v>68</v>
      </c>
      <c r="M91" s="27"/>
      <c r="N91" s="40">
        <f t="shared" si="14"/>
        <v>68</v>
      </c>
      <c r="O91" s="11"/>
    </row>
    <row r="92" spans="1:15" x14ac:dyDescent="0.25">
      <c r="A92" s="13" t="s">
        <v>78</v>
      </c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40">
        <f t="shared" ref="N92:N94" si="17">SUM(B92:M92)</f>
        <v>0</v>
      </c>
      <c r="O92" s="11"/>
    </row>
    <row r="93" spans="1:15" x14ac:dyDescent="0.25">
      <c r="A93" s="13" t="s">
        <v>39</v>
      </c>
      <c r="D93" s="27"/>
      <c r="E93" s="27"/>
      <c r="F93" s="27"/>
      <c r="G93" s="27"/>
      <c r="H93" s="27"/>
      <c r="I93" s="27"/>
      <c r="J93" s="27"/>
      <c r="K93" s="27"/>
      <c r="L93" s="27">
        <v>5081</v>
      </c>
      <c r="M93" s="27"/>
      <c r="N93" s="40">
        <f>SUM(B93:M93)</f>
        <v>5081</v>
      </c>
    </row>
    <row r="94" spans="1:15" x14ac:dyDescent="0.25">
      <c r="A94" s="13" t="s">
        <v>358</v>
      </c>
      <c r="D94" s="27"/>
      <c r="E94" s="27"/>
      <c r="F94" s="27"/>
      <c r="G94" s="27"/>
      <c r="H94" s="27"/>
      <c r="I94" s="27"/>
      <c r="J94" s="27"/>
      <c r="K94" s="27"/>
      <c r="L94" s="27"/>
      <c r="M94" s="27">
        <v>621</v>
      </c>
      <c r="N94" s="40">
        <f t="shared" si="17"/>
        <v>621</v>
      </c>
    </row>
    <row r="95" spans="1:15" x14ac:dyDescent="0.25">
      <c r="A95" s="13" t="s">
        <v>303</v>
      </c>
      <c r="D95" s="27"/>
      <c r="E95" s="27"/>
      <c r="F95" s="27"/>
      <c r="G95" s="27"/>
      <c r="H95" s="27"/>
      <c r="I95" s="27"/>
      <c r="J95" s="27"/>
      <c r="K95" s="27"/>
      <c r="L95" s="27"/>
      <c r="M95" s="27">
        <v>207</v>
      </c>
      <c r="N95" s="40">
        <f t="shared" si="14"/>
        <v>207</v>
      </c>
    </row>
    <row r="96" spans="1:15" x14ac:dyDescent="0.25">
      <c r="A96" s="24" t="s">
        <v>61</v>
      </c>
      <c r="D96" s="27"/>
      <c r="E96" s="27"/>
      <c r="F96" s="27"/>
      <c r="G96" s="27"/>
      <c r="H96" s="27"/>
      <c r="I96" s="27"/>
      <c r="J96" s="27"/>
      <c r="K96" s="27"/>
      <c r="L96" s="27"/>
      <c r="M96" s="27">
        <v>0</v>
      </c>
      <c r="N96" s="40">
        <f t="shared" si="14"/>
        <v>0</v>
      </c>
    </row>
    <row r="97" spans="1:15" x14ac:dyDescent="0.25">
      <c r="A97" s="13" t="s">
        <v>302</v>
      </c>
      <c r="D97" s="27"/>
      <c r="E97" s="27"/>
      <c r="F97" s="27"/>
      <c r="G97" s="27"/>
      <c r="H97" s="27"/>
      <c r="I97" s="27"/>
      <c r="J97" s="27"/>
      <c r="K97" s="27"/>
      <c r="L97" s="27"/>
      <c r="M97" s="27">
        <v>509</v>
      </c>
      <c r="N97" s="40">
        <f>SUM(B97:M97)</f>
        <v>509</v>
      </c>
    </row>
    <row r="98" spans="1:15" x14ac:dyDescent="0.25">
      <c r="A98" s="13" t="s">
        <v>41</v>
      </c>
      <c r="B98" s="27">
        <v>0</v>
      </c>
      <c r="C98" s="27">
        <v>0</v>
      </c>
      <c r="D98" s="27">
        <v>56</v>
      </c>
      <c r="E98" s="27">
        <v>122</v>
      </c>
      <c r="F98" s="27">
        <v>133</v>
      </c>
      <c r="G98" s="27">
        <v>26</v>
      </c>
      <c r="H98" s="27">
        <v>117</v>
      </c>
      <c r="I98" s="27">
        <v>120</v>
      </c>
      <c r="J98" s="27"/>
      <c r="K98" s="27">
        <v>32</v>
      </c>
      <c r="L98" s="27">
        <v>54</v>
      </c>
      <c r="M98" s="27">
        <v>0</v>
      </c>
      <c r="N98" s="40">
        <f>SUM(B98:M98)</f>
        <v>660</v>
      </c>
    </row>
    <row r="99" spans="1:15" ht="13.8" thickBot="1" x14ac:dyDescent="0.3">
      <c r="A99" s="14" t="s">
        <v>38</v>
      </c>
      <c r="B99" s="31">
        <v>107</v>
      </c>
      <c r="C99" s="31">
        <v>67</v>
      </c>
      <c r="D99" s="31">
        <v>18</v>
      </c>
      <c r="E99" s="31">
        <v>24</v>
      </c>
      <c r="F99" s="31">
        <v>0</v>
      </c>
      <c r="G99" s="31">
        <v>0</v>
      </c>
      <c r="H99" s="31">
        <v>0</v>
      </c>
      <c r="I99" s="31"/>
      <c r="J99" s="31">
        <v>110</v>
      </c>
      <c r="K99" s="31">
        <v>52</v>
      </c>
      <c r="L99" s="31">
        <v>20</v>
      </c>
      <c r="M99" s="31">
        <v>16</v>
      </c>
      <c r="N99" s="32">
        <f t="shared" si="14"/>
        <v>414</v>
      </c>
    </row>
    <row r="100" spans="1:15" ht="13.8" thickBot="1" x14ac:dyDescent="0.3">
      <c r="B100" s="35">
        <f t="shared" ref="B100:N100" si="18">SUM(B31:B99)</f>
        <v>1711</v>
      </c>
      <c r="C100" s="32">
        <f t="shared" si="18"/>
        <v>3159</v>
      </c>
      <c r="D100" s="32">
        <f t="shared" si="18"/>
        <v>5671</v>
      </c>
      <c r="E100" s="35">
        <f t="shared" si="18"/>
        <v>6399</v>
      </c>
      <c r="F100" s="35">
        <f t="shared" si="18"/>
        <v>6325</v>
      </c>
      <c r="G100" s="35">
        <f t="shared" si="18"/>
        <v>4413</v>
      </c>
      <c r="H100" s="35">
        <f t="shared" si="18"/>
        <v>2337</v>
      </c>
      <c r="I100" s="35">
        <f t="shared" si="18"/>
        <v>1585</v>
      </c>
      <c r="J100" s="35">
        <f t="shared" si="18"/>
        <v>2216</v>
      </c>
      <c r="K100" s="35">
        <f t="shared" si="18"/>
        <v>6531</v>
      </c>
      <c r="L100" s="35">
        <f t="shared" si="18"/>
        <v>7258</v>
      </c>
      <c r="M100" s="35">
        <f t="shared" si="18"/>
        <v>1990</v>
      </c>
      <c r="N100" s="51">
        <f t="shared" si="18"/>
        <v>49595</v>
      </c>
    </row>
    <row r="101" spans="1:15" ht="13.8" thickBot="1" x14ac:dyDescent="0.3"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56"/>
    </row>
    <row r="102" spans="1:15" ht="15.6" thickBot="1" x14ac:dyDescent="0.3">
      <c r="A102" s="81" t="s">
        <v>83</v>
      </c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56"/>
      <c r="O102" s="27"/>
    </row>
    <row r="103" spans="1:15" x14ac:dyDescent="0.25">
      <c r="A103" s="12" t="s">
        <v>103</v>
      </c>
      <c r="B103" s="34">
        <v>0</v>
      </c>
      <c r="C103" s="34">
        <v>103</v>
      </c>
      <c r="D103" s="46">
        <v>113</v>
      </c>
      <c r="E103" s="34"/>
      <c r="F103" s="34">
        <v>102</v>
      </c>
      <c r="G103" s="34"/>
      <c r="H103" s="34"/>
      <c r="I103" s="34"/>
      <c r="J103" s="34">
        <v>148</v>
      </c>
      <c r="K103" s="34">
        <v>148</v>
      </c>
      <c r="L103" s="34"/>
      <c r="M103" s="34">
        <v>0</v>
      </c>
      <c r="N103" s="43">
        <f>SUM(B103:M103)</f>
        <v>614</v>
      </c>
    </row>
    <row r="104" spans="1:15" x14ac:dyDescent="0.25">
      <c r="A104" s="13" t="s">
        <v>120</v>
      </c>
      <c r="B104" s="27">
        <v>0</v>
      </c>
      <c r="C104" s="27">
        <v>472</v>
      </c>
      <c r="D104" s="27">
        <v>0</v>
      </c>
      <c r="E104" s="27">
        <v>142</v>
      </c>
      <c r="F104" s="27"/>
      <c r="G104" s="27"/>
      <c r="H104" s="27"/>
      <c r="I104" s="27"/>
      <c r="J104" s="27">
        <v>312</v>
      </c>
      <c r="K104" s="27">
        <v>1283</v>
      </c>
      <c r="L104" s="27">
        <v>935</v>
      </c>
      <c r="M104" s="27"/>
      <c r="N104" s="40">
        <f t="shared" ref="N104" si="19">SUM(B104:M104)</f>
        <v>3144</v>
      </c>
    </row>
    <row r="105" spans="1:15" x14ac:dyDescent="0.25">
      <c r="A105" s="13" t="s">
        <v>118</v>
      </c>
      <c r="C105" s="27">
        <v>239</v>
      </c>
      <c r="D105" s="27">
        <v>0</v>
      </c>
      <c r="E105" s="27"/>
      <c r="F105" s="27"/>
      <c r="G105" s="27"/>
      <c r="H105" s="27"/>
      <c r="I105" s="27"/>
      <c r="J105" s="27"/>
      <c r="K105" s="27"/>
      <c r="L105" s="27"/>
      <c r="M105" s="27">
        <v>0</v>
      </c>
      <c r="N105" s="40">
        <f t="shared" ref="N105:N113" si="20">SUM(B105:M105)</f>
        <v>239</v>
      </c>
    </row>
    <row r="106" spans="1:15" x14ac:dyDescent="0.25">
      <c r="A106" s="13" t="s">
        <v>143</v>
      </c>
      <c r="C106" s="27">
        <v>20</v>
      </c>
      <c r="D106" s="27">
        <v>0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40">
        <f t="shared" si="20"/>
        <v>20</v>
      </c>
    </row>
    <row r="107" spans="1:15" x14ac:dyDescent="0.25">
      <c r="A107" s="13" t="s">
        <v>140</v>
      </c>
      <c r="D107" s="27">
        <v>55</v>
      </c>
      <c r="E107" s="27"/>
      <c r="F107" s="27"/>
      <c r="G107" s="27"/>
      <c r="H107" s="27"/>
      <c r="I107" s="27"/>
      <c r="J107" s="27"/>
      <c r="K107" s="27"/>
      <c r="L107" s="27"/>
      <c r="M107" s="27"/>
      <c r="N107" s="40">
        <f t="shared" si="20"/>
        <v>55</v>
      </c>
    </row>
    <row r="108" spans="1:15" x14ac:dyDescent="0.25">
      <c r="A108" s="13" t="s">
        <v>145</v>
      </c>
      <c r="D108" s="27">
        <v>24</v>
      </c>
      <c r="E108" s="27"/>
      <c r="F108" s="27"/>
      <c r="G108" s="27"/>
      <c r="H108" s="27"/>
      <c r="I108" s="27"/>
      <c r="J108" s="27"/>
      <c r="K108" s="27"/>
      <c r="L108" s="27"/>
      <c r="M108" s="27"/>
      <c r="N108" s="40">
        <f t="shared" si="20"/>
        <v>24</v>
      </c>
    </row>
    <row r="109" spans="1:15" x14ac:dyDescent="0.25">
      <c r="A109" s="13" t="s">
        <v>352</v>
      </c>
      <c r="D109" s="27">
        <v>12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40">
        <f t="shared" si="20"/>
        <v>12</v>
      </c>
    </row>
    <row r="110" spans="1:15" x14ac:dyDescent="0.25">
      <c r="A110" s="13" t="s">
        <v>338</v>
      </c>
      <c r="D110" s="27">
        <v>24</v>
      </c>
      <c r="E110" s="27"/>
      <c r="F110" s="27"/>
      <c r="G110" s="27"/>
      <c r="H110" s="27"/>
      <c r="I110" s="27"/>
      <c r="J110" s="27"/>
      <c r="K110" s="27"/>
      <c r="L110" s="27"/>
      <c r="M110" s="27"/>
      <c r="N110" s="40">
        <f t="shared" si="20"/>
        <v>24</v>
      </c>
    </row>
    <row r="111" spans="1:15" x14ac:dyDescent="0.25">
      <c r="A111" s="13" t="s">
        <v>164</v>
      </c>
      <c r="D111" s="27">
        <v>64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40">
        <f t="shared" si="20"/>
        <v>64</v>
      </c>
    </row>
    <row r="112" spans="1:15" x14ac:dyDescent="0.25">
      <c r="A112" s="13" t="s">
        <v>151</v>
      </c>
      <c r="D112" s="27">
        <v>178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40">
        <f t="shared" si="20"/>
        <v>178</v>
      </c>
    </row>
    <row r="113" spans="1:14" x14ac:dyDescent="0.25">
      <c r="A113" s="13" t="s">
        <v>150</v>
      </c>
      <c r="D113" s="27">
        <v>108</v>
      </c>
      <c r="E113" s="27"/>
      <c r="F113" s="27"/>
      <c r="G113" s="27"/>
      <c r="H113" s="27"/>
      <c r="I113" s="27"/>
      <c r="J113" s="27"/>
      <c r="K113" s="27"/>
      <c r="L113" s="27"/>
      <c r="M113" s="27"/>
      <c r="N113" s="40">
        <f t="shared" si="20"/>
        <v>108</v>
      </c>
    </row>
    <row r="114" spans="1:14" x14ac:dyDescent="0.25">
      <c r="A114" s="13" t="s">
        <v>177</v>
      </c>
      <c r="E114" s="27"/>
      <c r="F114" s="27">
        <v>268</v>
      </c>
      <c r="G114" s="27"/>
      <c r="H114" s="27"/>
      <c r="I114" s="27"/>
      <c r="J114" s="27"/>
      <c r="K114" s="27"/>
      <c r="L114" s="27"/>
      <c r="M114" s="27"/>
      <c r="N114" s="40">
        <f t="shared" ref="N114:N125" si="21">SUM(B114:M114)</f>
        <v>268</v>
      </c>
    </row>
    <row r="115" spans="1:14" x14ac:dyDescent="0.25">
      <c r="A115" s="13" t="s">
        <v>194</v>
      </c>
      <c r="E115" s="27"/>
      <c r="F115" s="27"/>
      <c r="G115" s="27">
        <v>73</v>
      </c>
      <c r="H115" s="27">
        <v>117</v>
      </c>
      <c r="I115" s="27"/>
      <c r="J115" s="27">
        <v>20</v>
      </c>
      <c r="K115" s="27">
        <v>0</v>
      </c>
      <c r="L115" s="27"/>
      <c r="M115" s="27"/>
      <c r="N115" s="40">
        <f t="shared" si="21"/>
        <v>210</v>
      </c>
    </row>
    <row r="116" spans="1:14" x14ac:dyDescent="0.25">
      <c r="A116" s="13" t="s">
        <v>359</v>
      </c>
      <c r="E116" s="27"/>
      <c r="F116" s="27"/>
      <c r="G116" s="27">
        <v>26</v>
      </c>
      <c r="H116" s="27"/>
      <c r="I116" s="27"/>
      <c r="J116" s="27"/>
      <c r="K116" s="27"/>
      <c r="L116" s="27"/>
      <c r="M116" s="27"/>
      <c r="N116" s="40">
        <f t="shared" si="21"/>
        <v>26</v>
      </c>
    </row>
    <row r="117" spans="1:14" x14ac:dyDescent="0.25">
      <c r="A117" s="13" t="s">
        <v>353</v>
      </c>
      <c r="E117" s="27"/>
      <c r="F117" s="27"/>
      <c r="G117" s="27"/>
      <c r="H117" s="27">
        <v>135</v>
      </c>
      <c r="I117" s="27"/>
      <c r="J117" s="27"/>
      <c r="K117" s="27"/>
      <c r="L117" s="27"/>
      <c r="M117" s="27"/>
      <c r="N117" s="40">
        <f t="shared" si="21"/>
        <v>135</v>
      </c>
    </row>
    <row r="118" spans="1:14" x14ac:dyDescent="0.25">
      <c r="A118" s="13" t="s">
        <v>204</v>
      </c>
      <c r="E118" s="27"/>
      <c r="F118" s="27"/>
      <c r="G118" s="27"/>
      <c r="H118" s="27">
        <v>60</v>
      </c>
      <c r="I118" s="27"/>
      <c r="J118" s="27"/>
      <c r="K118" s="27"/>
      <c r="L118" s="27"/>
      <c r="M118" s="27"/>
      <c r="N118" s="40">
        <f t="shared" si="21"/>
        <v>60</v>
      </c>
    </row>
    <row r="119" spans="1:14" x14ac:dyDescent="0.25">
      <c r="A119" s="13" t="s">
        <v>274</v>
      </c>
      <c r="E119" s="27"/>
      <c r="F119" s="27"/>
      <c r="G119" s="27"/>
      <c r="H119" s="27"/>
      <c r="I119" s="27"/>
      <c r="J119" s="27">
        <v>30</v>
      </c>
      <c r="K119" s="27"/>
      <c r="L119" s="27"/>
      <c r="M119" s="27"/>
      <c r="N119" s="40">
        <f t="shared" si="21"/>
        <v>30</v>
      </c>
    </row>
    <row r="120" spans="1:14" x14ac:dyDescent="0.25">
      <c r="A120" s="13" t="s">
        <v>287</v>
      </c>
      <c r="E120" s="27"/>
      <c r="F120" s="27"/>
      <c r="G120" s="27"/>
      <c r="H120" s="27"/>
      <c r="I120" s="27"/>
      <c r="J120" s="3">
        <v>12</v>
      </c>
      <c r="K120" s="27">
        <v>150</v>
      </c>
      <c r="L120" s="27"/>
      <c r="M120" s="27"/>
      <c r="N120" s="40">
        <f t="shared" si="21"/>
        <v>162</v>
      </c>
    </row>
    <row r="121" spans="1:14" x14ac:dyDescent="0.25">
      <c r="A121" s="13" t="s">
        <v>273</v>
      </c>
      <c r="E121" s="27"/>
      <c r="F121" s="27"/>
      <c r="G121" s="27"/>
      <c r="H121" s="27"/>
      <c r="I121" s="27"/>
      <c r="K121" s="27">
        <v>16</v>
      </c>
      <c r="L121" s="27">
        <v>0</v>
      </c>
      <c r="M121" s="27"/>
      <c r="N121" s="40">
        <f t="shared" si="21"/>
        <v>16</v>
      </c>
    </row>
    <row r="122" spans="1:14" x14ac:dyDescent="0.25">
      <c r="A122" s="13" t="s">
        <v>296</v>
      </c>
      <c r="E122" s="27"/>
      <c r="F122" s="27"/>
      <c r="G122" s="27"/>
      <c r="H122" s="27"/>
      <c r="I122" s="27"/>
      <c r="K122" s="27"/>
      <c r="L122" s="27">
        <v>128</v>
      </c>
      <c r="M122" s="27"/>
      <c r="N122" s="40">
        <f>SUM(B122:M122)</f>
        <v>128</v>
      </c>
    </row>
    <row r="123" spans="1:14" x14ac:dyDescent="0.25">
      <c r="A123" s="13" t="s">
        <v>339</v>
      </c>
      <c r="E123" s="27"/>
      <c r="F123" s="27"/>
      <c r="G123" s="27"/>
      <c r="H123" s="27"/>
      <c r="I123" s="27"/>
      <c r="K123" s="27">
        <v>45</v>
      </c>
      <c r="L123" s="27"/>
      <c r="M123" s="27"/>
      <c r="N123" s="40">
        <f>SUM(B123:M123)</f>
        <v>45</v>
      </c>
    </row>
    <row r="124" spans="1:14" x14ac:dyDescent="0.25">
      <c r="A124" s="13" t="s">
        <v>340</v>
      </c>
      <c r="E124" s="27"/>
      <c r="F124" s="27"/>
      <c r="G124" s="27"/>
      <c r="H124" s="27"/>
      <c r="I124" s="27"/>
      <c r="J124" s="27"/>
      <c r="K124" s="27"/>
      <c r="L124" s="27"/>
      <c r="M124" s="27">
        <v>20</v>
      </c>
      <c r="N124" s="40">
        <f t="shared" si="21"/>
        <v>20</v>
      </c>
    </row>
    <row r="125" spans="1:14" x14ac:dyDescent="0.25">
      <c r="A125" s="13" t="s">
        <v>43</v>
      </c>
      <c r="D125" s="27"/>
      <c r="E125" s="27"/>
      <c r="F125" s="27"/>
      <c r="G125" s="27">
        <v>168</v>
      </c>
      <c r="H125" s="27">
        <v>1272</v>
      </c>
      <c r="I125" s="27"/>
      <c r="J125" s="27"/>
      <c r="L125" s="27"/>
      <c r="M125" s="27"/>
      <c r="N125" s="40">
        <f t="shared" si="21"/>
        <v>1440</v>
      </c>
    </row>
    <row r="126" spans="1:14" ht="13.8" thickBot="1" x14ac:dyDescent="0.3">
      <c r="A126" s="14" t="s">
        <v>341</v>
      </c>
      <c r="B126" s="27">
        <v>0</v>
      </c>
      <c r="D126" s="27"/>
      <c r="E126" s="27">
        <v>19</v>
      </c>
      <c r="F126" s="27">
        <v>0</v>
      </c>
      <c r="G126" s="27">
        <v>13</v>
      </c>
      <c r="H126" s="27">
        <v>24</v>
      </c>
      <c r="I126" s="27">
        <v>100</v>
      </c>
      <c r="J126" s="27">
        <v>22</v>
      </c>
      <c r="K126" s="27">
        <v>110</v>
      </c>
      <c r="L126" s="27">
        <v>0</v>
      </c>
      <c r="M126" s="27">
        <v>0</v>
      </c>
      <c r="N126" s="32">
        <f t="shared" ref="N126" si="22">SUM(B126:M126)</f>
        <v>288</v>
      </c>
    </row>
    <row r="127" spans="1:14" ht="13.8" thickBot="1" x14ac:dyDescent="0.3">
      <c r="A127" s="82"/>
      <c r="B127" s="35">
        <f t="shared" ref="B127:M127" si="23">SUM(B103:B126)</f>
        <v>0</v>
      </c>
      <c r="C127" s="35">
        <f t="shared" si="23"/>
        <v>834</v>
      </c>
      <c r="D127" s="35">
        <f t="shared" si="23"/>
        <v>578</v>
      </c>
      <c r="E127" s="35">
        <f>SUM(E103:E126)</f>
        <v>161</v>
      </c>
      <c r="F127" s="35">
        <f t="shared" si="23"/>
        <v>370</v>
      </c>
      <c r="G127" s="35">
        <f t="shared" si="23"/>
        <v>280</v>
      </c>
      <c r="H127" s="35">
        <f t="shared" si="23"/>
        <v>1608</v>
      </c>
      <c r="I127" s="35">
        <f t="shared" si="23"/>
        <v>100</v>
      </c>
      <c r="J127" s="35">
        <f t="shared" si="23"/>
        <v>544</v>
      </c>
      <c r="K127" s="35">
        <f>SUM(K103:K126)</f>
        <v>1752</v>
      </c>
      <c r="L127" s="35">
        <f t="shared" si="23"/>
        <v>1063</v>
      </c>
      <c r="M127" s="35">
        <f t="shared" si="23"/>
        <v>20</v>
      </c>
      <c r="N127" s="51">
        <f>SUM(B127:M127)</f>
        <v>7310</v>
      </c>
    </row>
    <row r="128" spans="1:14" ht="13.8" thickBot="1" x14ac:dyDescent="0.3">
      <c r="A128" s="5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</row>
    <row r="129" spans="1:14" ht="13.8" thickBot="1" x14ac:dyDescent="0.3">
      <c r="A129" s="15" t="s">
        <v>3</v>
      </c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</row>
    <row r="130" spans="1:14" x14ac:dyDescent="0.25">
      <c r="A130" s="12" t="s">
        <v>106</v>
      </c>
      <c r="B130" s="33">
        <v>150</v>
      </c>
      <c r="C130" s="34">
        <v>91</v>
      </c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43">
        <f t="shared" ref="N130:N131" si="24">SUM(B130:M130)</f>
        <v>241</v>
      </c>
    </row>
    <row r="131" spans="1:14" x14ac:dyDescent="0.25">
      <c r="A131" s="24" t="s">
        <v>360</v>
      </c>
      <c r="B131" s="28">
        <v>103</v>
      </c>
      <c r="C131" s="27">
        <v>315</v>
      </c>
      <c r="D131" s="27">
        <v>267</v>
      </c>
      <c r="E131" s="27"/>
      <c r="F131" s="27">
        <v>50</v>
      </c>
      <c r="G131" s="27">
        <v>139</v>
      </c>
      <c r="H131" s="27"/>
      <c r="I131" s="27"/>
      <c r="J131" s="27">
        <v>76</v>
      </c>
      <c r="K131" s="27">
        <v>78</v>
      </c>
      <c r="L131" s="27"/>
      <c r="M131" s="27"/>
      <c r="N131" s="40">
        <f t="shared" si="24"/>
        <v>1028</v>
      </c>
    </row>
    <row r="132" spans="1:14" x14ac:dyDescent="0.25">
      <c r="A132" s="24" t="s">
        <v>311</v>
      </c>
      <c r="B132" s="28">
        <v>136</v>
      </c>
      <c r="C132" s="27">
        <v>650</v>
      </c>
      <c r="D132" s="27">
        <v>45</v>
      </c>
      <c r="E132" s="27"/>
      <c r="F132" s="27"/>
      <c r="G132" s="27"/>
      <c r="H132" s="27"/>
      <c r="I132" s="27"/>
      <c r="J132" s="27"/>
      <c r="K132" s="27"/>
      <c r="L132" s="27"/>
      <c r="M132" s="27"/>
      <c r="N132" s="40">
        <f>SUM(B132:M132)</f>
        <v>831</v>
      </c>
    </row>
    <row r="133" spans="1:14" x14ac:dyDescent="0.25">
      <c r="A133" s="13" t="s">
        <v>342</v>
      </c>
      <c r="B133" s="28">
        <v>59</v>
      </c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40">
        <f>SUM(B133:M133)</f>
        <v>59</v>
      </c>
    </row>
    <row r="134" spans="1:14" x14ac:dyDescent="0.25">
      <c r="A134" s="13" t="s">
        <v>119</v>
      </c>
      <c r="B134" s="28">
        <v>48</v>
      </c>
      <c r="C134" s="27">
        <v>95</v>
      </c>
      <c r="D134" s="27">
        <v>147</v>
      </c>
      <c r="E134" s="27">
        <v>88</v>
      </c>
      <c r="F134" s="27">
        <v>80</v>
      </c>
      <c r="G134" s="27">
        <v>19</v>
      </c>
      <c r="H134" s="27">
        <v>61</v>
      </c>
      <c r="I134" s="27"/>
      <c r="J134" s="27">
        <v>0</v>
      </c>
      <c r="K134" s="27">
        <v>104</v>
      </c>
      <c r="L134" s="27">
        <v>96</v>
      </c>
      <c r="M134" s="27">
        <v>40</v>
      </c>
      <c r="N134" s="40">
        <f t="shared" ref="N134:N172" si="25">SUM(B134:M134)</f>
        <v>778</v>
      </c>
    </row>
    <row r="135" spans="1:14" x14ac:dyDescent="0.25">
      <c r="A135" s="13" t="s">
        <v>113</v>
      </c>
      <c r="B135" s="28">
        <v>120</v>
      </c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40">
        <f>SUM(B135:M135)</f>
        <v>120</v>
      </c>
    </row>
    <row r="136" spans="1:14" x14ac:dyDescent="0.25">
      <c r="A136" s="3" t="s">
        <v>343</v>
      </c>
      <c r="B136" s="28"/>
      <c r="C136" s="27">
        <v>97</v>
      </c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40">
        <f>SUM(B136:M136)</f>
        <v>97</v>
      </c>
    </row>
    <row r="137" spans="1:14" x14ac:dyDescent="0.25">
      <c r="A137" s="3" t="s">
        <v>117</v>
      </c>
      <c r="B137" s="28"/>
      <c r="C137" s="27">
        <v>184</v>
      </c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40">
        <f t="shared" ref="N137:N144" si="26">SUM(B137:M137)</f>
        <v>184</v>
      </c>
    </row>
    <row r="138" spans="1:14" x14ac:dyDescent="0.25">
      <c r="A138" s="13" t="s">
        <v>146</v>
      </c>
      <c r="B138" s="28"/>
      <c r="D138" s="27">
        <v>290</v>
      </c>
      <c r="E138" s="27"/>
      <c r="F138" s="27"/>
      <c r="G138" s="27"/>
      <c r="H138" s="27"/>
      <c r="I138" s="27"/>
      <c r="J138" s="27"/>
      <c r="K138" s="27"/>
      <c r="L138" s="27"/>
      <c r="M138" s="27"/>
      <c r="N138" s="40">
        <f t="shared" si="26"/>
        <v>290</v>
      </c>
    </row>
    <row r="139" spans="1:14" x14ac:dyDescent="0.25">
      <c r="A139" s="13" t="s">
        <v>90</v>
      </c>
      <c r="B139" s="28"/>
      <c r="D139" s="27">
        <v>0</v>
      </c>
      <c r="E139" s="27"/>
      <c r="F139" s="27"/>
      <c r="G139" s="27"/>
      <c r="H139" s="27"/>
      <c r="I139" s="27"/>
      <c r="J139" s="27"/>
      <c r="K139" s="27"/>
      <c r="L139" s="27"/>
      <c r="M139" s="27"/>
      <c r="N139" s="40">
        <f t="shared" si="26"/>
        <v>0</v>
      </c>
    </row>
    <row r="140" spans="1:14" x14ac:dyDescent="0.25">
      <c r="A140" s="13" t="s">
        <v>153</v>
      </c>
      <c r="B140" s="28"/>
      <c r="D140" s="27">
        <v>150</v>
      </c>
      <c r="E140" s="27"/>
      <c r="F140" s="27"/>
      <c r="G140" s="27"/>
      <c r="H140" s="27"/>
      <c r="I140" s="27"/>
      <c r="J140" s="27"/>
      <c r="K140" s="27"/>
      <c r="L140" s="27"/>
      <c r="M140" s="27"/>
      <c r="N140" s="40">
        <f t="shared" si="26"/>
        <v>150</v>
      </c>
    </row>
    <row r="141" spans="1:14" x14ac:dyDescent="0.25">
      <c r="A141" s="75" t="s">
        <v>361</v>
      </c>
      <c r="B141" s="28"/>
      <c r="D141" s="27">
        <v>260</v>
      </c>
      <c r="E141" s="27"/>
      <c r="F141" s="27"/>
      <c r="G141" s="27"/>
      <c r="H141" s="27"/>
      <c r="I141" s="27"/>
      <c r="J141" s="27"/>
      <c r="K141" s="27"/>
      <c r="L141" s="27"/>
      <c r="M141" s="27"/>
      <c r="N141" s="40">
        <f t="shared" si="26"/>
        <v>260</v>
      </c>
    </row>
    <row r="142" spans="1:14" x14ac:dyDescent="0.25">
      <c r="A142" s="75" t="s">
        <v>362</v>
      </c>
      <c r="B142" s="28"/>
      <c r="D142" s="27">
        <v>115</v>
      </c>
      <c r="E142" s="27"/>
      <c r="F142" s="27"/>
      <c r="G142" s="27"/>
      <c r="H142" s="27"/>
      <c r="I142" s="27"/>
      <c r="J142" s="27"/>
      <c r="K142" s="27"/>
      <c r="L142" s="27"/>
      <c r="M142" s="27"/>
      <c r="N142" s="40">
        <f t="shared" si="26"/>
        <v>115</v>
      </c>
    </row>
    <row r="143" spans="1:14" x14ac:dyDescent="0.25">
      <c r="A143" s="75" t="s">
        <v>363</v>
      </c>
      <c r="B143" s="28"/>
      <c r="D143" s="27"/>
      <c r="E143" s="27">
        <v>364</v>
      </c>
      <c r="F143" s="27"/>
      <c r="G143" s="27"/>
      <c r="H143" s="27"/>
      <c r="I143" s="27"/>
      <c r="J143" s="27"/>
      <c r="K143" s="27"/>
      <c r="L143" s="27"/>
      <c r="M143" s="27"/>
      <c r="N143" s="40">
        <f>SUM(B143:M143)</f>
        <v>364</v>
      </c>
    </row>
    <row r="144" spans="1:14" x14ac:dyDescent="0.25">
      <c r="A144" s="3" t="s">
        <v>160</v>
      </c>
      <c r="B144" s="28"/>
      <c r="D144" s="27"/>
      <c r="E144" s="27">
        <v>107</v>
      </c>
      <c r="F144" s="27"/>
      <c r="G144" s="27"/>
      <c r="H144" s="27"/>
      <c r="I144" s="27"/>
      <c r="J144" s="27"/>
      <c r="K144" s="27"/>
      <c r="L144" s="27"/>
      <c r="M144" s="27"/>
      <c r="N144" s="40">
        <f t="shared" si="26"/>
        <v>107</v>
      </c>
    </row>
    <row r="145" spans="1:14" x14ac:dyDescent="0.25">
      <c r="A145" s="13" t="s">
        <v>364</v>
      </c>
      <c r="B145" s="28"/>
      <c r="D145" s="27"/>
      <c r="E145" s="27">
        <v>160</v>
      </c>
      <c r="F145" s="27"/>
      <c r="G145" s="27"/>
      <c r="H145" s="27"/>
      <c r="I145" s="27"/>
      <c r="J145" s="27"/>
      <c r="K145" s="27"/>
      <c r="L145" s="27"/>
      <c r="M145" s="27"/>
      <c r="N145" s="40">
        <f>SUM(B145:M145)</f>
        <v>160</v>
      </c>
    </row>
    <row r="146" spans="1:14" x14ac:dyDescent="0.25">
      <c r="A146" s="75" t="s">
        <v>172</v>
      </c>
      <c r="B146" s="28"/>
      <c r="D146" s="27"/>
      <c r="E146" s="27">
        <v>779</v>
      </c>
      <c r="F146" s="27"/>
      <c r="G146" s="27"/>
      <c r="H146" s="27"/>
      <c r="I146" s="27"/>
      <c r="J146" s="27"/>
      <c r="K146" s="27"/>
      <c r="L146" s="27"/>
      <c r="M146" s="27"/>
      <c r="N146" s="40">
        <f t="shared" ref="N146" si="27">SUM(B146:M146)</f>
        <v>779</v>
      </c>
    </row>
    <row r="147" spans="1:14" x14ac:dyDescent="0.25">
      <c r="A147" s="75" t="s">
        <v>179</v>
      </c>
      <c r="B147" s="28"/>
      <c r="D147" s="27"/>
      <c r="E147" s="27"/>
      <c r="F147" s="27">
        <v>412</v>
      </c>
      <c r="G147" s="27">
        <v>165</v>
      </c>
      <c r="H147" s="27"/>
      <c r="I147" s="27"/>
      <c r="J147" s="27"/>
      <c r="K147" s="27"/>
      <c r="L147" s="27"/>
      <c r="M147" s="27"/>
      <c r="N147" s="40">
        <f t="shared" ref="N147:N152" si="28">SUM(B147:M147)</f>
        <v>577</v>
      </c>
    </row>
    <row r="148" spans="1:14" x14ac:dyDescent="0.25">
      <c r="A148" s="75" t="s">
        <v>186</v>
      </c>
      <c r="B148" s="28"/>
      <c r="D148" s="27"/>
      <c r="E148" s="27"/>
      <c r="F148" s="27">
        <v>115</v>
      </c>
      <c r="G148" s="27"/>
      <c r="H148" s="27"/>
      <c r="I148" s="27"/>
      <c r="J148" s="27"/>
      <c r="K148" s="27"/>
      <c r="L148" s="27"/>
      <c r="M148" s="27"/>
      <c r="N148" s="40">
        <f t="shared" si="28"/>
        <v>115</v>
      </c>
    </row>
    <row r="149" spans="1:14" x14ac:dyDescent="0.25">
      <c r="A149" s="75" t="s">
        <v>365</v>
      </c>
      <c r="B149" s="28"/>
      <c r="D149" s="27"/>
      <c r="E149" s="27"/>
      <c r="F149" s="27">
        <v>30</v>
      </c>
      <c r="G149" s="27"/>
      <c r="H149" s="27"/>
      <c r="I149" s="27"/>
      <c r="J149" s="27"/>
      <c r="K149" s="27"/>
      <c r="L149" s="27"/>
      <c r="M149" s="27"/>
      <c r="N149" s="40">
        <f t="shared" si="28"/>
        <v>30</v>
      </c>
    </row>
    <row r="150" spans="1:14" x14ac:dyDescent="0.25">
      <c r="A150" s="75" t="s">
        <v>191</v>
      </c>
      <c r="B150" s="28"/>
      <c r="D150" s="27"/>
      <c r="E150" s="27"/>
      <c r="F150" s="27"/>
      <c r="G150" s="27">
        <v>15</v>
      </c>
      <c r="H150" s="27"/>
      <c r="I150" s="27"/>
      <c r="J150" s="27"/>
      <c r="K150" s="27"/>
      <c r="L150" s="27"/>
      <c r="M150" s="27"/>
      <c r="N150" s="40">
        <f t="shared" si="28"/>
        <v>15</v>
      </c>
    </row>
    <row r="151" spans="1:14" x14ac:dyDescent="0.25">
      <c r="A151" s="75" t="s">
        <v>198</v>
      </c>
      <c r="B151" s="28"/>
      <c r="D151" s="27"/>
      <c r="E151" s="27"/>
      <c r="F151" s="27"/>
      <c r="G151" s="27">
        <v>111</v>
      </c>
      <c r="H151" s="27"/>
      <c r="I151" s="27"/>
      <c r="J151" s="27"/>
      <c r="K151" s="27"/>
      <c r="L151" s="27"/>
      <c r="M151" s="27"/>
      <c r="N151" s="40">
        <f>SUM(B151:M151)</f>
        <v>111</v>
      </c>
    </row>
    <row r="152" spans="1:14" x14ac:dyDescent="0.25">
      <c r="A152" s="75" t="s">
        <v>199</v>
      </c>
      <c r="B152" s="28"/>
      <c r="D152" s="27"/>
      <c r="E152" s="27"/>
      <c r="F152" s="27"/>
      <c r="G152" s="27">
        <v>180</v>
      </c>
      <c r="H152" s="27"/>
      <c r="I152" s="27"/>
      <c r="J152" s="27"/>
      <c r="K152" s="27"/>
      <c r="L152" s="27"/>
      <c r="M152" s="27"/>
      <c r="N152" s="40">
        <f t="shared" si="28"/>
        <v>180</v>
      </c>
    </row>
    <row r="153" spans="1:14" x14ac:dyDescent="0.25">
      <c r="A153" s="75" t="s">
        <v>344</v>
      </c>
      <c r="B153" s="28"/>
      <c r="D153" s="27"/>
      <c r="E153" s="27"/>
      <c r="F153" s="27"/>
      <c r="G153" s="27"/>
      <c r="H153" s="27">
        <v>22</v>
      </c>
      <c r="I153" s="27"/>
      <c r="J153" s="27"/>
      <c r="K153" s="27"/>
      <c r="L153" s="27"/>
      <c r="M153" s="27"/>
      <c r="N153" s="40">
        <f t="shared" ref="N153:N157" si="29">SUM(B153:M153)</f>
        <v>22</v>
      </c>
    </row>
    <row r="154" spans="1:14" x14ac:dyDescent="0.25">
      <c r="A154" s="75" t="s">
        <v>348</v>
      </c>
      <c r="B154" s="28"/>
      <c r="D154" s="27"/>
      <c r="E154" s="27"/>
      <c r="F154" s="27"/>
      <c r="G154" s="27"/>
      <c r="H154" s="27">
        <v>46</v>
      </c>
      <c r="I154" s="27"/>
      <c r="J154" s="27"/>
      <c r="K154" s="27"/>
      <c r="L154" s="27"/>
      <c r="M154" s="27"/>
      <c r="N154" s="40">
        <f t="shared" si="29"/>
        <v>46</v>
      </c>
    </row>
    <row r="155" spans="1:14" x14ac:dyDescent="0.25">
      <c r="A155" s="75" t="s">
        <v>345</v>
      </c>
      <c r="B155" s="28"/>
      <c r="D155" s="27"/>
      <c r="E155" s="27"/>
      <c r="F155" s="27"/>
      <c r="G155" s="27"/>
      <c r="H155" s="27"/>
      <c r="I155" s="27"/>
      <c r="J155" s="27">
        <v>800</v>
      </c>
      <c r="K155" s="27"/>
      <c r="L155" s="27"/>
      <c r="M155" s="27"/>
      <c r="N155" s="40">
        <f t="shared" si="29"/>
        <v>800</v>
      </c>
    </row>
    <row r="156" spans="1:14" x14ac:dyDescent="0.25">
      <c r="A156" s="75" t="s">
        <v>346</v>
      </c>
      <c r="B156" s="28"/>
      <c r="D156" s="27"/>
      <c r="E156" s="27"/>
      <c r="F156" s="27"/>
      <c r="G156" s="27"/>
      <c r="H156" s="27"/>
      <c r="I156" s="27"/>
      <c r="J156" s="27">
        <v>280</v>
      </c>
      <c r="K156" s="27"/>
      <c r="L156" s="27"/>
      <c r="M156" s="27"/>
      <c r="N156" s="40">
        <f t="shared" si="29"/>
        <v>280</v>
      </c>
    </row>
    <row r="157" spans="1:14" x14ac:dyDescent="0.25">
      <c r="A157" s="75" t="s">
        <v>347</v>
      </c>
      <c r="B157" s="28"/>
      <c r="D157" s="27"/>
      <c r="E157" s="27"/>
      <c r="F157" s="27"/>
      <c r="G157" s="27"/>
      <c r="H157" s="27"/>
      <c r="I157" s="27"/>
      <c r="J157" s="27">
        <v>165</v>
      </c>
      <c r="K157" s="27"/>
      <c r="L157" s="27"/>
      <c r="M157" s="27"/>
      <c r="N157" s="40">
        <f t="shared" si="29"/>
        <v>165</v>
      </c>
    </row>
    <row r="158" spans="1:14" x14ac:dyDescent="0.25">
      <c r="A158" s="75" t="s">
        <v>269</v>
      </c>
      <c r="B158" s="28"/>
      <c r="D158" s="27"/>
      <c r="E158" s="27"/>
      <c r="F158" s="27"/>
      <c r="G158" s="27"/>
      <c r="H158" s="27"/>
      <c r="I158" s="27"/>
      <c r="J158" s="27">
        <v>131</v>
      </c>
      <c r="K158" s="27"/>
      <c r="L158" s="27"/>
      <c r="M158" s="27"/>
      <c r="N158" s="40">
        <f>SUM(B158:M158)</f>
        <v>131</v>
      </c>
    </row>
    <row r="159" spans="1:14" x14ac:dyDescent="0.25">
      <c r="A159" s="75" t="s">
        <v>349</v>
      </c>
      <c r="B159" s="28"/>
      <c r="D159" s="27"/>
      <c r="E159" s="27"/>
      <c r="F159" s="27"/>
      <c r="G159" s="27"/>
      <c r="H159" s="27"/>
      <c r="I159" s="27"/>
      <c r="J159" s="27">
        <v>268</v>
      </c>
      <c r="K159" s="27"/>
      <c r="L159" s="27"/>
      <c r="M159" s="27"/>
      <c r="N159" s="40">
        <f>SUM(B159:M159)</f>
        <v>268</v>
      </c>
    </row>
    <row r="160" spans="1:14" x14ac:dyDescent="0.25">
      <c r="A160" s="13" t="s">
        <v>276</v>
      </c>
      <c r="B160" s="28"/>
      <c r="D160" s="27"/>
      <c r="E160" s="27"/>
      <c r="F160" s="27"/>
      <c r="G160" s="27"/>
      <c r="H160" s="27"/>
      <c r="I160" s="27"/>
      <c r="J160" s="27"/>
      <c r="K160" s="27">
        <v>89</v>
      </c>
      <c r="L160" s="27"/>
      <c r="M160" s="27"/>
      <c r="N160" s="40">
        <f t="shared" ref="N160:N169" si="30">SUM(B160:M160)</f>
        <v>89</v>
      </c>
    </row>
    <row r="161" spans="1:14" x14ac:dyDescent="0.25">
      <c r="A161" s="13" t="s">
        <v>279</v>
      </c>
      <c r="B161" s="28"/>
      <c r="D161" s="27"/>
      <c r="E161" s="27"/>
      <c r="F161" s="27"/>
      <c r="G161" s="27"/>
      <c r="H161" s="27"/>
      <c r="I161" s="27"/>
      <c r="J161" s="27"/>
      <c r="K161" s="27">
        <v>8012</v>
      </c>
      <c r="L161" s="27"/>
      <c r="M161" s="27"/>
      <c r="N161" s="40">
        <f t="shared" si="30"/>
        <v>8012</v>
      </c>
    </row>
    <row r="162" spans="1:14" x14ac:dyDescent="0.25">
      <c r="A162" s="75" t="s">
        <v>286</v>
      </c>
      <c r="B162" s="28"/>
      <c r="D162" s="27"/>
      <c r="E162" s="27"/>
      <c r="F162" s="27"/>
      <c r="G162" s="27"/>
      <c r="H162" s="27"/>
      <c r="I162" s="27"/>
      <c r="J162" s="27"/>
      <c r="K162" s="27">
        <v>300</v>
      </c>
      <c r="L162" s="27"/>
      <c r="M162" s="27"/>
      <c r="N162" s="40">
        <f t="shared" si="30"/>
        <v>300</v>
      </c>
    </row>
    <row r="163" spans="1:14" x14ac:dyDescent="0.25">
      <c r="A163" s="75" t="s">
        <v>266</v>
      </c>
      <c r="B163" s="28"/>
      <c r="D163" s="27"/>
      <c r="E163" s="27"/>
      <c r="F163" s="27"/>
      <c r="G163" s="27"/>
      <c r="H163" s="27"/>
      <c r="I163" s="27"/>
      <c r="J163" s="27"/>
      <c r="K163" s="27"/>
      <c r="L163" s="27">
        <v>351</v>
      </c>
      <c r="M163" s="27"/>
      <c r="N163" s="40">
        <f t="shared" ref="N163:N168" si="31">SUM(B163:M163)</f>
        <v>351</v>
      </c>
    </row>
    <row r="164" spans="1:14" x14ac:dyDescent="0.25">
      <c r="A164" s="75" t="s">
        <v>284</v>
      </c>
      <c r="B164" s="28"/>
      <c r="D164" s="27"/>
      <c r="E164" s="27"/>
      <c r="F164" s="27"/>
      <c r="G164" s="27"/>
      <c r="H164" s="27"/>
      <c r="I164" s="27"/>
      <c r="J164" s="27"/>
      <c r="K164" s="27"/>
      <c r="L164" s="27">
        <v>75</v>
      </c>
      <c r="M164" s="27"/>
      <c r="N164" s="40">
        <f t="shared" si="31"/>
        <v>75</v>
      </c>
    </row>
    <row r="165" spans="1:14" x14ac:dyDescent="0.25">
      <c r="A165" s="75" t="s">
        <v>354</v>
      </c>
      <c r="B165" s="28"/>
      <c r="D165" s="27"/>
      <c r="E165" s="27"/>
      <c r="F165" s="27"/>
      <c r="G165" s="27"/>
      <c r="H165" s="27"/>
      <c r="I165" s="27"/>
      <c r="J165" s="27"/>
      <c r="K165" s="27"/>
      <c r="L165" s="27">
        <v>65</v>
      </c>
      <c r="M165" s="27"/>
      <c r="N165" s="40">
        <f t="shared" si="31"/>
        <v>65</v>
      </c>
    </row>
    <row r="166" spans="1:14" x14ac:dyDescent="0.25">
      <c r="A166" s="75" t="s">
        <v>297</v>
      </c>
      <c r="B166" s="28"/>
      <c r="D166" s="27"/>
      <c r="E166" s="27"/>
      <c r="F166" s="27"/>
      <c r="G166" s="27"/>
      <c r="H166" s="27"/>
      <c r="I166" s="27"/>
      <c r="J166" s="27"/>
      <c r="K166" s="27"/>
      <c r="L166" s="27">
        <v>80</v>
      </c>
      <c r="M166" s="27"/>
      <c r="N166" s="40">
        <f t="shared" si="31"/>
        <v>80</v>
      </c>
    </row>
    <row r="167" spans="1:14" x14ac:dyDescent="0.25">
      <c r="A167" s="75" t="s">
        <v>294</v>
      </c>
      <c r="B167" s="28"/>
      <c r="D167" s="27"/>
      <c r="E167" s="27"/>
      <c r="F167" s="27"/>
      <c r="G167" s="27"/>
      <c r="H167" s="27"/>
      <c r="I167" s="27"/>
      <c r="J167" s="27"/>
      <c r="K167" s="27"/>
      <c r="L167" s="27">
        <v>225</v>
      </c>
      <c r="M167" s="27"/>
      <c r="N167" s="40">
        <f t="shared" si="31"/>
        <v>225</v>
      </c>
    </row>
    <row r="168" spans="1:14" x14ac:dyDescent="0.25">
      <c r="A168" s="75" t="s">
        <v>350</v>
      </c>
      <c r="B168" s="28"/>
      <c r="D168" s="27"/>
      <c r="E168" s="27"/>
      <c r="F168" s="27"/>
      <c r="G168" s="27"/>
      <c r="H168" s="27"/>
      <c r="I168" s="27"/>
      <c r="J168" s="27"/>
      <c r="K168" s="27"/>
      <c r="L168" s="27">
        <v>205</v>
      </c>
      <c r="M168" s="27"/>
      <c r="N168" s="40">
        <f t="shared" si="31"/>
        <v>205</v>
      </c>
    </row>
    <row r="169" spans="1:14" x14ac:dyDescent="0.25">
      <c r="A169" s="75" t="s">
        <v>291</v>
      </c>
      <c r="B169" s="28"/>
      <c r="D169" s="27"/>
      <c r="E169" s="27"/>
      <c r="F169" s="27"/>
      <c r="G169" s="27"/>
      <c r="H169" s="27"/>
      <c r="I169" s="27"/>
      <c r="J169" s="27"/>
      <c r="K169" s="27"/>
      <c r="L169" s="27">
        <v>215</v>
      </c>
      <c r="M169" s="27"/>
      <c r="N169" s="40">
        <f t="shared" si="30"/>
        <v>215</v>
      </c>
    </row>
    <row r="170" spans="1:14" x14ac:dyDescent="0.25">
      <c r="A170" s="75" t="s">
        <v>292</v>
      </c>
      <c r="B170" s="28"/>
      <c r="D170" s="27"/>
      <c r="E170" s="27"/>
      <c r="F170" s="27"/>
      <c r="G170" s="27"/>
      <c r="H170" s="27"/>
      <c r="I170" s="27"/>
      <c r="J170" s="27"/>
      <c r="K170" s="27"/>
      <c r="L170" s="27">
        <v>130</v>
      </c>
      <c r="M170" s="27">
        <v>0</v>
      </c>
      <c r="N170" s="40">
        <f>SUM(B170:M170)</f>
        <v>130</v>
      </c>
    </row>
    <row r="171" spans="1:14" x14ac:dyDescent="0.25">
      <c r="A171" s="75" t="s">
        <v>300</v>
      </c>
      <c r="B171" s="28"/>
      <c r="D171" s="27"/>
      <c r="E171" s="27"/>
      <c r="F171" s="27"/>
      <c r="G171" s="27"/>
      <c r="H171" s="27"/>
      <c r="I171" s="27"/>
      <c r="J171" s="27"/>
      <c r="K171" s="27"/>
      <c r="L171" s="27"/>
      <c r="M171" s="27">
        <v>250</v>
      </c>
      <c r="N171" s="40">
        <f>SUM(B171:M171)</f>
        <v>250</v>
      </c>
    </row>
    <row r="172" spans="1:14" x14ac:dyDescent="0.25">
      <c r="A172" s="13" t="s">
        <v>66</v>
      </c>
      <c r="B172" s="28">
        <v>0</v>
      </c>
      <c r="C172" s="27">
        <v>0</v>
      </c>
      <c r="D172" s="27">
        <v>0</v>
      </c>
      <c r="E172" s="27">
        <v>0</v>
      </c>
      <c r="F172" s="27">
        <v>0</v>
      </c>
      <c r="G172" s="27">
        <v>0</v>
      </c>
      <c r="H172" s="27"/>
      <c r="I172" s="27"/>
      <c r="J172" s="27"/>
      <c r="K172" s="27"/>
      <c r="L172" s="27">
        <v>0</v>
      </c>
      <c r="M172" s="27">
        <v>0</v>
      </c>
      <c r="N172" s="40">
        <f t="shared" si="25"/>
        <v>0</v>
      </c>
    </row>
    <row r="173" spans="1:14" x14ac:dyDescent="0.25">
      <c r="A173" s="13" t="s">
        <v>34</v>
      </c>
      <c r="B173" s="28"/>
      <c r="C173" s="27">
        <v>108</v>
      </c>
      <c r="D173" s="27">
        <v>594</v>
      </c>
      <c r="E173" s="27">
        <v>335</v>
      </c>
      <c r="F173" s="27">
        <v>136</v>
      </c>
      <c r="G173" s="27">
        <v>0</v>
      </c>
      <c r="H173" s="27">
        <v>0</v>
      </c>
      <c r="I173" s="27"/>
      <c r="J173" s="27">
        <v>138</v>
      </c>
      <c r="K173" s="27">
        <v>102</v>
      </c>
      <c r="L173" s="27">
        <v>44</v>
      </c>
      <c r="M173" s="27">
        <v>0</v>
      </c>
      <c r="N173" s="40">
        <f>SUM(B173:M173)</f>
        <v>1457</v>
      </c>
    </row>
    <row r="174" spans="1:14" ht="13.8" thickBot="1" x14ac:dyDescent="0.3">
      <c r="A174" s="14" t="s">
        <v>149</v>
      </c>
      <c r="B174" s="30">
        <v>1285</v>
      </c>
      <c r="C174" s="31">
        <v>1635</v>
      </c>
      <c r="D174" s="31">
        <v>1744</v>
      </c>
      <c r="E174" s="31">
        <v>430</v>
      </c>
      <c r="F174" s="31">
        <v>1411</v>
      </c>
      <c r="G174" s="31">
        <v>0</v>
      </c>
      <c r="H174" s="31"/>
      <c r="I174" s="31"/>
      <c r="J174" s="31">
        <v>310</v>
      </c>
      <c r="K174" s="31">
        <v>697</v>
      </c>
      <c r="L174" s="31">
        <v>468</v>
      </c>
      <c r="M174" s="31">
        <v>369</v>
      </c>
      <c r="N174" s="40">
        <f>SUM(B174:M174)</f>
        <v>8349</v>
      </c>
    </row>
    <row r="175" spans="1:14" ht="13.8" thickBot="1" x14ac:dyDescent="0.3">
      <c r="B175" s="32">
        <f t="shared" ref="B175:N175" si="32">SUM(B130:B174)</f>
        <v>1901</v>
      </c>
      <c r="C175" s="32">
        <f t="shared" si="32"/>
        <v>3175</v>
      </c>
      <c r="D175" s="32">
        <f t="shared" si="32"/>
        <v>3612</v>
      </c>
      <c r="E175" s="32">
        <f t="shared" si="32"/>
        <v>2263</v>
      </c>
      <c r="F175" s="32">
        <f t="shared" si="32"/>
        <v>2234</v>
      </c>
      <c r="G175" s="32">
        <f t="shared" si="32"/>
        <v>629</v>
      </c>
      <c r="H175" s="32">
        <f t="shared" si="32"/>
        <v>129</v>
      </c>
      <c r="I175" s="32">
        <f t="shared" si="32"/>
        <v>0</v>
      </c>
      <c r="J175" s="32">
        <f t="shared" si="32"/>
        <v>2168</v>
      </c>
      <c r="K175" s="32">
        <f t="shared" si="32"/>
        <v>9382</v>
      </c>
      <c r="L175" s="32">
        <f t="shared" si="32"/>
        <v>1954</v>
      </c>
      <c r="M175" s="32">
        <f t="shared" si="32"/>
        <v>659</v>
      </c>
      <c r="N175" s="51">
        <f t="shared" si="32"/>
        <v>28106</v>
      </c>
    </row>
    <row r="176" spans="1:14" ht="13.8" thickBot="1" x14ac:dyDescent="0.3"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</row>
    <row r="177" spans="1:15" ht="13.8" thickBot="1" x14ac:dyDescent="0.3">
      <c r="A177" s="15" t="s">
        <v>4</v>
      </c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</row>
    <row r="178" spans="1:15" x14ac:dyDescent="0.25">
      <c r="A178" s="6" t="s">
        <v>8</v>
      </c>
      <c r="B178" s="33">
        <v>171</v>
      </c>
      <c r="C178" s="34">
        <v>128</v>
      </c>
      <c r="D178" s="34">
        <v>160</v>
      </c>
      <c r="E178" s="34">
        <v>161</v>
      </c>
      <c r="F178" s="34">
        <v>162</v>
      </c>
      <c r="G178" s="34">
        <v>169</v>
      </c>
      <c r="H178" s="34">
        <v>174</v>
      </c>
      <c r="I178" s="34">
        <v>181</v>
      </c>
      <c r="J178" s="34">
        <v>145</v>
      </c>
      <c r="K178" s="34">
        <v>179</v>
      </c>
      <c r="L178" s="34">
        <v>163</v>
      </c>
      <c r="M178" s="34">
        <v>194</v>
      </c>
      <c r="N178" s="43">
        <f>SUM(B178:M178)</f>
        <v>1987</v>
      </c>
      <c r="O178" s="27"/>
    </row>
    <row r="179" spans="1:15" ht="13.8" thickBot="1" x14ac:dyDescent="0.3">
      <c r="A179" s="7" t="s">
        <v>9</v>
      </c>
      <c r="B179" s="30">
        <v>57</v>
      </c>
      <c r="C179" s="31">
        <v>89</v>
      </c>
      <c r="D179" s="31">
        <v>120</v>
      </c>
      <c r="E179" s="31">
        <v>71</v>
      </c>
      <c r="F179" s="31">
        <v>83</v>
      </c>
      <c r="G179" s="31">
        <v>78</v>
      </c>
      <c r="H179" s="31">
        <v>99</v>
      </c>
      <c r="I179" s="31">
        <v>71</v>
      </c>
      <c r="J179" s="31">
        <v>79</v>
      </c>
      <c r="K179" s="31">
        <v>54</v>
      </c>
      <c r="L179" s="31">
        <v>45</v>
      </c>
      <c r="M179" s="31">
        <v>65</v>
      </c>
      <c r="N179" s="32">
        <f>SUM(B179:M179)</f>
        <v>911</v>
      </c>
    </row>
    <row r="180" spans="1:15" ht="13.8" thickBot="1" x14ac:dyDescent="0.3">
      <c r="B180" s="32">
        <f>SUM(B178:B179)</f>
        <v>228</v>
      </c>
      <c r="C180" s="32">
        <f t="shared" ref="C180:M180" si="33">SUM(C178:C179)</f>
        <v>217</v>
      </c>
      <c r="D180" s="32">
        <f t="shared" si="33"/>
        <v>280</v>
      </c>
      <c r="E180" s="32">
        <f>SUM(E178:E179)</f>
        <v>232</v>
      </c>
      <c r="F180" s="32">
        <f t="shared" si="33"/>
        <v>245</v>
      </c>
      <c r="G180" s="32">
        <f t="shared" si="33"/>
        <v>247</v>
      </c>
      <c r="H180" s="32">
        <f t="shared" si="33"/>
        <v>273</v>
      </c>
      <c r="I180" s="32">
        <f t="shared" si="33"/>
        <v>252</v>
      </c>
      <c r="J180" s="32">
        <f t="shared" si="33"/>
        <v>224</v>
      </c>
      <c r="K180" s="32">
        <f t="shared" si="33"/>
        <v>233</v>
      </c>
      <c r="L180" s="32">
        <f t="shared" si="33"/>
        <v>208</v>
      </c>
      <c r="M180" s="32">
        <f t="shared" si="33"/>
        <v>259</v>
      </c>
      <c r="N180" s="52">
        <f>SUM(N178:N179)</f>
        <v>2898</v>
      </c>
    </row>
    <row r="181" spans="1:15" ht="13.8" thickBot="1" x14ac:dyDescent="0.3"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</row>
    <row r="182" spans="1:15" ht="13.8" thickBot="1" x14ac:dyDescent="0.3">
      <c r="A182" s="15" t="s">
        <v>62</v>
      </c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</row>
    <row r="183" spans="1:15" x14ac:dyDescent="0.25">
      <c r="A183" s="4" t="s">
        <v>31</v>
      </c>
      <c r="B183" s="33">
        <v>0</v>
      </c>
      <c r="C183" s="34">
        <v>109</v>
      </c>
      <c r="D183" s="34">
        <v>696</v>
      </c>
      <c r="E183" s="34">
        <v>170</v>
      </c>
      <c r="F183" s="34">
        <v>611</v>
      </c>
      <c r="G183" s="34">
        <v>273</v>
      </c>
      <c r="H183" s="34">
        <v>130</v>
      </c>
      <c r="I183" s="34">
        <v>0</v>
      </c>
      <c r="J183" s="34">
        <v>1022</v>
      </c>
      <c r="K183" s="34">
        <v>257</v>
      </c>
      <c r="L183" s="34">
        <v>579</v>
      </c>
      <c r="M183" s="48">
        <v>285</v>
      </c>
      <c r="N183" s="43">
        <f>SUM(B183:M183)</f>
        <v>4132</v>
      </c>
    </row>
    <row r="184" spans="1:15" ht="13.8" thickBot="1" x14ac:dyDescent="0.3">
      <c r="A184" s="5" t="s">
        <v>7</v>
      </c>
      <c r="B184" s="28">
        <v>0</v>
      </c>
      <c r="C184" s="27">
        <v>299</v>
      </c>
      <c r="D184" s="27">
        <v>0</v>
      </c>
      <c r="E184" s="27">
        <v>460</v>
      </c>
      <c r="F184" s="27">
        <v>118</v>
      </c>
      <c r="G184" s="27">
        <v>2550</v>
      </c>
      <c r="H184" s="27">
        <v>220</v>
      </c>
      <c r="I184" s="27">
        <v>0</v>
      </c>
      <c r="J184" s="27">
        <v>15</v>
      </c>
      <c r="K184" s="27">
        <v>0</v>
      </c>
      <c r="L184" s="27">
        <v>100</v>
      </c>
      <c r="M184" s="45">
        <v>217</v>
      </c>
      <c r="N184" s="40">
        <f>SUM(B184:M184)</f>
        <v>3979</v>
      </c>
    </row>
    <row r="185" spans="1:15" ht="13.8" thickBot="1" x14ac:dyDescent="0.3">
      <c r="B185" s="35">
        <f t="shared" ref="B185:L185" si="34">SUM(B183:B184)</f>
        <v>0</v>
      </c>
      <c r="C185" s="35">
        <f t="shared" si="34"/>
        <v>408</v>
      </c>
      <c r="D185" s="35">
        <f t="shared" si="34"/>
        <v>696</v>
      </c>
      <c r="E185" s="35">
        <f t="shared" si="34"/>
        <v>630</v>
      </c>
      <c r="F185" s="35">
        <f t="shared" si="34"/>
        <v>729</v>
      </c>
      <c r="G185" s="35">
        <f t="shared" si="34"/>
        <v>2823</v>
      </c>
      <c r="H185" s="35">
        <f t="shared" si="34"/>
        <v>350</v>
      </c>
      <c r="I185" s="35">
        <f t="shared" si="34"/>
        <v>0</v>
      </c>
      <c r="J185" s="35">
        <f t="shared" si="34"/>
        <v>1037</v>
      </c>
      <c r="K185" s="35">
        <f t="shared" si="34"/>
        <v>257</v>
      </c>
      <c r="L185" s="35">
        <f t="shared" si="34"/>
        <v>679</v>
      </c>
      <c r="M185" s="35">
        <f>SUM(M183:M184)</f>
        <v>502</v>
      </c>
      <c r="N185" s="51">
        <f>SUM(N183:N184)</f>
        <v>8111</v>
      </c>
    </row>
    <row r="186" spans="1:15" ht="13.5" customHeight="1" thickBot="1" x14ac:dyDescent="0.3"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</row>
    <row r="187" spans="1:15" ht="13.8" thickBot="1" x14ac:dyDescent="0.3">
      <c r="A187" s="15" t="s">
        <v>10</v>
      </c>
      <c r="B187" s="53">
        <f t="shared" ref="B187:M187" si="35">B185+B180+B175+B100+B28+B127</f>
        <v>13508</v>
      </c>
      <c r="C187" s="54">
        <f t="shared" si="35"/>
        <v>18830</v>
      </c>
      <c r="D187" s="54">
        <f t="shared" si="35"/>
        <v>20540</v>
      </c>
      <c r="E187" s="54">
        <f t="shared" si="35"/>
        <v>23037</v>
      </c>
      <c r="F187" s="54">
        <f t="shared" si="35"/>
        <v>18055</v>
      </c>
      <c r="G187" s="54">
        <f t="shared" si="35"/>
        <v>13071</v>
      </c>
      <c r="H187" s="54">
        <f t="shared" si="35"/>
        <v>14935</v>
      </c>
      <c r="I187" s="54">
        <f t="shared" si="35"/>
        <v>23962</v>
      </c>
      <c r="J187" s="54">
        <f t="shared" si="35"/>
        <v>23029</v>
      </c>
      <c r="K187" s="54">
        <f t="shared" si="35"/>
        <v>37809</v>
      </c>
      <c r="L187" s="54">
        <f t="shared" si="35"/>
        <v>71230</v>
      </c>
      <c r="M187" s="54">
        <f t="shared" si="35"/>
        <v>48079</v>
      </c>
      <c r="N187" s="51">
        <f>SUM(N28+N100+N127+N175+N180+N185)</f>
        <v>326085</v>
      </c>
    </row>
    <row r="188" spans="1:15" ht="13.8" thickBot="1" x14ac:dyDescent="0.3"/>
    <row r="189" spans="1:15" s="55" customFormat="1" ht="13.8" thickBot="1" x14ac:dyDescent="0.3">
      <c r="A189" s="16" t="s">
        <v>12</v>
      </c>
      <c r="B189" s="36">
        <v>26</v>
      </c>
      <c r="C189" s="37">
        <v>24</v>
      </c>
      <c r="D189" s="17">
        <v>27</v>
      </c>
      <c r="E189" s="17">
        <v>27</v>
      </c>
      <c r="F189" s="17">
        <v>27</v>
      </c>
      <c r="G189" s="17">
        <v>26</v>
      </c>
      <c r="H189" s="17">
        <v>27</v>
      </c>
      <c r="I189" s="17">
        <v>27</v>
      </c>
      <c r="J189" s="17">
        <v>27</v>
      </c>
      <c r="K189" s="17">
        <v>26</v>
      </c>
      <c r="L189" s="17">
        <v>26</v>
      </c>
      <c r="M189" s="17">
        <v>28</v>
      </c>
      <c r="N189" s="44">
        <f>SUM(B189:M189)</f>
        <v>318</v>
      </c>
    </row>
    <row r="190" spans="1:15" ht="13.8" thickBot="1" x14ac:dyDescent="0.3">
      <c r="O190" s="27"/>
    </row>
    <row r="191" spans="1:15" ht="13.8" thickBot="1" x14ac:dyDescent="0.3">
      <c r="A191" s="16" t="s">
        <v>13</v>
      </c>
      <c r="B191" s="36">
        <v>30</v>
      </c>
      <c r="C191" s="37">
        <v>28</v>
      </c>
      <c r="D191" s="17">
        <v>31</v>
      </c>
      <c r="E191" s="17">
        <v>30</v>
      </c>
      <c r="F191" s="17">
        <v>31</v>
      </c>
      <c r="G191" s="17">
        <v>30</v>
      </c>
      <c r="H191" s="17">
        <v>31</v>
      </c>
      <c r="I191" s="17">
        <v>31</v>
      </c>
      <c r="J191" s="17">
        <v>30</v>
      </c>
      <c r="K191" s="17">
        <v>31</v>
      </c>
      <c r="L191" s="17">
        <v>30</v>
      </c>
      <c r="M191" s="17">
        <v>30</v>
      </c>
      <c r="N191" s="44">
        <f>SUM(B191:M191)</f>
        <v>363</v>
      </c>
    </row>
    <row r="194" spans="1:15" x14ac:dyDescent="0.25">
      <c r="A194" s="22"/>
      <c r="B194" s="91" t="s">
        <v>14</v>
      </c>
      <c r="C194" s="26" t="s">
        <v>15</v>
      </c>
      <c r="D194" s="22" t="s">
        <v>16</v>
      </c>
      <c r="E194" s="22" t="s">
        <v>17</v>
      </c>
      <c r="F194" s="22" t="s">
        <v>18</v>
      </c>
      <c r="G194" s="22" t="s">
        <v>19</v>
      </c>
      <c r="H194" s="22" t="s">
        <v>20</v>
      </c>
      <c r="I194" s="22" t="s">
        <v>21</v>
      </c>
      <c r="J194" s="22" t="s">
        <v>22</v>
      </c>
      <c r="K194" s="22" t="s">
        <v>23</v>
      </c>
      <c r="L194" s="22" t="s">
        <v>24</v>
      </c>
      <c r="M194" s="93" t="s">
        <v>25</v>
      </c>
      <c r="N194" s="22" t="s">
        <v>26</v>
      </c>
    </row>
    <row r="195" spans="1:15" x14ac:dyDescent="0.25">
      <c r="A195" s="20" t="s">
        <v>27</v>
      </c>
      <c r="B195" s="27">
        <f t="shared" ref="B195:M195" si="36">B28</f>
        <v>9668</v>
      </c>
      <c r="C195" s="27">
        <f t="shared" si="36"/>
        <v>11037</v>
      </c>
      <c r="D195" s="27">
        <f t="shared" si="36"/>
        <v>9703</v>
      </c>
      <c r="E195" s="27">
        <f t="shared" si="36"/>
        <v>13352</v>
      </c>
      <c r="F195" s="27">
        <f t="shared" si="36"/>
        <v>8152</v>
      </c>
      <c r="G195" s="27">
        <f t="shared" si="36"/>
        <v>4679</v>
      </c>
      <c r="H195" s="27">
        <f t="shared" si="36"/>
        <v>10238</v>
      </c>
      <c r="I195" s="27">
        <f t="shared" si="36"/>
        <v>22025</v>
      </c>
      <c r="J195" s="27">
        <f t="shared" si="36"/>
        <v>16840</v>
      </c>
      <c r="K195" s="27">
        <f t="shared" si="36"/>
        <v>19654</v>
      </c>
      <c r="L195" s="27">
        <f t="shared" si="36"/>
        <v>60068</v>
      </c>
      <c r="M195" s="27">
        <f t="shared" si="36"/>
        <v>44649</v>
      </c>
      <c r="N195" s="50">
        <f>SUM(B195:M195)</f>
        <v>230065</v>
      </c>
    </row>
    <row r="196" spans="1:15" s="18" customFormat="1" x14ac:dyDescent="0.25">
      <c r="A196" s="20" t="s">
        <v>28</v>
      </c>
      <c r="B196" s="27">
        <f t="shared" ref="B196:M196" si="37">B100</f>
        <v>1711</v>
      </c>
      <c r="C196" s="27">
        <f t="shared" si="37"/>
        <v>3159</v>
      </c>
      <c r="D196" s="27">
        <f t="shared" si="37"/>
        <v>5671</v>
      </c>
      <c r="E196" s="27">
        <f t="shared" si="37"/>
        <v>6399</v>
      </c>
      <c r="F196" s="27">
        <f t="shared" si="37"/>
        <v>6325</v>
      </c>
      <c r="G196" s="27">
        <f t="shared" si="37"/>
        <v>4413</v>
      </c>
      <c r="H196" s="27">
        <f t="shared" si="37"/>
        <v>2337</v>
      </c>
      <c r="I196" s="27">
        <f t="shared" si="37"/>
        <v>1585</v>
      </c>
      <c r="J196" s="27">
        <f t="shared" si="37"/>
        <v>2216</v>
      </c>
      <c r="K196" s="27">
        <f t="shared" si="37"/>
        <v>6531</v>
      </c>
      <c r="L196" s="27">
        <f t="shared" si="37"/>
        <v>7258</v>
      </c>
      <c r="M196" s="27">
        <f t="shared" si="37"/>
        <v>1990</v>
      </c>
      <c r="N196" s="50">
        <f t="shared" ref="N196:N199" si="38">SUM(B196:M196)</f>
        <v>49595</v>
      </c>
    </row>
    <row r="197" spans="1:15" x14ac:dyDescent="0.25">
      <c r="A197" s="20" t="s">
        <v>84</v>
      </c>
      <c r="B197" s="27">
        <f t="shared" ref="B197:M197" si="39">B127</f>
        <v>0</v>
      </c>
      <c r="C197" s="27">
        <f t="shared" si="39"/>
        <v>834</v>
      </c>
      <c r="D197" s="27">
        <f t="shared" si="39"/>
        <v>578</v>
      </c>
      <c r="E197" s="27">
        <f t="shared" si="39"/>
        <v>161</v>
      </c>
      <c r="F197" s="27">
        <f t="shared" si="39"/>
        <v>370</v>
      </c>
      <c r="G197" s="27">
        <f t="shared" si="39"/>
        <v>280</v>
      </c>
      <c r="H197" s="27">
        <f t="shared" si="39"/>
        <v>1608</v>
      </c>
      <c r="I197" s="27">
        <f t="shared" si="39"/>
        <v>100</v>
      </c>
      <c r="J197" s="27">
        <f t="shared" si="39"/>
        <v>544</v>
      </c>
      <c r="K197" s="27">
        <f t="shared" si="39"/>
        <v>1752</v>
      </c>
      <c r="L197" s="27">
        <f t="shared" si="39"/>
        <v>1063</v>
      </c>
      <c r="M197" s="27">
        <f t="shared" si="39"/>
        <v>20</v>
      </c>
      <c r="N197" s="50">
        <f t="shared" si="38"/>
        <v>7310</v>
      </c>
    </row>
    <row r="198" spans="1:15" x14ac:dyDescent="0.25">
      <c r="A198" s="20" t="s">
        <v>60</v>
      </c>
      <c r="B198" s="27">
        <f>B175</f>
        <v>1901</v>
      </c>
      <c r="C198" s="27">
        <f t="shared" ref="C198:M198" si="40">C175</f>
        <v>3175</v>
      </c>
      <c r="D198" s="27">
        <f t="shared" si="40"/>
        <v>3612</v>
      </c>
      <c r="E198" s="27">
        <f t="shared" si="40"/>
        <v>2263</v>
      </c>
      <c r="F198" s="27">
        <f t="shared" si="40"/>
        <v>2234</v>
      </c>
      <c r="G198" s="27">
        <f t="shared" si="40"/>
        <v>629</v>
      </c>
      <c r="H198" s="27">
        <f t="shared" si="40"/>
        <v>129</v>
      </c>
      <c r="I198" s="27">
        <f t="shared" si="40"/>
        <v>0</v>
      </c>
      <c r="J198" s="27">
        <f t="shared" si="40"/>
        <v>2168</v>
      </c>
      <c r="K198" s="27">
        <f t="shared" si="40"/>
        <v>9382</v>
      </c>
      <c r="L198" s="27">
        <f t="shared" si="40"/>
        <v>1954</v>
      </c>
      <c r="M198" s="27">
        <f t="shared" si="40"/>
        <v>659</v>
      </c>
      <c r="N198" s="50">
        <f t="shared" si="38"/>
        <v>28106</v>
      </c>
    </row>
    <row r="199" spans="1:15" x14ac:dyDescent="0.25">
      <c r="A199" s="92" t="s">
        <v>63</v>
      </c>
      <c r="B199" s="27">
        <f t="shared" ref="B199:M199" si="41">B185</f>
        <v>0</v>
      </c>
      <c r="C199" s="27">
        <f t="shared" si="41"/>
        <v>408</v>
      </c>
      <c r="D199" s="27">
        <f t="shared" si="41"/>
        <v>696</v>
      </c>
      <c r="E199" s="27">
        <f t="shared" si="41"/>
        <v>630</v>
      </c>
      <c r="F199" s="27">
        <f t="shared" si="41"/>
        <v>729</v>
      </c>
      <c r="G199" s="27">
        <f t="shared" si="41"/>
        <v>2823</v>
      </c>
      <c r="H199" s="27">
        <f t="shared" si="41"/>
        <v>350</v>
      </c>
      <c r="I199" s="27">
        <f t="shared" si="41"/>
        <v>0</v>
      </c>
      <c r="J199" s="27">
        <f t="shared" si="41"/>
        <v>1037</v>
      </c>
      <c r="K199" s="27">
        <f t="shared" si="41"/>
        <v>257</v>
      </c>
      <c r="L199" s="27">
        <f t="shared" si="41"/>
        <v>679</v>
      </c>
      <c r="M199" s="27">
        <f t="shared" si="41"/>
        <v>502</v>
      </c>
      <c r="N199" s="50">
        <f t="shared" si="38"/>
        <v>8111</v>
      </c>
    </row>
    <row r="200" spans="1:15" x14ac:dyDescent="0.25">
      <c r="A200" s="20" t="s">
        <v>30</v>
      </c>
      <c r="B200" s="27">
        <f t="shared" ref="B200:M200" si="42">B180</f>
        <v>228</v>
      </c>
      <c r="C200" s="27">
        <f t="shared" si="42"/>
        <v>217</v>
      </c>
      <c r="D200" s="27">
        <f t="shared" si="42"/>
        <v>280</v>
      </c>
      <c r="E200" s="27">
        <f t="shared" si="42"/>
        <v>232</v>
      </c>
      <c r="F200" s="27">
        <f t="shared" si="42"/>
        <v>245</v>
      </c>
      <c r="G200" s="27">
        <f t="shared" si="42"/>
        <v>247</v>
      </c>
      <c r="H200" s="27">
        <f t="shared" si="42"/>
        <v>273</v>
      </c>
      <c r="I200" s="27">
        <f t="shared" si="42"/>
        <v>252</v>
      </c>
      <c r="J200" s="27">
        <f t="shared" si="42"/>
        <v>224</v>
      </c>
      <c r="K200" s="27">
        <f t="shared" si="42"/>
        <v>233</v>
      </c>
      <c r="L200" s="27">
        <f t="shared" si="42"/>
        <v>208</v>
      </c>
      <c r="M200" s="27">
        <f t="shared" si="42"/>
        <v>259</v>
      </c>
      <c r="N200" s="50">
        <f>SUM(B200:M200)</f>
        <v>2898</v>
      </c>
    </row>
    <row r="201" spans="1:15" x14ac:dyDescent="0.25">
      <c r="A201" s="21" t="s">
        <v>26</v>
      </c>
      <c r="B201" s="49">
        <f>SUM(B195:B200)</f>
        <v>13508</v>
      </c>
      <c r="C201" s="49">
        <f t="shared" ref="C201:M201" si="43">SUM(C195:C200)</f>
        <v>18830</v>
      </c>
      <c r="D201" s="49">
        <f t="shared" si="43"/>
        <v>20540</v>
      </c>
      <c r="E201" s="49">
        <f t="shared" si="43"/>
        <v>23037</v>
      </c>
      <c r="F201" s="49">
        <f t="shared" si="43"/>
        <v>18055</v>
      </c>
      <c r="G201" s="49">
        <f t="shared" si="43"/>
        <v>13071</v>
      </c>
      <c r="H201" s="49">
        <f t="shared" si="43"/>
        <v>14935</v>
      </c>
      <c r="I201" s="49">
        <f t="shared" si="43"/>
        <v>23962</v>
      </c>
      <c r="J201" s="49">
        <f t="shared" si="43"/>
        <v>23029</v>
      </c>
      <c r="K201" s="49">
        <f t="shared" si="43"/>
        <v>37809</v>
      </c>
      <c r="L201" s="49">
        <f t="shared" si="43"/>
        <v>71230</v>
      </c>
      <c r="M201" s="49">
        <f t="shared" si="43"/>
        <v>48079</v>
      </c>
      <c r="N201" s="49">
        <f>SUM(B201:M201)</f>
        <v>326085</v>
      </c>
    </row>
    <row r="202" spans="1:15" x14ac:dyDescent="0.25">
      <c r="D202" s="27"/>
      <c r="E202" s="27"/>
      <c r="F202" s="27"/>
    </row>
    <row r="203" spans="1:15" x14ac:dyDescent="0.25">
      <c r="O203" s="27"/>
    </row>
    <row r="204" spans="1:15" ht="13.8" x14ac:dyDescent="0.25">
      <c r="A204" s="107" t="s">
        <v>27</v>
      </c>
      <c r="B204" s="95" t="s">
        <v>14</v>
      </c>
      <c r="C204" s="96" t="s">
        <v>15</v>
      </c>
      <c r="D204" s="94" t="s">
        <v>16</v>
      </c>
      <c r="E204" s="94" t="s">
        <v>17</v>
      </c>
      <c r="F204" s="94" t="s">
        <v>18</v>
      </c>
      <c r="G204" s="94" t="s">
        <v>19</v>
      </c>
      <c r="H204" s="94" t="s">
        <v>20</v>
      </c>
      <c r="I204" s="94" t="s">
        <v>21</v>
      </c>
      <c r="J204" s="94" t="s">
        <v>22</v>
      </c>
      <c r="K204" s="94" t="s">
        <v>23</v>
      </c>
      <c r="L204" s="94" t="s">
        <v>24</v>
      </c>
      <c r="M204" s="97" t="s">
        <v>25</v>
      </c>
      <c r="N204" s="94" t="s">
        <v>26</v>
      </c>
      <c r="O204" s="27"/>
    </row>
    <row r="205" spans="1:15" x14ac:dyDescent="0.25">
      <c r="A205" s="98" t="s">
        <v>312</v>
      </c>
      <c r="B205" s="161">
        <f>B3</f>
        <v>9668</v>
      </c>
      <c r="C205" s="50">
        <f>C3</f>
        <v>11037</v>
      </c>
      <c r="D205" s="50">
        <f>D3</f>
        <v>9703</v>
      </c>
      <c r="E205" s="50">
        <f>E3</f>
        <v>9273</v>
      </c>
      <c r="F205" s="50">
        <f>F3</f>
        <v>1156</v>
      </c>
      <c r="G205" s="20"/>
      <c r="H205" s="20"/>
      <c r="I205" s="20"/>
      <c r="J205" s="20"/>
      <c r="K205" s="20"/>
      <c r="L205" s="20"/>
      <c r="M205" s="20"/>
      <c r="N205" s="50">
        <f>SUM(B205:M205)</f>
        <v>40837</v>
      </c>
    </row>
    <row r="206" spans="1:15" s="18" customFormat="1" x14ac:dyDescent="0.25">
      <c r="A206" s="98" t="s">
        <v>316</v>
      </c>
      <c r="B206" s="161"/>
      <c r="C206" s="50"/>
      <c r="D206" s="50"/>
      <c r="E206" s="50">
        <f>E8</f>
        <v>4079</v>
      </c>
      <c r="F206" s="50">
        <f>F8</f>
        <v>6996</v>
      </c>
      <c r="G206" s="50">
        <f>G8</f>
        <v>4679</v>
      </c>
      <c r="H206" s="50">
        <f>H8</f>
        <v>5990</v>
      </c>
      <c r="I206" s="50">
        <f>I8</f>
        <v>7433</v>
      </c>
      <c r="J206" s="20"/>
      <c r="K206" s="20"/>
      <c r="L206" s="20"/>
      <c r="M206" s="20"/>
      <c r="N206" s="50">
        <f>SUM(B206:M206)</f>
        <v>29177</v>
      </c>
    </row>
    <row r="207" spans="1:15" x14ac:dyDescent="0.25">
      <c r="A207" s="98" t="s">
        <v>317</v>
      </c>
      <c r="B207" s="161"/>
      <c r="C207" s="50"/>
      <c r="D207" s="50"/>
      <c r="E207" s="50"/>
      <c r="F207" s="50"/>
      <c r="G207" s="50"/>
      <c r="H207" s="50">
        <f t="shared" ref="H207:M207" si="44">H13</f>
        <v>4248</v>
      </c>
      <c r="I207" s="50">
        <f t="shared" si="44"/>
        <v>14592</v>
      </c>
      <c r="J207" s="50">
        <f t="shared" si="44"/>
        <v>16840</v>
      </c>
      <c r="K207" s="50">
        <f t="shared" si="44"/>
        <v>19654</v>
      </c>
      <c r="L207" s="183">
        <f t="shared" si="44"/>
        <v>20267</v>
      </c>
      <c r="M207" s="183">
        <f t="shared" si="44"/>
        <v>11890</v>
      </c>
      <c r="N207" s="183">
        <f>SUM(B207:M207)</f>
        <v>87491</v>
      </c>
    </row>
    <row r="208" spans="1:15" x14ac:dyDescent="0.25">
      <c r="A208" s="98" t="s">
        <v>319</v>
      </c>
      <c r="B208" s="161"/>
      <c r="C208" s="50"/>
      <c r="D208" s="20"/>
      <c r="E208" s="50"/>
      <c r="F208" s="50"/>
      <c r="G208" s="50"/>
      <c r="H208" s="50"/>
      <c r="I208" s="50"/>
      <c r="J208" s="50"/>
      <c r="K208" s="50"/>
      <c r="L208" s="183">
        <f>L18</f>
        <v>39801</v>
      </c>
      <c r="M208" s="183">
        <f>M18</f>
        <v>24258</v>
      </c>
      <c r="N208" s="183">
        <f t="shared" ref="N208:N209" si="45">SUM(B208:M208)</f>
        <v>64059</v>
      </c>
    </row>
    <row r="209" spans="1:14" x14ac:dyDescent="0.25">
      <c r="A209" s="98" t="s">
        <v>320</v>
      </c>
      <c r="B209" s="161"/>
      <c r="C209" s="50"/>
      <c r="D209" s="20"/>
      <c r="E209" s="50"/>
      <c r="F209" s="50"/>
      <c r="G209" s="50"/>
      <c r="H209" s="50"/>
      <c r="I209" s="50"/>
      <c r="J209" s="50"/>
      <c r="K209" s="50"/>
      <c r="L209" s="183"/>
      <c r="M209" s="183">
        <v>8501</v>
      </c>
      <c r="N209" s="183">
        <f t="shared" si="45"/>
        <v>8501</v>
      </c>
    </row>
    <row r="210" spans="1:14" ht="13.8" x14ac:dyDescent="0.25">
      <c r="A210" s="106" t="s">
        <v>71</v>
      </c>
      <c r="B210" s="162">
        <f t="shared" ref="B210:M210" si="46">SUM(B205:B209)</f>
        <v>9668</v>
      </c>
      <c r="C210" s="49">
        <f t="shared" si="46"/>
        <v>11037</v>
      </c>
      <c r="D210" s="49">
        <f t="shared" si="46"/>
        <v>9703</v>
      </c>
      <c r="E210" s="49">
        <f t="shared" si="46"/>
        <v>13352</v>
      </c>
      <c r="F210" s="49">
        <f t="shared" si="46"/>
        <v>8152</v>
      </c>
      <c r="G210" s="49">
        <f t="shared" si="46"/>
        <v>4679</v>
      </c>
      <c r="H210" s="49">
        <f t="shared" si="46"/>
        <v>10238</v>
      </c>
      <c r="I210" s="49">
        <f t="shared" si="46"/>
        <v>22025</v>
      </c>
      <c r="J210" s="49">
        <f t="shared" si="46"/>
        <v>16840</v>
      </c>
      <c r="K210" s="49">
        <f t="shared" si="46"/>
        <v>19654</v>
      </c>
      <c r="L210" s="49">
        <f t="shared" si="46"/>
        <v>60068</v>
      </c>
      <c r="M210" s="49">
        <f t="shared" si="46"/>
        <v>44649</v>
      </c>
      <c r="N210" s="49">
        <f>SUM(B210:M210)</f>
        <v>230065</v>
      </c>
    </row>
    <row r="211" spans="1:14" x14ac:dyDescent="0.25">
      <c r="A211" s="21" t="s">
        <v>28</v>
      </c>
      <c r="B211" s="161">
        <f t="shared" ref="B211:M211" si="47">SUM(B196:B199)</f>
        <v>3612</v>
      </c>
      <c r="C211" s="50">
        <f t="shared" si="47"/>
        <v>7576</v>
      </c>
      <c r="D211" s="50">
        <f t="shared" si="47"/>
        <v>10557</v>
      </c>
      <c r="E211" s="50">
        <f t="shared" si="47"/>
        <v>9453</v>
      </c>
      <c r="F211" s="50">
        <f t="shared" si="47"/>
        <v>9658</v>
      </c>
      <c r="G211" s="50">
        <f t="shared" si="47"/>
        <v>8145</v>
      </c>
      <c r="H211" s="50">
        <f t="shared" si="47"/>
        <v>4424</v>
      </c>
      <c r="I211" s="50">
        <f t="shared" si="47"/>
        <v>1685</v>
      </c>
      <c r="J211" s="50">
        <f t="shared" si="47"/>
        <v>5965</v>
      </c>
      <c r="K211" s="50">
        <f>SUM(K196:K199)</f>
        <v>17922</v>
      </c>
      <c r="L211" s="50">
        <f t="shared" si="47"/>
        <v>10954</v>
      </c>
      <c r="M211" s="50">
        <f t="shared" si="47"/>
        <v>3171</v>
      </c>
      <c r="N211" s="49">
        <f>SUM(B211:M211)</f>
        <v>93122</v>
      </c>
    </row>
    <row r="212" spans="1:14" x14ac:dyDescent="0.25">
      <c r="A212" s="21" t="s">
        <v>30</v>
      </c>
      <c r="B212" s="161">
        <f t="shared" ref="B212:M212" si="48">B200</f>
        <v>228</v>
      </c>
      <c r="C212" s="50">
        <f t="shared" si="48"/>
        <v>217</v>
      </c>
      <c r="D212" s="50">
        <f t="shared" si="48"/>
        <v>280</v>
      </c>
      <c r="E212" s="50">
        <f t="shared" si="48"/>
        <v>232</v>
      </c>
      <c r="F212" s="50">
        <f t="shared" si="48"/>
        <v>245</v>
      </c>
      <c r="G212" s="50">
        <f t="shared" si="48"/>
        <v>247</v>
      </c>
      <c r="H212" s="50">
        <f t="shared" si="48"/>
        <v>273</v>
      </c>
      <c r="I212" s="50">
        <f t="shared" si="48"/>
        <v>252</v>
      </c>
      <c r="J212" s="50">
        <f t="shared" si="48"/>
        <v>224</v>
      </c>
      <c r="K212" s="50">
        <f t="shared" si="48"/>
        <v>233</v>
      </c>
      <c r="L212" s="50">
        <f t="shared" si="48"/>
        <v>208</v>
      </c>
      <c r="M212" s="50">
        <f t="shared" si="48"/>
        <v>259</v>
      </c>
      <c r="N212" s="49">
        <f>SUM(B212:M212)</f>
        <v>2898</v>
      </c>
    </row>
    <row r="213" spans="1:14" x14ac:dyDescent="0.25">
      <c r="A213" s="126" t="s">
        <v>40</v>
      </c>
      <c r="B213" s="49">
        <f>SUM(B210:B212)</f>
        <v>13508</v>
      </c>
      <c r="C213" s="49">
        <f t="shared" ref="C213:M213" si="49">SUM(C210:C212)</f>
        <v>18830</v>
      </c>
      <c r="D213" s="49">
        <f t="shared" si="49"/>
        <v>20540</v>
      </c>
      <c r="E213" s="49">
        <f t="shared" si="49"/>
        <v>23037</v>
      </c>
      <c r="F213" s="49">
        <f t="shared" si="49"/>
        <v>18055</v>
      </c>
      <c r="G213" s="49">
        <f t="shared" si="49"/>
        <v>13071</v>
      </c>
      <c r="H213" s="49">
        <f t="shared" si="49"/>
        <v>14935</v>
      </c>
      <c r="I213" s="49">
        <f t="shared" si="49"/>
        <v>23962</v>
      </c>
      <c r="J213" s="49">
        <f t="shared" si="49"/>
        <v>23029</v>
      </c>
      <c r="K213" s="49">
        <f t="shared" si="49"/>
        <v>37809</v>
      </c>
      <c r="L213" s="49">
        <f t="shared" si="49"/>
        <v>71230</v>
      </c>
      <c r="M213" s="49">
        <f t="shared" si="49"/>
        <v>48079</v>
      </c>
      <c r="N213" s="49">
        <f>SUM(N210:N212)</f>
        <v>326085</v>
      </c>
    </row>
  </sheetData>
  <pageMargins left="0.15748031496062992" right="0.19685039370078741" top="0.47244094488188981" bottom="0.55118110236220474" header="0.15748031496062992" footer="0.15748031496062992"/>
  <pageSetup paperSize="8" scale="90" orientation="landscape" r:id="rId1"/>
  <headerFooter>
    <oddHeader>&amp;C&amp;16CCCB - Visites 2018</oddHeader>
  </headerFooter>
  <rowBreaks count="1" manualBreakCount="1">
    <brk id="17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173"/>
  <sheetViews>
    <sheetView topLeftCell="A173" zoomScale="120" zoomScaleNormal="120" workbookViewId="0">
      <selection activeCell="A12" sqref="A12"/>
    </sheetView>
  </sheetViews>
  <sheetFormatPr defaultColWidth="9.109375" defaultRowHeight="14.4" x14ac:dyDescent="0.3"/>
  <cols>
    <col min="1" max="1" width="52.5546875" customWidth="1"/>
    <col min="3" max="4" width="10.5546875" bestFit="1" customWidth="1"/>
    <col min="5" max="5" width="14.44140625" bestFit="1" customWidth="1"/>
    <col min="6" max="6" width="13.44140625" bestFit="1" customWidth="1"/>
    <col min="7" max="7" width="13.6640625" customWidth="1"/>
    <col min="8" max="8" width="10" bestFit="1" customWidth="1"/>
    <col min="9" max="9" width="11.6640625" bestFit="1" customWidth="1"/>
  </cols>
  <sheetData>
    <row r="1" spans="1:9" ht="15" thickBot="1" x14ac:dyDescent="0.35"/>
    <row r="2" spans="1:9" ht="15" thickBot="1" x14ac:dyDescent="0.35">
      <c r="A2" s="15" t="s">
        <v>0</v>
      </c>
      <c r="B2" s="25" t="s">
        <v>10</v>
      </c>
      <c r="C2" s="55"/>
      <c r="D2" s="21" t="s">
        <v>32</v>
      </c>
      <c r="E2" s="49" t="s">
        <v>33</v>
      </c>
      <c r="F2" s="22" t="s">
        <v>114</v>
      </c>
      <c r="G2" s="22" t="s">
        <v>64</v>
      </c>
      <c r="H2" s="119" t="s">
        <v>86</v>
      </c>
      <c r="I2" s="119" t="s">
        <v>87</v>
      </c>
    </row>
    <row r="3" spans="1:9" x14ac:dyDescent="0.3">
      <c r="A3" s="12" t="s">
        <v>312</v>
      </c>
      <c r="B3" s="129">
        <f>'TOTALS per mes'!N3</f>
        <v>40837</v>
      </c>
      <c r="C3" s="55"/>
      <c r="D3" s="101">
        <f>25+24+27+25+1</f>
        <v>102</v>
      </c>
      <c r="E3" s="102">
        <f>B3/D3</f>
        <v>400.36274509803923</v>
      </c>
      <c r="F3" s="158">
        <v>4665</v>
      </c>
      <c r="G3" s="26">
        <f>F3+B3</f>
        <v>45502</v>
      </c>
      <c r="H3" s="119">
        <f>15+D3</f>
        <v>117</v>
      </c>
      <c r="I3" s="130">
        <f>G3/H3</f>
        <v>388.90598290598291</v>
      </c>
    </row>
    <row r="4" spans="1:9" x14ac:dyDescent="0.3">
      <c r="A4" s="120" t="s">
        <v>316</v>
      </c>
      <c r="B4" s="40">
        <f>'TOTALS per mes'!N8</f>
        <v>29177</v>
      </c>
      <c r="C4" s="56"/>
      <c r="D4" s="101">
        <f>21+26+27+27+25</f>
        <v>126</v>
      </c>
      <c r="E4" s="102">
        <f>B4/D4</f>
        <v>231.56349206349208</v>
      </c>
      <c r="F4" s="41"/>
      <c r="G4" s="155"/>
      <c r="I4" s="156"/>
    </row>
    <row r="5" spans="1:9" x14ac:dyDescent="0.3">
      <c r="A5" s="86" t="s">
        <v>317</v>
      </c>
      <c r="B5" s="40">
        <f>'TOTALS per mes'!N13</f>
        <v>87491</v>
      </c>
      <c r="C5" s="56"/>
      <c r="D5" s="101">
        <f>6+27+27+26+26+11</f>
        <v>123</v>
      </c>
      <c r="E5" s="102">
        <f>B5/D5</f>
        <v>711.30894308943084</v>
      </c>
      <c r="F5" s="2"/>
      <c r="G5" s="3"/>
    </row>
    <row r="6" spans="1:9" x14ac:dyDescent="0.3">
      <c r="A6" s="120" t="s">
        <v>319</v>
      </c>
      <c r="B6" s="40">
        <f>'TOTALS per mes'!N18</f>
        <v>64059</v>
      </c>
      <c r="C6" s="56"/>
      <c r="D6" s="101">
        <f>4+7+7+7+3+11</f>
        <v>39</v>
      </c>
      <c r="E6" s="102">
        <f>B6/D6</f>
        <v>1642.5384615384614</v>
      </c>
      <c r="F6" s="2"/>
      <c r="G6" s="3"/>
    </row>
    <row r="7" spans="1:9" ht="15" thickBot="1" x14ac:dyDescent="0.35">
      <c r="A7" s="121" t="s">
        <v>320</v>
      </c>
      <c r="B7" s="32">
        <f>'TOTALS per mes'!N22</f>
        <v>8501</v>
      </c>
      <c r="C7" s="56"/>
      <c r="D7" s="101">
        <f>6+6+5+6</f>
        <v>23</v>
      </c>
      <c r="E7" s="102">
        <f>B7/D7</f>
        <v>369.60869565217394</v>
      </c>
      <c r="F7" s="2"/>
      <c r="G7" s="3"/>
    </row>
    <row r="8" spans="1:9" ht="15" thickBot="1" x14ac:dyDescent="0.35">
      <c r="A8" s="3"/>
      <c r="B8" s="27"/>
      <c r="C8" s="51">
        <f>SUM(B3:B7)</f>
        <v>230065</v>
      </c>
      <c r="D8" s="3"/>
      <c r="E8" s="27"/>
      <c r="F8" s="2"/>
      <c r="G8" s="3"/>
    </row>
    <row r="9" spans="1:9" ht="15" thickBot="1" x14ac:dyDescent="0.35"/>
    <row r="10" spans="1:9" ht="15" thickBot="1" x14ac:dyDescent="0.35">
      <c r="A10" s="15" t="s">
        <v>1</v>
      </c>
      <c r="B10" s="27"/>
      <c r="C10" s="56"/>
      <c r="E10" s="3"/>
      <c r="F10" s="157">
        <v>2021</v>
      </c>
      <c r="G10" s="157">
        <v>2022</v>
      </c>
    </row>
    <row r="11" spans="1:9" x14ac:dyDescent="0.3">
      <c r="A11" s="12" t="s">
        <v>321</v>
      </c>
      <c r="B11" s="43">
        <f>'TOTALS per mes'!N31</f>
        <v>133</v>
      </c>
      <c r="C11" s="56"/>
      <c r="E11" s="119" t="s">
        <v>27</v>
      </c>
      <c r="F11" s="158">
        <v>185802</v>
      </c>
      <c r="G11" s="158">
        <f>C8</f>
        <v>230065</v>
      </c>
    </row>
    <row r="12" spans="1:9" x14ac:dyDescent="0.3">
      <c r="A12" s="13" t="s">
        <v>366</v>
      </c>
      <c r="B12" s="40">
        <f>'TOTALS per mes'!N32</f>
        <v>7</v>
      </c>
      <c r="C12" s="56"/>
      <c r="E12" s="119" t="s">
        <v>28</v>
      </c>
      <c r="F12" s="158">
        <v>42091</v>
      </c>
      <c r="G12" s="158">
        <f>C80</f>
        <v>49595</v>
      </c>
    </row>
    <row r="13" spans="1:9" x14ac:dyDescent="0.3">
      <c r="A13" s="24" t="s">
        <v>2</v>
      </c>
      <c r="B13" s="40">
        <f>'TOTALS per mes'!N33</f>
        <v>1964</v>
      </c>
      <c r="C13" s="56"/>
      <c r="E13" s="119" t="s">
        <v>84</v>
      </c>
      <c r="F13" s="158">
        <v>7741</v>
      </c>
      <c r="G13" s="158">
        <f>C108</f>
        <v>7310</v>
      </c>
    </row>
    <row r="14" spans="1:9" x14ac:dyDescent="0.3">
      <c r="A14" s="24" t="s">
        <v>166</v>
      </c>
      <c r="B14" s="40">
        <f>'TOTALS per mes'!N34</f>
        <v>101</v>
      </c>
      <c r="C14" s="56"/>
      <c r="E14" s="119" t="s">
        <v>29</v>
      </c>
      <c r="F14" s="158">
        <v>18790</v>
      </c>
      <c r="G14" s="158">
        <f>C159</f>
        <v>28106</v>
      </c>
    </row>
    <row r="15" spans="1:9" x14ac:dyDescent="0.3">
      <c r="A15" s="24" t="s">
        <v>42</v>
      </c>
      <c r="B15" s="40">
        <f>'TOTALS per mes'!N36</f>
        <v>2608</v>
      </c>
      <c r="C15" s="56"/>
      <c r="E15" s="119" t="s">
        <v>30</v>
      </c>
      <c r="F15" s="158">
        <v>1511</v>
      </c>
      <c r="G15" s="158">
        <f>C164</f>
        <v>2898</v>
      </c>
    </row>
    <row r="16" spans="1:9" x14ac:dyDescent="0.3">
      <c r="A16" s="24" t="s">
        <v>163</v>
      </c>
      <c r="B16" s="40">
        <f>'TOTALS per mes'!N37</f>
        <v>382</v>
      </c>
      <c r="C16" s="56"/>
      <c r="E16" s="119" t="s">
        <v>63</v>
      </c>
      <c r="F16" s="158">
        <v>3807</v>
      </c>
      <c r="G16" s="158">
        <f>C169</f>
        <v>8111</v>
      </c>
    </row>
    <row r="17" spans="1:7" x14ac:dyDescent="0.3">
      <c r="A17" s="24" t="s">
        <v>104</v>
      </c>
      <c r="B17" s="40">
        <f>'TOTALS per mes'!N38</f>
        <v>306</v>
      </c>
      <c r="C17" s="56"/>
      <c r="E17" s="132" t="s">
        <v>40</v>
      </c>
      <c r="F17" s="159">
        <f>SUM(F11:F16)</f>
        <v>259742</v>
      </c>
      <c r="G17" s="159">
        <f>SUM(G11:G16)</f>
        <v>326085</v>
      </c>
    </row>
    <row r="18" spans="1:7" x14ac:dyDescent="0.3">
      <c r="A18" s="24" t="s">
        <v>105</v>
      </c>
      <c r="B18" s="40">
        <f>'TOTALS per mes'!N39</f>
        <v>84</v>
      </c>
      <c r="C18" s="56"/>
    </row>
    <row r="19" spans="1:7" x14ac:dyDescent="0.3">
      <c r="A19" s="24" t="s">
        <v>107</v>
      </c>
      <c r="B19" s="40">
        <f>'TOTALS per mes'!N35</f>
        <v>398</v>
      </c>
      <c r="C19" s="56"/>
    </row>
    <row r="20" spans="1:7" x14ac:dyDescent="0.3">
      <c r="A20" s="24" t="s">
        <v>121</v>
      </c>
      <c r="B20" s="40">
        <f>'TOTALS per mes'!N40</f>
        <v>134</v>
      </c>
      <c r="C20" s="56"/>
    </row>
    <row r="21" spans="1:7" x14ac:dyDescent="0.3">
      <c r="A21" s="24" t="s">
        <v>110</v>
      </c>
      <c r="B21" s="40">
        <f>'TOTALS per mes'!N41</f>
        <v>122</v>
      </c>
      <c r="C21" s="56"/>
    </row>
    <row r="22" spans="1:7" x14ac:dyDescent="0.3">
      <c r="A22" s="24" t="s">
        <v>111</v>
      </c>
      <c r="B22" s="40">
        <f>'TOTALS per mes'!N42</f>
        <v>70</v>
      </c>
      <c r="C22" s="56"/>
    </row>
    <row r="23" spans="1:7" x14ac:dyDescent="0.3">
      <c r="A23" s="13" t="s">
        <v>89</v>
      </c>
      <c r="B23" s="40">
        <f>'TOTALS per mes'!N43</f>
        <v>821</v>
      </c>
      <c r="C23" s="56"/>
    </row>
    <row r="24" spans="1:7" x14ac:dyDescent="0.3">
      <c r="A24" s="13" t="s">
        <v>148</v>
      </c>
      <c r="B24" s="40">
        <f>'TOTALS per mes'!N44</f>
        <v>747</v>
      </c>
      <c r="C24" s="56"/>
    </row>
    <row r="25" spans="1:7" x14ac:dyDescent="0.3">
      <c r="A25" s="13" t="s">
        <v>96</v>
      </c>
      <c r="B25" s="40">
        <f>'TOTALS per mes'!N45</f>
        <v>350</v>
      </c>
      <c r="C25" s="56"/>
    </row>
    <row r="26" spans="1:7" x14ac:dyDescent="0.3">
      <c r="A26" s="13" t="s">
        <v>141</v>
      </c>
      <c r="B26" s="40">
        <f>'TOTALS per mes'!N46</f>
        <v>183</v>
      </c>
      <c r="C26" s="56"/>
    </row>
    <row r="27" spans="1:7" x14ac:dyDescent="0.3">
      <c r="A27" s="13" t="s">
        <v>88</v>
      </c>
      <c r="B27" s="40">
        <f>'TOTALS per mes'!N47</f>
        <v>124</v>
      </c>
      <c r="C27" s="56"/>
    </row>
    <row r="28" spans="1:7" x14ac:dyDescent="0.3">
      <c r="A28" s="13" t="s">
        <v>142</v>
      </c>
      <c r="B28" s="40">
        <f>'TOTALS per mes'!N48</f>
        <v>83</v>
      </c>
      <c r="C28" s="56"/>
    </row>
    <row r="29" spans="1:7" x14ac:dyDescent="0.3">
      <c r="A29" s="13" t="s">
        <v>147</v>
      </c>
      <c r="B29" s="40">
        <f>'TOTALS per mes'!N49</f>
        <v>367</v>
      </c>
      <c r="C29" s="56"/>
    </row>
    <row r="30" spans="1:7" x14ac:dyDescent="0.3">
      <c r="A30" s="13" t="s">
        <v>165</v>
      </c>
      <c r="B30" s="40">
        <f>'TOTALS per mes'!N50</f>
        <v>164</v>
      </c>
      <c r="C30" s="56"/>
    </row>
    <row r="31" spans="1:7" x14ac:dyDescent="0.3">
      <c r="A31" s="3" t="s">
        <v>139</v>
      </c>
      <c r="B31" s="40">
        <f>'TOTALS per mes'!N51</f>
        <v>2505</v>
      </c>
      <c r="C31" s="56"/>
    </row>
    <row r="32" spans="1:7" x14ac:dyDescent="0.3">
      <c r="A32" s="13" t="s">
        <v>97</v>
      </c>
      <c r="B32" s="40">
        <f>'TOTALS per mes'!N52</f>
        <v>462</v>
      </c>
      <c r="C32" s="56"/>
    </row>
    <row r="33" spans="1:3" x14ac:dyDescent="0.3">
      <c r="A33" s="13" t="s">
        <v>76</v>
      </c>
      <c r="B33" s="40">
        <f>'TOTALS per mes'!N53</f>
        <v>1820</v>
      </c>
      <c r="C33" s="56"/>
    </row>
    <row r="34" spans="1:3" x14ac:dyDescent="0.3">
      <c r="A34" s="13" t="s">
        <v>158</v>
      </c>
      <c r="B34" s="40">
        <f>'TOTALS per mes'!N54</f>
        <v>32</v>
      </c>
      <c r="C34" s="56"/>
    </row>
    <row r="35" spans="1:3" x14ac:dyDescent="0.3">
      <c r="A35" s="13" t="s">
        <v>152</v>
      </c>
      <c r="B35" s="40">
        <f>'TOTALS per mes'!N55</f>
        <v>268</v>
      </c>
      <c r="C35" s="56"/>
    </row>
    <row r="36" spans="1:3" x14ac:dyDescent="0.3">
      <c r="A36" s="13" t="s">
        <v>154</v>
      </c>
      <c r="B36" s="40">
        <f>'TOTALS per mes'!N56</f>
        <v>783</v>
      </c>
      <c r="C36" s="56"/>
    </row>
    <row r="37" spans="1:3" x14ac:dyDescent="0.3">
      <c r="A37" s="13" t="s">
        <v>162</v>
      </c>
      <c r="B37" s="40">
        <f>'TOTALS per mes'!N57</f>
        <v>71</v>
      </c>
      <c r="C37" s="56"/>
    </row>
    <row r="38" spans="1:3" x14ac:dyDescent="0.3">
      <c r="A38" s="13" t="s">
        <v>155</v>
      </c>
      <c r="B38" s="40">
        <f>'TOTALS per mes'!N58</f>
        <v>34</v>
      </c>
      <c r="C38" s="56"/>
    </row>
    <row r="39" spans="1:3" x14ac:dyDescent="0.3">
      <c r="A39" s="13" t="s">
        <v>159</v>
      </c>
      <c r="B39" s="40">
        <f>'TOTALS per mes'!N59</f>
        <v>163</v>
      </c>
      <c r="C39" s="56"/>
    </row>
    <row r="40" spans="1:3" x14ac:dyDescent="0.3">
      <c r="A40" s="13" t="s">
        <v>35</v>
      </c>
      <c r="B40" s="40">
        <f>'TOTALS per mes'!N60</f>
        <v>3416</v>
      </c>
      <c r="C40" s="56"/>
    </row>
    <row r="41" spans="1:3" x14ac:dyDescent="0.3">
      <c r="A41" s="13" t="s">
        <v>161</v>
      </c>
      <c r="B41" s="40">
        <f>'TOTALS per mes'!N61</f>
        <v>4785</v>
      </c>
      <c r="C41" s="56"/>
    </row>
    <row r="42" spans="1:3" x14ac:dyDescent="0.3">
      <c r="A42" s="13" t="s">
        <v>178</v>
      </c>
      <c r="B42" s="40">
        <f>'TOTALS per mes'!N62</f>
        <v>360</v>
      </c>
      <c r="C42" s="56"/>
    </row>
    <row r="43" spans="1:3" x14ac:dyDescent="0.3">
      <c r="A43" s="13" t="s">
        <v>180</v>
      </c>
      <c r="B43" s="40">
        <f>'TOTALS per mes'!N63</f>
        <v>194</v>
      </c>
      <c r="C43" s="56"/>
    </row>
    <row r="44" spans="1:3" x14ac:dyDescent="0.3">
      <c r="A44" s="13" t="s">
        <v>45</v>
      </c>
      <c r="B44" s="40">
        <f>'TOTALS per mes'!N64</f>
        <v>764</v>
      </c>
      <c r="C44" s="56"/>
    </row>
    <row r="45" spans="1:3" x14ac:dyDescent="0.3">
      <c r="A45" s="13" t="s">
        <v>185</v>
      </c>
      <c r="B45" s="40">
        <f>'TOTALS per mes'!N65</f>
        <v>216</v>
      </c>
      <c r="C45" s="56"/>
    </row>
    <row r="46" spans="1:3" x14ac:dyDescent="0.3">
      <c r="A46" s="13" t="s">
        <v>187</v>
      </c>
      <c r="B46" s="40">
        <f>'TOTALS per mes'!N66</f>
        <v>60</v>
      </c>
      <c r="C46" s="56"/>
    </row>
    <row r="47" spans="1:3" x14ac:dyDescent="0.3">
      <c r="A47" s="13" t="s">
        <v>189</v>
      </c>
      <c r="B47" s="40">
        <f>'TOTALS per mes'!N67</f>
        <v>40</v>
      </c>
      <c r="C47" s="56"/>
    </row>
    <row r="48" spans="1:3" x14ac:dyDescent="0.3">
      <c r="A48" s="13" t="s">
        <v>190</v>
      </c>
      <c r="B48" s="40">
        <f>'TOTALS per mes'!N68</f>
        <v>172</v>
      </c>
      <c r="C48" s="56"/>
    </row>
    <row r="49" spans="1:16" x14ac:dyDescent="0.3">
      <c r="A49" s="13" t="s">
        <v>192</v>
      </c>
      <c r="B49" s="40">
        <f>'TOTALS per mes'!N69</f>
        <v>2590</v>
      </c>
      <c r="C49" s="56"/>
      <c r="P49" t="s">
        <v>85</v>
      </c>
    </row>
    <row r="50" spans="1:16" x14ac:dyDescent="0.3">
      <c r="A50" s="13" t="s">
        <v>193</v>
      </c>
      <c r="B50" s="40">
        <f>'TOTALS per mes'!N70</f>
        <v>1100</v>
      </c>
      <c r="C50" s="56"/>
    </row>
    <row r="51" spans="1:16" x14ac:dyDescent="0.3">
      <c r="A51" s="13" t="s">
        <v>195</v>
      </c>
      <c r="B51" s="40">
        <f>'TOTALS per mes'!N71</f>
        <v>140</v>
      </c>
      <c r="C51" s="56"/>
    </row>
    <row r="52" spans="1:16" x14ac:dyDescent="0.3">
      <c r="A52" s="13" t="s">
        <v>67</v>
      </c>
      <c r="B52" s="40">
        <f>'TOTALS per mes'!N72</f>
        <v>1333</v>
      </c>
      <c r="C52" s="56"/>
    </row>
    <row r="53" spans="1:16" x14ac:dyDescent="0.3">
      <c r="A53" s="13" t="s">
        <v>203</v>
      </c>
      <c r="B53" s="40">
        <f>'TOTALS per mes'!N73</f>
        <v>450</v>
      </c>
      <c r="C53" s="56"/>
    </row>
    <row r="54" spans="1:16" x14ac:dyDescent="0.3">
      <c r="A54" s="13" t="s">
        <v>69</v>
      </c>
      <c r="B54" s="40">
        <f>'TOTALS per mes'!N74</f>
        <v>100</v>
      </c>
      <c r="C54" s="56"/>
    </row>
    <row r="55" spans="1:16" x14ac:dyDescent="0.3">
      <c r="A55" s="13" t="s">
        <v>201</v>
      </c>
      <c r="B55" s="40">
        <f>'TOTALS per mes'!N75</f>
        <v>120</v>
      </c>
      <c r="C55" s="56"/>
    </row>
    <row r="56" spans="1:16" x14ac:dyDescent="0.3">
      <c r="A56" s="13" t="s">
        <v>70</v>
      </c>
      <c r="B56" s="40">
        <f>'TOTALS per mes'!N76</f>
        <v>1465</v>
      </c>
      <c r="C56" s="56"/>
    </row>
    <row r="57" spans="1:16" x14ac:dyDescent="0.3">
      <c r="A57" s="13" t="s">
        <v>261</v>
      </c>
      <c r="B57" s="40">
        <f>'TOTALS per mes'!N77</f>
        <v>160</v>
      </c>
      <c r="C57" s="56"/>
    </row>
    <row r="58" spans="1:16" x14ac:dyDescent="0.3">
      <c r="A58" s="13" t="s">
        <v>277</v>
      </c>
      <c r="B58" s="40">
        <f>'TOTALS per mes'!N78</f>
        <v>985</v>
      </c>
      <c r="C58" s="56"/>
    </row>
    <row r="59" spans="1:16" x14ac:dyDescent="0.3">
      <c r="A59" s="13" t="s">
        <v>267</v>
      </c>
      <c r="B59" s="40">
        <f>'TOTALS per mes'!N79</f>
        <v>1725</v>
      </c>
      <c r="C59" s="56"/>
    </row>
    <row r="60" spans="1:16" x14ac:dyDescent="0.3">
      <c r="A60" s="13" t="s">
        <v>268</v>
      </c>
      <c r="B60" s="40">
        <f>'TOTALS per mes'!N80</f>
        <v>414</v>
      </c>
      <c r="C60" s="56"/>
    </row>
    <row r="61" spans="1:16" x14ac:dyDescent="0.3">
      <c r="A61" s="13" t="s">
        <v>77</v>
      </c>
      <c r="B61" s="40">
        <f>'TOTALS per mes'!N81</f>
        <v>290</v>
      </c>
      <c r="C61" s="56"/>
    </row>
    <row r="62" spans="1:16" x14ac:dyDescent="0.3">
      <c r="A62" s="13" t="s">
        <v>275</v>
      </c>
      <c r="B62" s="40">
        <f>'TOTALS per mes'!N82</f>
        <v>50</v>
      </c>
      <c r="C62" s="56"/>
    </row>
    <row r="63" spans="1:16" x14ac:dyDescent="0.3">
      <c r="A63" s="13" t="s">
        <v>280</v>
      </c>
      <c r="B63" s="40">
        <f>'TOTALS per mes'!N83</f>
        <v>360</v>
      </c>
      <c r="C63" s="56"/>
    </row>
    <row r="64" spans="1:16" x14ac:dyDescent="0.3">
      <c r="A64" s="13" t="s">
        <v>282</v>
      </c>
      <c r="B64" s="40">
        <f>'TOTALS per mes'!N84</f>
        <v>730</v>
      </c>
      <c r="C64" s="56"/>
    </row>
    <row r="65" spans="1:3" x14ac:dyDescent="0.3">
      <c r="A65" s="13" t="s">
        <v>288</v>
      </c>
      <c r="B65" s="40">
        <f>'TOTALS per mes'!N85</f>
        <v>347</v>
      </c>
      <c r="C65" s="56"/>
    </row>
    <row r="66" spans="1:3" x14ac:dyDescent="0.3">
      <c r="A66" s="13" t="s">
        <v>271</v>
      </c>
      <c r="B66" s="40">
        <f>'TOTALS per mes'!N86</f>
        <v>195</v>
      </c>
      <c r="C66" s="56"/>
    </row>
    <row r="67" spans="1:3" x14ac:dyDescent="0.3">
      <c r="A67" s="13" t="s">
        <v>272</v>
      </c>
      <c r="B67" s="40">
        <f>'TOTALS per mes'!N87</f>
        <v>509</v>
      </c>
      <c r="C67" s="56"/>
    </row>
    <row r="68" spans="1:3" x14ac:dyDescent="0.3">
      <c r="A68" s="13" t="s">
        <v>285</v>
      </c>
      <c r="B68" s="40">
        <f>'TOTALS per mes'!N88</f>
        <v>65</v>
      </c>
      <c r="C68" s="56"/>
    </row>
    <row r="69" spans="1:3" x14ac:dyDescent="0.3">
      <c r="A69" s="13" t="s">
        <v>278</v>
      </c>
      <c r="B69" s="40">
        <f>'TOTALS per mes'!N89</f>
        <v>2714</v>
      </c>
      <c r="C69" s="56"/>
    </row>
    <row r="70" spans="1:3" x14ac:dyDescent="0.3">
      <c r="A70" s="13" t="s">
        <v>44</v>
      </c>
      <c r="B70" s="40">
        <f>'TOTALS per mes'!N90</f>
        <v>900</v>
      </c>
      <c r="C70" s="56"/>
    </row>
    <row r="71" spans="1:3" x14ac:dyDescent="0.3">
      <c r="A71" s="13" t="s">
        <v>290</v>
      </c>
      <c r="B71" s="40">
        <f>'TOTALS per mes'!N91</f>
        <v>68</v>
      </c>
      <c r="C71" s="56"/>
    </row>
    <row r="72" spans="1:3" x14ac:dyDescent="0.3">
      <c r="A72" s="13" t="s">
        <v>78</v>
      </c>
      <c r="B72" s="40">
        <f>'TOTALS per mes'!N92</f>
        <v>0</v>
      </c>
      <c r="C72" s="56"/>
    </row>
    <row r="73" spans="1:3" x14ac:dyDescent="0.3">
      <c r="A73" s="13" t="s">
        <v>39</v>
      </c>
      <c r="B73" s="40">
        <f>'TOTALS per mes'!N93</f>
        <v>5081</v>
      </c>
      <c r="C73" s="56"/>
    </row>
    <row r="74" spans="1:3" x14ac:dyDescent="0.3">
      <c r="A74" s="13" t="s">
        <v>301</v>
      </c>
      <c r="B74" s="40">
        <f>'TOTALS per mes'!N94</f>
        <v>621</v>
      </c>
      <c r="C74" s="56"/>
    </row>
    <row r="75" spans="1:3" x14ac:dyDescent="0.3">
      <c r="A75" s="13" t="s">
        <v>303</v>
      </c>
      <c r="B75" s="40">
        <f>'TOTALS per mes'!N95</f>
        <v>207</v>
      </c>
      <c r="C75" s="56"/>
    </row>
    <row r="76" spans="1:3" x14ac:dyDescent="0.3">
      <c r="A76" s="24" t="s">
        <v>61</v>
      </c>
      <c r="B76" s="40">
        <f>'TOTALS per mes'!N96</f>
        <v>0</v>
      </c>
      <c r="C76" s="56"/>
    </row>
    <row r="77" spans="1:3" x14ac:dyDescent="0.3">
      <c r="A77" s="13" t="s">
        <v>302</v>
      </c>
      <c r="B77" s="40">
        <f>'TOTALS per mes'!N97</f>
        <v>509</v>
      </c>
      <c r="C77" s="56"/>
    </row>
    <row r="78" spans="1:3" x14ac:dyDescent="0.3">
      <c r="A78" s="13" t="s">
        <v>41</v>
      </c>
      <c r="B78" s="40">
        <f>'TOTALS per mes'!N98</f>
        <v>660</v>
      </c>
      <c r="C78" s="56"/>
    </row>
    <row r="79" spans="1:3" ht="15" thickBot="1" x14ac:dyDescent="0.35">
      <c r="A79" s="14" t="s">
        <v>38</v>
      </c>
      <c r="B79" s="32">
        <f>'TOTALS per mes'!N99</f>
        <v>414</v>
      </c>
      <c r="C79" s="56"/>
    </row>
    <row r="80" spans="1:3" ht="15" thickBot="1" x14ac:dyDescent="0.35">
      <c r="A80" s="3"/>
      <c r="B80" s="27"/>
      <c r="C80" s="51">
        <f>SUM(B11:B79)</f>
        <v>49595</v>
      </c>
    </row>
    <row r="81" spans="1:3" ht="15" thickBot="1" x14ac:dyDescent="0.35">
      <c r="A81" s="3"/>
      <c r="B81" s="27"/>
    </row>
    <row r="82" spans="1:3" ht="16.2" thickBot="1" x14ac:dyDescent="0.35">
      <c r="A82" s="81" t="s">
        <v>83</v>
      </c>
      <c r="B82" s="27"/>
      <c r="C82" s="56"/>
    </row>
    <row r="83" spans="1:3" x14ac:dyDescent="0.3">
      <c r="A83" s="12" t="s">
        <v>103</v>
      </c>
      <c r="B83" s="43">
        <f>'TOTALS per mes'!N103</f>
        <v>614</v>
      </c>
      <c r="C83" s="56"/>
    </row>
    <row r="84" spans="1:3" x14ac:dyDescent="0.3">
      <c r="A84" s="13" t="s">
        <v>120</v>
      </c>
      <c r="B84" s="40">
        <f>'TOTALS per mes'!N104</f>
        <v>3144</v>
      </c>
      <c r="C84" s="56"/>
    </row>
    <row r="85" spans="1:3" x14ac:dyDescent="0.3">
      <c r="A85" s="13" t="s">
        <v>118</v>
      </c>
      <c r="B85" s="40">
        <f>'TOTALS per mes'!N105</f>
        <v>239</v>
      </c>
      <c r="C85" s="56"/>
    </row>
    <row r="86" spans="1:3" x14ac:dyDescent="0.3">
      <c r="A86" s="13" t="s">
        <v>143</v>
      </c>
      <c r="B86" s="40">
        <f>'TOTALS per mes'!N106</f>
        <v>20</v>
      </c>
      <c r="C86" s="56"/>
    </row>
    <row r="87" spans="1:3" x14ac:dyDescent="0.3">
      <c r="A87" s="13" t="s">
        <v>140</v>
      </c>
      <c r="B87" s="40">
        <f>'TOTALS per mes'!N107</f>
        <v>55</v>
      </c>
      <c r="C87" s="56"/>
    </row>
    <row r="88" spans="1:3" x14ac:dyDescent="0.3">
      <c r="A88" s="13" t="s">
        <v>145</v>
      </c>
      <c r="B88" s="40">
        <f>'TOTALS per mes'!N108</f>
        <v>24</v>
      </c>
      <c r="C88" s="56"/>
    </row>
    <row r="89" spans="1:3" x14ac:dyDescent="0.3">
      <c r="A89" s="13" t="s">
        <v>167</v>
      </c>
      <c r="B89" s="40">
        <f>'TOTALS per mes'!N109</f>
        <v>12</v>
      </c>
      <c r="C89" s="56"/>
    </row>
    <row r="90" spans="1:3" x14ac:dyDescent="0.3">
      <c r="A90" s="13" t="s">
        <v>168</v>
      </c>
      <c r="B90" s="40">
        <f>'TOTALS per mes'!N110</f>
        <v>24</v>
      </c>
      <c r="C90" s="56"/>
    </row>
    <row r="91" spans="1:3" x14ac:dyDescent="0.3">
      <c r="A91" s="13" t="s">
        <v>164</v>
      </c>
      <c r="B91" s="40">
        <f>'TOTALS per mes'!N111</f>
        <v>64</v>
      </c>
      <c r="C91" s="56"/>
    </row>
    <row r="92" spans="1:3" x14ac:dyDescent="0.3">
      <c r="A92" s="13" t="s">
        <v>151</v>
      </c>
      <c r="B92" s="40">
        <f>'TOTALS per mes'!N112</f>
        <v>178</v>
      </c>
      <c r="C92" s="56"/>
    </row>
    <row r="93" spans="1:3" x14ac:dyDescent="0.3">
      <c r="A93" s="13" t="s">
        <v>150</v>
      </c>
      <c r="B93" s="40">
        <f>'TOTALS per mes'!N113</f>
        <v>108</v>
      </c>
      <c r="C93" s="56"/>
    </row>
    <row r="94" spans="1:3" x14ac:dyDescent="0.3">
      <c r="A94" s="13" t="s">
        <v>177</v>
      </c>
      <c r="B94" s="40">
        <f>'TOTALS per mes'!N114</f>
        <v>268</v>
      </c>
      <c r="C94" s="56"/>
    </row>
    <row r="95" spans="1:3" x14ac:dyDescent="0.3">
      <c r="A95" s="13" t="s">
        <v>194</v>
      </c>
      <c r="B95" s="40">
        <f>'TOTALS per mes'!N115</f>
        <v>210</v>
      </c>
      <c r="C95" s="56"/>
    </row>
    <row r="96" spans="1:3" x14ac:dyDescent="0.3">
      <c r="A96" s="13" t="s">
        <v>197</v>
      </c>
      <c r="B96" s="40">
        <f>'TOTALS per mes'!N116</f>
        <v>26</v>
      </c>
      <c r="C96" s="56"/>
    </row>
    <row r="97" spans="1:3" x14ac:dyDescent="0.3">
      <c r="A97" s="13" t="s">
        <v>196</v>
      </c>
      <c r="B97" s="40">
        <f>'TOTALS per mes'!N117</f>
        <v>135</v>
      </c>
      <c r="C97" s="56"/>
    </row>
    <row r="98" spans="1:3" x14ac:dyDescent="0.3">
      <c r="A98" s="13" t="s">
        <v>204</v>
      </c>
      <c r="B98" s="40">
        <f>'TOTALS per mes'!N118</f>
        <v>60</v>
      </c>
      <c r="C98" s="56"/>
    </row>
    <row r="99" spans="1:3" x14ac:dyDescent="0.3">
      <c r="A99" s="13" t="s">
        <v>274</v>
      </c>
      <c r="B99" s="40">
        <f>'TOTALS per mes'!N119</f>
        <v>30</v>
      </c>
      <c r="C99" s="56"/>
    </row>
    <row r="100" spans="1:3" x14ac:dyDescent="0.3">
      <c r="A100" s="13" t="s">
        <v>287</v>
      </c>
      <c r="B100" s="40">
        <f>'TOTALS per mes'!N120</f>
        <v>162</v>
      </c>
      <c r="C100" s="56"/>
    </row>
    <row r="101" spans="1:3" x14ac:dyDescent="0.3">
      <c r="A101" s="13" t="s">
        <v>273</v>
      </c>
      <c r="B101" s="40">
        <f>'TOTALS per mes'!N121</f>
        <v>16</v>
      </c>
      <c r="C101" s="56"/>
    </row>
    <row r="102" spans="1:3" x14ac:dyDescent="0.3">
      <c r="A102" s="13" t="s">
        <v>296</v>
      </c>
      <c r="B102" s="40">
        <f>'TOTALS per mes'!N122</f>
        <v>128</v>
      </c>
      <c r="C102" s="56"/>
    </row>
    <row r="103" spans="1:3" x14ac:dyDescent="0.3">
      <c r="A103" s="13" t="s">
        <v>298</v>
      </c>
      <c r="B103" s="40">
        <f>'TOTALS per mes'!N123</f>
        <v>45</v>
      </c>
      <c r="C103" s="56"/>
    </row>
    <row r="104" spans="1:3" x14ac:dyDescent="0.3">
      <c r="A104" s="13" t="s">
        <v>299</v>
      </c>
      <c r="B104" s="40">
        <f>'TOTALS per mes'!N124</f>
        <v>20</v>
      </c>
      <c r="C104" s="56"/>
    </row>
    <row r="105" spans="1:3" x14ac:dyDescent="0.3">
      <c r="A105" s="13"/>
      <c r="B105" s="40"/>
      <c r="C105" s="56"/>
    </row>
    <row r="106" spans="1:3" x14ac:dyDescent="0.3">
      <c r="A106" s="13" t="s">
        <v>43</v>
      </c>
      <c r="B106" s="40">
        <f>'TOTALS per mes'!N125</f>
        <v>1440</v>
      </c>
      <c r="C106" s="56"/>
    </row>
    <row r="107" spans="1:3" ht="15" thickBot="1" x14ac:dyDescent="0.35">
      <c r="A107" s="14" t="s">
        <v>65</v>
      </c>
      <c r="B107" s="32">
        <f>'TOTALS per mes'!N126</f>
        <v>288</v>
      </c>
      <c r="C107" s="56"/>
    </row>
    <row r="108" spans="1:3" ht="15" thickBot="1" x14ac:dyDescent="0.35">
      <c r="A108" s="3"/>
      <c r="B108" s="27"/>
      <c r="C108" s="51">
        <f>SUM(B83:B107)</f>
        <v>7310</v>
      </c>
    </row>
    <row r="109" spans="1:3" ht="15" thickBot="1" x14ac:dyDescent="0.35">
      <c r="A109" s="3"/>
      <c r="B109" s="27"/>
      <c r="C109" s="56"/>
    </row>
    <row r="110" spans="1:3" ht="15" thickBot="1" x14ac:dyDescent="0.35">
      <c r="A110" s="15" t="s">
        <v>3</v>
      </c>
      <c r="B110" s="27"/>
      <c r="C110" s="56"/>
    </row>
    <row r="111" spans="1:3" x14ac:dyDescent="0.3">
      <c r="A111" s="13" t="s">
        <v>106</v>
      </c>
      <c r="B111" s="43">
        <f>'TOTALS per mes'!N130</f>
        <v>241</v>
      </c>
      <c r="C111" s="55"/>
    </row>
    <row r="112" spans="1:3" x14ac:dyDescent="0.3">
      <c r="A112" s="100" t="s">
        <v>112</v>
      </c>
      <c r="B112" s="40">
        <f>'TOTALS per mes'!N131</f>
        <v>1028</v>
      </c>
      <c r="C112" s="55"/>
    </row>
    <row r="113" spans="1:3" x14ac:dyDescent="0.3">
      <c r="A113" s="100" t="s">
        <v>108</v>
      </c>
      <c r="B113" s="40">
        <f>'TOTALS per mes'!N132</f>
        <v>831</v>
      </c>
      <c r="C113" s="55"/>
    </row>
    <row r="114" spans="1:3" x14ac:dyDescent="0.3">
      <c r="A114" s="13" t="s">
        <v>109</v>
      </c>
      <c r="B114" s="40">
        <f>'TOTALS per mes'!N133</f>
        <v>59</v>
      </c>
      <c r="C114" s="55"/>
    </row>
    <row r="115" spans="1:3" x14ac:dyDescent="0.3">
      <c r="A115" s="13" t="s">
        <v>119</v>
      </c>
      <c r="B115" s="40">
        <f>'TOTALS per mes'!N134</f>
        <v>778</v>
      </c>
      <c r="C115" s="55"/>
    </row>
    <row r="116" spans="1:3" x14ac:dyDescent="0.3">
      <c r="A116" s="13" t="s">
        <v>113</v>
      </c>
      <c r="B116" s="40">
        <f>'TOTALS per mes'!N135</f>
        <v>120</v>
      </c>
      <c r="C116" s="55"/>
    </row>
    <row r="117" spans="1:3" x14ac:dyDescent="0.3">
      <c r="A117" s="3" t="s">
        <v>116</v>
      </c>
      <c r="B117" s="40">
        <f>'TOTALS per mes'!N136</f>
        <v>97</v>
      </c>
      <c r="C117" s="55"/>
    </row>
    <row r="118" spans="1:3" x14ac:dyDescent="0.3">
      <c r="A118" s="3" t="s">
        <v>117</v>
      </c>
      <c r="B118" s="40">
        <f>'TOTALS per mes'!N137</f>
        <v>184</v>
      </c>
      <c r="C118" s="55"/>
    </row>
    <row r="119" spans="1:3" x14ac:dyDescent="0.3">
      <c r="A119" s="13" t="s">
        <v>146</v>
      </c>
      <c r="B119" s="40">
        <f>'TOTALS per mes'!N138</f>
        <v>290</v>
      </c>
      <c r="C119" s="55"/>
    </row>
    <row r="120" spans="1:3" x14ac:dyDescent="0.3">
      <c r="A120" s="13" t="s">
        <v>90</v>
      </c>
      <c r="B120" s="40">
        <f>'TOTALS per mes'!N139</f>
        <v>0</v>
      </c>
      <c r="C120" s="55"/>
    </row>
    <row r="121" spans="1:3" x14ac:dyDescent="0.3">
      <c r="A121" s="13" t="s">
        <v>153</v>
      </c>
      <c r="B121" s="40">
        <f>'TOTALS per mes'!N140</f>
        <v>150</v>
      </c>
      <c r="C121" s="55"/>
    </row>
    <row r="122" spans="1:3" x14ac:dyDescent="0.3">
      <c r="A122" s="75" t="s">
        <v>156</v>
      </c>
      <c r="B122" s="40">
        <f>'TOTALS per mes'!N141</f>
        <v>260</v>
      </c>
      <c r="C122" s="55"/>
    </row>
    <row r="123" spans="1:3" x14ac:dyDescent="0.3">
      <c r="A123" s="75" t="s">
        <v>157</v>
      </c>
      <c r="B123" s="40">
        <f>'TOTALS per mes'!N142</f>
        <v>115</v>
      </c>
      <c r="C123" s="55"/>
    </row>
    <row r="124" spans="1:3" x14ac:dyDescent="0.3">
      <c r="A124" s="75" t="s">
        <v>169</v>
      </c>
      <c r="B124" s="40">
        <f>'TOTALS per mes'!N143</f>
        <v>364</v>
      </c>
      <c r="C124" s="55"/>
    </row>
    <row r="125" spans="1:3" x14ac:dyDescent="0.3">
      <c r="A125" s="75" t="s">
        <v>160</v>
      </c>
      <c r="B125" s="40">
        <f>'TOTALS per mes'!N144</f>
        <v>107</v>
      </c>
      <c r="C125" s="55"/>
    </row>
    <row r="126" spans="1:3" x14ac:dyDescent="0.3">
      <c r="A126" s="13" t="s">
        <v>171</v>
      </c>
      <c r="B126" s="40">
        <f>'TOTALS per mes'!N145</f>
        <v>160</v>
      </c>
      <c r="C126" s="55"/>
    </row>
    <row r="127" spans="1:3" x14ac:dyDescent="0.3">
      <c r="A127" s="75" t="s">
        <v>172</v>
      </c>
      <c r="B127" s="40">
        <f>'TOTALS per mes'!N146</f>
        <v>779</v>
      </c>
      <c r="C127" s="55"/>
    </row>
    <row r="128" spans="1:3" x14ac:dyDescent="0.3">
      <c r="A128" s="75" t="s">
        <v>179</v>
      </c>
      <c r="B128" s="40">
        <f>'TOTALS per mes'!N147</f>
        <v>577</v>
      </c>
      <c r="C128" s="55"/>
    </row>
    <row r="129" spans="1:3" x14ac:dyDescent="0.3">
      <c r="A129" s="75" t="s">
        <v>186</v>
      </c>
      <c r="B129" s="40">
        <f>'TOTALS per mes'!N148</f>
        <v>115</v>
      </c>
      <c r="C129" s="55"/>
    </row>
    <row r="130" spans="1:3" x14ac:dyDescent="0.3">
      <c r="A130" s="75" t="s">
        <v>184</v>
      </c>
      <c r="B130" s="40">
        <f>'TOTALS per mes'!N149</f>
        <v>30</v>
      </c>
      <c r="C130" s="55"/>
    </row>
    <row r="131" spans="1:3" x14ac:dyDescent="0.3">
      <c r="A131" s="75" t="s">
        <v>188</v>
      </c>
      <c r="B131" s="40">
        <f>'TOTALS per mes'!N150</f>
        <v>15</v>
      </c>
      <c r="C131" s="55"/>
    </row>
    <row r="132" spans="1:3" x14ac:dyDescent="0.3">
      <c r="A132" s="75" t="s">
        <v>198</v>
      </c>
      <c r="B132" s="40">
        <f>'TOTALS per mes'!N151</f>
        <v>111</v>
      </c>
      <c r="C132" s="55"/>
    </row>
    <row r="133" spans="1:3" x14ac:dyDescent="0.3">
      <c r="A133" s="75" t="s">
        <v>199</v>
      </c>
      <c r="B133" s="40">
        <f>'TOTALS per mes'!N152</f>
        <v>180</v>
      </c>
      <c r="C133" s="55"/>
    </row>
    <row r="134" spans="1:3" x14ac:dyDescent="0.3">
      <c r="A134" s="75" t="s">
        <v>200</v>
      </c>
      <c r="B134" s="40">
        <f>'TOTALS per mes'!N153</f>
        <v>22</v>
      </c>
      <c r="C134" s="55"/>
    </row>
    <row r="135" spans="1:3" x14ac:dyDescent="0.3">
      <c r="A135" s="75" t="s">
        <v>202</v>
      </c>
      <c r="B135" s="40">
        <f>'TOTALS per mes'!N154</f>
        <v>46</v>
      </c>
      <c r="C135" s="55"/>
    </row>
    <row r="136" spans="1:3" x14ac:dyDescent="0.3">
      <c r="A136" s="75" t="s">
        <v>260</v>
      </c>
      <c r="B136" s="40">
        <f>'TOTALS per mes'!N155</f>
        <v>800</v>
      </c>
      <c r="C136" s="55"/>
    </row>
    <row r="137" spans="1:3" x14ac:dyDescent="0.3">
      <c r="A137" s="75" t="s">
        <v>262</v>
      </c>
      <c r="B137" s="40">
        <f>'TOTALS per mes'!N156</f>
        <v>280</v>
      </c>
      <c r="C137" s="55"/>
    </row>
    <row r="138" spans="1:3" x14ac:dyDescent="0.3">
      <c r="A138" s="75" t="s">
        <v>265</v>
      </c>
      <c r="B138" s="40">
        <f>'TOTALS per mes'!N157</f>
        <v>165</v>
      </c>
      <c r="C138" s="55"/>
    </row>
    <row r="139" spans="1:3" x14ac:dyDescent="0.3">
      <c r="A139" s="75" t="s">
        <v>269</v>
      </c>
      <c r="B139" s="40">
        <f>'TOTALS per mes'!N158</f>
        <v>131</v>
      </c>
      <c r="C139" s="55"/>
    </row>
    <row r="140" spans="1:3" x14ac:dyDescent="0.3">
      <c r="A140" s="75" t="s">
        <v>270</v>
      </c>
      <c r="B140" s="40">
        <f>'TOTALS per mes'!N159</f>
        <v>268</v>
      </c>
      <c r="C140" s="55"/>
    </row>
    <row r="141" spans="1:3" x14ac:dyDescent="0.3">
      <c r="A141" s="13" t="s">
        <v>276</v>
      </c>
      <c r="B141" s="40">
        <f>'TOTALS per mes'!N160</f>
        <v>89</v>
      </c>
      <c r="C141" s="55"/>
    </row>
    <row r="142" spans="1:3" x14ac:dyDescent="0.3">
      <c r="A142" s="13" t="s">
        <v>289</v>
      </c>
      <c r="B142" s="40">
        <f>'TOTALS per mes'!N161</f>
        <v>8012</v>
      </c>
      <c r="C142" s="55"/>
    </row>
    <row r="143" spans="1:3" x14ac:dyDescent="0.3">
      <c r="A143" s="13" t="s">
        <v>286</v>
      </c>
      <c r="B143" s="40">
        <f>'TOTALS per mes'!N162</f>
        <v>300</v>
      </c>
      <c r="C143" s="55"/>
    </row>
    <row r="144" spans="1:3" x14ac:dyDescent="0.3">
      <c r="A144" s="13" t="s">
        <v>266</v>
      </c>
      <c r="B144" s="40">
        <f>'TOTALS per mes'!N163</f>
        <v>351</v>
      </c>
      <c r="C144" s="55"/>
    </row>
    <row r="145" spans="1:3" x14ac:dyDescent="0.3">
      <c r="A145" s="13" t="s">
        <v>284</v>
      </c>
      <c r="B145" s="40">
        <f>'TOTALS per mes'!N164</f>
        <v>75</v>
      </c>
      <c r="C145" s="55"/>
    </row>
    <row r="146" spans="1:3" x14ac:dyDescent="0.3">
      <c r="A146" s="13" t="s">
        <v>293</v>
      </c>
      <c r="B146" s="40">
        <f>'TOTALS per mes'!N165</f>
        <v>65</v>
      </c>
      <c r="C146" s="55"/>
    </row>
    <row r="147" spans="1:3" x14ac:dyDescent="0.3">
      <c r="A147" s="13" t="s">
        <v>297</v>
      </c>
      <c r="B147" s="40">
        <f>'TOTALS per mes'!N166</f>
        <v>80</v>
      </c>
      <c r="C147" s="55"/>
    </row>
    <row r="148" spans="1:3" x14ac:dyDescent="0.3">
      <c r="A148" s="13" t="s">
        <v>206</v>
      </c>
      <c r="B148" s="40"/>
      <c r="C148" s="55"/>
    </row>
    <row r="149" spans="1:3" x14ac:dyDescent="0.3">
      <c r="A149" s="13" t="s">
        <v>294</v>
      </c>
      <c r="B149" s="40">
        <f>'TOTALS per mes'!N167</f>
        <v>225</v>
      </c>
      <c r="C149" s="55"/>
    </row>
    <row r="150" spans="1:3" x14ac:dyDescent="0.3">
      <c r="A150" s="13" t="s">
        <v>295</v>
      </c>
      <c r="B150" s="40">
        <f>'TOTALS per mes'!N168</f>
        <v>205</v>
      </c>
      <c r="C150" s="55"/>
    </row>
    <row r="151" spans="1:3" x14ac:dyDescent="0.3">
      <c r="A151" s="13" t="s">
        <v>291</v>
      </c>
      <c r="B151" s="40">
        <f>'TOTALS per mes'!N169</f>
        <v>215</v>
      </c>
      <c r="C151" s="55"/>
    </row>
    <row r="152" spans="1:3" x14ac:dyDescent="0.3">
      <c r="A152" s="75" t="s">
        <v>292</v>
      </c>
      <c r="B152" s="40">
        <f>'TOTALS per mes'!N170</f>
        <v>130</v>
      </c>
      <c r="C152" s="55"/>
    </row>
    <row r="153" spans="1:3" x14ac:dyDescent="0.3">
      <c r="A153" s="75" t="s">
        <v>300</v>
      </c>
      <c r="B153" s="40">
        <f>'TOTALS per mes'!N171</f>
        <v>250</v>
      </c>
      <c r="C153" s="55"/>
    </row>
    <row r="154" spans="1:3" x14ac:dyDescent="0.3">
      <c r="A154" s="75"/>
      <c r="B154" s="40"/>
      <c r="C154" s="55"/>
    </row>
    <row r="155" spans="1:3" x14ac:dyDescent="0.3">
      <c r="A155" s="108"/>
      <c r="B155" s="40"/>
      <c r="C155" s="55"/>
    </row>
    <row r="156" spans="1:3" x14ac:dyDescent="0.3">
      <c r="A156" s="13" t="s">
        <v>66</v>
      </c>
      <c r="B156" s="40">
        <f>'TOTALS per mes'!N172</f>
        <v>0</v>
      </c>
      <c r="C156" s="56"/>
    </row>
    <row r="157" spans="1:3" x14ac:dyDescent="0.3">
      <c r="A157" s="13" t="s">
        <v>34</v>
      </c>
      <c r="B157" s="40">
        <f>'TOTALS per mes'!N173</f>
        <v>1457</v>
      </c>
      <c r="C157" s="56"/>
    </row>
    <row r="158" spans="1:3" ht="15" thickBot="1" x14ac:dyDescent="0.35">
      <c r="A158" s="14" t="s">
        <v>11</v>
      </c>
      <c r="B158" s="32">
        <f>'TOTALS per mes'!N174</f>
        <v>8349</v>
      </c>
      <c r="C158" s="56"/>
    </row>
    <row r="159" spans="1:3" ht="15" thickBot="1" x14ac:dyDescent="0.35">
      <c r="A159" s="3"/>
      <c r="B159" s="27"/>
      <c r="C159" s="51">
        <f>SUM(B111:B158)</f>
        <v>28106</v>
      </c>
    </row>
    <row r="160" spans="1:3" ht="15" thickBot="1" x14ac:dyDescent="0.35">
      <c r="A160" s="3"/>
      <c r="B160" s="27"/>
      <c r="C160" s="2"/>
    </row>
    <row r="161" spans="1:3" ht="15" thickBot="1" x14ac:dyDescent="0.35">
      <c r="A161" s="15" t="s">
        <v>4</v>
      </c>
      <c r="B161" s="27"/>
      <c r="C161" s="56"/>
    </row>
    <row r="162" spans="1:3" x14ac:dyDescent="0.3">
      <c r="A162" s="6" t="s">
        <v>8</v>
      </c>
      <c r="B162" s="43">
        <f>'TOTALS per mes'!N178</f>
        <v>1987</v>
      </c>
      <c r="C162" s="56"/>
    </row>
    <row r="163" spans="1:3" ht="15" thickBot="1" x14ac:dyDescent="0.35">
      <c r="A163" s="7" t="s">
        <v>9</v>
      </c>
      <c r="B163" s="32">
        <f>'TOTALS per mes'!N179</f>
        <v>911</v>
      </c>
      <c r="C163" s="2"/>
    </row>
    <row r="164" spans="1:3" ht="15" thickBot="1" x14ac:dyDescent="0.35">
      <c r="A164" s="3"/>
      <c r="B164" s="27"/>
      <c r="C164" s="51">
        <f>SUM(B162:B163)</f>
        <v>2898</v>
      </c>
    </row>
    <row r="165" spans="1:3" ht="15" thickBot="1" x14ac:dyDescent="0.35">
      <c r="A165" s="3"/>
      <c r="B165" s="27"/>
      <c r="C165" s="2"/>
    </row>
    <row r="166" spans="1:3" ht="15" thickBot="1" x14ac:dyDescent="0.35">
      <c r="A166" s="15" t="s">
        <v>62</v>
      </c>
      <c r="B166" s="27"/>
      <c r="C166" s="56"/>
    </row>
    <row r="167" spans="1:3" x14ac:dyDescent="0.3">
      <c r="A167" s="4" t="s">
        <v>6</v>
      </c>
      <c r="B167" s="43">
        <f>'TOTALS per mes'!N183</f>
        <v>4132</v>
      </c>
      <c r="C167" s="56"/>
    </row>
    <row r="168" spans="1:3" ht="15" thickBot="1" x14ac:dyDescent="0.35">
      <c r="A168" s="5" t="s">
        <v>7</v>
      </c>
      <c r="B168" s="32">
        <f>'TOTALS per mes'!N184</f>
        <v>3979</v>
      </c>
      <c r="C168" s="2"/>
    </row>
    <row r="169" spans="1:3" ht="15" thickBot="1" x14ac:dyDescent="0.35">
      <c r="A169" s="88"/>
      <c r="B169" s="27"/>
      <c r="C169" s="51">
        <f>SUM(B167:B168)</f>
        <v>8111</v>
      </c>
    </row>
    <row r="170" spans="1:3" ht="15" thickBot="1" x14ac:dyDescent="0.35">
      <c r="A170" s="3"/>
      <c r="B170" s="27"/>
      <c r="C170" s="2"/>
    </row>
    <row r="171" spans="1:3" ht="18" thickBot="1" x14ac:dyDescent="0.35">
      <c r="A171" s="104" t="s">
        <v>10</v>
      </c>
      <c r="B171" s="27"/>
      <c r="C171" s="105">
        <f>SUM(C8:C169)</f>
        <v>326085</v>
      </c>
    </row>
    <row r="172" spans="1:3" x14ac:dyDescent="0.3">
      <c r="A172" s="3"/>
      <c r="B172" s="56"/>
      <c r="C172" s="56"/>
    </row>
    <row r="173" spans="1:3" x14ac:dyDescent="0.3">
      <c r="A173" s="3"/>
      <c r="B173" s="27"/>
    </row>
  </sheetData>
  <pageMargins left="0.7" right="0.7" top="0.75" bottom="0.75" header="0.3" footer="0.3"/>
  <pageSetup paperSize="8" scale="5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A040F-A8BF-4507-9B78-98BE3A8E56EF}">
  <sheetPr>
    <pageSetUpPr fitToPage="1"/>
  </sheetPr>
  <dimension ref="A1:J141"/>
  <sheetViews>
    <sheetView topLeftCell="A96" zoomScale="80" zoomScaleNormal="80" workbookViewId="0">
      <selection activeCell="I27" sqref="I27"/>
    </sheetView>
  </sheetViews>
  <sheetFormatPr defaultColWidth="9.109375" defaultRowHeight="14.4" x14ac:dyDescent="0.3"/>
  <cols>
    <col min="1" max="1" width="52.5546875" customWidth="1"/>
    <col min="4" max="4" width="11.33203125" bestFit="1" customWidth="1"/>
    <col min="7" max="7" width="40.33203125" customWidth="1"/>
    <col min="9" max="9" width="50.6640625" bestFit="1" customWidth="1"/>
  </cols>
  <sheetData>
    <row r="1" spans="1:5" ht="15" thickBot="1" x14ac:dyDescent="0.35">
      <c r="C1" t="s">
        <v>310</v>
      </c>
    </row>
    <row r="2" spans="1:5" x14ac:dyDescent="0.3">
      <c r="A2" s="12" t="s">
        <v>289</v>
      </c>
      <c r="B2" s="43">
        <f>'TOTALS per mes'!N161</f>
        <v>8012</v>
      </c>
      <c r="C2">
        <v>6</v>
      </c>
      <c r="D2" s="12" t="s">
        <v>289</v>
      </c>
      <c r="E2" s="181">
        <f t="shared" ref="E2:E21" si="0">B2/C2</f>
        <v>1335.3333333333333</v>
      </c>
    </row>
    <row r="3" spans="1:5" x14ac:dyDescent="0.3">
      <c r="A3" s="13" t="s">
        <v>39</v>
      </c>
      <c r="B3" s="40">
        <f>'TOTALS per mes'!N93</f>
        <v>5081</v>
      </c>
      <c r="C3">
        <v>8</v>
      </c>
      <c r="D3" s="13" t="s">
        <v>39</v>
      </c>
      <c r="E3" s="181">
        <f t="shared" si="0"/>
        <v>635.125</v>
      </c>
    </row>
    <row r="4" spans="1:5" x14ac:dyDescent="0.3">
      <c r="A4" s="13" t="s">
        <v>161</v>
      </c>
      <c r="B4" s="40">
        <f>'TOTALS per mes'!N61</f>
        <v>4785</v>
      </c>
      <c r="C4">
        <v>10</v>
      </c>
      <c r="D4" s="13" t="s">
        <v>161</v>
      </c>
      <c r="E4" s="181">
        <f t="shared" si="0"/>
        <v>478.5</v>
      </c>
    </row>
    <row r="5" spans="1:5" x14ac:dyDescent="0.3">
      <c r="A5" s="13" t="s">
        <v>35</v>
      </c>
      <c r="B5" s="40">
        <f>'TOTALS per mes'!N60</f>
        <v>3416</v>
      </c>
      <c r="C5">
        <v>2</v>
      </c>
      <c r="D5" s="13" t="s">
        <v>35</v>
      </c>
      <c r="E5" s="181">
        <f t="shared" si="0"/>
        <v>1708</v>
      </c>
    </row>
    <row r="6" spans="1:5" x14ac:dyDescent="0.3">
      <c r="A6" s="13" t="s">
        <v>120</v>
      </c>
      <c r="B6" s="40">
        <f>'TOTALS per mes'!N104</f>
        <v>3144</v>
      </c>
      <c r="C6">
        <f>2+2+2+2</f>
        <v>8</v>
      </c>
      <c r="D6" s="13" t="s">
        <v>120</v>
      </c>
      <c r="E6" s="181">
        <f t="shared" si="0"/>
        <v>393</v>
      </c>
    </row>
    <row r="7" spans="1:5" x14ac:dyDescent="0.3">
      <c r="A7" s="13" t="s">
        <v>278</v>
      </c>
      <c r="B7" s="40">
        <f>'TOTALS per mes'!N89</f>
        <v>2714</v>
      </c>
      <c r="C7">
        <v>4</v>
      </c>
      <c r="D7" s="13" t="s">
        <v>278</v>
      </c>
      <c r="E7" s="181">
        <f t="shared" si="0"/>
        <v>678.5</v>
      </c>
    </row>
    <row r="8" spans="1:5" x14ac:dyDescent="0.3">
      <c r="A8" s="24" t="s">
        <v>42</v>
      </c>
      <c r="B8" s="40">
        <f>'TOTALS per mes'!N36</f>
        <v>2608</v>
      </c>
      <c r="C8">
        <v>9</v>
      </c>
      <c r="D8" s="24" t="s">
        <v>42</v>
      </c>
      <c r="E8" s="181">
        <f t="shared" si="0"/>
        <v>289.77777777777777</v>
      </c>
    </row>
    <row r="9" spans="1:5" x14ac:dyDescent="0.3">
      <c r="A9" s="13" t="s">
        <v>192</v>
      </c>
      <c r="B9" s="40">
        <f>'TOTALS per mes'!N69</f>
        <v>2590</v>
      </c>
      <c r="C9">
        <v>4</v>
      </c>
      <c r="D9" s="13" t="s">
        <v>192</v>
      </c>
      <c r="E9" s="181">
        <f t="shared" si="0"/>
        <v>647.5</v>
      </c>
    </row>
    <row r="10" spans="1:5" x14ac:dyDescent="0.3">
      <c r="A10" s="13" t="s">
        <v>139</v>
      </c>
      <c r="B10" s="40">
        <f>'TOTALS per mes'!N51</f>
        <v>2505</v>
      </c>
      <c r="C10">
        <v>48</v>
      </c>
      <c r="D10" s="13" t="s">
        <v>139</v>
      </c>
      <c r="E10" s="181">
        <f t="shared" si="0"/>
        <v>52.1875</v>
      </c>
    </row>
    <row r="11" spans="1:5" x14ac:dyDescent="0.3">
      <c r="A11" s="24" t="s">
        <v>2</v>
      </c>
      <c r="B11" s="40">
        <f>'TOTALS per mes'!N33</f>
        <v>1964</v>
      </c>
      <c r="C11">
        <f>6+7+7+6+4</f>
        <v>30</v>
      </c>
      <c r="D11" s="24" t="s">
        <v>2</v>
      </c>
      <c r="E11" s="181">
        <f t="shared" si="0"/>
        <v>65.466666666666669</v>
      </c>
    </row>
    <row r="12" spans="1:5" x14ac:dyDescent="0.3">
      <c r="A12" s="13" t="s">
        <v>76</v>
      </c>
      <c r="B12" s="40">
        <f>'TOTALS per mes'!N53</f>
        <v>1820</v>
      </c>
      <c r="C12">
        <v>4</v>
      </c>
      <c r="D12" s="13" t="s">
        <v>76</v>
      </c>
      <c r="E12" s="181">
        <f t="shared" si="0"/>
        <v>455</v>
      </c>
    </row>
    <row r="13" spans="1:5" x14ac:dyDescent="0.3">
      <c r="A13" s="13" t="s">
        <v>267</v>
      </c>
      <c r="B13" s="40">
        <f>'TOTALS per mes'!N79</f>
        <v>1725</v>
      </c>
      <c r="C13">
        <v>31</v>
      </c>
      <c r="D13" s="13" t="s">
        <v>267</v>
      </c>
      <c r="E13" s="181">
        <f t="shared" si="0"/>
        <v>55.645161290322584</v>
      </c>
    </row>
    <row r="14" spans="1:5" x14ac:dyDescent="0.3">
      <c r="A14" s="13" t="s">
        <v>70</v>
      </c>
      <c r="B14" s="40">
        <f>'TOTALS per mes'!N76</f>
        <v>1465</v>
      </c>
      <c r="C14">
        <v>25</v>
      </c>
      <c r="D14" s="13" t="s">
        <v>70</v>
      </c>
      <c r="E14" s="181">
        <f t="shared" si="0"/>
        <v>58.6</v>
      </c>
    </row>
    <row r="15" spans="1:5" x14ac:dyDescent="0.3">
      <c r="A15" s="13" t="s">
        <v>43</v>
      </c>
      <c r="B15" s="40">
        <f>'TOTALS per mes'!N125</f>
        <v>1440</v>
      </c>
      <c r="C15">
        <v>25</v>
      </c>
      <c r="D15" s="13" t="s">
        <v>43</v>
      </c>
      <c r="E15" s="181">
        <f t="shared" si="0"/>
        <v>57.6</v>
      </c>
    </row>
    <row r="16" spans="1:5" x14ac:dyDescent="0.3">
      <c r="A16" s="13" t="s">
        <v>67</v>
      </c>
      <c r="B16" s="40">
        <f>'TOTALS per mes'!N72</f>
        <v>1333</v>
      </c>
      <c r="C16">
        <v>7</v>
      </c>
      <c r="D16" s="13" t="s">
        <v>67</v>
      </c>
      <c r="E16" s="181">
        <f t="shared" si="0"/>
        <v>190.42857142857142</v>
      </c>
    </row>
    <row r="17" spans="1:8" x14ac:dyDescent="0.3">
      <c r="A17" s="13" t="s">
        <v>309</v>
      </c>
      <c r="B17" s="40">
        <f>'TOTALS per mes'!N70</f>
        <v>1100</v>
      </c>
      <c r="C17">
        <v>2</v>
      </c>
      <c r="D17" s="13" t="s">
        <v>309</v>
      </c>
      <c r="E17" s="181">
        <f t="shared" si="0"/>
        <v>550</v>
      </c>
    </row>
    <row r="18" spans="1:8" x14ac:dyDescent="0.3">
      <c r="A18" s="169" t="s">
        <v>112</v>
      </c>
      <c r="B18" s="40">
        <f>'TOTALS per mes'!N131</f>
        <v>1028</v>
      </c>
      <c r="C18">
        <v>10</v>
      </c>
      <c r="D18" s="169" t="s">
        <v>112</v>
      </c>
      <c r="E18" s="181">
        <f t="shared" si="0"/>
        <v>102.8</v>
      </c>
    </row>
    <row r="19" spans="1:8" x14ac:dyDescent="0.3">
      <c r="A19" s="13" t="s">
        <v>277</v>
      </c>
      <c r="B19" s="40">
        <f>'TOTALS per mes'!N78</f>
        <v>985</v>
      </c>
      <c r="C19">
        <v>7</v>
      </c>
      <c r="D19" s="13" t="s">
        <v>277</v>
      </c>
      <c r="E19" s="181">
        <f t="shared" si="0"/>
        <v>140.71428571428572</v>
      </c>
    </row>
    <row r="20" spans="1:8" x14ac:dyDescent="0.3">
      <c r="A20" s="13" t="s">
        <v>44</v>
      </c>
      <c r="B20" s="40">
        <f>'TOTALS per mes'!N90</f>
        <v>900</v>
      </c>
      <c r="C20">
        <v>1</v>
      </c>
      <c r="D20" s="13" t="s">
        <v>44</v>
      </c>
      <c r="E20" s="181">
        <f t="shared" si="0"/>
        <v>900</v>
      </c>
    </row>
    <row r="21" spans="1:8" x14ac:dyDescent="0.3">
      <c r="A21" s="169" t="s">
        <v>311</v>
      </c>
      <c r="B21" s="40">
        <f>'TOTALS per mes'!N132</f>
        <v>831</v>
      </c>
      <c r="C21">
        <v>3</v>
      </c>
      <c r="D21" s="169" t="s">
        <v>108</v>
      </c>
      <c r="E21" s="181">
        <f t="shared" si="0"/>
        <v>277</v>
      </c>
    </row>
    <row r="22" spans="1:8" x14ac:dyDescent="0.3">
      <c r="A22" s="3" t="s">
        <v>89</v>
      </c>
      <c r="B22" s="40">
        <f>'TOTALS per mes'!N43</f>
        <v>821</v>
      </c>
    </row>
    <row r="23" spans="1:8" x14ac:dyDescent="0.3">
      <c r="A23" s="75" t="s">
        <v>260</v>
      </c>
      <c r="B23" s="40">
        <f>'TOTALS per mes'!N155</f>
        <v>800</v>
      </c>
    </row>
    <row r="24" spans="1:8" x14ac:dyDescent="0.3">
      <c r="A24" s="13" t="s">
        <v>154</v>
      </c>
      <c r="B24" s="40">
        <f>'TOTALS per mes'!N56</f>
        <v>783</v>
      </c>
    </row>
    <row r="25" spans="1:8" x14ac:dyDescent="0.3">
      <c r="A25" s="75" t="s">
        <v>172</v>
      </c>
      <c r="B25" s="40">
        <f>'TOTALS per mes'!N146</f>
        <v>779</v>
      </c>
    </row>
    <row r="26" spans="1:8" x14ac:dyDescent="0.3">
      <c r="A26" s="13" t="s">
        <v>119</v>
      </c>
      <c r="B26" s="40">
        <f>'TOTALS per mes'!N134</f>
        <v>778</v>
      </c>
    </row>
    <row r="27" spans="1:8" ht="15" thickBot="1" x14ac:dyDescent="0.35">
      <c r="A27" s="13" t="s">
        <v>45</v>
      </c>
      <c r="B27" s="40">
        <f>'TOTALS per mes'!N64</f>
        <v>764</v>
      </c>
    </row>
    <row r="28" spans="1:8" x14ac:dyDescent="0.3">
      <c r="A28" s="13" t="s">
        <v>148</v>
      </c>
      <c r="B28" s="40">
        <f>'TOTALS per mes'!N44</f>
        <v>747</v>
      </c>
      <c r="G28" s="12" t="s">
        <v>35</v>
      </c>
      <c r="H28" s="182">
        <v>1708</v>
      </c>
    </row>
    <row r="29" spans="1:8" x14ac:dyDescent="0.3">
      <c r="A29" s="13" t="s">
        <v>282</v>
      </c>
      <c r="B29" s="40">
        <f>'TOTALS per mes'!N84</f>
        <v>730</v>
      </c>
      <c r="G29" s="13" t="s">
        <v>289</v>
      </c>
      <c r="H29" s="182">
        <v>1335.3333333333333</v>
      </c>
    </row>
    <row r="30" spans="1:8" x14ac:dyDescent="0.3">
      <c r="A30" s="13" t="s">
        <v>41</v>
      </c>
      <c r="B30" s="40">
        <f>'TOTALS per mes'!N98</f>
        <v>660</v>
      </c>
      <c r="G30" s="13" t="s">
        <v>44</v>
      </c>
      <c r="H30" s="182">
        <v>900</v>
      </c>
    </row>
    <row r="31" spans="1:8" x14ac:dyDescent="0.3">
      <c r="A31" s="13" t="s">
        <v>301</v>
      </c>
      <c r="B31" s="40">
        <f>'TOTALS per mes'!N94</f>
        <v>621</v>
      </c>
      <c r="G31" s="13" t="s">
        <v>278</v>
      </c>
      <c r="H31" s="182">
        <v>678.5</v>
      </c>
    </row>
    <row r="32" spans="1:8" x14ac:dyDescent="0.3">
      <c r="A32" s="13" t="s">
        <v>103</v>
      </c>
      <c r="B32" s="40">
        <f>'TOTALS per mes'!N103</f>
        <v>614</v>
      </c>
      <c r="G32" s="13" t="s">
        <v>192</v>
      </c>
      <c r="H32" s="182">
        <v>647.5</v>
      </c>
    </row>
    <row r="33" spans="1:8" x14ac:dyDescent="0.3">
      <c r="A33" s="75" t="s">
        <v>179</v>
      </c>
      <c r="B33" s="40">
        <f>'TOTALS per mes'!N147</f>
        <v>577</v>
      </c>
      <c r="G33" s="13" t="s">
        <v>39</v>
      </c>
      <c r="H33" s="182">
        <v>635.125</v>
      </c>
    </row>
    <row r="34" spans="1:8" x14ac:dyDescent="0.3">
      <c r="A34" s="13" t="s">
        <v>272</v>
      </c>
      <c r="B34" s="40">
        <f>'TOTALS per mes'!N87</f>
        <v>509</v>
      </c>
      <c r="G34" s="13" t="s">
        <v>309</v>
      </c>
      <c r="H34" s="182">
        <v>550</v>
      </c>
    </row>
    <row r="35" spans="1:8" x14ac:dyDescent="0.3">
      <c r="A35" s="13" t="s">
        <v>302</v>
      </c>
      <c r="B35" s="40">
        <f>'TOTALS per mes'!N97</f>
        <v>509</v>
      </c>
      <c r="G35" s="13" t="s">
        <v>161</v>
      </c>
      <c r="H35" s="182">
        <v>478.5</v>
      </c>
    </row>
    <row r="36" spans="1:8" x14ac:dyDescent="0.3">
      <c r="A36" s="13" t="s">
        <v>97</v>
      </c>
      <c r="B36" s="40">
        <f>'TOTALS per mes'!N52</f>
        <v>462</v>
      </c>
      <c r="G36" s="13" t="s">
        <v>76</v>
      </c>
      <c r="H36" s="182">
        <v>455</v>
      </c>
    </row>
    <row r="37" spans="1:8" x14ac:dyDescent="0.3">
      <c r="A37" s="13" t="s">
        <v>203</v>
      </c>
      <c r="B37" s="40">
        <f>'TOTALS per mes'!N73</f>
        <v>450</v>
      </c>
      <c r="G37" s="13" t="s">
        <v>120</v>
      </c>
      <c r="H37" s="182">
        <v>393</v>
      </c>
    </row>
    <row r="38" spans="1:8" x14ac:dyDescent="0.3">
      <c r="A38" s="13" t="s">
        <v>268</v>
      </c>
      <c r="B38" s="40">
        <f>'TOTALS per mes'!N80</f>
        <v>414</v>
      </c>
      <c r="G38" s="24" t="s">
        <v>42</v>
      </c>
      <c r="H38" s="182">
        <v>289.77777777777777</v>
      </c>
    </row>
    <row r="39" spans="1:8" x14ac:dyDescent="0.3">
      <c r="A39" s="13" t="s">
        <v>38</v>
      </c>
      <c r="B39" s="40">
        <f>'TOTALS per mes'!N99</f>
        <v>414</v>
      </c>
      <c r="G39" s="169" t="s">
        <v>311</v>
      </c>
      <c r="H39" s="182">
        <v>277</v>
      </c>
    </row>
    <row r="40" spans="1:8" x14ac:dyDescent="0.3">
      <c r="A40" s="24" t="s">
        <v>107</v>
      </c>
      <c r="B40" s="40">
        <f>'TOTALS per mes'!N35</f>
        <v>398</v>
      </c>
      <c r="G40" s="13" t="s">
        <v>67</v>
      </c>
      <c r="H40" s="182">
        <v>190.42857142857142</v>
      </c>
    </row>
    <row r="41" spans="1:8" x14ac:dyDescent="0.3">
      <c r="A41" s="24" t="s">
        <v>163</v>
      </c>
      <c r="B41" s="40">
        <f>'TOTALS per mes'!N37</f>
        <v>382</v>
      </c>
      <c r="G41" s="13" t="s">
        <v>277</v>
      </c>
      <c r="H41" s="182">
        <v>140.71428571428572</v>
      </c>
    </row>
    <row r="42" spans="1:8" x14ac:dyDescent="0.3">
      <c r="A42" s="13" t="s">
        <v>147</v>
      </c>
      <c r="B42" s="40">
        <f>'TOTALS per mes'!N49</f>
        <v>367</v>
      </c>
      <c r="G42" s="169" t="s">
        <v>112</v>
      </c>
      <c r="H42" s="182">
        <v>102.8</v>
      </c>
    </row>
    <row r="43" spans="1:8" x14ac:dyDescent="0.3">
      <c r="A43" s="75" t="s">
        <v>169</v>
      </c>
      <c r="B43" s="40">
        <f>'TOTALS per mes'!N143</f>
        <v>364</v>
      </c>
      <c r="G43" s="24" t="s">
        <v>2</v>
      </c>
      <c r="H43" s="182">
        <v>65.466666666666669</v>
      </c>
    </row>
    <row r="44" spans="1:8" x14ac:dyDescent="0.3">
      <c r="A44" s="13" t="s">
        <v>178</v>
      </c>
      <c r="B44" s="40">
        <f>'TOTALS per mes'!N62</f>
        <v>360</v>
      </c>
      <c r="G44" s="13" t="s">
        <v>70</v>
      </c>
      <c r="H44" s="182">
        <v>58.6</v>
      </c>
    </row>
    <row r="45" spans="1:8" x14ac:dyDescent="0.3">
      <c r="A45" s="13" t="s">
        <v>280</v>
      </c>
      <c r="B45" s="40">
        <f>'TOTALS per mes'!N83</f>
        <v>360</v>
      </c>
      <c r="G45" s="13" t="s">
        <v>43</v>
      </c>
      <c r="H45" s="182">
        <v>57.6</v>
      </c>
    </row>
    <row r="46" spans="1:8" x14ac:dyDescent="0.3">
      <c r="A46" s="13" t="s">
        <v>266</v>
      </c>
      <c r="B46" s="40">
        <f>'TOTALS per mes'!N163</f>
        <v>351</v>
      </c>
      <c r="G46" s="13" t="s">
        <v>267</v>
      </c>
      <c r="H46" s="182">
        <v>55.645161290322584</v>
      </c>
    </row>
    <row r="47" spans="1:8" x14ac:dyDescent="0.3">
      <c r="A47" s="13" t="s">
        <v>96</v>
      </c>
      <c r="B47" s="40">
        <f>'TOTALS per mes'!N45</f>
        <v>350</v>
      </c>
      <c r="G47" s="13" t="s">
        <v>139</v>
      </c>
      <c r="H47" s="182">
        <v>52.1875</v>
      </c>
    </row>
    <row r="48" spans="1:8" x14ac:dyDescent="0.3">
      <c r="A48" s="13" t="s">
        <v>288</v>
      </c>
      <c r="B48" s="40">
        <f>'TOTALS per mes'!N85</f>
        <v>347</v>
      </c>
    </row>
    <row r="49" spans="1:10" x14ac:dyDescent="0.3">
      <c r="A49" s="24" t="s">
        <v>104</v>
      </c>
      <c r="B49" s="40">
        <f>'TOTALS per mes'!N38</f>
        <v>306</v>
      </c>
    </row>
    <row r="50" spans="1:10" x14ac:dyDescent="0.3">
      <c r="A50" s="13" t="s">
        <v>286</v>
      </c>
      <c r="B50" s="40">
        <f>'TOTALS per mes'!N162</f>
        <v>300</v>
      </c>
    </row>
    <row r="51" spans="1:10" x14ac:dyDescent="0.3">
      <c r="A51" s="13" t="s">
        <v>77</v>
      </c>
      <c r="B51" s="40">
        <f>'TOTALS per mes'!N81</f>
        <v>290</v>
      </c>
    </row>
    <row r="52" spans="1:10" ht="15" thickBot="1" x14ac:dyDescent="0.35">
      <c r="A52" s="13" t="s">
        <v>146</v>
      </c>
      <c r="B52" s="40">
        <f>'TOTALS per mes'!N138</f>
        <v>290</v>
      </c>
    </row>
    <row r="53" spans="1:10" ht="15" thickBot="1" x14ac:dyDescent="0.35">
      <c r="A53" s="13" t="s">
        <v>65</v>
      </c>
      <c r="B53" s="40">
        <f>'TOTALS per mes'!N126</f>
        <v>288</v>
      </c>
      <c r="I53" s="15" t="s">
        <v>3</v>
      </c>
      <c r="J53" s="27"/>
    </row>
    <row r="54" spans="1:10" x14ac:dyDescent="0.3">
      <c r="A54" s="75" t="s">
        <v>262</v>
      </c>
      <c r="B54" s="40">
        <f>'TOTALS per mes'!N156</f>
        <v>280</v>
      </c>
      <c r="I54" s="13" t="s">
        <v>289</v>
      </c>
      <c r="J54" s="43">
        <v>8012</v>
      </c>
    </row>
    <row r="55" spans="1:10" x14ac:dyDescent="0.3">
      <c r="A55" s="13" t="s">
        <v>152</v>
      </c>
      <c r="B55" s="40">
        <f>'TOTALS per mes'!N55</f>
        <v>268</v>
      </c>
      <c r="I55" s="100" t="s">
        <v>112</v>
      </c>
      <c r="J55" s="40">
        <v>1028</v>
      </c>
    </row>
    <row r="56" spans="1:10" x14ac:dyDescent="0.3">
      <c r="A56" s="13" t="s">
        <v>177</v>
      </c>
      <c r="B56" s="40">
        <f>'TOTALS per mes'!N114</f>
        <v>268</v>
      </c>
      <c r="I56" s="100" t="s">
        <v>311</v>
      </c>
      <c r="J56" s="40">
        <v>831</v>
      </c>
    </row>
    <row r="57" spans="1:10" x14ac:dyDescent="0.3">
      <c r="A57" s="75" t="s">
        <v>270</v>
      </c>
      <c r="B57" s="40">
        <f>'TOTALS per mes'!N159</f>
        <v>268</v>
      </c>
      <c r="I57" s="75" t="s">
        <v>260</v>
      </c>
      <c r="J57" s="40">
        <v>800</v>
      </c>
    </row>
    <row r="58" spans="1:10" x14ac:dyDescent="0.3">
      <c r="A58" s="75" t="s">
        <v>156</v>
      </c>
      <c r="B58" s="40">
        <f>'TOTALS per mes'!N141</f>
        <v>260</v>
      </c>
      <c r="I58" s="75" t="s">
        <v>172</v>
      </c>
      <c r="J58" s="40">
        <v>779</v>
      </c>
    </row>
    <row r="59" spans="1:10" x14ac:dyDescent="0.3">
      <c r="A59" s="75" t="s">
        <v>300</v>
      </c>
      <c r="B59" s="40">
        <f>'TOTALS per mes'!N171</f>
        <v>250</v>
      </c>
      <c r="I59" s="13" t="s">
        <v>119</v>
      </c>
      <c r="J59" s="40">
        <v>778</v>
      </c>
    </row>
    <row r="60" spans="1:10" x14ac:dyDescent="0.3">
      <c r="A60" s="13" t="s">
        <v>106</v>
      </c>
      <c r="B60" s="40">
        <f>'TOTALS per mes'!N130</f>
        <v>241</v>
      </c>
      <c r="I60" s="76" t="s">
        <v>179</v>
      </c>
      <c r="J60" s="40">
        <v>577</v>
      </c>
    </row>
    <row r="61" spans="1:10" x14ac:dyDescent="0.3">
      <c r="A61" s="13" t="s">
        <v>118</v>
      </c>
      <c r="B61" s="40">
        <f>'TOTALS per mes'!N105</f>
        <v>239</v>
      </c>
      <c r="I61" s="76" t="s">
        <v>169</v>
      </c>
      <c r="J61" s="40">
        <v>364</v>
      </c>
    </row>
    <row r="62" spans="1:10" x14ac:dyDescent="0.3">
      <c r="A62" s="13" t="s">
        <v>294</v>
      </c>
      <c r="B62" s="40">
        <f>'TOTALS per mes'!N167</f>
        <v>225</v>
      </c>
      <c r="I62" s="13" t="s">
        <v>266</v>
      </c>
      <c r="J62" s="40">
        <v>351</v>
      </c>
    </row>
    <row r="63" spans="1:10" x14ac:dyDescent="0.3">
      <c r="A63" s="13" t="s">
        <v>185</v>
      </c>
      <c r="B63" s="40">
        <f>'TOTALS per mes'!N65</f>
        <v>216</v>
      </c>
      <c r="I63" s="13" t="s">
        <v>286</v>
      </c>
      <c r="J63" s="40">
        <v>300</v>
      </c>
    </row>
    <row r="64" spans="1:10" x14ac:dyDescent="0.3">
      <c r="A64" s="13" t="s">
        <v>291</v>
      </c>
      <c r="B64" s="40">
        <f>'TOTALS per mes'!N169</f>
        <v>215</v>
      </c>
      <c r="I64" s="13" t="s">
        <v>146</v>
      </c>
      <c r="J64" s="40">
        <v>290</v>
      </c>
    </row>
    <row r="65" spans="1:10" x14ac:dyDescent="0.3">
      <c r="A65" s="13" t="s">
        <v>194</v>
      </c>
      <c r="B65" s="40">
        <f>'TOTALS per mes'!N115</f>
        <v>210</v>
      </c>
      <c r="I65" s="75" t="s">
        <v>262</v>
      </c>
      <c r="J65" s="40">
        <v>280</v>
      </c>
    </row>
    <row r="66" spans="1:10" x14ac:dyDescent="0.3">
      <c r="A66" s="13" t="s">
        <v>303</v>
      </c>
      <c r="B66" s="40">
        <f>'TOTALS per mes'!N95</f>
        <v>207</v>
      </c>
      <c r="I66" s="75" t="s">
        <v>270</v>
      </c>
      <c r="J66" s="40">
        <v>268</v>
      </c>
    </row>
    <row r="67" spans="1:10" x14ac:dyDescent="0.3">
      <c r="A67" s="13" t="s">
        <v>295</v>
      </c>
      <c r="B67" s="40">
        <f>'TOTALS per mes'!N168</f>
        <v>205</v>
      </c>
      <c r="I67" s="75" t="s">
        <v>156</v>
      </c>
      <c r="J67" s="40">
        <v>260</v>
      </c>
    </row>
    <row r="68" spans="1:10" x14ac:dyDescent="0.3">
      <c r="A68" s="13" t="s">
        <v>271</v>
      </c>
      <c r="B68" s="40">
        <f>'TOTALS per mes'!N86</f>
        <v>195</v>
      </c>
      <c r="I68" s="75" t="s">
        <v>300</v>
      </c>
      <c r="J68" s="40">
        <v>250</v>
      </c>
    </row>
    <row r="69" spans="1:10" x14ac:dyDescent="0.3">
      <c r="A69" s="13" t="s">
        <v>180</v>
      </c>
      <c r="B69" s="40">
        <f>'TOTALS per mes'!N63</f>
        <v>194</v>
      </c>
      <c r="I69" s="13" t="s">
        <v>106</v>
      </c>
      <c r="J69" s="40">
        <v>241</v>
      </c>
    </row>
    <row r="70" spans="1:10" ht="15" thickBot="1" x14ac:dyDescent="0.35">
      <c r="A70" s="14" t="s">
        <v>117</v>
      </c>
      <c r="B70" s="32">
        <f>'TOTALS per mes'!N137</f>
        <v>184</v>
      </c>
      <c r="I70" s="13" t="s">
        <v>294</v>
      </c>
      <c r="J70" s="40">
        <v>225</v>
      </c>
    </row>
    <row r="71" spans="1:10" x14ac:dyDescent="0.3">
      <c r="A71" s="12" t="s">
        <v>141</v>
      </c>
      <c r="B71" s="43">
        <f>'TOTALS per mes'!N46</f>
        <v>183</v>
      </c>
      <c r="I71" s="13" t="s">
        <v>291</v>
      </c>
      <c r="J71" s="40">
        <v>215</v>
      </c>
    </row>
    <row r="72" spans="1:10" x14ac:dyDescent="0.3">
      <c r="A72" s="75" t="s">
        <v>199</v>
      </c>
      <c r="B72" s="40">
        <f>'TOTALS per mes'!N152</f>
        <v>180</v>
      </c>
      <c r="I72" s="13" t="s">
        <v>295</v>
      </c>
      <c r="J72" s="40">
        <v>205</v>
      </c>
    </row>
    <row r="73" spans="1:10" x14ac:dyDescent="0.3">
      <c r="A73" s="13" t="s">
        <v>151</v>
      </c>
      <c r="B73" s="40">
        <f>'TOTALS per mes'!N112</f>
        <v>178</v>
      </c>
      <c r="I73" s="13" t="s">
        <v>117</v>
      </c>
      <c r="J73" s="40">
        <v>184</v>
      </c>
    </row>
    <row r="74" spans="1:10" x14ac:dyDescent="0.3">
      <c r="A74" s="13" t="s">
        <v>190</v>
      </c>
      <c r="B74" s="40">
        <f>'TOTALS per mes'!N68</f>
        <v>172</v>
      </c>
      <c r="I74" s="75" t="s">
        <v>199</v>
      </c>
      <c r="J74" s="40">
        <v>180</v>
      </c>
    </row>
    <row r="75" spans="1:10" x14ac:dyDescent="0.3">
      <c r="A75" s="75" t="s">
        <v>265</v>
      </c>
      <c r="B75" s="40">
        <f>'TOTALS per mes'!N157</f>
        <v>165</v>
      </c>
      <c r="I75" s="75" t="s">
        <v>265</v>
      </c>
      <c r="J75" s="40">
        <v>165</v>
      </c>
    </row>
    <row r="76" spans="1:10" x14ac:dyDescent="0.3">
      <c r="A76" s="13" t="s">
        <v>165</v>
      </c>
      <c r="B76" s="40">
        <f>'TOTALS per mes'!N50</f>
        <v>164</v>
      </c>
      <c r="I76" s="13" t="s">
        <v>171</v>
      </c>
      <c r="J76" s="40">
        <v>160</v>
      </c>
    </row>
    <row r="77" spans="1:10" x14ac:dyDescent="0.3">
      <c r="A77" s="13" t="s">
        <v>159</v>
      </c>
      <c r="B77" s="40">
        <f>'TOTALS per mes'!N59</f>
        <v>163</v>
      </c>
      <c r="I77" s="13" t="s">
        <v>153</v>
      </c>
      <c r="J77" s="40">
        <v>150</v>
      </c>
    </row>
    <row r="78" spans="1:10" x14ac:dyDescent="0.3">
      <c r="A78" s="13" t="s">
        <v>287</v>
      </c>
      <c r="B78" s="40">
        <f>'TOTALS per mes'!N120</f>
        <v>162</v>
      </c>
      <c r="I78" s="75" t="s">
        <v>269</v>
      </c>
      <c r="J78" s="40">
        <v>131</v>
      </c>
    </row>
    <row r="79" spans="1:10" x14ac:dyDescent="0.3">
      <c r="A79" s="13" t="s">
        <v>261</v>
      </c>
      <c r="B79" s="40">
        <f>'TOTALS per mes'!N77</f>
        <v>160</v>
      </c>
      <c r="I79" s="75" t="s">
        <v>292</v>
      </c>
      <c r="J79" s="40">
        <v>130</v>
      </c>
    </row>
    <row r="80" spans="1:10" x14ac:dyDescent="0.3">
      <c r="A80" s="13" t="s">
        <v>171</v>
      </c>
      <c r="B80" s="40">
        <f>'TOTALS per mes'!N145</f>
        <v>160</v>
      </c>
      <c r="I80" s="13" t="s">
        <v>113</v>
      </c>
      <c r="J80" s="40">
        <v>120</v>
      </c>
    </row>
    <row r="81" spans="1:10" x14ac:dyDescent="0.3">
      <c r="A81" s="13" t="s">
        <v>153</v>
      </c>
      <c r="B81" s="40">
        <f>'TOTALS per mes'!N140</f>
        <v>150</v>
      </c>
      <c r="I81" s="75" t="s">
        <v>157</v>
      </c>
      <c r="J81" s="40">
        <v>115</v>
      </c>
    </row>
    <row r="82" spans="1:10" x14ac:dyDescent="0.3">
      <c r="A82" s="13" t="s">
        <v>195</v>
      </c>
      <c r="B82" s="40">
        <f>'TOTALS per mes'!N71</f>
        <v>140</v>
      </c>
      <c r="I82" s="75" t="s">
        <v>186</v>
      </c>
      <c r="J82" s="40">
        <v>115</v>
      </c>
    </row>
    <row r="83" spans="1:10" x14ac:dyDescent="0.3">
      <c r="A83" s="13" t="s">
        <v>196</v>
      </c>
      <c r="B83" s="40">
        <f>'TOTALS per mes'!N117</f>
        <v>135</v>
      </c>
      <c r="I83" s="75" t="s">
        <v>198</v>
      </c>
      <c r="J83" s="40">
        <v>111</v>
      </c>
    </row>
    <row r="84" spans="1:10" x14ac:dyDescent="0.3">
      <c r="A84" s="24" t="s">
        <v>121</v>
      </c>
      <c r="B84" s="40">
        <f>'TOTALS per mes'!N40</f>
        <v>134</v>
      </c>
      <c r="I84" s="75" t="s">
        <v>160</v>
      </c>
      <c r="J84" s="40">
        <v>107</v>
      </c>
    </row>
    <row r="85" spans="1:10" x14ac:dyDescent="0.3">
      <c r="A85" s="13" t="s">
        <v>102</v>
      </c>
      <c r="B85" s="40">
        <f>'TOTALS per mes'!N31</f>
        <v>133</v>
      </c>
      <c r="I85" s="13" t="s">
        <v>116</v>
      </c>
      <c r="J85" s="40">
        <v>97</v>
      </c>
    </row>
    <row r="86" spans="1:10" x14ac:dyDescent="0.3">
      <c r="A86" s="75" t="s">
        <v>269</v>
      </c>
      <c r="B86" s="40">
        <f>'TOTALS per mes'!N158</f>
        <v>131</v>
      </c>
      <c r="I86" s="13" t="s">
        <v>276</v>
      </c>
      <c r="J86" s="40">
        <v>89</v>
      </c>
    </row>
    <row r="87" spans="1:10" x14ac:dyDescent="0.3">
      <c r="A87" s="75" t="s">
        <v>292</v>
      </c>
      <c r="B87" s="40">
        <f>'TOTALS per mes'!N170</f>
        <v>130</v>
      </c>
      <c r="I87" s="13" t="s">
        <v>297</v>
      </c>
      <c r="J87" s="40">
        <v>80</v>
      </c>
    </row>
    <row r="88" spans="1:10" x14ac:dyDescent="0.3">
      <c r="A88" s="13" t="s">
        <v>296</v>
      </c>
      <c r="B88" s="40">
        <f>'TOTALS per mes'!N122</f>
        <v>128</v>
      </c>
      <c r="I88" s="13" t="s">
        <v>284</v>
      </c>
      <c r="J88" s="40">
        <v>75</v>
      </c>
    </row>
    <row r="89" spans="1:10" x14ac:dyDescent="0.3">
      <c r="A89" s="13" t="s">
        <v>88</v>
      </c>
      <c r="B89" s="40">
        <f>'TOTALS per mes'!N47</f>
        <v>124</v>
      </c>
      <c r="I89" s="13" t="s">
        <v>293</v>
      </c>
      <c r="J89" s="40">
        <v>65</v>
      </c>
    </row>
    <row r="90" spans="1:10" x14ac:dyDescent="0.3">
      <c r="A90" s="24" t="s">
        <v>110</v>
      </c>
      <c r="B90" s="40">
        <f>'TOTALS per mes'!N41</f>
        <v>122</v>
      </c>
      <c r="I90" s="13" t="s">
        <v>109</v>
      </c>
      <c r="J90" s="40">
        <v>59</v>
      </c>
    </row>
    <row r="91" spans="1:10" x14ac:dyDescent="0.3">
      <c r="A91" s="13" t="s">
        <v>201</v>
      </c>
      <c r="B91" s="40">
        <f>'TOTALS per mes'!N75</f>
        <v>120</v>
      </c>
      <c r="I91" s="75" t="s">
        <v>202</v>
      </c>
      <c r="J91" s="40">
        <v>46</v>
      </c>
    </row>
    <row r="92" spans="1:10" x14ac:dyDescent="0.3">
      <c r="A92" s="13" t="s">
        <v>113</v>
      </c>
      <c r="B92" s="40">
        <f>'TOTALS per mes'!N135</f>
        <v>120</v>
      </c>
      <c r="I92" s="75" t="s">
        <v>184</v>
      </c>
      <c r="J92" s="40">
        <v>30</v>
      </c>
    </row>
    <row r="93" spans="1:10" x14ac:dyDescent="0.3">
      <c r="A93" s="75" t="s">
        <v>157</v>
      </c>
      <c r="B93" s="40">
        <f>'TOTALS per mes'!N142</f>
        <v>115</v>
      </c>
      <c r="I93" s="75" t="s">
        <v>200</v>
      </c>
      <c r="J93" s="40">
        <v>22</v>
      </c>
    </row>
    <row r="94" spans="1:10" x14ac:dyDescent="0.3">
      <c r="A94" s="75" t="s">
        <v>186</v>
      </c>
      <c r="B94" s="40">
        <f>'TOTALS per mes'!N148</f>
        <v>115</v>
      </c>
      <c r="I94" s="75" t="s">
        <v>188</v>
      </c>
      <c r="J94" s="40">
        <v>15</v>
      </c>
    </row>
    <row r="95" spans="1:10" ht="15" thickBot="1" x14ac:dyDescent="0.35">
      <c r="A95" s="7" t="s">
        <v>198</v>
      </c>
      <c r="B95" s="32">
        <f>'TOTALS per mes'!N151</f>
        <v>111</v>
      </c>
      <c r="I95" s="13" t="s">
        <v>90</v>
      </c>
      <c r="J95" s="40">
        <v>0</v>
      </c>
    </row>
    <row r="96" spans="1:10" x14ac:dyDescent="0.3">
      <c r="A96" s="13" t="s">
        <v>150</v>
      </c>
      <c r="B96" s="43">
        <f>'TOTALS per mes'!N113</f>
        <v>108</v>
      </c>
      <c r="I96" s="13" t="s">
        <v>206</v>
      </c>
      <c r="J96" s="40"/>
    </row>
    <row r="97" spans="1:2" x14ac:dyDescent="0.3">
      <c r="A97" s="76" t="s">
        <v>160</v>
      </c>
      <c r="B97" s="40">
        <f>'TOTALS per mes'!N144</f>
        <v>107</v>
      </c>
    </row>
    <row r="98" spans="1:2" x14ac:dyDescent="0.3">
      <c r="A98" s="180" t="s">
        <v>166</v>
      </c>
      <c r="B98" s="40">
        <f>'TOTALS per mes'!N34</f>
        <v>101</v>
      </c>
    </row>
    <row r="99" spans="1:2" x14ac:dyDescent="0.3">
      <c r="A99" s="13" t="s">
        <v>69</v>
      </c>
      <c r="B99" s="40">
        <f>'TOTALS per mes'!N74</f>
        <v>100</v>
      </c>
    </row>
    <row r="100" spans="1:2" x14ac:dyDescent="0.3">
      <c r="A100" s="13" t="s">
        <v>116</v>
      </c>
      <c r="B100" s="40">
        <f>'TOTALS per mes'!N136</f>
        <v>97</v>
      </c>
    </row>
    <row r="101" spans="1:2" x14ac:dyDescent="0.3">
      <c r="A101" s="13" t="s">
        <v>276</v>
      </c>
      <c r="B101" s="40">
        <f>'TOTALS per mes'!N160</f>
        <v>89</v>
      </c>
    </row>
    <row r="102" spans="1:2" x14ac:dyDescent="0.3">
      <c r="A102" s="180" t="s">
        <v>105</v>
      </c>
      <c r="B102" s="40">
        <f>'TOTALS per mes'!N39</f>
        <v>84</v>
      </c>
    </row>
    <row r="103" spans="1:2" x14ac:dyDescent="0.3">
      <c r="A103" s="3" t="s">
        <v>142</v>
      </c>
      <c r="B103" s="40">
        <f>'TOTALS per mes'!N48</f>
        <v>83</v>
      </c>
    </row>
    <row r="104" spans="1:2" x14ac:dyDescent="0.3">
      <c r="A104" s="13" t="s">
        <v>297</v>
      </c>
      <c r="B104" s="40">
        <f>'TOTALS per mes'!N166</f>
        <v>80</v>
      </c>
    </row>
    <row r="105" spans="1:2" x14ac:dyDescent="0.3">
      <c r="A105" s="13" t="s">
        <v>284</v>
      </c>
      <c r="B105" s="40">
        <f>'TOTALS per mes'!N164</f>
        <v>75</v>
      </c>
    </row>
    <row r="106" spans="1:2" x14ac:dyDescent="0.3">
      <c r="A106" s="13" t="s">
        <v>162</v>
      </c>
      <c r="B106" s="40">
        <f>'TOTALS per mes'!N57</f>
        <v>71</v>
      </c>
    </row>
    <row r="107" spans="1:2" x14ac:dyDescent="0.3">
      <c r="A107" s="24" t="s">
        <v>111</v>
      </c>
      <c r="B107" s="40">
        <f>'TOTALS per mes'!N42</f>
        <v>70</v>
      </c>
    </row>
    <row r="108" spans="1:2" x14ac:dyDescent="0.3">
      <c r="A108" s="13" t="s">
        <v>290</v>
      </c>
      <c r="B108" s="40">
        <f>'TOTALS per mes'!N91</f>
        <v>68</v>
      </c>
    </row>
    <row r="109" spans="1:2" x14ac:dyDescent="0.3">
      <c r="A109" s="13" t="s">
        <v>285</v>
      </c>
      <c r="B109" s="40">
        <f>'TOTALS per mes'!N88</f>
        <v>65</v>
      </c>
    </row>
    <row r="110" spans="1:2" x14ac:dyDescent="0.3">
      <c r="A110" s="13" t="s">
        <v>293</v>
      </c>
      <c r="B110" s="40">
        <f>'TOTALS per mes'!N165</f>
        <v>65</v>
      </c>
    </row>
    <row r="111" spans="1:2" x14ac:dyDescent="0.3">
      <c r="A111" s="13" t="s">
        <v>164</v>
      </c>
      <c r="B111" s="40">
        <f>'TOTALS per mes'!N111</f>
        <v>64</v>
      </c>
    </row>
    <row r="112" spans="1:2" x14ac:dyDescent="0.3">
      <c r="A112" s="13" t="s">
        <v>187</v>
      </c>
      <c r="B112" s="40">
        <f>'TOTALS per mes'!N66</f>
        <v>60</v>
      </c>
    </row>
    <row r="113" spans="1:2" x14ac:dyDescent="0.3">
      <c r="A113" s="13" t="s">
        <v>204</v>
      </c>
      <c r="B113" s="40">
        <f>'TOTALS per mes'!N118</f>
        <v>60</v>
      </c>
    </row>
    <row r="114" spans="1:2" x14ac:dyDescent="0.3">
      <c r="A114" s="13" t="s">
        <v>109</v>
      </c>
      <c r="B114" s="40">
        <f>'TOTALS per mes'!N133</f>
        <v>59</v>
      </c>
    </row>
    <row r="115" spans="1:2" x14ac:dyDescent="0.3">
      <c r="A115" s="13" t="s">
        <v>140</v>
      </c>
      <c r="B115" s="40">
        <f>'TOTALS per mes'!N107</f>
        <v>55</v>
      </c>
    </row>
    <row r="116" spans="1:2" x14ac:dyDescent="0.3">
      <c r="A116" s="13" t="s">
        <v>275</v>
      </c>
      <c r="B116" s="40">
        <f>'TOTALS per mes'!N82</f>
        <v>50</v>
      </c>
    </row>
    <row r="117" spans="1:2" x14ac:dyDescent="0.3">
      <c r="A117" s="75" t="s">
        <v>202</v>
      </c>
      <c r="B117" s="40">
        <f>'TOTALS per mes'!N154</f>
        <v>46</v>
      </c>
    </row>
    <row r="118" spans="1:2" x14ac:dyDescent="0.3">
      <c r="A118" s="13" t="s">
        <v>298</v>
      </c>
      <c r="B118" s="40">
        <f>'TOTALS per mes'!N123</f>
        <v>45</v>
      </c>
    </row>
    <row r="119" spans="1:2" x14ac:dyDescent="0.3">
      <c r="A119" s="13" t="s">
        <v>189</v>
      </c>
      <c r="B119" s="40">
        <f>'TOTALS per mes'!N67</f>
        <v>40</v>
      </c>
    </row>
    <row r="120" spans="1:2" x14ac:dyDescent="0.3">
      <c r="A120" s="13" t="s">
        <v>155</v>
      </c>
      <c r="B120" s="40">
        <f>'TOTALS per mes'!N58</f>
        <v>34</v>
      </c>
    </row>
    <row r="121" spans="1:2" x14ac:dyDescent="0.3">
      <c r="A121" s="13" t="s">
        <v>158</v>
      </c>
      <c r="B121" s="40">
        <f>'TOTALS per mes'!N54</f>
        <v>32</v>
      </c>
    </row>
    <row r="122" spans="1:2" x14ac:dyDescent="0.3">
      <c r="A122" s="13" t="s">
        <v>274</v>
      </c>
      <c r="B122" s="40">
        <f>'TOTALS per mes'!N119</f>
        <v>30</v>
      </c>
    </row>
    <row r="123" spans="1:2" x14ac:dyDescent="0.3">
      <c r="A123" s="75" t="s">
        <v>184</v>
      </c>
      <c r="B123" s="40">
        <f>'TOTALS per mes'!N149</f>
        <v>30</v>
      </c>
    </row>
    <row r="124" spans="1:2" x14ac:dyDescent="0.3">
      <c r="A124" s="13" t="s">
        <v>197</v>
      </c>
      <c r="B124" s="40">
        <f>'TOTALS per mes'!N116</f>
        <v>26</v>
      </c>
    </row>
    <row r="125" spans="1:2" x14ac:dyDescent="0.3">
      <c r="A125" s="13" t="s">
        <v>145</v>
      </c>
      <c r="B125" s="40">
        <f>'TOTALS per mes'!N108</f>
        <v>24</v>
      </c>
    </row>
    <row r="126" spans="1:2" x14ac:dyDescent="0.3">
      <c r="A126" s="13" t="s">
        <v>168</v>
      </c>
      <c r="B126" s="40">
        <f>'TOTALS per mes'!N110</f>
        <v>24</v>
      </c>
    </row>
    <row r="127" spans="1:2" x14ac:dyDescent="0.3">
      <c r="A127" s="75" t="s">
        <v>200</v>
      </c>
      <c r="B127" s="40">
        <f>'TOTALS per mes'!N153</f>
        <v>22</v>
      </c>
    </row>
    <row r="128" spans="1:2" x14ac:dyDescent="0.3">
      <c r="A128" s="13" t="s">
        <v>143</v>
      </c>
      <c r="B128" s="40">
        <f>'TOTALS per mes'!N106</f>
        <v>20</v>
      </c>
    </row>
    <row r="129" spans="1:2" x14ac:dyDescent="0.3">
      <c r="A129" s="13" t="s">
        <v>299</v>
      </c>
      <c r="B129" s="40">
        <f>'TOTALS per mes'!N124</f>
        <v>20</v>
      </c>
    </row>
    <row r="130" spans="1:2" x14ac:dyDescent="0.3">
      <c r="A130" s="13" t="s">
        <v>273</v>
      </c>
      <c r="B130" s="40">
        <f>'TOTALS per mes'!N121</f>
        <v>16</v>
      </c>
    </row>
    <row r="131" spans="1:2" x14ac:dyDescent="0.3">
      <c r="A131" s="75" t="s">
        <v>188</v>
      </c>
      <c r="B131" s="40">
        <f>'TOTALS per mes'!N150</f>
        <v>15</v>
      </c>
    </row>
    <row r="132" spans="1:2" x14ac:dyDescent="0.3">
      <c r="A132" s="13" t="s">
        <v>167</v>
      </c>
      <c r="B132" s="40">
        <f>'TOTALS per mes'!N109</f>
        <v>12</v>
      </c>
    </row>
    <row r="133" spans="1:2" x14ac:dyDescent="0.3">
      <c r="A133" s="13" t="s">
        <v>122</v>
      </c>
      <c r="B133" s="40">
        <f>'TOTALS per mes'!N32</f>
        <v>7</v>
      </c>
    </row>
    <row r="134" spans="1:2" x14ac:dyDescent="0.3">
      <c r="A134" s="13" t="s">
        <v>78</v>
      </c>
      <c r="B134" s="40">
        <f>'TOTALS per mes'!N92</f>
        <v>0</v>
      </c>
    </row>
    <row r="135" spans="1:2" x14ac:dyDescent="0.3">
      <c r="A135" s="24" t="s">
        <v>61</v>
      </c>
      <c r="B135" s="40">
        <f>'TOTALS per mes'!N96</f>
        <v>0</v>
      </c>
    </row>
    <row r="136" spans="1:2" x14ac:dyDescent="0.3">
      <c r="A136" s="13" t="s">
        <v>90</v>
      </c>
      <c r="B136" s="40">
        <f>'TOTALS per mes'!N139</f>
        <v>0</v>
      </c>
    </row>
    <row r="137" spans="1:2" x14ac:dyDescent="0.3">
      <c r="A137" s="13"/>
      <c r="B137" s="40"/>
    </row>
    <row r="138" spans="1:2" x14ac:dyDescent="0.3">
      <c r="A138" s="13" t="s">
        <v>206</v>
      </c>
      <c r="B138" s="40"/>
    </row>
    <row r="139" spans="1:2" ht="18" customHeight="1" x14ac:dyDescent="0.3">
      <c r="A139" s="75"/>
      <c r="B139" s="40"/>
    </row>
    <row r="140" spans="1:2" x14ac:dyDescent="0.3">
      <c r="A140" s="3"/>
      <c r="B140" s="27"/>
    </row>
    <row r="141" spans="1:2" x14ac:dyDescent="0.3">
      <c r="A141" s="3"/>
      <c r="B141" s="27"/>
    </row>
  </sheetData>
  <sortState xmlns:xlrd2="http://schemas.microsoft.com/office/spreadsheetml/2017/richdata2" ref="I54:J96">
    <sortCondition descending="1" ref="J54:J96"/>
  </sortState>
  <pageMargins left="0.7" right="0.7" top="0.75" bottom="0.75" header="0.3" footer="0.3"/>
  <pageSetup paperSize="8" scale="5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62A37-3601-4135-90B1-7BD4A4F6C199}">
  <dimension ref="A1:I33"/>
  <sheetViews>
    <sheetView workbookViewId="0">
      <selection activeCell="Q22" sqref="Q22"/>
    </sheetView>
  </sheetViews>
  <sheetFormatPr defaultColWidth="9.109375" defaultRowHeight="14.4" x14ac:dyDescent="0.3"/>
  <cols>
    <col min="1" max="1" width="54.88671875" bestFit="1" customWidth="1"/>
    <col min="2" max="2" width="11.88671875" customWidth="1"/>
    <col min="9" max="9" width="11.6640625" customWidth="1"/>
  </cols>
  <sheetData>
    <row r="1" spans="1:9" ht="15" thickBot="1" x14ac:dyDescent="0.35">
      <c r="A1" s="18"/>
      <c r="B1" s="137" t="s">
        <v>25</v>
      </c>
      <c r="C1" s="138" t="s">
        <v>14</v>
      </c>
      <c r="D1" s="138" t="s">
        <v>15</v>
      </c>
      <c r="E1" s="138" t="s">
        <v>16</v>
      </c>
      <c r="F1" s="138" t="s">
        <v>17</v>
      </c>
      <c r="G1" s="138" t="s">
        <v>18</v>
      </c>
      <c r="H1" s="139" t="s">
        <v>10</v>
      </c>
    </row>
    <row r="2" spans="1:9" ht="15" thickBot="1" x14ac:dyDescent="0.35">
      <c r="A2" s="15" t="s">
        <v>92</v>
      </c>
      <c r="B2" s="27"/>
      <c r="C2" s="3"/>
      <c r="D2" s="3"/>
      <c r="E2" s="3"/>
      <c r="F2" s="3"/>
      <c r="G2" s="3"/>
      <c r="H2" s="3"/>
      <c r="I2" s="140" t="s">
        <v>93</v>
      </c>
    </row>
    <row r="3" spans="1:9" x14ac:dyDescent="0.3">
      <c r="A3" s="8" t="s">
        <v>91</v>
      </c>
      <c r="B3" s="141">
        <v>4665</v>
      </c>
      <c r="C3" s="142">
        <f>SUM(C4:C6)</f>
        <v>9668</v>
      </c>
      <c r="D3" s="142">
        <f t="shared" ref="D3:F3" si="0">SUM(D4:D6)</f>
        <v>11037</v>
      </c>
      <c r="E3" s="142">
        <f t="shared" si="0"/>
        <v>9703</v>
      </c>
      <c r="F3" s="142">
        <f t="shared" si="0"/>
        <v>9273</v>
      </c>
      <c r="G3" s="160">
        <f>SUM(G4:G6)</f>
        <v>1156</v>
      </c>
      <c r="H3" s="143">
        <f>SUM(B3:G3)</f>
        <v>45502</v>
      </c>
    </row>
    <row r="4" spans="1:9" x14ac:dyDescent="0.3">
      <c r="A4" s="85" t="s">
        <v>72</v>
      </c>
      <c r="B4" s="90">
        <v>4063</v>
      </c>
      <c r="C4" s="74">
        <v>4812</v>
      </c>
      <c r="D4" s="74">
        <v>6867</v>
      </c>
      <c r="E4" s="74">
        <v>4757</v>
      </c>
      <c r="F4" s="74">
        <v>6383</v>
      </c>
      <c r="G4" s="74">
        <v>195</v>
      </c>
      <c r="H4" s="84">
        <f>SUM(B4:G4)</f>
        <v>27077</v>
      </c>
    </row>
    <row r="5" spans="1:9" x14ac:dyDescent="0.3">
      <c r="A5" s="85" t="s">
        <v>73</v>
      </c>
      <c r="B5" s="90">
        <v>0</v>
      </c>
      <c r="C5" s="74">
        <v>4491</v>
      </c>
      <c r="D5" s="74">
        <v>2829</v>
      </c>
      <c r="E5" s="74">
        <v>3102</v>
      </c>
      <c r="F5" s="74">
        <v>1653</v>
      </c>
      <c r="G5" s="74">
        <v>956</v>
      </c>
      <c r="H5" s="84">
        <f>SUM(B5:G5)</f>
        <v>13031</v>
      </c>
    </row>
    <row r="6" spans="1:9" x14ac:dyDescent="0.3">
      <c r="A6" s="9" t="s">
        <v>74</v>
      </c>
      <c r="B6" s="90">
        <v>524</v>
      </c>
      <c r="C6" s="74">
        <v>365</v>
      </c>
      <c r="D6" s="74">
        <v>1341</v>
      </c>
      <c r="E6" s="74">
        <v>1844</v>
      </c>
      <c r="F6" s="74">
        <v>1237</v>
      </c>
      <c r="G6" s="74">
        <v>5</v>
      </c>
      <c r="H6" s="84">
        <f>SUM(B6:G6)</f>
        <v>5316</v>
      </c>
    </row>
    <row r="7" spans="1:9" ht="15" thickBot="1" x14ac:dyDescent="0.35">
      <c r="A7" s="87" t="s">
        <v>75</v>
      </c>
      <c r="B7" s="144">
        <v>98</v>
      </c>
      <c r="C7" s="145">
        <v>142</v>
      </c>
      <c r="D7" s="170">
        <v>313</v>
      </c>
      <c r="E7" s="170">
        <v>168</v>
      </c>
      <c r="F7" s="170">
        <v>137</v>
      </c>
      <c r="G7" s="170">
        <v>11</v>
      </c>
      <c r="H7" s="116">
        <f>SUM(B7:G7)</f>
        <v>869</v>
      </c>
    </row>
    <row r="8" spans="1:9" ht="15" thickBot="1" x14ac:dyDescent="0.35">
      <c r="A8" s="3"/>
      <c r="B8" s="27"/>
      <c r="C8" s="27"/>
      <c r="D8" s="27"/>
      <c r="E8" s="27"/>
      <c r="F8" s="27"/>
      <c r="G8" s="27"/>
      <c r="H8" s="56"/>
      <c r="I8" s="146">
        <f>H3</f>
        <v>45502</v>
      </c>
    </row>
    <row r="9" spans="1:9" ht="15" thickBot="1" x14ac:dyDescent="0.35">
      <c r="A9" s="3"/>
      <c r="B9" s="27"/>
      <c r="C9" s="27"/>
      <c r="D9" s="27"/>
      <c r="E9" s="27"/>
      <c r="F9" s="27"/>
      <c r="G9" s="27"/>
      <c r="H9" s="27"/>
    </row>
    <row r="10" spans="1:9" ht="15" thickBot="1" x14ac:dyDescent="0.35">
      <c r="A10" s="15" t="s">
        <v>1</v>
      </c>
      <c r="B10" s="31"/>
      <c r="C10" s="31"/>
      <c r="D10" s="31"/>
      <c r="E10" s="31"/>
      <c r="F10" s="31"/>
      <c r="G10" s="31"/>
      <c r="H10" s="27"/>
      <c r="I10" s="147" t="s">
        <v>1</v>
      </c>
    </row>
    <row r="11" spans="1:9" ht="30" customHeight="1" x14ac:dyDescent="0.3">
      <c r="A11" s="171" t="s">
        <v>174</v>
      </c>
      <c r="B11" s="34"/>
      <c r="C11" s="34">
        <v>24</v>
      </c>
      <c r="D11" s="34">
        <v>47</v>
      </c>
      <c r="E11" s="34">
        <v>63</v>
      </c>
      <c r="F11" s="34"/>
      <c r="G11" s="34"/>
      <c r="H11" s="43">
        <f t="shared" ref="H11:H17" si="1">SUM(B11:G11)</f>
        <v>134</v>
      </c>
    </row>
    <row r="12" spans="1:9" x14ac:dyDescent="0.3">
      <c r="A12" s="13" t="s">
        <v>175</v>
      </c>
      <c r="B12" s="27"/>
      <c r="C12" s="27">
        <v>70</v>
      </c>
      <c r="D12" s="27"/>
      <c r="E12" s="27"/>
      <c r="F12" s="27"/>
      <c r="G12" s="27"/>
      <c r="H12" s="40">
        <f>SUM(B12:G12)</f>
        <v>70</v>
      </c>
    </row>
    <row r="13" spans="1:9" x14ac:dyDescent="0.3">
      <c r="A13" s="13" t="s">
        <v>170</v>
      </c>
      <c r="B13" s="27"/>
      <c r="C13" s="27"/>
      <c r="D13" s="27">
        <v>85</v>
      </c>
      <c r="E13" s="27"/>
      <c r="F13" s="27"/>
      <c r="G13" s="27"/>
      <c r="H13" s="40">
        <f>SUM(B13:G13)</f>
        <v>85</v>
      </c>
    </row>
    <row r="14" spans="1:9" ht="15.75" customHeight="1" x14ac:dyDescent="0.3">
      <c r="A14" s="117" t="s">
        <v>96</v>
      </c>
      <c r="B14" s="28"/>
      <c r="C14" s="27"/>
      <c r="D14" s="27">
        <v>350</v>
      </c>
      <c r="E14" s="27"/>
      <c r="F14" s="27"/>
      <c r="G14" s="27"/>
      <c r="H14" s="40">
        <f>SUM(B14:G14)</f>
        <v>350</v>
      </c>
    </row>
    <row r="15" spans="1:9" x14ac:dyDescent="0.3">
      <c r="A15" s="13" t="s">
        <v>148</v>
      </c>
      <c r="B15" s="27"/>
      <c r="C15" s="27"/>
      <c r="D15" s="27">
        <v>747</v>
      </c>
      <c r="E15" s="27"/>
      <c r="F15" s="27"/>
      <c r="G15" s="27"/>
      <c r="H15" s="40">
        <f t="shared" si="1"/>
        <v>747</v>
      </c>
    </row>
    <row r="16" spans="1:9" x14ac:dyDescent="0.3">
      <c r="A16" s="13" t="s">
        <v>97</v>
      </c>
      <c r="B16" s="27"/>
      <c r="C16" s="27"/>
      <c r="D16" s="27"/>
      <c r="E16" s="27">
        <v>462</v>
      </c>
      <c r="F16" s="27"/>
      <c r="G16" s="27"/>
      <c r="H16" s="40">
        <f>SUM(B16:G16)</f>
        <v>462</v>
      </c>
    </row>
    <row r="17" spans="1:9" ht="15" thickBot="1" x14ac:dyDescent="0.35">
      <c r="A17" s="148" t="s">
        <v>176</v>
      </c>
      <c r="B17" s="31"/>
      <c r="C17" s="31"/>
      <c r="D17" s="31"/>
      <c r="E17" s="31">
        <v>18</v>
      </c>
      <c r="F17" s="31"/>
      <c r="G17" s="31"/>
      <c r="H17" s="32">
        <f t="shared" si="1"/>
        <v>18</v>
      </c>
    </row>
    <row r="18" spans="1:9" ht="15" thickBot="1" x14ac:dyDescent="0.35">
      <c r="A18" s="3"/>
      <c r="B18" s="27"/>
      <c r="C18" s="27"/>
      <c r="D18" s="27"/>
      <c r="E18" s="27"/>
      <c r="F18" s="27"/>
      <c r="G18" s="27"/>
      <c r="H18" s="27"/>
      <c r="I18" s="146">
        <f>SUM(H11:H17)</f>
        <v>1866</v>
      </c>
    </row>
    <row r="19" spans="1:9" ht="15" thickBot="1" x14ac:dyDescent="0.35">
      <c r="A19" s="3"/>
      <c r="B19" s="27"/>
      <c r="C19" s="27"/>
      <c r="D19" s="27"/>
      <c r="E19" s="27"/>
      <c r="F19" s="27"/>
      <c r="G19" s="27"/>
      <c r="H19" s="56"/>
    </row>
    <row r="20" spans="1:9" ht="15" thickBot="1" x14ac:dyDescent="0.35">
      <c r="A20" s="15" t="s">
        <v>83</v>
      </c>
      <c r="B20" s="27"/>
      <c r="C20" s="27"/>
      <c r="D20" s="27"/>
      <c r="E20" s="27"/>
      <c r="F20" s="27"/>
      <c r="G20" s="27"/>
      <c r="H20" s="56"/>
      <c r="I20" s="147" t="s">
        <v>83</v>
      </c>
    </row>
    <row r="21" spans="1:9" x14ac:dyDescent="0.3">
      <c r="A21" s="13" t="s">
        <v>168</v>
      </c>
      <c r="B21" s="34"/>
      <c r="C21" s="34"/>
      <c r="D21" s="34">
        <v>24</v>
      </c>
      <c r="E21" s="34"/>
      <c r="F21" s="34"/>
      <c r="G21" s="34"/>
      <c r="H21" s="43">
        <f t="shared" ref="H21:H23" si="2">SUM(B21:G21)</f>
        <v>24</v>
      </c>
    </row>
    <row r="22" spans="1:9" x14ac:dyDescent="0.3">
      <c r="A22" s="13" t="s">
        <v>173</v>
      </c>
      <c r="B22" s="27"/>
      <c r="C22" s="27">
        <v>360</v>
      </c>
      <c r="D22" s="27"/>
      <c r="E22" s="27"/>
      <c r="F22" s="27"/>
      <c r="G22" s="27"/>
      <c r="H22" s="40">
        <f t="shared" si="2"/>
        <v>360</v>
      </c>
    </row>
    <row r="23" spans="1:9" ht="15" thickBot="1" x14ac:dyDescent="0.35">
      <c r="A23" s="14"/>
      <c r="B23" s="31"/>
      <c r="C23" s="31"/>
      <c r="D23" s="31"/>
      <c r="E23" s="31"/>
      <c r="F23" s="31"/>
      <c r="G23" s="31"/>
      <c r="H23" s="32">
        <f t="shared" si="2"/>
        <v>0</v>
      </c>
    </row>
    <row r="24" spans="1:9" ht="15" thickBot="1" x14ac:dyDescent="0.35">
      <c r="A24" s="3"/>
      <c r="B24" s="27"/>
      <c r="C24" s="27"/>
      <c r="D24" s="27"/>
      <c r="E24" s="27"/>
      <c r="F24" s="27"/>
      <c r="G24" s="27"/>
      <c r="H24" s="56"/>
      <c r="I24" s="146">
        <f>SUM(H21:H23)</f>
        <v>384</v>
      </c>
    </row>
    <row r="25" spans="1:9" ht="15" thickBot="1" x14ac:dyDescent="0.35">
      <c r="A25" s="57"/>
      <c r="B25" s="27"/>
      <c r="C25" s="27"/>
      <c r="D25" s="27"/>
      <c r="E25" s="27"/>
      <c r="F25" s="27"/>
      <c r="G25" s="27"/>
      <c r="H25" s="27"/>
    </row>
    <row r="26" spans="1:9" ht="15" thickBot="1" x14ac:dyDescent="0.35">
      <c r="A26" s="15" t="s">
        <v>3</v>
      </c>
      <c r="B26" s="27"/>
      <c r="C26" s="27"/>
      <c r="D26" s="27"/>
      <c r="E26" s="27"/>
      <c r="F26" s="27"/>
      <c r="G26" s="27"/>
      <c r="H26" s="27"/>
      <c r="I26" s="149" t="s">
        <v>3</v>
      </c>
    </row>
    <row r="27" spans="1:9" ht="15.75" customHeight="1" x14ac:dyDescent="0.3">
      <c r="A27" s="117" t="s">
        <v>115</v>
      </c>
      <c r="B27" s="33"/>
      <c r="C27" s="34">
        <v>136</v>
      </c>
      <c r="D27" s="34">
        <v>650</v>
      </c>
      <c r="E27" s="34">
        <v>45</v>
      </c>
      <c r="F27" s="34"/>
      <c r="G27" s="34"/>
      <c r="H27" s="43">
        <f t="shared" ref="H27:H28" si="3">SUM(B27:G27)</f>
        <v>831</v>
      </c>
    </row>
    <row r="28" spans="1:9" ht="15" thickBot="1" x14ac:dyDescent="0.35">
      <c r="A28" s="14"/>
      <c r="B28" s="30"/>
      <c r="C28" s="31"/>
      <c r="D28" s="31"/>
      <c r="E28" s="31"/>
      <c r="F28" s="31"/>
      <c r="G28" s="31"/>
      <c r="H28" s="32">
        <f t="shared" si="3"/>
        <v>0</v>
      </c>
    </row>
    <row r="29" spans="1:9" ht="15" thickBot="1" x14ac:dyDescent="0.35">
      <c r="A29" s="3"/>
      <c r="B29" s="27"/>
      <c r="C29" s="27"/>
      <c r="D29" s="27"/>
      <c r="E29" s="27"/>
      <c r="F29" s="27"/>
      <c r="G29" s="27"/>
      <c r="H29" s="27"/>
      <c r="I29" s="146">
        <f>SUM(H27:H28)</f>
        <v>831</v>
      </c>
    </row>
    <row r="30" spans="1:9" ht="15" thickBot="1" x14ac:dyDescent="0.35"/>
    <row r="31" spans="1:9" ht="15" thickBot="1" x14ac:dyDescent="0.35">
      <c r="A31" s="149" t="s">
        <v>94</v>
      </c>
      <c r="I31" s="146">
        <f>SUM(I18+I24+I29)</f>
        <v>3081</v>
      </c>
    </row>
    <row r="32" spans="1:9" ht="15" thickBot="1" x14ac:dyDescent="0.35"/>
    <row r="33" spans="1:9" ht="15" thickBot="1" x14ac:dyDescent="0.35">
      <c r="A33" s="149" t="s">
        <v>95</v>
      </c>
      <c r="I33" s="146">
        <f>SUM(I8+I31)</f>
        <v>48583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97DFE-304D-4EB2-A7BA-5AC04B37FFE0}">
  <dimension ref="A1:EY46"/>
  <sheetViews>
    <sheetView topLeftCell="A15" zoomScale="90" zoomScaleNormal="90" workbookViewId="0">
      <selection activeCell="CH6" sqref="CH6"/>
    </sheetView>
  </sheetViews>
  <sheetFormatPr defaultColWidth="9.109375" defaultRowHeight="14.4" x14ac:dyDescent="0.3"/>
  <cols>
    <col min="1" max="1" width="48.44140625" customWidth="1"/>
    <col min="8" max="8" width="11.6640625" customWidth="1"/>
    <col min="10" max="10" width="27.6640625" bestFit="1" customWidth="1"/>
    <col min="11" max="16" width="5.5546875" bestFit="1" customWidth="1"/>
    <col min="17" max="17" width="5.33203125" customWidth="1"/>
    <col min="18" max="21" width="5.5546875" bestFit="1" customWidth="1"/>
    <col min="22" max="22" width="4.44140625" bestFit="1" customWidth="1"/>
    <col min="23" max="31" width="5.5546875" bestFit="1" customWidth="1"/>
    <col min="32" max="33" width="6.109375" customWidth="1"/>
    <col min="34" max="34" width="6" bestFit="1" customWidth="1"/>
    <col min="35" max="35" width="5.6640625" customWidth="1"/>
    <col min="36" max="36" width="4.44140625" bestFit="1" customWidth="1"/>
    <col min="37" max="37" width="4.5546875" customWidth="1"/>
    <col min="38" max="41" width="4.44140625" bestFit="1" customWidth="1"/>
    <col min="42" max="42" width="4.6640625" customWidth="1"/>
    <col min="43" max="43" width="3.44140625" bestFit="1" customWidth="1"/>
    <col min="44" max="46" width="4.44140625" bestFit="1" customWidth="1"/>
    <col min="47" max="47" width="5.5546875" bestFit="1" customWidth="1"/>
    <col min="48" max="48" width="5.5546875" customWidth="1"/>
    <col min="49" max="49" width="4.6640625" customWidth="1"/>
    <col min="50" max="50" width="3.44140625" bestFit="1" customWidth="1"/>
    <col min="51" max="51" width="4.44140625" bestFit="1" customWidth="1"/>
    <col min="52" max="52" width="5.109375" customWidth="1"/>
    <col min="53" max="54" width="3.44140625" bestFit="1" customWidth="1"/>
    <col min="55" max="55" width="4.44140625" bestFit="1" customWidth="1"/>
    <col min="56" max="56" width="5.88671875" customWidth="1"/>
    <col min="57" max="57" width="3.44140625" bestFit="1" customWidth="1"/>
    <col min="58" max="58" width="4.5546875" customWidth="1"/>
    <col min="59" max="59" width="5.33203125" customWidth="1"/>
    <col min="60" max="62" width="4.44140625" bestFit="1" customWidth="1"/>
    <col min="63" max="63" width="6.5546875" customWidth="1"/>
    <col min="64" max="64" width="3.44140625" bestFit="1" customWidth="1"/>
    <col min="65" max="65" width="5.109375" bestFit="1" customWidth="1"/>
    <col min="66" max="76" width="4.44140625" bestFit="1" customWidth="1"/>
    <col min="77" max="77" width="5.88671875" customWidth="1"/>
    <col min="78" max="83" width="4.44140625" bestFit="1" customWidth="1"/>
    <col min="84" max="84" width="5.88671875" customWidth="1"/>
    <col min="85" max="85" width="3.44140625" bestFit="1" customWidth="1"/>
    <col min="86" max="86" width="6.109375" customWidth="1"/>
    <col min="87" max="87" width="4.44140625" customWidth="1"/>
    <col min="88" max="88" width="4.44140625" bestFit="1" customWidth="1"/>
    <col min="89" max="89" width="4.5546875" customWidth="1"/>
    <col min="90" max="90" width="4.44140625" bestFit="1" customWidth="1"/>
    <col min="91" max="91" width="4.6640625" customWidth="1"/>
    <col min="92" max="92" width="3.44140625" bestFit="1" customWidth="1"/>
    <col min="93" max="93" width="4.44140625" bestFit="1" customWidth="1"/>
    <col min="94" max="94" width="4.33203125" customWidth="1"/>
    <col min="95" max="95" width="6.44140625" bestFit="1" customWidth="1"/>
    <col min="96" max="96" width="4.6640625" customWidth="1"/>
    <col min="97" max="97" width="4.44140625" bestFit="1" customWidth="1"/>
    <col min="98" max="98" width="2.33203125" bestFit="1" customWidth="1"/>
    <col min="99" max="100" width="4.44140625" bestFit="1" customWidth="1"/>
    <col min="101" max="101" width="5.33203125" customWidth="1"/>
    <col min="102" max="104" width="4.44140625" bestFit="1" customWidth="1"/>
    <col min="105" max="105" width="4.6640625" customWidth="1"/>
    <col min="106" max="106" width="4.44140625" bestFit="1" customWidth="1"/>
    <col min="107" max="107" width="5.44140625" customWidth="1"/>
    <col min="108" max="111" width="4.44140625" bestFit="1" customWidth="1"/>
    <col min="112" max="112" width="5.44140625" customWidth="1"/>
    <col min="113" max="118" width="4.44140625" bestFit="1" customWidth="1"/>
    <col min="119" max="119" width="4.88671875" customWidth="1"/>
    <col min="120" max="125" width="4.44140625" bestFit="1" customWidth="1"/>
    <col min="126" max="126" width="6.5546875" bestFit="1" customWidth="1"/>
    <col min="127" max="132" width="4.44140625" bestFit="1" customWidth="1"/>
    <col min="133" max="133" width="5.109375" customWidth="1"/>
    <col min="134" max="146" width="4.44140625" bestFit="1" customWidth="1"/>
    <col min="147" max="147" width="4.6640625" customWidth="1"/>
    <col min="148" max="153" width="4.44140625" bestFit="1" customWidth="1"/>
  </cols>
  <sheetData>
    <row r="1" spans="1:155" ht="15" thickBot="1" x14ac:dyDescent="0.35">
      <c r="A1" s="18"/>
      <c r="B1" s="137" t="s">
        <v>17</v>
      </c>
      <c r="C1" s="138" t="s">
        <v>18</v>
      </c>
      <c r="D1" s="138" t="s">
        <v>182</v>
      </c>
      <c r="E1" s="138" t="s">
        <v>20</v>
      </c>
      <c r="F1" s="138" t="s">
        <v>21</v>
      </c>
      <c r="G1" s="139" t="s">
        <v>10</v>
      </c>
      <c r="K1" t="s">
        <v>49</v>
      </c>
      <c r="AI1" t="s">
        <v>50</v>
      </c>
      <c r="BN1" t="s">
        <v>51</v>
      </c>
      <c r="CR1" t="s">
        <v>52</v>
      </c>
      <c r="DW1" t="s">
        <v>53</v>
      </c>
    </row>
    <row r="2" spans="1:155" ht="15" thickBot="1" x14ac:dyDescent="0.35">
      <c r="A2" s="15" t="s">
        <v>92</v>
      </c>
      <c r="B2" s="27"/>
      <c r="C2" s="3"/>
      <c r="D2" s="3"/>
      <c r="E2" s="3"/>
      <c r="F2" s="3"/>
      <c r="G2" s="3"/>
      <c r="H2" s="140" t="s">
        <v>93</v>
      </c>
      <c r="K2" s="78">
        <v>7</v>
      </c>
      <c r="L2" s="78">
        <v>8</v>
      </c>
      <c r="M2" s="78">
        <v>9</v>
      </c>
      <c r="N2" s="134">
        <v>10</v>
      </c>
      <c r="O2" s="103">
        <v>11</v>
      </c>
      <c r="P2" s="103">
        <v>12</v>
      </c>
      <c r="Q2" s="78">
        <v>13</v>
      </c>
      <c r="R2" s="78">
        <v>14</v>
      </c>
      <c r="S2" s="78">
        <v>15</v>
      </c>
      <c r="T2" s="78">
        <v>16</v>
      </c>
      <c r="U2" s="134">
        <v>17</v>
      </c>
      <c r="V2" s="103">
        <v>18</v>
      </c>
      <c r="W2" s="103">
        <v>19</v>
      </c>
      <c r="X2" s="78">
        <v>20</v>
      </c>
      <c r="Y2" s="78">
        <v>21</v>
      </c>
      <c r="Z2" s="78">
        <v>22</v>
      </c>
      <c r="AA2" s="78">
        <v>23</v>
      </c>
      <c r="AB2" s="134">
        <v>24</v>
      </c>
      <c r="AC2" s="103">
        <v>25</v>
      </c>
      <c r="AD2" s="103">
        <v>26</v>
      </c>
      <c r="AE2" s="78">
        <v>27</v>
      </c>
      <c r="AF2" s="78">
        <v>28</v>
      </c>
      <c r="AG2" s="78">
        <v>29</v>
      </c>
      <c r="AH2" s="79">
        <v>30</v>
      </c>
      <c r="AI2" s="136">
        <v>1</v>
      </c>
      <c r="AJ2" s="103">
        <v>2</v>
      </c>
      <c r="AK2" s="103">
        <v>3</v>
      </c>
      <c r="AL2" s="78">
        <v>4</v>
      </c>
      <c r="AM2" s="78">
        <v>5</v>
      </c>
      <c r="AN2" s="78">
        <v>6</v>
      </c>
      <c r="AO2" s="78">
        <v>7</v>
      </c>
      <c r="AP2" s="134">
        <v>8</v>
      </c>
      <c r="AQ2" s="103">
        <v>9</v>
      </c>
      <c r="AR2" s="103">
        <v>10</v>
      </c>
      <c r="AS2" s="78">
        <v>11</v>
      </c>
      <c r="AT2" s="78">
        <v>12</v>
      </c>
      <c r="AU2" s="78">
        <v>13</v>
      </c>
      <c r="AV2" s="78">
        <v>14</v>
      </c>
      <c r="AW2" s="134">
        <v>15</v>
      </c>
      <c r="AX2" s="103">
        <v>16</v>
      </c>
      <c r="AY2" s="103">
        <v>17</v>
      </c>
      <c r="AZ2" s="78">
        <v>18</v>
      </c>
      <c r="BA2" s="78">
        <v>19</v>
      </c>
      <c r="BB2" s="78">
        <v>20</v>
      </c>
      <c r="BC2" s="78">
        <v>21</v>
      </c>
      <c r="BD2" s="134">
        <v>22</v>
      </c>
      <c r="BE2" s="103">
        <v>23</v>
      </c>
      <c r="BF2" s="103">
        <v>24</v>
      </c>
      <c r="BG2" s="78">
        <v>25</v>
      </c>
      <c r="BH2" s="78">
        <v>26</v>
      </c>
      <c r="BI2" s="78">
        <v>27</v>
      </c>
      <c r="BJ2" s="78">
        <v>28</v>
      </c>
      <c r="BK2" s="134">
        <v>29</v>
      </c>
      <c r="BL2" s="79">
        <v>30</v>
      </c>
      <c r="BM2" s="79">
        <v>31</v>
      </c>
      <c r="BN2" s="80">
        <v>1</v>
      </c>
      <c r="BO2" s="78">
        <v>2</v>
      </c>
      <c r="BP2" s="78">
        <v>3</v>
      </c>
      <c r="BQ2" s="78">
        <v>4</v>
      </c>
      <c r="BR2" s="134">
        <v>5</v>
      </c>
      <c r="BS2" s="103">
        <v>6</v>
      </c>
      <c r="BT2" s="103">
        <v>7</v>
      </c>
      <c r="BU2" s="78">
        <v>8</v>
      </c>
      <c r="BV2" s="78">
        <v>9</v>
      </c>
      <c r="BW2" s="78">
        <v>10</v>
      </c>
      <c r="BX2" s="78">
        <v>11</v>
      </c>
      <c r="BY2" s="134">
        <v>12</v>
      </c>
      <c r="BZ2" s="103">
        <v>13</v>
      </c>
      <c r="CA2" s="103">
        <v>14</v>
      </c>
      <c r="CB2" s="78">
        <v>15</v>
      </c>
      <c r="CC2" s="79">
        <v>16</v>
      </c>
      <c r="CD2" s="77">
        <v>17</v>
      </c>
      <c r="CE2" s="78">
        <v>18</v>
      </c>
      <c r="CF2" s="134">
        <v>19</v>
      </c>
      <c r="CG2" s="103">
        <v>20</v>
      </c>
      <c r="CH2" s="103">
        <v>21</v>
      </c>
      <c r="CI2" s="78">
        <v>22</v>
      </c>
      <c r="CJ2" s="78">
        <v>23</v>
      </c>
      <c r="CK2" s="172">
        <v>24</v>
      </c>
      <c r="CL2" s="78">
        <v>25</v>
      </c>
      <c r="CM2" s="134">
        <v>26</v>
      </c>
      <c r="CN2" s="103">
        <v>27</v>
      </c>
      <c r="CO2" s="103">
        <v>28</v>
      </c>
      <c r="CP2" s="78">
        <v>29</v>
      </c>
      <c r="CQ2" s="127">
        <v>30</v>
      </c>
      <c r="CR2" s="133">
        <v>1</v>
      </c>
      <c r="CS2" s="99">
        <v>2</v>
      </c>
      <c r="CT2" s="135">
        <v>3</v>
      </c>
      <c r="CU2" s="103">
        <v>4</v>
      </c>
      <c r="CV2" s="99">
        <v>5</v>
      </c>
      <c r="CW2" s="103">
        <v>6</v>
      </c>
      <c r="CX2" s="99">
        <v>7</v>
      </c>
      <c r="CY2" s="99">
        <v>8</v>
      </c>
      <c r="CZ2" s="99">
        <v>9</v>
      </c>
      <c r="DA2" s="135">
        <v>10</v>
      </c>
      <c r="DB2" s="103">
        <v>11</v>
      </c>
      <c r="DC2" s="99">
        <v>12</v>
      </c>
      <c r="DD2" s="103">
        <v>13</v>
      </c>
      <c r="DE2" s="99">
        <v>14</v>
      </c>
      <c r="DF2" s="99">
        <v>15</v>
      </c>
      <c r="DG2" s="99">
        <v>16</v>
      </c>
      <c r="DH2" s="135">
        <v>17</v>
      </c>
      <c r="DI2" s="103">
        <v>18</v>
      </c>
      <c r="DJ2" s="99">
        <v>19</v>
      </c>
      <c r="DK2" s="103">
        <v>20</v>
      </c>
      <c r="DL2" s="99">
        <v>21</v>
      </c>
      <c r="DM2" s="99">
        <v>22</v>
      </c>
      <c r="DN2" s="99">
        <v>23</v>
      </c>
      <c r="DO2" s="135">
        <v>24</v>
      </c>
      <c r="DP2" s="103">
        <v>25</v>
      </c>
      <c r="DQ2" s="99">
        <v>26</v>
      </c>
      <c r="DR2" s="103">
        <v>27</v>
      </c>
      <c r="DS2" s="99">
        <v>28</v>
      </c>
      <c r="DT2" s="103">
        <v>29</v>
      </c>
      <c r="DU2" s="99">
        <v>30</v>
      </c>
      <c r="DV2" s="135">
        <v>31</v>
      </c>
      <c r="DW2" s="133">
        <v>1</v>
      </c>
      <c r="DX2" s="103">
        <v>2</v>
      </c>
      <c r="DY2" s="103">
        <v>3</v>
      </c>
      <c r="DZ2" s="99">
        <v>4</v>
      </c>
      <c r="EA2" s="103">
        <v>5</v>
      </c>
      <c r="EB2" s="99">
        <v>6</v>
      </c>
      <c r="EC2" s="135">
        <v>7</v>
      </c>
      <c r="ED2" s="99">
        <v>8</v>
      </c>
      <c r="EE2" s="103">
        <v>9</v>
      </c>
      <c r="EF2" s="103">
        <v>10</v>
      </c>
      <c r="EG2" s="99">
        <v>11</v>
      </c>
      <c r="EH2" s="99">
        <v>12</v>
      </c>
      <c r="EI2" s="99">
        <v>13</v>
      </c>
      <c r="EJ2" s="135">
        <v>14</v>
      </c>
      <c r="EK2" s="99">
        <v>15</v>
      </c>
      <c r="EL2" s="103">
        <v>16</v>
      </c>
      <c r="EM2" s="103">
        <v>17</v>
      </c>
      <c r="EN2" s="99">
        <v>18</v>
      </c>
      <c r="EO2" s="99">
        <v>19</v>
      </c>
      <c r="EP2" s="99">
        <v>20</v>
      </c>
      <c r="EQ2" s="135">
        <v>21</v>
      </c>
      <c r="ER2" s="99">
        <v>22</v>
      </c>
      <c r="ES2" s="99">
        <v>23</v>
      </c>
      <c r="ET2" s="103">
        <v>24</v>
      </c>
      <c r="EU2" s="99">
        <v>25</v>
      </c>
      <c r="EV2" s="99">
        <v>26</v>
      </c>
      <c r="EW2" s="99">
        <v>27</v>
      </c>
      <c r="EX2" s="135">
        <v>28</v>
      </c>
    </row>
    <row r="3" spans="1:155" x14ac:dyDescent="0.3">
      <c r="A3" s="8" t="s">
        <v>98</v>
      </c>
      <c r="B3" s="141">
        <v>4079</v>
      </c>
      <c r="C3" s="142">
        <v>6996</v>
      </c>
      <c r="D3" s="142">
        <v>4679</v>
      </c>
      <c r="E3" s="142">
        <v>5990</v>
      </c>
      <c r="F3" s="142">
        <v>7433</v>
      </c>
      <c r="G3" s="143">
        <f>SUM(B3:F3)</f>
        <v>29177</v>
      </c>
      <c r="J3" s="1" t="s">
        <v>98</v>
      </c>
      <c r="K3" s="174">
        <f>SUM(K4:K6)</f>
        <v>54</v>
      </c>
      <c r="L3" s="174">
        <f>SUM(L4:L6)</f>
        <v>385</v>
      </c>
      <c r="M3" s="174">
        <f t="shared" ref="M3:BX3" si="0">SUM(M4:M6)</f>
        <v>311</v>
      </c>
      <c r="N3" s="174">
        <f t="shared" si="0"/>
        <v>470</v>
      </c>
      <c r="O3" s="174">
        <f t="shared" si="0"/>
        <v>0</v>
      </c>
      <c r="P3" s="174">
        <f t="shared" si="0"/>
        <v>201</v>
      </c>
      <c r="Q3" s="174">
        <f t="shared" si="0"/>
        <v>175</v>
      </c>
      <c r="R3" s="174">
        <f t="shared" si="0"/>
        <v>111</v>
      </c>
      <c r="S3" s="174">
        <f t="shared" si="0"/>
        <v>146</v>
      </c>
      <c r="T3" s="174">
        <f t="shared" si="0"/>
        <v>121</v>
      </c>
      <c r="U3" s="174">
        <f t="shared" si="0"/>
        <v>346</v>
      </c>
      <c r="V3" s="174">
        <f t="shared" si="0"/>
        <v>68</v>
      </c>
      <c r="W3" s="174">
        <f t="shared" si="0"/>
        <v>57</v>
      </c>
      <c r="X3" s="174">
        <f t="shared" si="0"/>
        <v>154</v>
      </c>
      <c r="Y3" s="174">
        <f t="shared" si="0"/>
        <v>196</v>
      </c>
      <c r="Z3" s="174">
        <f t="shared" si="0"/>
        <v>115</v>
      </c>
      <c r="AA3" s="174">
        <f t="shared" si="0"/>
        <v>151</v>
      </c>
      <c r="AB3" s="174">
        <f t="shared" si="0"/>
        <v>372</v>
      </c>
      <c r="AC3" s="174">
        <f t="shared" si="0"/>
        <v>0</v>
      </c>
      <c r="AD3" s="174">
        <f t="shared" si="0"/>
        <v>110</v>
      </c>
      <c r="AE3" s="174">
        <f t="shared" si="0"/>
        <v>101</v>
      </c>
      <c r="AF3" s="174">
        <f t="shared" si="0"/>
        <v>108</v>
      </c>
      <c r="AG3" s="174">
        <f t="shared" si="0"/>
        <v>153</v>
      </c>
      <c r="AH3" s="174">
        <f t="shared" si="0"/>
        <v>174</v>
      </c>
      <c r="AI3" s="174">
        <f t="shared" si="0"/>
        <v>382</v>
      </c>
      <c r="AJ3" s="174">
        <f t="shared" si="0"/>
        <v>0</v>
      </c>
      <c r="AK3" s="174">
        <f t="shared" si="0"/>
        <v>155</v>
      </c>
      <c r="AL3" s="174">
        <f t="shared" si="0"/>
        <v>148</v>
      </c>
      <c r="AM3" s="174">
        <f t="shared" si="0"/>
        <v>132</v>
      </c>
      <c r="AN3" s="174">
        <f t="shared" si="0"/>
        <v>140</v>
      </c>
      <c r="AO3" s="174">
        <f t="shared" si="0"/>
        <v>124</v>
      </c>
      <c r="AP3" s="174">
        <f t="shared" si="0"/>
        <v>387</v>
      </c>
      <c r="AQ3" s="174">
        <f t="shared" si="0"/>
        <v>0</v>
      </c>
      <c r="AR3" s="174">
        <f t="shared" si="0"/>
        <v>118</v>
      </c>
      <c r="AS3" s="174">
        <f t="shared" si="0"/>
        <v>201</v>
      </c>
      <c r="AT3" s="174">
        <f t="shared" si="0"/>
        <v>169</v>
      </c>
      <c r="AU3" s="174">
        <f t="shared" si="0"/>
        <v>153</v>
      </c>
      <c r="AV3" s="174">
        <f t="shared" si="0"/>
        <v>2470</v>
      </c>
      <c r="AW3" s="174">
        <f t="shared" si="0"/>
        <v>391</v>
      </c>
      <c r="AX3" s="174">
        <f t="shared" si="0"/>
        <v>0</v>
      </c>
      <c r="AY3" s="174">
        <f t="shared" si="0"/>
        <v>100</v>
      </c>
      <c r="AZ3" s="174">
        <f t="shared" si="0"/>
        <v>297</v>
      </c>
      <c r="BA3" s="174">
        <f t="shared" si="0"/>
        <v>88</v>
      </c>
      <c r="BB3" s="174">
        <f t="shared" si="0"/>
        <v>95</v>
      </c>
      <c r="BC3" s="174">
        <f t="shared" si="0"/>
        <v>98</v>
      </c>
      <c r="BD3" s="174">
        <f t="shared" si="0"/>
        <v>198</v>
      </c>
      <c r="BE3" s="174">
        <f t="shared" si="0"/>
        <v>0</v>
      </c>
      <c r="BF3" s="174">
        <f t="shared" si="0"/>
        <v>163</v>
      </c>
      <c r="BG3" s="174">
        <f t="shared" si="0"/>
        <v>133</v>
      </c>
      <c r="BH3" s="174">
        <f t="shared" si="0"/>
        <v>172</v>
      </c>
      <c r="BI3" s="174">
        <f t="shared" si="0"/>
        <v>121</v>
      </c>
      <c r="BJ3" s="174">
        <f t="shared" si="0"/>
        <v>101</v>
      </c>
      <c r="BK3" s="174">
        <f t="shared" si="0"/>
        <v>332</v>
      </c>
      <c r="BL3" s="174">
        <f t="shared" si="0"/>
        <v>0</v>
      </c>
      <c r="BM3" s="174">
        <f t="shared" si="0"/>
        <v>128</v>
      </c>
      <c r="BN3" s="174">
        <f t="shared" si="0"/>
        <v>99</v>
      </c>
      <c r="BO3" s="174">
        <f t="shared" si="0"/>
        <v>109</v>
      </c>
      <c r="BP3" s="174">
        <f t="shared" si="0"/>
        <v>114</v>
      </c>
      <c r="BQ3" s="174">
        <f t="shared" si="0"/>
        <v>103</v>
      </c>
      <c r="BR3" s="174">
        <f t="shared" si="0"/>
        <v>531</v>
      </c>
      <c r="BS3" s="174">
        <f t="shared" si="0"/>
        <v>118</v>
      </c>
      <c r="BT3" s="174">
        <f t="shared" si="0"/>
        <v>135</v>
      </c>
      <c r="BU3" s="174">
        <f t="shared" si="0"/>
        <v>143</v>
      </c>
      <c r="BV3" s="174">
        <f t="shared" si="0"/>
        <v>116</v>
      </c>
      <c r="BW3" s="174">
        <f t="shared" si="0"/>
        <v>132</v>
      </c>
      <c r="BX3" s="174">
        <f t="shared" si="0"/>
        <v>143</v>
      </c>
      <c r="BY3" s="174">
        <f t="shared" ref="BY3:EJ3" si="1">SUM(BY4:BY6)</f>
        <v>395</v>
      </c>
      <c r="BZ3" s="174">
        <f t="shared" si="1"/>
        <v>0</v>
      </c>
      <c r="CA3" s="174">
        <f t="shared" si="1"/>
        <v>264</v>
      </c>
      <c r="CB3" s="174">
        <f t="shared" si="1"/>
        <v>187</v>
      </c>
      <c r="CC3" s="174">
        <f t="shared" si="1"/>
        <v>151</v>
      </c>
      <c r="CD3" s="174">
        <f t="shared" si="1"/>
        <v>137</v>
      </c>
      <c r="CE3" s="174">
        <f t="shared" si="1"/>
        <v>170</v>
      </c>
      <c r="CF3" s="174">
        <f t="shared" si="1"/>
        <v>381</v>
      </c>
      <c r="CG3" s="174">
        <f t="shared" si="1"/>
        <v>0</v>
      </c>
      <c r="CH3" s="174">
        <f t="shared" si="1"/>
        <v>116</v>
      </c>
      <c r="CI3" s="174">
        <f t="shared" si="1"/>
        <v>142</v>
      </c>
      <c r="CJ3" s="174">
        <f t="shared" si="1"/>
        <v>55</v>
      </c>
      <c r="CK3" s="174">
        <f t="shared" si="1"/>
        <v>106</v>
      </c>
      <c r="CL3" s="174">
        <f t="shared" si="1"/>
        <v>96</v>
      </c>
      <c r="CM3" s="174">
        <f t="shared" si="1"/>
        <v>380</v>
      </c>
      <c r="CN3" s="174">
        <f t="shared" si="1"/>
        <v>0</v>
      </c>
      <c r="CO3" s="174">
        <f t="shared" si="1"/>
        <v>92</v>
      </c>
      <c r="CP3" s="174">
        <f t="shared" si="1"/>
        <v>136</v>
      </c>
      <c r="CQ3" s="174">
        <f t="shared" si="1"/>
        <v>128</v>
      </c>
      <c r="CR3" s="174">
        <f t="shared" si="1"/>
        <v>115</v>
      </c>
      <c r="CS3" s="174">
        <f t="shared" si="1"/>
        <v>86</v>
      </c>
      <c r="CT3" s="174">
        <f t="shared" si="1"/>
        <v>553</v>
      </c>
      <c r="CU3" s="174">
        <f t="shared" si="1"/>
        <v>0</v>
      </c>
      <c r="CV3" s="174">
        <f t="shared" si="1"/>
        <v>172</v>
      </c>
      <c r="CW3" s="174">
        <f t="shared" si="1"/>
        <v>133</v>
      </c>
      <c r="CX3" s="174">
        <f t="shared" si="1"/>
        <v>99</v>
      </c>
      <c r="CY3" s="174">
        <f t="shared" si="1"/>
        <v>123</v>
      </c>
      <c r="CZ3" s="174">
        <f t="shared" si="1"/>
        <v>151</v>
      </c>
      <c r="DA3" s="174">
        <f t="shared" si="1"/>
        <v>455</v>
      </c>
      <c r="DB3" s="174">
        <f t="shared" si="1"/>
        <v>0</v>
      </c>
      <c r="DC3" s="174">
        <f t="shared" si="1"/>
        <v>182</v>
      </c>
      <c r="DD3" s="174">
        <f t="shared" si="1"/>
        <v>116</v>
      </c>
      <c r="DE3" s="174">
        <f t="shared" si="1"/>
        <v>163</v>
      </c>
      <c r="DF3" s="174">
        <f t="shared" si="1"/>
        <v>121</v>
      </c>
      <c r="DG3" s="174">
        <f t="shared" si="1"/>
        <v>121</v>
      </c>
      <c r="DH3" s="174">
        <f t="shared" si="1"/>
        <v>471</v>
      </c>
      <c r="DI3" s="174">
        <f t="shared" si="1"/>
        <v>0</v>
      </c>
      <c r="DJ3" s="174">
        <f t="shared" si="1"/>
        <v>134</v>
      </c>
      <c r="DK3" s="174">
        <f t="shared" si="1"/>
        <v>146</v>
      </c>
      <c r="DL3" s="174">
        <f t="shared" si="1"/>
        <v>165</v>
      </c>
      <c r="DM3" s="174">
        <f t="shared" si="1"/>
        <v>195</v>
      </c>
      <c r="DN3" s="174">
        <f t="shared" si="1"/>
        <v>134</v>
      </c>
      <c r="DO3" s="174">
        <f t="shared" si="1"/>
        <v>512</v>
      </c>
      <c r="DP3" s="174">
        <f t="shared" si="1"/>
        <v>0</v>
      </c>
      <c r="DQ3" s="174">
        <f t="shared" si="1"/>
        <v>175</v>
      </c>
      <c r="DR3" s="174">
        <f t="shared" si="1"/>
        <v>231</v>
      </c>
      <c r="DS3" s="174">
        <f t="shared" si="1"/>
        <v>155</v>
      </c>
      <c r="DT3" s="174">
        <f t="shared" si="1"/>
        <v>173</v>
      </c>
      <c r="DU3" s="174">
        <f t="shared" si="1"/>
        <v>161</v>
      </c>
      <c r="DV3" s="174">
        <f t="shared" si="1"/>
        <v>748</v>
      </c>
      <c r="DW3" s="174">
        <f t="shared" si="1"/>
        <v>0</v>
      </c>
      <c r="DX3" s="174">
        <f t="shared" si="1"/>
        <v>245</v>
      </c>
      <c r="DY3" s="174">
        <f t="shared" si="1"/>
        <v>232</v>
      </c>
      <c r="DZ3" s="174">
        <f t="shared" si="1"/>
        <v>185</v>
      </c>
      <c r="EA3" s="174">
        <f t="shared" si="1"/>
        <v>182</v>
      </c>
      <c r="EB3" s="174">
        <f t="shared" si="1"/>
        <v>231</v>
      </c>
      <c r="EC3" s="174">
        <f t="shared" si="1"/>
        <v>999</v>
      </c>
      <c r="ED3" s="174">
        <f t="shared" si="1"/>
        <v>0</v>
      </c>
      <c r="EE3" s="174">
        <f t="shared" si="1"/>
        <v>229</v>
      </c>
      <c r="EF3" s="174">
        <f t="shared" si="1"/>
        <v>210</v>
      </c>
      <c r="EG3" s="174">
        <f t="shared" si="1"/>
        <v>161</v>
      </c>
      <c r="EH3" s="174">
        <f t="shared" si="1"/>
        <v>190</v>
      </c>
      <c r="EI3" s="174">
        <f t="shared" si="1"/>
        <v>182</v>
      </c>
      <c r="EJ3" s="174">
        <f t="shared" si="1"/>
        <v>822</v>
      </c>
      <c r="EK3" s="174">
        <f t="shared" ref="EK3:EX3" si="2">SUM(EK4:EK6)</f>
        <v>122</v>
      </c>
      <c r="EL3" s="174">
        <f t="shared" si="2"/>
        <v>152</v>
      </c>
      <c r="EM3" s="174">
        <f t="shared" si="2"/>
        <v>169</v>
      </c>
      <c r="EN3" s="174">
        <f t="shared" si="2"/>
        <v>200</v>
      </c>
      <c r="EO3" s="174">
        <f t="shared" si="2"/>
        <v>145</v>
      </c>
      <c r="EP3" s="174">
        <f t="shared" si="2"/>
        <v>140</v>
      </c>
      <c r="EQ3" s="174">
        <f t="shared" si="2"/>
        <v>631</v>
      </c>
      <c r="ER3" s="174">
        <f t="shared" si="2"/>
        <v>0</v>
      </c>
      <c r="ES3" s="174">
        <f t="shared" si="2"/>
        <v>210</v>
      </c>
      <c r="ET3" s="174">
        <f t="shared" si="2"/>
        <v>240</v>
      </c>
      <c r="EU3" s="174">
        <f t="shared" si="2"/>
        <v>212</v>
      </c>
      <c r="EV3" s="174">
        <f t="shared" si="2"/>
        <v>257</v>
      </c>
      <c r="EW3" s="174">
        <f t="shared" si="2"/>
        <v>417</v>
      </c>
      <c r="EX3" s="174">
        <f t="shared" si="2"/>
        <v>670</v>
      </c>
      <c r="EY3" s="174">
        <f>SUM(EY4:EY6)</f>
        <v>29177</v>
      </c>
    </row>
    <row r="4" spans="1:155" x14ac:dyDescent="0.3">
      <c r="A4" s="85" t="s">
        <v>255</v>
      </c>
      <c r="B4" s="90">
        <v>3427</v>
      </c>
      <c r="C4" s="74">
        <v>5205</v>
      </c>
      <c r="D4" s="74">
        <v>2874</v>
      </c>
      <c r="E4" s="74">
        <v>3245</v>
      </c>
      <c r="F4" s="74">
        <v>5217</v>
      </c>
      <c r="G4" s="84">
        <f>SUM(B4:F4)</f>
        <v>19968</v>
      </c>
      <c r="J4" s="85" t="s">
        <v>80</v>
      </c>
      <c r="K4" s="175">
        <v>54</v>
      </c>
      <c r="L4">
        <v>385</v>
      </c>
      <c r="M4">
        <v>311</v>
      </c>
      <c r="N4">
        <v>470</v>
      </c>
      <c r="P4">
        <v>201</v>
      </c>
      <c r="Q4">
        <v>175</v>
      </c>
      <c r="R4">
        <v>111</v>
      </c>
      <c r="S4">
        <v>146</v>
      </c>
      <c r="T4">
        <v>121</v>
      </c>
      <c r="U4">
        <v>69</v>
      </c>
      <c r="V4">
        <v>68</v>
      </c>
      <c r="W4">
        <v>57</v>
      </c>
      <c r="X4">
        <v>154</v>
      </c>
      <c r="Y4">
        <v>162</v>
      </c>
      <c r="Z4">
        <v>89</v>
      </c>
      <c r="AA4">
        <v>151</v>
      </c>
      <c r="AB4">
        <v>104</v>
      </c>
      <c r="AD4">
        <v>102</v>
      </c>
      <c r="AE4">
        <v>101</v>
      </c>
      <c r="AF4">
        <v>108</v>
      </c>
      <c r="AG4">
        <v>114</v>
      </c>
      <c r="AH4">
        <v>174</v>
      </c>
      <c r="AI4">
        <v>84</v>
      </c>
      <c r="AK4">
        <v>155</v>
      </c>
      <c r="AL4">
        <v>90</v>
      </c>
      <c r="AM4">
        <v>122</v>
      </c>
      <c r="AN4">
        <v>106</v>
      </c>
      <c r="AO4">
        <v>124</v>
      </c>
      <c r="AP4">
        <v>66</v>
      </c>
      <c r="AR4">
        <v>75</v>
      </c>
      <c r="AS4">
        <v>94</v>
      </c>
      <c r="AT4">
        <v>68</v>
      </c>
      <c r="AU4">
        <v>104</v>
      </c>
      <c r="AV4">
        <v>97</v>
      </c>
      <c r="AW4">
        <v>68</v>
      </c>
      <c r="AY4">
        <v>75</v>
      </c>
      <c r="AZ4">
        <v>297</v>
      </c>
      <c r="BA4">
        <v>77</v>
      </c>
      <c r="BB4">
        <v>71</v>
      </c>
      <c r="BC4">
        <v>98</v>
      </c>
      <c r="BD4">
        <v>49</v>
      </c>
      <c r="BF4">
        <v>86</v>
      </c>
      <c r="BG4">
        <v>97</v>
      </c>
      <c r="BH4">
        <v>93</v>
      </c>
      <c r="BI4">
        <v>106</v>
      </c>
      <c r="BJ4">
        <v>101</v>
      </c>
      <c r="BK4">
        <v>332</v>
      </c>
      <c r="BM4">
        <v>97</v>
      </c>
      <c r="BN4">
        <v>88</v>
      </c>
      <c r="BO4">
        <v>109</v>
      </c>
      <c r="BP4">
        <v>114</v>
      </c>
      <c r="BQ4">
        <v>103</v>
      </c>
      <c r="BR4">
        <v>79</v>
      </c>
      <c r="BS4">
        <v>118</v>
      </c>
      <c r="BT4">
        <v>107</v>
      </c>
      <c r="BU4">
        <v>139</v>
      </c>
      <c r="BV4">
        <v>106</v>
      </c>
      <c r="BW4">
        <v>119</v>
      </c>
      <c r="BX4">
        <v>143</v>
      </c>
      <c r="BY4">
        <v>92</v>
      </c>
      <c r="CA4">
        <v>148</v>
      </c>
      <c r="CB4">
        <v>151</v>
      </c>
      <c r="CC4">
        <v>114</v>
      </c>
      <c r="CD4">
        <v>116</v>
      </c>
      <c r="CE4">
        <v>155</v>
      </c>
      <c r="CF4">
        <v>73</v>
      </c>
      <c r="CH4">
        <v>93</v>
      </c>
      <c r="CI4">
        <v>95</v>
      </c>
      <c r="CJ4">
        <v>55</v>
      </c>
      <c r="CK4">
        <v>106</v>
      </c>
      <c r="CL4">
        <v>96</v>
      </c>
      <c r="CM4">
        <v>79</v>
      </c>
      <c r="CO4">
        <v>85</v>
      </c>
      <c r="CP4">
        <v>110</v>
      </c>
      <c r="CQ4">
        <v>81</v>
      </c>
      <c r="CR4">
        <v>95</v>
      </c>
      <c r="CS4">
        <v>76</v>
      </c>
      <c r="CT4">
        <v>69</v>
      </c>
      <c r="CV4">
        <v>117</v>
      </c>
      <c r="CW4">
        <v>107</v>
      </c>
      <c r="CX4">
        <v>91</v>
      </c>
      <c r="CY4">
        <v>114</v>
      </c>
      <c r="CZ4">
        <v>138</v>
      </c>
      <c r="DA4">
        <v>84</v>
      </c>
      <c r="DC4">
        <v>147</v>
      </c>
      <c r="DD4">
        <v>88</v>
      </c>
      <c r="DE4">
        <v>121</v>
      </c>
      <c r="DF4">
        <v>121</v>
      </c>
      <c r="DG4">
        <v>121</v>
      </c>
      <c r="DH4">
        <v>90</v>
      </c>
      <c r="DJ4">
        <v>130</v>
      </c>
      <c r="DK4">
        <v>146</v>
      </c>
      <c r="DL4">
        <v>151</v>
      </c>
      <c r="DM4">
        <v>136</v>
      </c>
      <c r="DN4">
        <v>129</v>
      </c>
      <c r="DO4">
        <v>86</v>
      </c>
      <c r="DQ4">
        <v>159</v>
      </c>
      <c r="DR4">
        <v>206</v>
      </c>
      <c r="DS4">
        <v>146</v>
      </c>
      <c r="DT4">
        <v>158</v>
      </c>
      <c r="DU4">
        <v>142</v>
      </c>
      <c r="DV4">
        <v>77</v>
      </c>
      <c r="DX4">
        <v>238</v>
      </c>
      <c r="DY4">
        <v>211</v>
      </c>
      <c r="DZ4">
        <v>151</v>
      </c>
      <c r="EA4">
        <v>167</v>
      </c>
      <c r="EB4">
        <v>219</v>
      </c>
      <c r="EC4">
        <v>140</v>
      </c>
      <c r="EE4">
        <v>229</v>
      </c>
      <c r="EF4">
        <v>210</v>
      </c>
      <c r="EG4">
        <v>161</v>
      </c>
      <c r="EH4">
        <v>190</v>
      </c>
      <c r="EI4">
        <v>182</v>
      </c>
      <c r="EJ4">
        <v>80</v>
      </c>
      <c r="EK4">
        <v>122</v>
      </c>
      <c r="EL4">
        <v>152</v>
      </c>
      <c r="EM4">
        <v>169</v>
      </c>
      <c r="EN4">
        <v>200</v>
      </c>
      <c r="EO4">
        <v>145</v>
      </c>
      <c r="EP4">
        <v>140</v>
      </c>
      <c r="EQ4">
        <v>108</v>
      </c>
      <c r="ES4">
        <v>210</v>
      </c>
      <c r="ET4">
        <v>240</v>
      </c>
      <c r="EU4">
        <v>212</v>
      </c>
      <c r="EV4">
        <v>254</v>
      </c>
      <c r="EW4">
        <v>417</v>
      </c>
      <c r="EX4">
        <v>670</v>
      </c>
      <c r="EY4">
        <f>SUM(K4:EX4)</f>
        <v>17595</v>
      </c>
    </row>
    <row r="5" spans="1:155" x14ac:dyDescent="0.3">
      <c r="A5" s="85" t="s">
        <v>256</v>
      </c>
      <c r="B5" s="90">
        <v>545</v>
      </c>
      <c r="C5" s="74">
        <v>1091</v>
      </c>
      <c r="D5" s="74">
        <v>1350</v>
      </c>
      <c r="E5" s="74">
        <v>2290</v>
      </c>
      <c r="F5" s="74">
        <v>2127</v>
      </c>
      <c r="G5" s="84">
        <f>SUM(B5:F5)</f>
        <v>7403</v>
      </c>
      <c r="J5" s="85" t="s">
        <v>81</v>
      </c>
      <c r="K5" s="175"/>
      <c r="U5">
        <v>277</v>
      </c>
      <c r="AB5">
        <v>268</v>
      </c>
      <c r="AI5">
        <v>298</v>
      </c>
      <c r="AP5">
        <v>321</v>
      </c>
      <c r="AV5">
        <v>2373</v>
      </c>
      <c r="AW5">
        <v>323</v>
      </c>
      <c r="BD5">
        <v>149</v>
      </c>
      <c r="BR5">
        <v>438</v>
      </c>
      <c r="BY5">
        <v>303</v>
      </c>
      <c r="CF5">
        <v>308</v>
      </c>
      <c r="CM5">
        <v>301</v>
      </c>
      <c r="CT5">
        <v>471</v>
      </c>
      <c r="DA5">
        <v>356</v>
      </c>
      <c r="DH5">
        <v>381</v>
      </c>
      <c r="DO5">
        <v>411</v>
      </c>
      <c r="DV5">
        <v>671</v>
      </c>
      <c r="EC5">
        <v>859</v>
      </c>
      <c r="EJ5">
        <v>742</v>
      </c>
      <c r="EQ5">
        <v>523</v>
      </c>
      <c r="EV5">
        <v>3</v>
      </c>
      <c r="EY5">
        <f>SUM(L5:EX5)</f>
        <v>9776</v>
      </c>
    </row>
    <row r="6" spans="1:155" x14ac:dyDescent="0.3">
      <c r="A6" s="9" t="s">
        <v>257</v>
      </c>
      <c r="B6" s="90">
        <v>107</v>
      </c>
      <c r="C6" s="74">
        <v>700</v>
      </c>
      <c r="D6" s="74">
        <v>455</v>
      </c>
      <c r="E6" s="74">
        <v>455</v>
      </c>
      <c r="F6" s="74">
        <v>89</v>
      </c>
      <c r="G6" s="84">
        <f>SUM(B6:F6)</f>
        <v>1806</v>
      </c>
      <c r="J6" s="85" t="s">
        <v>74</v>
      </c>
      <c r="K6" s="175"/>
      <c r="Y6">
        <v>34</v>
      </c>
      <c r="Z6">
        <v>26</v>
      </c>
      <c r="AD6">
        <v>8</v>
      </c>
      <c r="AG6">
        <v>39</v>
      </c>
      <c r="AI6">
        <v>0</v>
      </c>
      <c r="AK6">
        <v>0</v>
      </c>
      <c r="AL6">
        <v>58</v>
      </c>
      <c r="AM6">
        <v>10</v>
      </c>
      <c r="AN6">
        <v>34</v>
      </c>
      <c r="AR6">
        <v>43</v>
      </c>
      <c r="AS6">
        <v>107</v>
      </c>
      <c r="AT6">
        <v>101</v>
      </c>
      <c r="AU6">
        <v>49</v>
      </c>
      <c r="AY6">
        <v>25</v>
      </c>
      <c r="BA6">
        <v>11</v>
      </c>
      <c r="BB6">
        <v>24</v>
      </c>
      <c r="BF6">
        <v>77</v>
      </c>
      <c r="BG6">
        <v>36</v>
      </c>
      <c r="BH6">
        <v>79</v>
      </c>
      <c r="BI6">
        <v>15</v>
      </c>
      <c r="BM6">
        <v>31</v>
      </c>
      <c r="BN6">
        <v>11</v>
      </c>
      <c r="BR6">
        <v>14</v>
      </c>
      <c r="BT6">
        <v>28</v>
      </c>
      <c r="BU6">
        <v>4</v>
      </c>
      <c r="BV6">
        <v>10</v>
      </c>
      <c r="BW6">
        <v>13</v>
      </c>
      <c r="CA6">
        <v>116</v>
      </c>
      <c r="CB6">
        <v>36</v>
      </c>
      <c r="CC6">
        <v>37</v>
      </c>
      <c r="CD6">
        <v>21</v>
      </c>
      <c r="CE6">
        <v>15</v>
      </c>
      <c r="CH6">
        <v>23</v>
      </c>
      <c r="CI6">
        <v>47</v>
      </c>
      <c r="CJ6">
        <v>0</v>
      </c>
      <c r="CK6">
        <v>0</v>
      </c>
      <c r="CL6">
        <v>0</v>
      </c>
      <c r="CM6">
        <v>0</v>
      </c>
      <c r="CO6">
        <v>7</v>
      </c>
      <c r="CP6">
        <v>26</v>
      </c>
      <c r="CQ6">
        <v>47</v>
      </c>
      <c r="CR6">
        <v>20</v>
      </c>
      <c r="CS6">
        <v>10</v>
      </c>
      <c r="CT6">
        <v>13</v>
      </c>
      <c r="CV6">
        <v>55</v>
      </c>
      <c r="CW6">
        <v>26</v>
      </c>
      <c r="CX6">
        <v>8</v>
      </c>
      <c r="CY6">
        <v>9</v>
      </c>
      <c r="CZ6">
        <v>13</v>
      </c>
      <c r="DA6">
        <v>15</v>
      </c>
      <c r="DC6">
        <v>35</v>
      </c>
      <c r="DD6">
        <v>28</v>
      </c>
      <c r="DE6">
        <v>42</v>
      </c>
      <c r="DJ6">
        <v>4</v>
      </c>
      <c r="DL6">
        <v>14</v>
      </c>
      <c r="DM6">
        <v>59</v>
      </c>
      <c r="DN6">
        <v>5</v>
      </c>
      <c r="DO6">
        <v>15</v>
      </c>
      <c r="DQ6">
        <v>16</v>
      </c>
      <c r="DR6">
        <v>25</v>
      </c>
      <c r="DS6">
        <v>9</v>
      </c>
      <c r="DT6">
        <v>15</v>
      </c>
      <c r="DU6">
        <v>19</v>
      </c>
      <c r="DX6">
        <v>7</v>
      </c>
      <c r="DY6">
        <v>21</v>
      </c>
      <c r="DZ6">
        <v>34</v>
      </c>
      <c r="EA6">
        <v>15</v>
      </c>
      <c r="EB6">
        <v>12</v>
      </c>
      <c r="EY6">
        <f>SUM(L6:EX6)</f>
        <v>1806</v>
      </c>
    </row>
    <row r="7" spans="1:155" s="173" customFormat="1" ht="15" thickBot="1" x14ac:dyDescent="0.35">
      <c r="A7" s="87" t="s">
        <v>258</v>
      </c>
      <c r="B7" s="144">
        <v>61</v>
      </c>
      <c r="C7" s="145">
        <v>137</v>
      </c>
      <c r="D7" s="145">
        <v>121</v>
      </c>
      <c r="E7" s="145">
        <v>207</v>
      </c>
      <c r="F7" s="145">
        <v>271</v>
      </c>
      <c r="G7" s="116">
        <f>SUM(B7:F7)</f>
        <v>797</v>
      </c>
      <c r="J7" s="87" t="s">
        <v>99</v>
      </c>
      <c r="K7" s="176"/>
      <c r="S7" s="173">
        <v>8</v>
      </c>
      <c r="T7" s="173">
        <v>5</v>
      </c>
      <c r="U7" s="173">
        <v>9</v>
      </c>
      <c r="AA7" s="173">
        <v>2</v>
      </c>
      <c r="AB7" s="173">
        <v>1</v>
      </c>
      <c r="AG7" s="173">
        <v>22</v>
      </c>
      <c r="AH7" s="173">
        <v>14</v>
      </c>
      <c r="AI7" s="173">
        <v>12</v>
      </c>
      <c r="AN7" s="173">
        <v>10</v>
      </c>
      <c r="AO7" s="173">
        <v>11</v>
      </c>
      <c r="AP7" s="173">
        <v>7</v>
      </c>
      <c r="AU7" s="173">
        <v>7</v>
      </c>
      <c r="AV7" s="173">
        <v>8</v>
      </c>
      <c r="AW7" s="173">
        <v>10</v>
      </c>
      <c r="BB7" s="173">
        <v>17</v>
      </c>
      <c r="BC7" s="173">
        <v>8</v>
      </c>
      <c r="BD7" s="173">
        <v>10</v>
      </c>
      <c r="BI7" s="173">
        <v>15</v>
      </c>
      <c r="BJ7" s="173">
        <v>16</v>
      </c>
      <c r="BK7" s="173">
        <v>6</v>
      </c>
      <c r="BP7" s="173">
        <v>11</v>
      </c>
      <c r="BQ7" s="173">
        <v>11</v>
      </c>
      <c r="BR7" s="173">
        <v>11</v>
      </c>
      <c r="BW7" s="173">
        <v>7</v>
      </c>
      <c r="BX7" s="173">
        <v>8</v>
      </c>
      <c r="BY7" s="173">
        <v>11</v>
      </c>
      <c r="CA7" s="173">
        <v>2</v>
      </c>
      <c r="CB7" s="173">
        <v>1</v>
      </c>
      <c r="CC7" s="173">
        <v>0</v>
      </c>
      <c r="CD7" s="173">
        <v>12</v>
      </c>
      <c r="CF7" s="173">
        <v>8</v>
      </c>
      <c r="CK7" s="173">
        <v>9</v>
      </c>
      <c r="CL7" s="173">
        <v>14</v>
      </c>
      <c r="CM7" s="173">
        <v>16</v>
      </c>
      <c r="CR7" s="173">
        <v>15</v>
      </c>
      <c r="CS7" s="173">
        <v>10</v>
      </c>
      <c r="CT7" s="173">
        <v>13</v>
      </c>
      <c r="CW7" s="173">
        <v>2</v>
      </c>
      <c r="CX7" s="173">
        <v>12</v>
      </c>
      <c r="CY7" s="173">
        <v>15</v>
      </c>
      <c r="CZ7" s="173">
        <v>17</v>
      </c>
      <c r="DA7" s="173">
        <v>15</v>
      </c>
      <c r="DE7" s="173">
        <v>1</v>
      </c>
      <c r="DF7" s="173">
        <v>9</v>
      </c>
      <c r="DG7" s="173">
        <v>6</v>
      </c>
      <c r="DH7" s="173">
        <v>17</v>
      </c>
      <c r="DJ7" s="173">
        <v>4</v>
      </c>
      <c r="DK7" s="173">
        <v>9</v>
      </c>
      <c r="DM7" s="173">
        <v>5</v>
      </c>
      <c r="DN7" s="173">
        <v>5</v>
      </c>
      <c r="DO7" s="173">
        <v>15</v>
      </c>
      <c r="DS7" s="173">
        <v>8</v>
      </c>
      <c r="DT7" s="173">
        <v>14</v>
      </c>
      <c r="DU7" s="173">
        <v>1</v>
      </c>
      <c r="DV7" s="173">
        <v>14</v>
      </c>
      <c r="DX7" s="173">
        <v>13</v>
      </c>
      <c r="EB7" s="173">
        <v>12</v>
      </c>
      <c r="EC7" s="173">
        <v>11</v>
      </c>
      <c r="EE7" s="173">
        <v>10</v>
      </c>
      <c r="EF7" s="173">
        <v>9</v>
      </c>
      <c r="EG7" s="173">
        <v>8</v>
      </c>
      <c r="EI7" s="173">
        <v>15</v>
      </c>
      <c r="EJ7" s="173">
        <v>15</v>
      </c>
      <c r="EL7" s="173">
        <v>9</v>
      </c>
      <c r="EM7" s="173">
        <v>8</v>
      </c>
      <c r="EN7" s="173">
        <v>11</v>
      </c>
      <c r="EO7" s="173">
        <v>13</v>
      </c>
      <c r="EP7" s="173">
        <v>12</v>
      </c>
      <c r="EQ7" s="173">
        <v>15</v>
      </c>
      <c r="ES7" s="173">
        <v>25</v>
      </c>
      <c r="ET7" s="173">
        <v>25</v>
      </c>
      <c r="EU7" s="173">
        <v>13</v>
      </c>
      <c r="EV7" s="173">
        <v>15</v>
      </c>
      <c r="EW7" s="173">
        <v>18</v>
      </c>
      <c r="EX7" s="173">
        <v>14</v>
      </c>
      <c r="EY7" s="173">
        <f>SUM(L7:EX7)</f>
        <v>797</v>
      </c>
    </row>
    <row r="8" spans="1:155" ht="15" thickBot="1" x14ac:dyDescent="0.35">
      <c r="A8" s="3"/>
      <c r="B8" s="27"/>
      <c r="C8" s="27"/>
      <c r="D8" s="27"/>
      <c r="E8" s="27"/>
      <c r="F8" s="27"/>
      <c r="G8" s="56"/>
      <c r="H8" s="146">
        <f>G3</f>
        <v>29177</v>
      </c>
    </row>
    <row r="9" spans="1:155" ht="15" thickBot="1" x14ac:dyDescent="0.35">
      <c r="A9" s="3"/>
      <c r="B9" s="27"/>
      <c r="C9" s="27"/>
      <c r="D9" s="27"/>
      <c r="E9" s="27"/>
      <c r="F9" s="27"/>
      <c r="G9" s="27"/>
      <c r="L9" t="s">
        <v>234</v>
      </c>
      <c r="M9" t="s">
        <v>235</v>
      </c>
      <c r="N9" t="s">
        <v>236</v>
      </c>
      <c r="O9" t="s">
        <v>237</v>
      </c>
      <c r="P9" t="s">
        <v>238</v>
      </c>
      <c r="Q9" t="s">
        <v>239</v>
      </c>
      <c r="R9" t="s">
        <v>240</v>
      </c>
      <c r="S9" t="s">
        <v>241</v>
      </c>
      <c r="T9" t="s">
        <v>242</v>
      </c>
      <c r="U9" t="s">
        <v>243</v>
      </c>
      <c r="V9" t="s">
        <v>244</v>
      </c>
      <c r="W9" t="s">
        <v>245</v>
      </c>
      <c r="X9" t="s">
        <v>246</v>
      </c>
      <c r="Y9" t="s">
        <v>247</v>
      </c>
      <c r="Z9" t="s">
        <v>248</v>
      </c>
      <c r="AA9" t="s">
        <v>249</v>
      </c>
      <c r="AB9" t="s">
        <v>250</v>
      </c>
      <c r="AC9" t="s">
        <v>251</v>
      </c>
      <c r="AD9" t="s">
        <v>252</v>
      </c>
      <c r="AE9" t="s">
        <v>253</v>
      </c>
      <c r="AF9" t="s">
        <v>254</v>
      </c>
    </row>
    <row r="10" spans="1:155" ht="15" thickBot="1" x14ac:dyDescent="0.35">
      <c r="A10" s="15" t="s">
        <v>1</v>
      </c>
      <c r="B10" s="31"/>
      <c r="C10" s="31"/>
      <c r="D10" s="31"/>
      <c r="E10" s="31"/>
      <c r="F10" s="31"/>
      <c r="G10" s="27"/>
      <c r="H10" s="147" t="s">
        <v>1</v>
      </c>
      <c r="L10">
        <f>SUM(K3:N3)</f>
        <v>1220</v>
      </c>
      <c r="M10">
        <f>SUM(O3:U3)</f>
        <v>1100</v>
      </c>
      <c r="N10">
        <f>SUM(V3:AB3)</f>
        <v>1113</v>
      </c>
      <c r="O10">
        <f>SUM(AC3:AI3)</f>
        <v>1028</v>
      </c>
      <c r="P10">
        <f>SUM(AJ3:AP3)</f>
        <v>1086</v>
      </c>
      <c r="Q10">
        <f>SUM(AQ3:AW3)</f>
        <v>3502</v>
      </c>
      <c r="R10">
        <f>SUM(AX3:BD3)</f>
        <v>876</v>
      </c>
      <c r="S10">
        <f>SUM(BE3:BK3)</f>
        <v>1022</v>
      </c>
      <c r="T10">
        <f>SUM(BL3:BR3)</f>
        <v>1084</v>
      </c>
      <c r="U10">
        <f>SUM(BS3:BY3)</f>
        <v>1182</v>
      </c>
      <c r="V10">
        <f>SUM(BZ3:CF3)</f>
        <v>1290</v>
      </c>
      <c r="W10">
        <f>SUM(CG3:CM3)</f>
        <v>895</v>
      </c>
      <c r="X10">
        <f>SUM(CN3:CT3)</f>
        <v>1110</v>
      </c>
      <c r="Y10">
        <f>SUM(CU3:DA3)</f>
        <v>1133</v>
      </c>
      <c r="Z10">
        <f>SUM(DB3:DH3)</f>
        <v>1174</v>
      </c>
      <c r="AA10">
        <f>SUM(DI3:DO3)</f>
        <v>1286</v>
      </c>
      <c r="AB10">
        <f>SUM(DP3:DV3)</f>
        <v>1643</v>
      </c>
      <c r="AC10">
        <f>SUM(DW3:EC3)</f>
        <v>2074</v>
      </c>
      <c r="AD10">
        <f>SUM(ED3:EK3)</f>
        <v>1916</v>
      </c>
      <c r="AE10">
        <f>SUM(EK3:EQ3)</f>
        <v>1559</v>
      </c>
      <c r="AF10">
        <f>SUM(ER3:EX3)</f>
        <v>2006</v>
      </c>
    </row>
    <row r="11" spans="1:155" ht="15" customHeight="1" x14ac:dyDescent="0.3">
      <c r="A11" s="171" t="s">
        <v>181</v>
      </c>
      <c r="B11" s="34"/>
      <c r="C11" s="34">
        <v>194</v>
      </c>
      <c r="D11" s="34"/>
      <c r="E11" s="34"/>
      <c r="F11" s="34"/>
      <c r="G11" s="43">
        <f t="shared" ref="G11:G17" si="3">SUM(B11:F11)</f>
        <v>194</v>
      </c>
    </row>
    <row r="12" spans="1:155" x14ac:dyDescent="0.3">
      <c r="A12" s="13" t="s">
        <v>185</v>
      </c>
      <c r="B12" s="27"/>
      <c r="C12" s="27">
        <v>216</v>
      </c>
      <c r="D12" s="27"/>
      <c r="E12" s="27"/>
      <c r="F12" s="27"/>
      <c r="G12" s="40">
        <f t="shared" si="3"/>
        <v>216</v>
      </c>
    </row>
    <row r="13" spans="1:155" x14ac:dyDescent="0.3">
      <c r="A13" s="13" t="s">
        <v>190</v>
      </c>
      <c r="B13" s="27"/>
      <c r="C13" s="27">
        <v>172</v>
      </c>
      <c r="D13" s="27"/>
      <c r="E13" s="27"/>
      <c r="F13" s="27"/>
      <c r="G13" s="40">
        <f t="shared" si="3"/>
        <v>172</v>
      </c>
    </row>
    <row r="14" spans="1:155" x14ac:dyDescent="0.3">
      <c r="A14" s="117"/>
      <c r="B14" s="28"/>
      <c r="C14" s="27"/>
      <c r="D14" s="27"/>
      <c r="E14" s="27"/>
      <c r="F14" s="27"/>
      <c r="G14" s="40">
        <f t="shared" si="3"/>
        <v>0</v>
      </c>
    </row>
    <row r="15" spans="1:155" x14ac:dyDescent="0.3">
      <c r="A15" s="13"/>
      <c r="B15" s="27"/>
      <c r="C15" s="27"/>
      <c r="D15" s="27"/>
      <c r="E15" s="27"/>
      <c r="F15" s="27"/>
      <c r="G15" s="40">
        <f t="shared" si="3"/>
        <v>0</v>
      </c>
    </row>
    <row r="16" spans="1:155" x14ac:dyDescent="0.3">
      <c r="A16" s="13"/>
      <c r="B16" s="27"/>
      <c r="C16" s="27"/>
      <c r="D16" s="27"/>
      <c r="E16" s="27"/>
      <c r="F16" s="27"/>
      <c r="G16" s="40">
        <f t="shared" si="3"/>
        <v>0</v>
      </c>
    </row>
    <row r="17" spans="1:8" ht="15" thickBot="1" x14ac:dyDescent="0.35">
      <c r="A17" s="148"/>
      <c r="B17" s="31"/>
      <c r="C17" s="31"/>
      <c r="D17" s="31"/>
      <c r="E17" s="31"/>
      <c r="F17" s="31"/>
      <c r="G17" s="32">
        <f t="shared" si="3"/>
        <v>0</v>
      </c>
    </row>
    <row r="18" spans="1:8" ht="15" thickBot="1" x14ac:dyDescent="0.35">
      <c r="A18" s="3"/>
      <c r="B18" s="27"/>
      <c r="C18" s="27"/>
      <c r="D18" s="27"/>
      <c r="E18" s="27"/>
      <c r="F18" s="27"/>
      <c r="G18" s="27"/>
      <c r="H18" s="146">
        <f>SUM(G11:G17)</f>
        <v>582</v>
      </c>
    </row>
    <row r="19" spans="1:8" ht="15" thickBot="1" x14ac:dyDescent="0.35">
      <c r="A19" s="3"/>
      <c r="B19" s="27"/>
      <c r="C19" s="27"/>
      <c r="D19" s="27"/>
      <c r="E19" s="27"/>
      <c r="F19" s="27"/>
      <c r="G19" s="56"/>
    </row>
    <row r="20" spans="1:8" ht="15" thickBot="1" x14ac:dyDescent="0.35">
      <c r="A20" s="15" t="s">
        <v>83</v>
      </c>
      <c r="B20" s="27"/>
      <c r="C20" s="27"/>
      <c r="D20" s="27"/>
      <c r="E20" s="27"/>
      <c r="F20" s="27"/>
      <c r="G20" s="56"/>
      <c r="H20" s="147" t="s">
        <v>83</v>
      </c>
    </row>
    <row r="21" spans="1:8" x14ac:dyDescent="0.3">
      <c r="A21" s="13" t="s">
        <v>205</v>
      </c>
      <c r="B21" s="34"/>
      <c r="C21" s="34"/>
      <c r="D21" s="34">
        <v>73</v>
      </c>
      <c r="E21" s="34">
        <v>117</v>
      </c>
      <c r="F21" s="34"/>
      <c r="G21" s="43">
        <f>SUM(B21:F21)</f>
        <v>190</v>
      </c>
    </row>
    <row r="22" spans="1:8" x14ac:dyDescent="0.3">
      <c r="A22" s="13" t="s">
        <v>204</v>
      </c>
      <c r="B22" s="27"/>
      <c r="C22" s="27"/>
      <c r="D22" s="27"/>
      <c r="E22" s="27">
        <v>60</v>
      </c>
      <c r="F22" s="27"/>
      <c r="G22" s="40">
        <f>SUM(B22:F22)</f>
        <v>60</v>
      </c>
    </row>
    <row r="23" spans="1:8" ht="15" thickBot="1" x14ac:dyDescent="0.35">
      <c r="A23" s="14"/>
      <c r="B23" s="31"/>
      <c r="C23" s="31"/>
      <c r="D23" s="31"/>
      <c r="E23" s="31"/>
      <c r="F23" s="31"/>
      <c r="G23" s="32">
        <f>SUM(B23:F23)</f>
        <v>0</v>
      </c>
    </row>
    <row r="24" spans="1:8" ht="15" thickBot="1" x14ac:dyDescent="0.35">
      <c r="A24" s="3"/>
      <c r="B24" s="27"/>
      <c r="C24" s="27"/>
      <c r="D24" s="27"/>
      <c r="E24" s="27"/>
      <c r="F24" s="27"/>
      <c r="G24" s="56"/>
      <c r="H24" s="146">
        <f>SUM(G21:G23)</f>
        <v>250</v>
      </c>
    </row>
    <row r="25" spans="1:8" ht="15" thickBot="1" x14ac:dyDescent="0.35">
      <c r="A25" s="57"/>
      <c r="B25" s="27"/>
      <c r="C25" s="27"/>
      <c r="D25" s="27"/>
      <c r="E25" s="27"/>
      <c r="F25" s="27"/>
      <c r="G25" s="27"/>
    </row>
    <row r="26" spans="1:8" ht="15" thickBot="1" x14ac:dyDescent="0.35">
      <c r="A26" s="15" t="s">
        <v>3</v>
      </c>
      <c r="B26" s="27"/>
      <c r="C26" s="27"/>
      <c r="D26" s="27"/>
      <c r="E26" s="27"/>
      <c r="F26" s="27"/>
      <c r="G26" s="27"/>
      <c r="H26" s="147" t="s">
        <v>3</v>
      </c>
    </row>
    <row r="27" spans="1:8" ht="15" customHeight="1" x14ac:dyDescent="0.3">
      <c r="A27" s="117" t="s">
        <v>183</v>
      </c>
      <c r="B27" s="33">
        <v>364</v>
      </c>
      <c r="C27" s="34"/>
      <c r="D27" s="34"/>
      <c r="E27" s="34"/>
      <c r="F27" s="34"/>
      <c r="G27" s="43">
        <f>SUM(B27:F27)</f>
        <v>364</v>
      </c>
    </row>
    <row r="28" spans="1:8" ht="15" customHeight="1" x14ac:dyDescent="0.3">
      <c r="A28" s="117" t="s">
        <v>186</v>
      </c>
      <c r="B28" s="28"/>
      <c r="C28" s="27">
        <v>115</v>
      </c>
      <c r="D28" s="27"/>
      <c r="E28" s="27"/>
      <c r="F28" s="27"/>
      <c r="G28" s="40">
        <f>SUM(B28:F28)</f>
        <v>115</v>
      </c>
    </row>
    <row r="29" spans="1:8" ht="15" customHeight="1" x14ac:dyDescent="0.3">
      <c r="A29" s="117" t="s">
        <v>198</v>
      </c>
      <c r="B29" s="28">
        <v>165</v>
      </c>
      <c r="C29" s="27"/>
      <c r="D29" s="27">
        <v>111</v>
      </c>
      <c r="E29" s="27"/>
      <c r="F29" s="27"/>
      <c r="G29" s="40">
        <f>SUM(B29:F29)</f>
        <v>276</v>
      </c>
    </row>
    <row r="30" spans="1:8" ht="15" thickBot="1" x14ac:dyDescent="0.35">
      <c r="A30" s="14"/>
      <c r="B30" s="30"/>
      <c r="C30" s="31"/>
      <c r="D30" s="31"/>
      <c r="E30" s="31"/>
      <c r="F30" s="31"/>
      <c r="G30" s="32">
        <f>SUM(B30:F30)</f>
        <v>0</v>
      </c>
    </row>
    <row r="31" spans="1:8" ht="15" thickBot="1" x14ac:dyDescent="0.35">
      <c r="A31" s="3"/>
      <c r="B31" s="27"/>
      <c r="C31" s="27"/>
      <c r="D31" s="27"/>
      <c r="E31" s="27"/>
      <c r="F31" s="27"/>
      <c r="G31" s="27"/>
      <c r="H31" s="146">
        <f>SUM(G27:G30)</f>
        <v>755</v>
      </c>
    </row>
    <row r="32" spans="1:8" ht="15" thickBot="1" x14ac:dyDescent="0.35"/>
    <row r="33" spans="1:8" ht="15" thickBot="1" x14ac:dyDescent="0.35">
      <c r="A33" s="149" t="s">
        <v>94</v>
      </c>
      <c r="H33" s="146">
        <f>SUM(H18+H24+H31)</f>
        <v>1587</v>
      </c>
    </row>
    <row r="34" spans="1:8" ht="15" thickBot="1" x14ac:dyDescent="0.35"/>
    <row r="35" spans="1:8" ht="15" thickBot="1" x14ac:dyDescent="0.35">
      <c r="A35" s="149" t="s">
        <v>95</v>
      </c>
      <c r="H35" s="146">
        <f>SUM(H8+H33)</f>
        <v>30764</v>
      </c>
    </row>
    <row r="38" spans="1:8" ht="15" thickBot="1" x14ac:dyDescent="0.35"/>
    <row r="39" spans="1:8" x14ac:dyDescent="0.3">
      <c r="A39" s="12" t="s">
        <v>204</v>
      </c>
      <c r="B39">
        <v>30</v>
      </c>
    </row>
    <row r="40" spans="1:8" x14ac:dyDescent="0.3">
      <c r="A40" s="13" t="s">
        <v>259</v>
      </c>
      <c r="B40">
        <v>77</v>
      </c>
    </row>
    <row r="41" spans="1:8" x14ac:dyDescent="0.3">
      <c r="A41" s="13" t="s">
        <v>185</v>
      </c>
      <c r="B41">
        <v>104</v>
      </c>
    </row>
    <row r="42" spans="1:8" x14ac:dyDescent="0.3">
      <c r="A42" s="117" t="s">
        <v>186</v>
      </c>
      <c r="B42">
        <v>115</v>
      </c>
    </row>
    <row r="43" spans="1:8" x14ac:dyDescent="0.3">
      <c r="A43" s="117" t="s">
        <v>183</v>
      </c>
      <c r="B43">
        <v>164</v>
      </c>
    </row>
    <row r="44" spans="1:8" x14ac:dyDescent="0.3">
      <c r="A44" s="13" t="s">
        <v>190</v>
      </c>
      <c r="B44">
        <v>172</v>
      </c>
    </row>
    <row r="45" spans="1:8" x14ac:dyDescent="0.3">
      <c r="A45" s="83" t="s">
        <v>181</v>
      </c>
      <c r="B45">
        <v>194</v>
      </c>
    </row>
    <row r="46" spans="1:8" x14ac:dyDescent="0.3">
      <c r="A46" s="117" t="s">
        <v>198</v>
      </c>
      <c r="B46">
        <v>276</v>
      </c>
    </row>
  </sheetData>
  <sortState xmlns:xlrd2="http://schemas.microsoft.com/office/spreadsheetml/2017/richdata2" ref="A39:B45">
    <sortCondition ref="B39:B45"/>
  </sortState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85531-A8C7-44DB-AD1B-F4FEEAE59394}">
  <dimension ref="A1:AG41"/>
  <sheetViews>
    <sheetView topLeftCell="K1" workbookViewId="0">
      <selection activeCell="M28" sqref="M28"/>
    </sheetView>
  </sheetViews>
  <sheetFormatPr defaultColWidth="9.109375" defaultRowHeight="14.4" x14ac:dyDescent="0.3"/>
  <cols>
    <col min="1" max="1" width="45.6640625" customWidth="1"/>
    <col min="4" max="4" width="11.5546875" customWidth="1"/>
    <col min="5" max="5" width="9.88671875" customWidth="1"/>
    <col min="6" max="6" width="11.6640625" customWidth="1"/>
    <col min="7" max="7" width="11" customWidth="1"/>
    <col min="9" max="9" width="11.6640625" customWidth="1"/>
    <col min="12" max="12" width="24.109375" bestFit="1" customWidth="1"/>
  </cols>
  <sheetData>
    <row r="1" spans="1:9" ht="15" thickBot="1" x14ac:dyDescent="0.35">
      <c r="A1" s="18"/>
      <c r="B1" s="137" t="s">
        <v>20</v>
      </c>
      <c r="C1" s="138" t="s">
        <v>21</v>
      </c>
      <c r="D1" s="138" t="s">
        <v>22</v>
      </c>
      <c r="E1" s="138" t="s">
        <v>23</v>
      </c>
      <c r="F1" s="138" t="s">
        <v>24</v>
      </c>
      <c r="G1" s="177" t="s">
        <v>25</v>
      </c>
      <c r="H1" s="139" t="s">
        <v>10</v>
      </c>
    </row>
    <row r="2" spans="1:9" ht="15" thickBot="1" x14ac:dyDescent="0.35">
      <c r="A2" s="15" t="s">
        <v>92</v>
      </c>
      <c r="B2" s="27"/>
      <c r="C2" s="3"/>
      <c r="D2" s="3"/>
      <c r="E2" s="3"/>
      <c r="F2" s="3"/>
      <c r="G2" s="3"/>
      <c r="H2" s="3"/>
      <c r="I2" s="140" t="s">
        <v>93</v>
      </c>
    </row>
    <row r="3" spans="1:9" x14ac:dyDescent="0.3">
      <c r="A3" s="8" t="s">
        <v>100</v>
      </c>
      <c r="B3" s="141">
        <v>4248</v>
      </c>
      <c r="C3" s="142">
        <v>14592</v>
      </c>
      <c r="D3" s="142">
        <v>16840</v>
      </c>
      <c r="E3" s="142">
        <v>19654</v>
      </c>
      <c r="F3" s="142">
        <v>20267</v>
      </c>
      <c r="G3" s="142">
        <v>11890</v>
      </c>
      <c r="H3" s="143">
        <f>SUM(B3:G3)</f>
        <v>87491</v>
      </c>
    </row>
    <row r="4" spans="1:9" x14ac:dyDescent="0.3">
      <c r="A4" s="85" t="s">
        <v>72</v>
      </c>
      <c r="B4" s="90">
        <v>2834</v>
      </c>
      <c r="C4" s="74">
        <v>9687</v>
      </c>
      <c r="D4" s="74">
        <v>12463</v>
      </c>
      <c r="E4" s="74">
        <v>10292</v>
      </c>
      <c r="F4" s="74">
        <v>10409</v>
      </c>
      <c r="G4" s="74">
        <v>8575</v>
      </c>
      <c r="H4" s="84">
        <f>SUM(B4:G4)</f>
        <v>54260</v>
      </c>
    </row>
    <row r="5" spans="1:9" x14ac:dyDescent="0.3">
      <c r="A5" s="85" t="s">
        <v>73</v>
      </c>
      <c r="B5" s="90">
        <v>1352</v>
      </c>
      <c r="C5" s="74">
        <v>4892</v>
      </c>
      <c r="D5" s="74">
        <v>3907</v>
      </c>
      <c r="E5" s="74">
        <v>6303</v>
      </c>
      <c r="F5" s="74">
        <v>3701</v>
      </c>
      <c r="G5" s="74">
        <v>1999</v>
      </c>
      <c r="H5" s="84">
        <f>SUM(B5:G5)</f>
        <v>22154</v>
      </c>
    </row>
    <row r="6" spans="1:9" x14ac:dyDescent="0.3">
      <c r="A6" s="9" t="s">
        <v>74</v>
      </c>
      <c r="B6" s="90">
        <v>62</v>
      </c>
      <c r="C6" s="74">
        <v>13</v>
      </c>
      <c r="D6" s="74">
        <v>470</v>
      </c>
      <c r="E6" s="74">
        <v>3059</v>
      </c>
      <c r="F6" s="74">
        <v>6157</v>
      </c>
      <c r="G6" s="74">
        <v>1316</v>
      </c>
      <c r="H6" s="84">
        <f>SUM(B6:G6)</f>
        <v>11077</v>
      </c>
    </row>
    <row r="7" spans="1:9" ht="15" thickBot="1" x14ac:dyDescent="0.35">
      <c r="A7" s="87" t="s">
        <v>75</v>
      </c>
      <c r="B7" s="144">
        <v>0</v>
      </c>
      <c r="C7" s="145">
        <v>241</v>
      </c>
      <c r="D7" s="170">
        <v>369</v>
      </c>
      <c r="E7" s="170">
        <v>269</v>
      </c>
      <c r="F7" s="170">
        <v>211</v>
      </c>
      <c r="G7" s="170">
        <v>115</v>
      </c>
      <c r="H7" s="116">
        <f>SUM(B7:G7)</f>
        <v>1205</v>
      </c>
    </row>
    <row r="8" spans="1:9" ht="15" thickBot="1" x14ac:dyDescent="0.35">
      <c r="A8" s="3"/>
      <c r="B8" s="27"/>
      <c r="C8" s="27"/>
      <c r="D8" s="27"/>
      <c r="E8" s="27"/>
      <c r="F8" s="27"/>
      <c r="G8" s="27"/>
      <c r="H8" s="56"/>
      <c r="I8" s="146">
        <f>H3</f>
        <v>87491</v>
      </c>
    </row>
    <row r="9" spans="1:9" ht="15" thickBot="1" x14ac:dyDescent="0.35">
      <c r="A9" s="3"/>
      <c r="B9" s="27"/>
      <c r="C9" s="27"/>
      <c r="D9" s="27"/>
      <c r="E9" s="27"/>
      <c r="F9" s="27"/>
      <c r="G9" s="27"/>
      <c r="H9" s="27"/>
    </row>
    <row r="10" spans="1:9" ht="15" thickBot="1" x14ac:dyDescent="0.35">
      <c r="A10" s="15" t="s">
        <v>1</v>
      </c>
      <c r="B10" s="31"/>
      <c r="C10" s="31"/>
      <c r="D10" s="31"/>
      <c r="E10" s="31"/>
      <c r="F10" s="31"/>
      <c r="G10" s="27"/>
      <c r="H10" s="27"/>
      <c r="I10" s="147" t="s">
        <v>1</v>
      </c>
    </row>
    <row r="11" spans="1:9" ht="15" customHeight="1" x14ac:dyDescent="0.3">
      <c r="A11" s="171" t="s">
        <v>206</v>
      </c>
      <c r="B11" s="34"/>
      <c r="C11" s="34"/>
      <c r="D11" s="34">
        <v>413</v>
      </c>
      <c r="E11" s="34">
        <v>422</v>
      </c>
      <c r="F11" s="34">
        <v>150</v>
      </c>
      <c r="G11" s="34"/>
      <c r="H11" s="43">
        <f t="shared" ref="H11:H17" si="0">SUM(B11:F11)</f>
        <v>985</v>
      </c>
    </row>
    <row r="12" spans="1:9" x14ac:dyDescent="0.3">
      <c r="A12" s="13" t="s">
        <v>271</v>
      </c>
      <c r="B12" s="27"/>
      <c r="C12" s="27"/>
      <c r="D12" s="27"/>
      <c r="E12" s="27">
        <v>360</v>
      </c>
      <c r="F12" s="27"/>
      <c r="G12" s="27"/>
      <c r="H12" s="40">
        <f t="shared" si="0"/>
        <v>360</v>
      </c>
    </row>
    <row r="13" spans="1:9" x14ac:dyDescent="0.3">
      <c r="A13" s="13" t="s">
        <v>288</v>
      </c>
      <c r="B13" s="27"/>
      <c r="C13" s="27"/>
      <c r="D13" s="27">
        <v>89</v>
      </c>
      <c r="E13" s="27">
        <v>96</v>
      </c>
      <c r="F13" s="27">
        <v>162</v>
      </c>
      <c r="G13" s="27"/>
      <c r="H13" s="40">
        <f t="shared" si="0"/>
        <v>347</v>
      </c>
    </row>
    <row r="14" spans="1:9" x14ac:dyDescent="0.3">
      <c r="A14" s="117" t="s">
        <v>283</v>
      </c>
      <c r="B14" s="28"/>
      <c r="C14" s="27"/>
      <c r="D14" s="27"/>
      <c r="E14" s="27"/>
      <c r="F14" s="27">
        <v>45</v>
      </c>
      <c r="G14" s="27"/>
      <c r="H14" s="40">
        <f t="shared" si="0"/>
        <v>45</v>
      </c>
    </row>
    <row r="15" spans="1:9" x14ac:dyDescent="0.3">
      <c r="A15" s="13" t="s">
        <v>290</v>
      </c>
      <c r="B15" s="27"/>
      <c r="C15" s="27"/>
      <c r="D15" s="27"/>
      <c r="E15" s="27"/>
      <c r="F15" s="27">
        <v>68</v>
      </c>
      <c r="G15" s="27"/>
      <c r="H15" s="40">
        <f t="shared" si="0"/>
        <v>68</v>
      </c>
    </row>
    <row r="16" spans="1:9" x14ac:dyDescent="0.3">
      <c r="A16" s="13" t="s">
        <v>41</v>
      </c>
      <c r="B16" s="27"/>
      <c r="C16" s="27"/>
      <c r="D16" s="27"/>
      <c r="E16" s="27">
        <v>32</v>
      </c>
      <c r="F16" s="27">
        <v>54</v>
      </c>
      <c r="G16" s="27"/>
      <c r="H16" s="40">
        <f t="shared" si="0"/>
        <v>86</v>
      </c>
    </row>
    <row r="17" spans="1:13" ht="15" thickBot="1" x14ac:dyDescent="0.35">
      <c r="A17" s="148"/>
      <c r="B17" s="31"/>
      <c r="C17" s="31"/>
      <c r="D17" s="31"/>
      <c r="E17" s="31"/>
      <c r="F17" s="31"/>
      <c r="G17" s="31"/>
      <c r="H17" s="32">
        <f t="shared" si="0"/>
        <v>0</v>
      </c>
    </row>
    <row r="18" spans="1:13" ht="15" thickBot="1" x14ac:dyDescent="0.35">
      <c r="A18" s="3"/>
      <c r="B18" s="27"/>
      <c r="C18" s="27"/>
      <c r="D18" s="27"/>
      <c r="E18" s="27"/>
      <c r="F18" s="27"/>
      <c r="G18" s="27"/>
      <c r="H18" s="27"/>
      <c r="I18" s="146">
        <f>SUM(H11:H17)</f>
        <v>1891</v>
      </c>
    </row>
    <row r="19" spans="1:13" ht="15" thickBot="1" x14ac:dyDescent="0.35">
      <c r="A19" s="3"/>
      <c r="B19" s="27"/>
      <c r="C19" s="27"/>
      <c r="D19" s="27"/>
      <c r="E19" s="27"/>
      <c r="F19" s="27"/>
      <c r="G19" s="27"/>
      <c r="H19" s="56"/>
    </row>
    <row r="20" spans="1:13" ht="15" thickBot="1" x14ac:dyDescent="0.35">
      <c r="A20" s="15" t="s">
        <v>83</v>
      </c>
      <c r="B20" s="27"/>
      <c r="C20" s="27"/>
      <c r="D20" s="27"/>
      <c r="E20" s="27"/>
      <c r="F20" s="27"/>
      <c r="G20" s="27"/>
      <c r="H20" s="56"/>
      <c r="I20" s="147" t="s">
        <v>83</v>
      </c>
    </row>
    <row r="21" spans="1:13" x14ac:dyDescent="0.3">
      <c r="A21" s="13" t="s">
        <v>207</v>
      </c>
      <c r="B21" s="34"/>
      <c r="C21" s="34"/>
      <c r="D21" s="34">
        <v>312</v>
      </c>
      <c r="E21" s="34">
        <v>1283</v>
      </c>
      <c r="F21" s="34">
        <v>935</v>
      </c>
      <c r="G21" s="34"/>
      <c r="H21" s="43">
        <f>SUM(B21:F21)</f>
        <v>2530</v>
      </c>
    </row>
    <row r="22" spans="1:13" x14ac:dyDescent="0.3">
      <c r="A22" s="13"/>
      <c r="B22" s="27"/>
      <c r="C22" s="27"/>
      <c r="D22" s="27"/>
      <c r="E22" s="27"/>
      <c r="F22" s="27"/>
      <c r="G22" s="27"/>
      <c r="H22" s="40">
        <f>SUM(B22:F22)</f>
        <v>0</v>
      </c>
    </row>
    <row r="23" spans="1:13" ht="15" thickBot="1" x14ac:dyDescent="0.35">
      <c r="A23" s="14"/>
      <c r="B23" s="31"/>
      <c r="C23" s="31"/>
      <c r="D23" s="31"/>
      <c r="E23" s="31"/>
      <c r="F23" s="31"/>
      <c r="G23" s="31"/>
      <c r="H23" s="32">
        <f>SUM(B23:F23)</f>
        <v>0</v>
      </c>
      <c r="L23" s="20" t="s">
        <v>207</v>
      </c>
      <c r="M23" s="122">
        <f>H21</f>
        <v>2530</v>
      </c>
    </row>
    <row r="24" spans="1:13" ht="15" thickBot="1" x14ac:dyDescent="0.35">
      <c r="A24" s="3"/>
      <c r="B24" s="27"/>
      <c r="C24" s="27"/>
      <c r="D24" s="27"/>
      <c r="E24" s="27"/>
      <c r="F24" s="27"/>
      <c r="G24" s="27"/>
      <c r="H24" s="56"/>
      <c r="I24" s="146">
        <f>SUM(H21:H23)</f>
        <v>2530</v>
      </c>
      <c r="L24" s="178" t="s">
        <v>277</v>
      </c>
      <c r="M24" s="122">
        <f>H11</f>
        <v>985</v>
      </c>
    </row>
    <row r="25" spans="1:13" ht="15" thickBot="1" x14ac:dyDescent="0.35">
      <c r="A25" s="57"/>
      <c r="B25" s="27"/>
      <c r="C25" s="27"/>
      <c r="D25" s="27"/>
      <c r="E25" s="27"/>
      <c r="F25" s="27"/>
      <c r="G25" s="27"/>
      <c r="H25" s="27"/>
      <c r="L25" s="20" t="s">
        <v>271</v>
      </c>
      <c r="M25" s="122">
        <f t="shared" ref="M25:M26" si="1">H12</f>
        <v>360</v>
      </c>
    </row>
    <row r="26" spans="1:13" ht="15" thickBot="1" x14ac:dyDescent="0.35">
      <c r="A26" s="15" t="s">
        <v>3</v>
      </c>
      <c r="B26" s="27"/>
      <c r="C26" s="27"/>
      <c r="D26" s="27"/>
      <c r="E26" s="27"/>
      <c r="F26" s="27"/>
      <c r="G26" s="27"/>
      <c r="H26" s="27"/>
      <c r="I26" s="147" t="s">
        <v>3</v>
      </c>
      <c r="L26" s="20" t="s">
        <v>288</v>
      </c>
      <c r="M26" s="122">
        <f t="shared" si="1"/>
        <v>347</v>
      </c>
    </row>
    <row r="27" spans="1:13" ht="17.25" customHeight="1" x14ac:dyDescent="0.3">
      <c r="A27" s="117" t="s">
        <v>262</v>
      </c>
      <c r="B27" s="33"/>
      <c r="C27" s="34"/>
      <c r="D27" s="34">
        <v>280</v>
      </c>
      <c r="E27" s="34"/>
      <c r="F27" s="34"/>
      <c r="G27" s="34"/>
      <c r="H27" s="43">
        <f t="shared" ref="H27:H31" si="2">SUM(B27:F27)</f>
        <v>280</v>
      </c>
      <c r="L27" s="20" t="s">
        <v>307</v>
      </c>
      <c r="M27" s="122">
        <f>H15+H14</f>
        <v>113</v>
      </c>
    </row>
    <row r="28" spans="1:13" ht="17.25" customHeight="1" x14ac:dyDescent="0.3">
      <c r="A28" s="117" t="s">
        <v>265</v>
      </c>
      <c r="B28" s="28"/>
      <c r="C28" s="27"/>
      <c r="D28" s="27">
        <v>165</v>
      </c>
      <c r="E28" s="27"/>
      <c r="F28" s="27"/>
      <c r="G28" s="27"/>
      <c r="H28" s="40">
        <f t="shared" si="2"/>
        <v>165</v>
      </c>
      <c r="L28" s="20" t="s">
        <v>41</v>
      </c>
      <c r="M28" s="122">
        <f>H16</f>
        <v>86</v>
      </c>
    </row>
    <row r="29" spans="1:13" ht="26.4" x14ac:dyDescent="0.3">
      <c r="A29" s="117" t="s">
        <v>266</v>
      </c>
      <c r="B29" s="28"/>
      <c r="C29" s="27"/>
      <c r="D29" s="27"/>
      <c r="E29" s="27"/>
      <c r="F29" s="27">
        <v>351</v>
      </c>
      <c r="G29" s="27"/>
      <c r="H29" s="40">
        <f t="shared" si="2"/>
        <v>351</v>
      </c>
      <c r="L29" s="179" t="s">
        <v>308</v>
      </c>
      <c r="M29" s="122">
        <f>H27</f>
        <v>280</v>
      </c>
    </row>
    <row r="30" spans="1:13" ht="39.6" x14ac:dyDescent="0.3">
      <c r="A30" s="117"/>
      <c r="B30" s="28"/>
      <c r="C30" s="27"/>
      <c r="D30" s="27"/>
      <c r="E30" s="27"/>
      <c r="F30" s="27"/>
      <c r="G30" s="27"/>
      <c r="H30" s="40"/>
      <c r="L30" s="179" t="s">
        <v>305</v>
      </c>
      <c r="M30" s="122">
        <f t="shared" ref="M30:M31" si="3">H28</f>
        <v>165</v>
      </c>
    </row>
    <row r="31" spans="1:13" ht="27" thickBot="1" x14ac:dyDescent="0.35">
      <c r="A31" s="14"/>
      <c r="B31" s="30"/>
      <c r="C31" s="31"/>
      <c r="D31" s="31"/>
      <c r="E31" s="31"/>
      <c r="F31" s="31"/>
      <c r="G31" s="31"/>
      <c r="H31" s="32">
        <f t="shared" si="2"/>
        <v>0</v>
      </c>
      <c r="L31" s="179" t="s">
        <v>306</v>
      </c>
      <c r="M31" s="122">
        <f t="shared" si="3"/>
        <v>351</v>
      </c>
    </row>
    <row r="32" spans="1:13" ht="15" thickBot="1" x14ac:dyDescent="0.35">
      <c r="A32" s="3"/>
      <c r="B32" s="27"/>
      <c r="C32" s="27"/>
      <c r="D32" s="27"/>
      <c r="E32" s="27"/>
      <c r="F32" s="27"/>
      <c r="G32" s="27"/>
      <c r="H32" s="27"/>
      <c r="I32" s="146">
        <f>SUM(H27:H31)</f>
        <v>796</v>
      </c>
    </row>
    <row r="33" spans="1:33" ht="15" thickBot="1" x14ac:dyDescent="0.35"/>
    <row r="34" spans="1:33" ht="15" thickBot="1" x14ac:dyDescent="0.35">
      <c r="A34" s="149" t="s">
        <v>94</v>
      </c>
      <c r="I34" s="146">
        <f>SUM(I18+I24+I32)</f>
        <v>5217</v>
      </c>
    </row>
    <row r="35" spans="1:33" ht="15" thickBot="1" x14ac:dyDescent="0.35"/>
    <row r="36" spans="1:33" ht="15" thickBot="1" x14ac:dyDescent="0.35">
      <c r="A36" s="149" t="s">
        <v>95</v>
      </c>
      <c r="I36" s="146">
        <f>SUM(I8+I34)</f>
        <v>92708</v>
      </c>
    </row>
    <row r="38" spans="1:33" x14ac:dyDescent="0.3">
      <c r="L38" s="3"/>
      <c r="M38" s="3"/>
    </row>
    <row r="39" spans="1:33" x14ac:dyDescent="0.3">
      <c r="A39" s="119" t="s">
        <v>304</v>
      </c>
      <c r="B39" s="119"/>
      <c r="L39" s="3"/>
      <c r="M39" s="3"/>
    </row>
    <row r="40" spans="1:33" x14ac:dyDescent="0.3">
      <c r="A40" s="20" t="s">
        <v>264</v>
      </c>
      <c r="B40" s="20">
        <v>80</v>
      </c>
      <c r="C40" s="3"/>
      <c r="D40" s="3"/>
      <c r="E40" s="3"/>
      <c r="F40" s="3"/>
      <c r="G40" s="3"/>
      <c r="H40" s="3"/>
      <c r="I40" s="3"/>
      <c r="J40" s="3"/>
      <c r="K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128"/>
      <c r="AC40" s="3"/>
      <c r="AD40" s="3"/>
      <c r="AE40" s="3"/>
      <c r="AF40" s="3"/>
      <c r="AG40" s="3"/>
    </row>
    <row r="41" spans="1:33" x14ac:dyDescent="0.3">
      <c r="A41" s="20" t="s">
        <v>263</v>
      </c>
      <c r="B41" s="20">
        <v>140</v>
      </c>
      <c r="C41" s="3"/>
      <c r="D41" s="3"/>
      <c r="E41" s="3"/>
      <c r="F41" s="3"/>
      <c r="G41" s="3"/>
      <c r="H41" s="3"/>
      <c r="I41" s="3"/>
      <c r="J41" s="3"/>
      <c r="K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128"/>
      <c r="AC41" s="3"/>
      <c r="AD41" s="3"/>
      <c r="AE41" s="3"/>
      <c r="AF41" s="3"/>
      <c r="AG41" s="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FE0E3-C33A-4BE7-9C9D-D396819C0C74}">
  <dimension ref="A1:D35"/>
  <sheetViews>
    <sheetView workbookViewId="0">
      <selection activeCell="B11" sqref="B11"/>
    </sheetView>
  </sheetViews>
  <sheetFormatPr defaultColWidth="9.109375" defaultRowHeight="14.4" x14ac:dyDescent="0.3"/>
  <cols>
    <col min="1" max="1" width="37.88671875" customWidth="1"/>
    <col min="2" max="2" width="13" customWidth="1"/>
    <col min="4" max="4" width="11.5546875" customWidth="1"/>
  </cols>
  <sheetData>
    <row r="1" spans="1:4" ht="15" thickBot="1" x14ac:dyDescent="0.35">
      <c r="A1" s="18"/>
      <c r="B1" s="137" t="s">
        <v>25</v>
      </c>
      <c r="C1" s="139" t="s">
        <v>10</v>
      </c>
    </row>
    <row r="2" spans="1:4" ht="15" thickBot="1" x14ac:dyDescent="0.35">
      <c r="A2" s="15" t="s">
        <v>92</v>
      </c>
      <c r="B2" s="27"/>
      <c r="C2" s="3"/>
      <c r="D2" s="140" t="s">
        <v>93</v>
      </c>
    </row>
    <row r="3" spans="1:4" x14ac:dyDescent="0.3">
      <c r="A3" s="8" t="s">
        <v>101</v>
      </c>
      <c r="B3" s="141">
        <f>'TOTALS per mes'!N22</f>
        <v>8501</v>
      </c>
      <c r="C3" s="143">
        <f>SUM(B3:B3)</f>
        <v>8501</v>
      </c>
    </row>
    <row r="4" spans="1:4" x14ac:dyDescent="0.3">
      <c r="A4" s="85" t="s">
        <v>72</v>
      </c>
      <c r="B4" s="90">
        <f>'TOTALS per mes'!N23</f>
        <v>6815</v>
      </c>
      <c r="C4" s="84">
        <f>SUM(B4:B4)</f>
        <v>6815</v>
      </c>
    </row>
    <row r="5" spans="1:4" x14ac:dyDescent="0.3">
      <c r="A5" s="85" t="s">
        <v>73</v>
      </c>
      <c r="B5" s="90">
        <f>'TOTALS per mes'!N24</f>
        <v>1351</v>
      </c>
      <c r="C5" s="84">
        <f>SUM(B5:B5)</f>
        <v>1351</v>
      </c>
    </row>
    <row r="6" spans="1:4" x14ac:dyDescent="0.3">
      <c r="A6" s="9" t="s">
        <v>74</v>
      </c>
      <c r="B6" s="90">
        <f>'TOTALS per mes'!N25</f>
        <v>335</v>
      </c>
      <c r="C6" s="84">
        <f>SUM(B6:B6)</f>
        <v>335</v>
      </c>
    </row>
    <row r="7" spans="1:4" ht="15" thickBot="1" x14ac:dyDescent="0.35">
      <c r="A7" s="87" t="s">
        <v>75</v>
      </c>
      <c r="B7" s="144">
        <v>105</v>
      </c>
      <c r="C7" s="116">
        <f>SUM(B7:B7)</f>
        <v>105</v>
      </c>
    </row>
    <row r="8" spans="1:4" ht="15" thickBot="1" x14ac:dyDescent="0.35">
      <c r="A8" s="3"/>
      <c r="B8" s="27"/>
      <c r="C8" s="56"/>
      <c r="D8" s="146">
        <f>C3</f>
        <v>8501</v>
      </c>
    </row>
    <row r="9" spans="1:4" ht="15" thickBot="1" x14ac:dyDescent="0.35">
      <c r="A9" s="3"/>
      <c r="B9" s="27"/>
      <c r="C9" s="27"/>
    </row>
    <row r="10" spans="1:4" ht="15" thickBot="1" x14ac:dyDescent="0.35">
      <c r="A10" s="15" t="s">
        <v>1</v>
      </c>
      <c r="B10" s="31"/>
      <c r="C10" s="27"/>
      <c r="D10" s="147" t="s">
        <v>1</v>
      </c>
    </row>
    <row r="11" spans="1:4" x14ac:dyDescent="0.3">
      <c r="A11" s="171"/>
      <c r="B11" s="34"/>
      <c r="C11" s="43">
        <f t="shared" ref="C11:C17" si="0">SUM(B11:B11)</f>
        <v>0</v>
      </c>
    </row>
    <row r="12" spans="1:4" x14ac:dyDescent="0.3">
      <c r="A12" s="13"/>
      <c r="B12" s="27"/>
      <c r="C12" s="40">
        <f t="shared" si="0"/>
        <v>0</v>
      </c>
    </row>
    <row r="13" spans="1:4" x14ac:dyDescent="0.3">
      <c r="A13" s="13"/>
      <c r="B13" s="27"/>
      <c r="C13" s="40">
        <f t="shared" si="0"/>
        <v>0</v>
      </c>
    </row>
    <row r="14" spans="1:4" x14ac:dyDescent="0.3">
      <c r="A14" s="117"/>
      <c r="B14" s="28"/>
      <c r="C14" s="40">
        <f t="shared" si="0"/>
        <v>0</v>
      </c>
    </row>
    <row r="15" spans="1:4" x14ac:dyDescent="0.3">
      <c r="A15" s="13"/>
      <c r="B15" s="27"/>
      <c r="C15" s="40">
        <f t="shared" si="0"/>
        <v>0</v>
      </c>
    </row>
    <row r="16" spans="1:4" x14ac:dyDescent="0.3">
      <c r="A16" s="13"/>
      <c r="B16" s="27"/>
      <c r="C16" s="40">
        <f t="shared" si="0"/>
        <v>0</v>
      </c>
    </row>
    <row r="17" spans="1:4" ht="15" thickBot="1" x14ac:dyDescent="0.35">
      <c r="A17" s="148"/>
      <c r="B17" s="31"/>
      <c r="C17" s="32">
        <f t="shared" si="0"/>
        <v>0</v>
      </c>
    </row>
    <row r="18" spans="1:4" ht="15" thickBot="1" x14ac:dyDescent="0.35">
      <c r="A18" s="3"/>
      <c r="B18" s="27"/>
      <c r="C18" s="27"/>
      <c r="D18" s="146">
        <f>SUM(C11:C17)</f>
        <v>0</v>
      </c>
    </row>
    <row r="19" spans="1:4" ht="15" thickBot="1" x14ac:dyDescent="0.35">
      <c r="A19" s="3"/>
      <c r="B19" s="27"/>
      <c r="C19" s="56"/>
    </row>
    <row r="20" spans="1:4" ht="15" thickBot="1" x14ac:dyDescent="0.35">
      <c r="A20" s="15" t="s">
        <v>83</v>
      </c>
      <c r="B20" s="27"/>
      <c r="C20" s="56"/>
      <c r="D20" s="147" t="s">
        <v>83</v>
      </c>
    </row>
    <row r="21" spans="1:4" x14ac:dyDescent="0.3">
      <c r="A21" s="13"/>
      <c r="B21" s="34"/>
      <c r="C21" s="43">
        <f>SUM(B21:B21)</f>
        <v>0</v>
      </c>
    </row>
    <row r="22" spans="1:4" x14ac:dyDescent="0.3">
      <c r="A22" s="13"/>
      <c r="B22" s="27"/>
      <c r="C22" s="40">
        <f>SUM(B22:B22)</f>
        <v>0</v>
      </c>
    </row>
    <row r="23" spans="1:4" ht="15" thickBot="1" x14ac:dyDescent="0.35">
      <c r="A23" s="14"/>
      <c r="B23" s="31"/>
      <c r="C23" s="32">
        <f>SUM(B23:B23)</f>
        <v>0</v>
      </c>
    </row>
    <row r="24" spans="1:4" ht="15" thickBot="1" x14ac:dyDescent="0.35">
      <c r="A24" s="3"/>
      <c r="B24" s="27"/>
      <c r="C24" s="56"/>
      <c r="D24" s="146">
        <f>SUM(C21:C23)</f>
        <v>0</v>
      </c>
    </row>
    <row r="25" spans="1:4" ht="15" thickBot="1" x14ac:dyDescent="0.35">
      <c r="A25" s="57"/>
      <c r="B25" s="27"/>
      <c r="C25" s="27"/>
    </row>
    <row r="26" spans="1:4" ht="15" thickBot="1" x14ac:dyDescent="0.35">
      <c r="A26" s="15" t="s">
        <v>3</v>
      </c>
      <c r="B26" s="27"/>
      <c r="C26" s="27"/>
      <c r="D26" s="147" t="s">
        <v>3</v>
      </c>
    </row>
    <row r="27" spans="1:4" x14ac:dyDescent="0.3">
      <c r="A27" s="117"/>
      <c r="B27" s="33"/>
      <c r="C27" s="43">
        <f>SUM(B27:B27)</f>
        <v>0</v>
      </c>
    </row>
    <row r="28" spans="1:4" x14ac:dyDescent="0.3">
      <c r="A28" s="117"/>
      <c r="B28" s="28"/>
      <c r="C28" s="40">
        <f>SUM(B28:B28)</f>
        <v>0</v>
      </c>
    </row>
    <row r="29" spans="1:4" x14ac:dyDescent="0.3">
      <c r="A29" s="117"/>
      <c r="B29" s="28"/>
      <c r="C29" s="40">
        <f>SUM(B29:B29)</f>
        <v>0</v>
      </c>
    </row>
    <row r="30" spans="1:4" ht="15" thickBot="1" x14ac:dyDescent="0.35">
      <c r="A30" s="14"/>
      <c r="B30" s="30"/>
      <c r="C30" s="32">
        <f>SUM(B30:B30)</f>
        <v>0</v>
      </c>
    </row>
    <row r="31" spans="1:4" ht="15" thickBot="1" x14ac:dyDescent="0.35">
      <c r="A31" s="3"/>
      <c r="B31" s="27"/>
      <c r="C31" s="27"/>
      <c r="D31" s="146">
        <f>SUM(C27:C30)</f>
        <v>0</v>
      </c>
    </row>
    <row r="32" spans="1:4" ht="15" thickBot="1" x14ac:dyDescent="0.35"/>
    <row r="33" spans="1:4" ht="15" thickBot="1" x14ac:dyDescent="0.35">
      <c r="A33" s="149" t="s">
        <v>94</v>
      </c>
      <c r="D33" s="146">
        <f>SUM(D18+D24+D31)</f>
        <v>0</v>
      </c>
    </row>
    <row r="34" spans="1:4" ht="15" thickBot="1" x14ac:dyDescent="0.35"/>
    <row r="35" spans="1:4" ht="15" thickBot="1" x14ac:dyDescent="0.35">
      <c r="A35" s="149" t="s">
        <v>95</v>
      </c>
      <c r="D35" s="146">
        <f>SUM(D8+D33)</f>
        <v>8501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44"/>
  <sheetViews>
    <sheetView topLeftCell="A136" zoomScale="118" zoomScaleNormal="118" workbookViewId="0">
      <selection activeCell="S11" sqref="S11"/>
    </sheetView>
  </sheetViews>
  <sheetFormatPr defaultColWidth="11.44140625" defaultRowHeight="14.4" x14ac:dyDescent="0.3"/>
  <cols>
    <col min="1" max="1" width="33" customWidth="1"/>
    <col min="7" max="7" width="12" customWidth="1"/>
    <col min="10" max="10" width="12.5546875" customWidth="1"/>
    <col min="11" max="11" width="12" customWidth="1"/>
    <col min="12" max="12" width="13.44140625" customWidth="1"/>
    <col min="13" max="13" width="13" bestFit="1" customWidth="1"/>
    <col min="16" max="16" width="22.44140625" bestFit="1" customWidth="1"/>
    <col min="19" max="19" width="10" bestFit="1" customWidth="1"/>
    <col min="20" max="20" width="11.109375" customWidth="1"/>
    <col min="24" max="24" width="31.88671875" bestFit="1" customWidth="1"/>
    <col min="25" max="25" width="7.5546875" bestFit="1" customWidth="1"/>
    <col min="256" max="256" width="33" customWidth="1"/>
    <col min="262" max="262" width="12" customWidth="1"/>
    <col min="265" max="265" width="12.5546875" customWidth="1"/>
    <col min="266" max="266" width="12" customWidth="1"/>
    <col min="267" max="267" width="13.44140625" customWidth="1"/>
    <col min="268" max="268" width="11.88671875" customWidth="1"/>
    <col min="512" max="512" width="33" customWidth="1"/>
    <col min="518" max="518" width="12" customWidth="1"/>
    <col min="521" max="521" width="12.5546875" customWidth="1"/>
    <col min="522" max="522" width="12" customWidth="1"/>
    <col min="523" max="523" width="13.44140625" customWidth="1"/>
    <col min="524" max="524" width="11.88671875" customWidth="1"/>
    <col min="768" max="768" width="33" customWidth="1"/>
    <col min="774" max="774" width="12" customWidth="1"/>
    <col min="777" max="777" width="12.5546875" customWidth="1"/>
    <col min="778" max="778" width="12" customWidth="1"/>
    <col min="779" max="779" width="13.44140625" customWidth="1"/>
    <col min="780" max="780" width="11.88671875" customWidth="1"/>
    <col min="1024" max="1024" width="33" customWidth="1"/>
    <col min="1030" max="1030" width="12" customWidth="1"/>
    <col min="1033" max="1033" width="12.5546875" customWidth="1"/>
    <col min="1034" max="1034" width="12" customWidth="1"/>
    <col min="1035" max="1035" width="13.44140625" customWidth="1"/>
    <col min="1036" max="1036" width="11.88671875" customWidth="1"/>
    <col min="1280" max="1280" width="33" customWidth="1"/>
    <col min="1286" max="1286" width="12" customWidth="1"/>
    <col min="1289" max="1289" width="12.5546875" customWidth="1"/>
    <col min="1290" max="1290" width="12" customWidth="1"/>
    <col min="1291" max="1291" width="13.44140625" customWidth="1"/>
    <col min="1292" max="1292" width="11.88671875" customWidth="1"/>
    <col min="1536" max="1536" width="33" customWidth="1"/>
    <col min="1542" max="1542" width="12" customWidth="1"/>
    <col min="1545" max="1545" width="12.5546875" customWidth="1"/>
    <col min="1546" max="1546" width="12" customWidth="1"/>
    <col min="1547" max="1547" width="13.44140625" customWidth="1"/>
    <col min="1548" max="1548" width="11.88671875" customWidth="1"/>
    <col min="1792" max="1792" width="33" customWidth="1"/>
    <col min="1798" max="1798" width="12" customWidth="1"/>
    <col min="1801" max="1801" width="12.5546875" customWidth="1"/>
    <col min="1802" max="1802" width="12" customWidth="1"/>
    <col min="1803" max="1803" width="13.44140625" customWidth="1"/>
    <col min="1804" max="1804" width="11.88671875" customWidth="1"/>
    <col min="2048" max="2048" width="33" customWidth="1"/>
    <col min="2054" max="2054" width="12" customWidth="1"/>
    <col min="2057" max="2057" width="12.5546875" customWidth="1"/>
    <col min="2058" max="2058" width="12" customWidth="1"/>
    <col min="2059" max="2059" width="13.44140625" customWidth="1"/>
    <col min="2060" max="2060" width="11.88671875" customWidth="1"/>
    <col min="2304" max="2304" width="33" customWidth="1"/>
    <col min="2310" max="2310" width="12" customWidth="1"/>
    <col min="2313" max="2313" width="12.5546875" customWidth="1"/>
    <col min="2314" max="2314" width="12" customWidth="1"/>
    <col min="2315" max="2315" width="13.44140625" customWidth="1"/>
    <col min="2316" max="2316" width="11.88671875" customWidth="1"/>
    <col min="2560" max="2560" width="33" customWidth="1"/>
    <col min="2566" max="2566" width="12" customWidth="1"/>
    <col min="2569" max="2569" width="12.5546875" customWidth="1"/>
    <col min="2570" max="2570" width="12" customWidth="1"/>
    <col min="2571" max="2571" width="13.44140625" customWidth="1"/>
    <col min="2572" max="2572" width="11.88671875" customWidth="1"/>
    <col min="2816" max="2816" width="33" customWidth="1"/>
    <col min="2822" max="2822" width="12" customWidth="1"/>
    <col min="2825" max="2825" width="12.5546875" customWidth="1"/>
    <col min="2826" max="2826" width="12" customWidth="1"/>
    <col min="2827" max="2827" width="13.44140625" customWidth="1"/>
    <col min="2828" max="2828" width="11.88671875" customWidth="1"/>
    <col min="3072" max="3072" width="33" customWidth="1"/>
    <col min="3078" max="3078" width="12" customWidth="1"/>
    <col min="3081" max="3081" width="12.5546875" customWidth="1"/>
    <col min="3082" max="3082" width="12" customWidth="1"/>
    <col min="3083" max="3083" width="13.44140625" customWidth="1"/>
    <col min="3084" max="3084" width="11.88671875" customWidth="1"/>
    <col min="3328" max="3328" width="33" customWidth="1"/>
    <col min="3334" max="3334" width="12" customWidth="1"/>
    <col min="3337" max="3337" width="12.5546875" customWidth="1"/>
    <col min="3338" max="3338" width="12" customWidth="1"/>
    <col min="3339" max="3339" width="13.44140625" customWidth="1"/>
    <col min="3340" max="3340" width="11.88671875" customWidth="1"/>
    <col min="3584" max="3584" width="33" customWidth="1"/>
    <col min="3590" max="3590" width="12" customWidth="1"/>
    <col min="3593" max="3593" width="12.5546875" customWidth="1"/>
    <col min="3594" max="3594" width="12" customWidth="1"/>
    <col min="3595" max="3595" width="13.44140625" customWidth="1"/>
    <col min="3596" max="3596" width="11.88671875" customWidth="1"/>
    <col min="3840" max="3840" width="33" customWidth="1"/>
    <col min="3846" max="3846" width="12" customWidth="1"/>
    <col min="3849" max="3849" width="12.5546875" customWidth="1"/>
    <col min="3850" max="3850" width="12" customWidth="1"/>
    <col min="3851" max="3851" width="13.44140625" customWidth="1"/>
    <col min="3852" max="3852" width="11.88671875" customWidth="1"/>
    <col min="4096" max="4096" width="33" customWidth="1"/>
    <col min="4102" max="4102" width="12" customWidth="1"/>
    <col min="4105" max="4105" width="12.5546875" customWidth="1"/>
    <col min="4106" max="4106" width="12" customWidth="1"/>
    <col min="4107" max="4107" width="13.44140625" customWidth="1"/>
    <col min="4108" max="4108" width="11.88671875" customWidth="1"/>
    <col min="4352" max="4352" width="33" customWidth="1"/>
    <col min="4358" max="4358" width="12" customWidth="1"/>
    <col min="4361" max="4361" width="12.5546875" customWidth="1"/>
    <col min="4362" max="4362" width="12" customWidth="1"/>
    <col min="4363" max="4363" width="13.44140625" customWidth="1"/>
    <col min="4364" max="4364" width="11.88671875" customWidth="1"/>
    <col min="4608" max="4608" width="33" customWidth="1"/>
    <col min="4614" max="4614" width="12" customWidth="1"/>
    <col min="4617" max="4617" width="12.5546875" customWidth="1"/>
    <col min="4618" max="4618" width="12" customWidth="1"/>
    <col min="4619" max="4619" width="13.44140625" customWidth="1"/>
    <col min="4620" max="4620" width="11.88671875" customWidth="1"/>
    <col min="4864" max="4864" width="33" customWidth="1"/>
    <col min="4870" max="4870" width="12" customWidth="1"/>
    <col min="4873" max="4873" width="12.5546875" customWidth="1"/>
    <col min="4874" max="4874" width="12" customWidth="1"/>
    <col min="4875" max="4875" width="13.44140625" customWidth="1"/>
    <col min="4876" max="4876" width="11.88671875" customWidth="1"/>
    <col min="5120" max="5120" width="33" customWidth="1"/>
    <col min="5126" max="5126" width="12" customWidth="1"/>
    <col min="5129" max="5129" width="12.5546875" customWidth="1"/>
    <col min="5130" max="5130" width="12" customWidth="1"/>
    <col min="5131" max="5131" width="13.44140625" customWidth="1"/>
    <col min="5132" max="5132" width="11.88671875" customWidth="1"/>
    <col min="5376" max="5376" width="33" customWidth="1"/>
    <col min="5382" max="5382" width="12" customWidth="1"/>
    <col min="5385" max="5385" width="12.5546875" customWidth="1"/>
    <col min="5386" max="5386" width="12" customWidth="1"/>
    <col min="5387" max="5387" width="13.44140625" customWidth="1"/>
    <col min="5388" max="5388" width="11.88671875" customWidth="1"/>
    <col min="5632" max="5632" width="33" customWidth="1"/>
    <col min="5638" max="5638" width="12" customWidth="1"/>
    <col min="5641" max="5641" width="12.5546875" customWidth="1"/>
    <col min="5642" max="5642" width="12" customWidth="1"/>
    <col min="5643" max="5643" width="13.44140625" customWidth="1"/>
    <col min="5644" max="5644" width="11.88671875" customWidth="1"/>
    <col min="5888" max="5888" width="33" customWidth="1"/>
    <col min="5894" max="5894" width="12" customWidth="1"/>
    <col min="5897" max="5897" width="12.5546875" customWidth="1"/>
    <col min="5898" max="5898" width="12" customWidth="1"/>
    <col min="5899" max="5899" width="13.44140625" customWidth="1"/>
    <col min="5900" max="5900" width="11.88671875" customWidth="1"/>
    <col min="6144" max="6144" width="33" customWidth="1"/>
    <col min="6150" max="6150" width="12" customWidth="1"/>
    <col min="6153" max="6153" width="12.5546875" customWidth="1"/>
    <col min="6154" max="6154" width="12" customWidth="1"/>
    <col min="6155" max="6155" width="13.44140625" customWidth="1"/>
    <col min="6156" max="6156" width="11.88671875" customWidth="1"/>
    <col min="6400" max="6400" width="33" customWidth="1"/>
    <col min="6406" max="6406" width="12" customWidth="1"/>
    <col min="6409" max="6409" width="12.5546875" customWidth="1"/>
    <col min="6410" max="6410" width="12" customWidth="1"/>
    <col min="6411" max="6411" width="13.44140625" customWidth="1"/>
    <col min="6412" max="6412" width="11.88671875" customWidth="1"/>
    <col min="6656" max="6656" width="33" customWidth="1"/>
    <col min="6662" max="6662" width="12" customWidth="1"/>
    <col min="6665" max="6665" width="12.5546875" customWidth="1"/>
    <col min="6666" max="6666" width="12" customWidth="1"/>
    <col min="6667" max="6667" width="13.44140625" customWidth="1"/>
    <col min="6668" max="6668" width="11.88671875" customWidth="1"/>
    <col min="6912" max="6912" width="33" customWidth="1"/>
    <col min="6918" max="6918" width="12" customWidth="1"/>
    <col min="6921" max="6921" width="12.5546875" customWidth="1"/>
    <col min="6922" max="6922" width="12" customWidth="1"/>
    <col min="6923" max="6923" width="13.44140625" customWidth="1"/>
    <col min="6924" max="6924" width="11.88671875" customWidth="1"/>
    <col min="7168" max="7168" width="33" customWidth="1"/>
    <col min="7174" max="7174" width="12" customWidth="1"/>
    <col min="7177" max="7177" width="12.5546875" customWidth="1"/>
    <col min="7178" max="7178" width="12" customWidth="1"/>
    <col min="7179" max="7179" width="13.44140625" customWidth="1"/>
    <col min="7180" max="7180" width="11.88671875" customWidth="1"/>
    <col min="7424" max="7424" width="33" customWidth="1"/>
    <col min="7430" max="7430" width="12" customWidth="1"/>
    <col min="7433" max="7433" width="12.5546875" customWidth="1"/>
    <col min="7434" max="7434" width="12" customWidth="1"/>
    <col min="7435" max="7435" width="13.44140625" customWidth="1"/>
    <col min="7436" max="7436" width="11.88671875" customWidth="1"/>
    <col min="7680" max="7680" width="33" customWidth="1"/>
    <col min="7686" max="7686" width="12" customWidth="1"/>
    <col min="7689" max="7689" width="12.5546875" customWidth="1"/>
    <col min="7690" max="7690" width="12" customWidth="1"/>
    <col min="7691" max="7691" width="13.44140625" customWidth="1"/>
    <col min="7692" max="7692" width="11.88671875" customWidth="1"/>
    <col min="7936" max="7936" width="33" customWidth="1"/>
    <col min="7942" max="7942" width="12" customWidth="1"/>
    <col min="7945" max="7945" width="12.5546875" customWidth="1"/>
    <col min="7946" max="7946" width="12" customWidth="1"/>
    <col min="7947" max="7947" width="13.44140625" customWidth="1"/>
    <col min="7948" max="7948" width="11.88671875" customWidth="1"/>
    <col min="8192" max="8192" width="33" customWidth="1"/>
    <col min="8198" max="8198" width="12" customWidth="1"/>
    <col min="8201" max="8201" width="12.5546875" customWidth="1"/>
    <col min="8202" max="8202" width="12" customWidth="1"/>
    <col min="8203" max="8203" width="13.44140625" customWidth="1"/>
    <col min="8204" max="8204" width="11.88671875" customWidth="1"/>
    <col min="8448" max="8448" width="33" customWidth="1"/>
    <col min="8454" max="8454" width="12" customWidth="1"/>
    <col min="8457" max="8457" width="12.5546875" customWidth="1"/>
    <col min="8458" max="8458" width="12" customWidth="1"/>
    <col min="8459" max="8459" width="13.44140625" customWidth="1"/>
    <col min="8460" max="8460" width="11.88671875" customWidth="1"/>
    <col min="8704" max="8704" width="33" customWidth="1"/>
    <col min="8710" max="8710" width="12" customWidth="1"/>
    <col min="8713" max="8713" width="12.5546875" customWidth="1"/>
    <col min="8714" max="8714" width="12" customWidth="1"/>
    <col min="8715" max="8715" width="13.44140625" customWidth="1"/>
    <col min="8716" max="8716" width="11.88671875" customWidth="1"/>
    <col min="8960" max="8960" width="33" customWidth="1"/>
    <col min="8966" max="8966" width="12" customWidth="1"/>
    <col min="8969" max="8969" width="12.5546875" customWidth="1"/>
    <col min="8970" max="8970" width="12" customWidth="1"/>
    <col min="8971" max="8971" width="13.44140625" customWidth="1"/>
    <col min="8972" max="8972" width="11.88671875" customWidth="1"/>
    <col min="9216" max="9216" width="33" customWidth="1"/>
    <col min="9222" max="9222" width="12" customWidth="1"/>
    <col min="9225" max="9225" width="12.5546875" customWidth="1"/>
    <col min="9226" max="9226" width="12" customWidth="1"/>
    <col min="9227" max="9227" width="13.44140625" customWidth="1"/>
    <col min="9228" max="9228" width="11.88671875" customWidth="1"/>
    <col min="9472" max="9472" width="33" customWidth="1"/>
    <col min="9478" max="9478" width="12" customWidth="1"/>
    <col min="9481" max="9481" width="12.5546875" customWidth="1"/>
    <col min="9482" max="9482" width="12" customWidth="1"/>
    <col min="9483" max="9483" width="13.44140625" customWidth="1"/>
    <col min="9484" max="9484" width="11.88671875" customWidth="1"/>
    <col min="9728" max="9728" width="33" customWidth="1"/>
    <col min="9734" max="9734" width="12" customWidth="1"/>
    <col min="9737" max="9737" width="12.5546875" customWidth="1"/>
    <col min="9738" max="9738" width="12" customWidth="1"/>
    <col min="9739" max="9739" width="13.44140625" customWidth="1"/>
    <col min="9740" max="9740" width="11.88671875" customWidth="1"/>
    <col min="9984" max="9984" width="33" customWidth="1"/>
    <col min="9990" max="9990" width="12" customWidth="1"/>
    <col min="9993" max="9993" width="12.5546875" customWidth="1"/>
    <col min="9994" max="9994" width="12" customWidth="1"/>
    <col min="9995" max="9995" width="13.44140625" customWidth="1"/>
    <col min="9996" max="9996" width="11.88671875" customWidth="1"/>
    <col min="10240" max="10240" width="33" customWidth="1"/>
    <col min="10246" max="10246" width="12" customWidth="1"/>
    <col min="10249" max="10249" width="12.5546875" customWidth="1"/>
    <col min="10250" max="10250" width="12" customWidth="1"/>
    <col min="10251" max="10251" width="13.44140625" customWidth="1"/>
    <col min="10252" max="10252" width="11.88671875" customWidth="1"/>
    <col min="10496" max="10496" width="33" customWidth="1"/>
    <col min="10502" max="10502" width="12" customWidth="1"/>
    <col min="10505" max="10505" width="12.5546875" customWidth="1"/>
    <col min="10506" max="10506" width="12" customWidth="1"/>
    <col min="10507" max="10507" width="13.44140625" customWidth="1"/>
    <col min="10508" max="10508" width="11.88671875" customWidth="1"/>
    <col min="10752" max="10752" width="33" customWidth="1"/>
    <col min="10758" max="10758" width="12" customWidth="1"/>
    <col min="10761" max="10761" width="12.5546875" customWidth="1"/>
    <col min="10762" max="10762" width="12" customWidth="1"/>
    <col min="10763" max="10763" width="13.44140625" customWidth="1"/>
    <col min="10764" max="10764" width="11.88671875" customWidth="1"/>
    <col min="11008" max="11008" width="33" customWidth="1"/>
    <col min="11014" max="11014" width="12" customWidth="1"/>
    <col min="11017" max="11017" width="12.5546875" customWidth="1"/>
    <col min="11018" max="11018" width="12" customWidth="1"/>
    <col min="11019" max="11019" width="13.44140625" customWidth="1"/>
    <col min="11020" max="11020" width="11.88671875" customWidth="1"/>
    <col min="11264" max="11264" width="33" customWidth="1"/>
    <col min="11270" max="11270" width="12" customWidth="1"/>
    <col min="11273" max="11273" width="12.5546875" customWidth="1"/>
    <col min="11274" max="11274" width="12" customWidth="1"/>
    <col min="11275" max="11275" width="13.44140625" customWidth="1"/>
    <col min="11276" max="11276" width="11.88671875" customWidth="1"/>
    <col min="11520" max="11520" width="33" customWidth="1"/>
    <col min="11526" max="11526" width="12" customWidth="1"/>
    <col min="11529" max="11529" width="12.5546875" customWidth="1"/>
    <col min="11530" max="11530" width="12" customWidth="1"/>
    <col min="11531" max="11531" width="13.44140625" customWidth="1"/>
    <col min="11532" max="11532" width="11.88671875" customWidth="1"/>
    <col min="11776" max="11776" width="33" customWidth="1"/>
    <col min="11782" max="11782" width="12" customWidth="1"/>
    <col min="11785" max="11785" width="12.5546875" customWidth="1"/>
    <col min="11786" max="11786" width="12" customWidth="1"/>
    <col min="11787" max="11787" width="13.44140625" customWidth="1"/>
    <col min="11788" max="11788" width="11.88671875" customWidth="1"/>
    <col min="12032" max="12032" width="33" customWidth="1"/>
    <col min="12038" max="12038" width="12" customWidth="1"/>
    <col min="12041" max="12041" width="12.5546875" customWidth="1"/>
    <col min="12042" max="12042" width="12" customWidth="1"/>
    <col min="12043" max="12043" width="13.44140625" customWidth="1"/>
    <col min="12044" max="12044" width="11.88671875" customWidth="1"/>
    <col min="12288" max="12288" width="33" customWidth="1"/>
    <col min="12294" max="12294" width="12" customWidth="1"/>
    <col min="12297" max="12297" width="12.5546875" customWidth="1"/>
    <col min="12298" max="12298" width="12" customWidth="1"/>
    <col min="12299" max="12299" width="13.44140625" customWidth="1"/>
    <col min="12300" max="12300" width="11.88671875" customWidth="1"/>
    <col min="12544" max="12544" width="33" customWidth="1"/>
    <col min="12550" max="12550" width="12" customWidth="1"/>
    <col min="12553" max="12553" width="12.5546875" customWidth="1"/>
    <col min="12554" max="12554" width="12" customWidth="1"/>
    <col min="12555" max="12555" width="13.44140625" customWidth="1"/>
    <col min="12556" max="12556" width="11.88671875" customWidth="1"/>
    <col min="12800" max="12800" width="33" customWidth="1"/>
    <col min="12806" max="12806" width="12" customWidth="1"/>
    <col min="12809" max="12809" width="12.5546875" customWidth="1"/>
    <col min="12810" max="12810" width="12" customWidth="1"/>
    <col min="12811" max="12811" width="13.44140625" customWidth="1"/>
    <col min="12812" max="12812" width="11.88671875" customWidth="1"/>
    <col min="13056" max="13056" width="33" customWidth="1"/>
    <col min="13062" max="13062" width="12" customWidth="1"/>
    <col min="13065" max="13065" width="12.5546875" customWidth="1"/>
    <col min="13066" max="13066" width="12" customWidth="1"/>
    <col min="13067" max="13067" width="13.44140625" customWidth="1"/>
    <col min="13068" max="13068" width="11.88671875" customWidth="1"/>
    <col min="13312" max="13312" width="33" customWidth="1"/>
    <col min="13318" max="13318" width="12" customWidth="1"/>
    <col min="13321" max="13321" width="12.5546875" customWidth="1"/>
    <col min="13322" max="13322" width="12" customWidth="1"/>
    <col min="13323" max="13323" width="13.44140625" customWidth="1"/>
    <col min="13324" max="13324" width="11.88671875" customWidth="1"/>
    <col min="13568" max="13568" width="33" customWidth="1"/>
    <col min="13574" max="13574" width="12" customWidth="1"/>
    <col min="13577" max="13577" width="12.5546875" customWidth="1"/>
    <col min="13578" max="13578" width="12" customWidth="1"/>
    <col min="13579" max="13579" width="13.44140625" customWidth="1"/>
    <col min="13580" max="13580" width="11.88671875" customWidth="1"/>
    <col min="13824" max="13824" width="33" customWidth="1"/>
    <col min="13830" max="13830" width="12" customWidth="1"/>
    <col min="13833" max="13833" width="12.5546875" customWidth="1"/>
    <col min="13834" max="13834" width="12" customWidth="1"/>
    <col min="13835" max="13835" width="13.44140625" customWidth="1"/>
    <col min="13836" max="13836" width="11.88671875" customWidth="1"/>
    <col min="14080" max="14080" width="33" customWidth="1"/>
    <col min="14086" max="14086" width="12" customWidth="1"/>
    <col min="14089" max="14089" width="12.5546875" customWidth="1"/>
    <col min="14090" max="14090" width="12" customWidth="1"/>
    <col min="14091" max="14091" width="13.44140625" customWidth="1"/>
    <col min="14092" max="14092" width="11.88671875" customWidth="1"/>
    <col min="14336" max="14336" width="33" customWidth="1"/>
    <col min="14342" max="14342" width="12" customWidth="1"/>
    <col min="14345" max="14345" width="12.5546875" customWidth="1"/>
    <col min="14346" max="14346" width="12" customWidth="1"/>
    <col min="14347" max="14347" width="13.44140625" customWidth="1"/>
    <col min="14348" max="14348" width="11.88671875" customWidth="1"/>
    <col min="14592" max="14592" width="33" customWidth="1"/>
    <col min="14598" max="14598" width="12" customWidth="1"/>
    <col min="14601" max="14601" width="12.5546875" customWidth="1"/>
    <col min="14602" max="14602" width="12" customWidth="1"/>
    <col min="14603" max="14603" width="13.44140625" customWidth="1"/>
    <col min="14604" max="14604" width="11.88671875" customWidth="1"/>
    <col min="14848" max="14848" width="33" customWidth="1"/>
    <col min="14854" max="14854" width="12" customWidth="1"/>
    <col min="14857" max="14857" width="12.5546875" customWidth="1"/>
    <col min="14858" max="14858" width="12" customWidth="1"/>
    <col min="14859" max="14859" width="13.44140625" customWidth="1"/>
    <col min="14860" max="14860" width="11.88671875" customWidth="1"/>
    <col min="15104" max="15104" width="33" customWidth="1"/>
    <col min="15110" max="15110" width="12" customWidth="1"/>
    <col min="15113" max="15113" width="12.5546875" customWidth="1"/>
    <col min="15114" max="15114" width="12" customWidth="1"/>
    <col min="15115" max="15115" width="13.44140625" customWidth="1"/>
    <col min="15116" max="15116" width="11.88671875" customWidth="1"/>
    <col min="15360" max="15360" width="33" customWidth="1"/>
    <col min="15366" max="15366" width="12" customWidth="1"/>
    <col min="15369" max="15369" width="12.5546875" customWidth="1"/>
    <col min="15370" max="15370" width="12" customWidth="1"/>
    <col min="15371" max="15371" width="13.44140625" customWidth="1"/>
    <col min="15372" max="15372" width="11.88671875" customWidth="1"/>
    <col min="15616" max="15616" width="33" customWidth="1"/>
    <col min="15622" max="15622" width="12" customWidth="1"/>
    <col min="15625" max="15625" width="12.5546875" customWidth="1"/>
    <col min="15626" max="15626" width="12" customWidth="1"/>
    <col min="15627" max="15627" width="13.44140625" customWidth="1"/>
    <col min="15628" max="15628" width="11.88671875" customWidth="1"/>
    <col min="15872" max="15872" width="33" customWidth="1"/>
    <col min="15878" max="15878" width="12" customWidth="1"/>
    <col min="15881" max="15881" width="12.5546875" customWidth="1"/>
    <col min="15882" max="15882" width="12" customWidth="1"/>
    <col min="15883" max="15883" width="13.44140625" customWidth="1"/>
    <col min="15884" max="15884" width="11.88671875" customWidth="1"/>
    <col min="16128" max="16128" width="33" customWidth="1"/>
    <col min="16134" max="16134" width="12" customWidth="1"/>
    <col min="16137" max="16137" width="12.5546875" customWidth="1"/>
    <col min="16138" max="16138" width="12" customWidth="1"/>
    <col min="16139" max="16139" width="13.44140625" customWidth="1"/>
    <col min="16140" max="16140" width="11.88671875" customWidth="1"/>
  </cols>
  <sheetData>
    <row r="2" spans="1:22" ht="15" thickBot="1" x14ac:dyDescent="0.35"/>
    <row r="3" spans="1:22" ht="15" thickBot="1" x14ac:dyDescent="0.35">
      <c r="A3" s="61" t="s">
        <v>124</v>
      </c>
      <c r="B3" s="164" t="s">
        <v>125</v>
      </c>
      <c r="C3" s="165" t="s">
        <v>126</v>
      </c>
      <c r="D3" s="165" t="s">
        <v>127</v>
      </c>
      <c r="E3" s="165" t="s">
        <v>128</v>
      </c>
      <c r="F3" s="165" t="s">
        <v>129</v>
      </c>
      <c r="G3" s="165" t="s">
        <v>130</v>
      </c>
      <c r="H3" s="165" t="s">
        <v>131</v>
      </c>
      <c r="I3" s="165" t="s">
        <v>132</v>
      </c>
      <c r="J3" s="165" t="s">
        <v>133</v>
      </c>
      <c r="K3" s="165" t="s">
        <v>134</v>
      </c>
      <c r="L3" s="165" t="s">
        <v>135</v>
      </c>
      <c r="M3" s="165" t="s">
        <v>136</v>
      </c>
      <c r="N3" s="61" t="s">
        <v>137</v>
      </c>
      <c r="P3" s="118"/>
      <c r="Q3" s="119" t="s">
        <v>137</v>
      </c>
      <c r="R3" s="119" t="s">
        <v>138</v>
      </c>
      <c r="S3" s="119" t="s">
        <v>79</v>
      </c>
      <c r="V3" s="125"/>
    </row>
    <row r="4" spans="1:22" x14ac:dyDescent="0.3">
      <c r="A4" s="168" t="s">
        <v>0</v>
      </c>
      <c r="B4" s="111">
        <v>7119</v>
      </c>
      <c r="C4" s="111">
        <v>11039</v>
      </c>
      <c r="D4" s="111">
        <v>14160</v>
      </c>
      <c r="E4" s="111">
        <v>13126</v>
      </c>
      <c r="F4" s="111">
        <v>13648</v>
      </c>
      <c r="G4" s="111">
        <v>12632</v>
      </c>
      <c r="H4" s="111">
        <v>14692</v>
      </c>
      <c r="I4" s="111">
        <v>10450</v>
      </c>
      <c r="J4" s="111">
        <v>13174</v>
      </c>
      <c r="K4" s="111">
        <v>9423</v>
      </c>
      <c r="L4" s="111">
        <v>39138</v>
      </c>
      <c r="M4" s="111">
        <v>27201</v>
      </c>
      <c r="N4" s="110">
        <f>SUM(B4:M4)</f>
        <v>185802</v>
      </c>
      <c r="P4" s="168" t="s">
        <v>0</v>
      </c>
      <c r="Q4" s="122">
        <f>N4</f>
        <v>185802</v>
      </c>
      <c r="R4" s="122">
        <f>N14</f>
        <v>230065</v>
      </c>
      <c r="S4" s="123">
        <f t="shared" ref="S4:S9" si="0">(R4-Q4)/Q4</f>
        <v>0.23822671445947838</v>
      </c>
    </row>
    <row r="5" spans="1:22" x14ac:dyDescent="0.3">
      <c r="A5" s="168" t="s">
        <v>1</v>
      </c>
      <c r="B5" s="111">
        <v>429</v>
      </c>
      <c r="C5" s="111">
        <v>1542</v>
      </c>
      <c r="D5" s="111">
        <v>1725</v>
      </c>
      <c r="E5" s="111">
        <v>5321</v>
      </c>
      <c r="F5" s="111">
        <v>3646</v>
      </c>
      <c r="G5" s="111">
        <v>5195</v>
      </c>
      <c r="H5" s="111">
        <v>1940</v>
      </c>
      <c r="I5" s="111">
        <v>1202</v>
      </c>
      <c r="J5" s="111">
        <v>3188</v>
      </c>
      <c r="K5" s="111">
        <v>7904</v>
      </c>
      <c r="L5" s="111">
        <v>7803</v>
      </c>
      <c r="M5" s="111">
        <v>2196</v>
      </c>
      <c r="N5" s="163">
        <f t="shared" ref="N5:N9" si="1">SUM(B5:M5)</f>
        <v>42091</v>
      </c>
      <c r="P5" s="168" t="s">
        <v>1</v>
      </c>
      <c r="Q5" s="122">
        <f t="shared" ref="Q5:Q9" si="2">N5</f>
        <v>42091</v>
      </c>
      <c r="R5" s="122">
        <f>N15</f>
        <v>49595</v>
      </c>
      <c r="S5" s="123">
        <f t="shared" si="0"/>
        <v>0.1782803924829536</v>
      </c>
    </row>
    <row r="6" spans="1:22" x14ac:dyDescent="0.3">
      <c r="A6" s="168" t="s">
        <v>83</v>
      </c>
      <c r="B6" s="111">
        <v>791</v>
      </c>
      <c r="C6" s="111">
        <v>634</v>
      </c>
      <c r="D6" s="111">
        <v>417</v>
      </c>
      <c r="E6" s="111">
        <v>776</v>
      </c>
      <c r="F6" s="111">
        <v>976</v>
      </c>
      <c r="G6" s="111">
        <v>615</v>
      </c>
      <c r="H6" s="111">
        <v>1869</v>
      </c>
      <c r="I6" s="111">
        <v>97</v>
      </c>
      <c r="J6" s="111">
        <v>227</v>
      </c>
      <c r="K6" s="111">
        <v>387</v>
      </c>
      <c r="L6" s="111">
        <v>676</v>
      </c>
      <c r="M6" s="111">
        <v>276</v>
      </c>
      <c r="N6" s="163">
        <f t="shared" si="1"/>
        <v>7741</v>
      </c>
      <c r="P6" s="168" t="s">
        <v>83</v>
      </c>
      <c r="Q6" s="122">
        <f t="shared" si="2"/>
        <v>7741</v>
      </c>
      <c r="R6" s="122">
        <f t="shared" ref="R6:R9" si="3">N16</f>
        <v>7310</v>
      </c>
      <c r="S6" s="123">
        <f t="shared" si="0"/>
        <v>-5.5677561038625499E-2</v>
      </c>
    </row>
    <row r="7" spans="1:22" x14ac:dyDescent="0.3">
      <c r="A7" s="168" t="s">
        <v>36</v>
      </c>
      <c r="B7" s="111">
        <v>714</v>
      </c>
      <c r="C7" s="111">
        <v>1672</v>
      </c>
      <c r="D7" s="111">
        <v>1424</v>
      </c>
      <c r="E7" s="111">
        <v>1272</v>
      </c>
      <c r="F7" s="111">
        <v>1483</v>
      </c>
      <c r="G7" s="111">
        <v>926</v>
      </c>
      <c r="H7" s="111">
        <v>395</v>
      </c>
      <c r="I7" s="111">
        <v>0</v>
      </c>
      <c r="J7" s="111">
        <v>2517</v>
      </c>
      <c r="K7" s="111">
        <v>3374</v>
      </c>
      <c r="L7" s="111">
        <v>3768</v>
      </c>
      <c r="M7" s="111">
        <v>1245</v>
      </c>
      <c r="N7" s="163">
        <f t="shared" si="1"/>
        <v>18790</v>
      </c>
      <c r="P7" s="168" t="s">
        <v>36</v>
      </c>
      <c r="Q7" s="122">
        <f t="shared" si="2"/>
        <v>18790</v>
      </c>
      <c r="R7" s="122">
        <f t="shared" si="3"/>
        <v>28106</v>
      </c>
      <c r="S7" s="123">
        <f t="shared" si="0"/>
        <v>0.49579563597658327</v>
      </c>
    </row>
    <row r="8" spans="1:22" x14ac:dyDescent="0.3">
      <c r="A8" s="168" t="s">
        <v>37</v>
      </c>
      <c r="B8" s="111">
        <v>56</v>
      </c>
      <c r="C8" s="111">
        <v>1724</v>
      </c>
      <c r="D8" s="111">
        <v>100</v>
      </c>
      <c r="E8" s="111">
        <v>145</v>
      </c>
      <c r="F8" s="111">
        <v>139</v>
      </c>
      <c r="G8" s="111">
        <v>226</v>
      </c>
      <c r="H8" s="111">
        <v>89</v>
      </c>
      <c r="I8" s="111">
        <v>0</v>
      </c>
      <c r="J8" s="111">
        <v>241</v>
      </c>
      <c r="K8" s="111">
        <v>394</v>
      </c>
      <c r="L8" s="111">
        <v>276</v>
      </c>
      <c r="M8" s="111">
        <v>324</v>
      </c>
      <c r="N8" s="163">
        <f t="shared" si="1"/>
        <v>3714</v>
      </c>
      <c r="P8" s="168" t="s">
        <v>37</v>
      </c>
      <c r="Q8" s="122">
        <f t="shared" si="2"/>
        <v>3714</v>
      </c>
      <c r="R8" s="122">
        <f t="shared" si="3"/>
        <v>2861</v>
      </c>
      <c r="S8" s="123">
        <f t="shared" si="0"/>
        <v>-0.22967151319332257</v>
      </c>
    </row>
    <row r="9" spans="1:22" x14ac:dyDescent="0.3">
      <c r="A9" s="168" t="s">
        <v>123</v>
      </c>
      <c r="B9" s="111">
        <v>149</v>
      </c>
      <c r="C9" s="111">
        <v>141</v>
      </c>
      <c r="D9" s="111">
        <v>129</v>
      </c>
      <c r="E9" s="111">
        <v>155</v>
      </c>
      <c r="F9" s="111">
        <v>135</v>
      </c>
      <c r="G9" s="111">
        <v>61</v>
      </c>
      <c r="H9" s="111">
        <v>30</v>
      </c>
      <c r="I9" s="111">
        <v>60</v>
      </c>
      <c r="J9" s="111">
        <v>151</v>
      </c>
      <c r="K9" s="111">
        <v>204</v>
      </c>
      <c r="L9" s="111">
        <v>208</v>
      </c>
      <c r="M9" s="111">
        <v>181</v>
      </c>
      <c r="N9" s="163">
        <f t="shared" si="1"/>
        <v>1604</v>
      </c>
      <c r="P9" s="168" t="s">
        <v>123</v>
      </c>
      <c r="Q9" s="122">
        <f t="shared" si="2"/>
        <v>1604</v>
      </c>
      <c r="R9" s="122">
        <f t="shared" si="3"/>
        <v>8148</v>
      </c>
      <c r="S9" s="123">
        <f t="shared" si="0"/>
        <v>4.0798004987531176</v>
      </c>
    </row>
    <row r="10" spans="1:22" ht="15" thickBot="1" x14ac:dyDescent="0.35">
      <c r="A10" s="166" t="s">
        <v>124</v>
      </c>
      <c r="B10" s="167">
        <f>SUM(B4:B9)</f>
        <v>9258</v>
      </c>
      <c r="C10" s="167">
        <f t="shared" ref="C10:M10" si="4">SUM(C4:C9)</f>
        <v>16752</v>
      </c>
      <c r="D10" s="167">
        <f t="shared" si="4"/>
        <v>17955</v>
      </c>
      <c r="E10" s="167">
        <f t="shared" si="4"/>
        <v>20795</v>
      </c>
      <c r="F10" s="167">
        <f t="shared" si="4"/>
        <v>20027</v>
      </c>
      <c r="G10" s="167">
        <f t="shared" si="4"/>
        <v>19655</v>
      </c>
      <c r="H10" s="167">
        <f t="shared" si="4"/>
        <v>19015</v>
      </c>
      <c r="I10" s="167">
        <f t="shared" si="4"/>
        <v>11809</v>
      </c>
      <c r="J10" s="167">
        <f t="shared" si="4"/>
        <v>19498</v>
      </c>
      <c r="K10" s="167">
        <f t="shared" si="4"/>
        <v>21686</v>
      </c>
      <c r="L10" s="167">
        <f t="shared" si="4"/>
        <v>51869</v>
      </c>
      <c r="M10" s="167">
        <f t="shared" si="4"/>
        <v>31423</v>
      </c>
      <c r="N10" s="70">
        <f>SUM(N4:N9)</f>
        <v>259742</v>
      </c>
      <c r="P10" s="119"/>
      <c r="Q10" s="122">
        <f>SUM(Q4:Q9)</f>
        <v>259742</v>
      </c>
      <c r="R10" s="122">
        <f>SUM(R4:R9)</f>
        <v>326085</v>
      </c>
      <c r="S10" s="123">
        <f>(R10-Q10)/Q10</f>
        <v>0.25541883869378074</v>
      </c>
    </row>
    <row r="11" spans="1:22" x14ac:dyDescent="0.3">
      <c r="A11" s="71"/>
      <c r="B11" s="72"/>
      <c r="C11" s="73"/>
      <c r="D11" s="73"/>
      <c r="E11" s="71"/>
      <c r="F11" s="73"/>
      <c r="G11" s="71"/>
      <c r="H11" s="73"/>
      <c r="I11" s="71"/>
      <c r="J11" s="73"/>
      <c r="K11" s="71"/>
      <c r="L11" s="73"/>
      <c r="M11" s="71"/>
      <c r="N11" s="73"/>
    </row>
    <row r="12" spans="1:22" ht="15" thickBot="1" x14ac:dyDescent="0.35"/>
    <row r="13" spans="1:22" ht="15" thickBot="1" x14ac:dyDescent="0.35">
      <c r="A13" s="58" t="s">
        <v>208</v>
      </c>
      <c r="B13" s="59" t="s">
        <v>209</v>
      </c>
      <c r="C13" s="60" t="s">
        <v>210</v>
      </c>
      <c r="D13" s="60" t="s">
        <v>211</v>
      </c>
      <c r="E13" s="60" t="s">
        <v>212</v>
      </c>
      <c r="F13" s="60" t="s">
        <v>82</v>
      </c>
      <c r="G13" s="60" t="s">
        <v>213</v>
      </c>
      <c r="H13" s="60" t="s">
        <v>214</v>
      </c>
      <c r="I13" s="60" t="s">
        <v>215</v>
      </c>
      <c r="J13" s="60" t="s">
        <v>216</v>
      </c>
      <c r="K13" s="60" t="s">
        <v>217</v>
      </c>
      <c r="L13" s="60" t="s">
        <v>218</v>
      </c>
      <c r="M13" s="60" t="s">
        <v>219</v>
      </c>
      <c r="N13" s="61" t="s">
        <v>138</v>
      </c>
    </row>
    <row r="14" spans="1:22" x14ac:dyDescent="0.3">
      <c r="A14" s="62" t="s">
        <v>0</v>
      </c>
      <c r="B14" s="63">
        <f>'TOTALS per mes'!B195</f>
        <v>9668</v>
      </c>
      <c r="C14" s="63">
        <f>'TOTALS per mes'!C195</f>
        <v>11037</v>
      </c>
      <c r="D14" s="63">
        <f>'TOTALS per mes'!D28</f>
        <v>9703</v>
      </c>
      <c r="E14" s="63">
        <f>'TOTALS per mes'!E28</f>
        <v>13352</v>
      </c>
      <c r="F14" s="63">
        <f>'TOTALS per mes'!F28</f>
        <v>8152</v>
      </c>
      <c r="G14" s="63">
        <f>'TOTALS per mes'!G28</f>
        <v>4679</v>
      </c>
      <c r="H14" s="63">
        <f>'TOTALS per mes'!H28</f>
        <v>10238</v>
      </c>
      <c r="I14" s="63">
        <f>'TOTALS per mes'!I28</f>
        <v>22025</v>
      </c>
      <c r="J14" s="63">
        <f>'TOTALS per mes'!J28</f>
        <v>16840</v>
      </c>
      <c r="K14" s="63">
        <f>'TOTALS per mes'!K28</f>
        <v>19654</v>
      </c>
      <c r="L14" s="63">
        <f>'TOTALS per mes'!L28</f>
        <v>60068</v>
      </c>
      <c r="M14" s="63">
        <f>'TOTALS per mes'!M28</f>
        <v>44649</v>
      </c>
      <c r="N14" s="64">
        <f t="shared" ref="N14:N19" si="5">SUM(B14:M14)</f>
        <v>230065</v>
      </c>
    </row>
    <row r="15" spans="1:22" x14ac:dyDescent="0.3">
      <c r="A15" s="65" t="s">
        <v>1</v>
      </c>
      <c r="B15" s="63">
        <f>'TOTALS per mes'!B196</f>
        <v>1711</v>
      </c>
      <c r="C15" s="63">
        <f>'TOTALS per mes'!C196</f>
        <v>3159</v>
      </c>
      <c r="D15" s="63">
        <f>'TOTALS per mes'!D100</f>
        <v>5671</v>
      </c>
      <c r="E15" s="63">
        <f>'TOTALS per mes'!E100</f>
        <v>6399</v>
      </c>
      <c r="F15" s="63">
        <f>'TOTALS per mes'!F100</f>
        <v>6325</v>
      </c>
      <c r="G15" s="63">
        <f>'TOTALS per mes'!G100</f>
        <v>4413</v>
      </c>
      <c r="H15" s="63">
        <f>'TOTALS per mes'!H100</f>
        <v>2337</v>
      </c>
      <c r="I15" s="63">
        <f>'TOTALS per mes'!I100</f>
        <v>1585</v>
      </c>
      <c r="J15" s="63">
        <f>'TOTALS per mes'!J100</f>
        <v>2216</v>
      </c>
      <c r="K15" s="63">
        <f>'TOTALS per mes'!K100</f>
        <v>6531</v>
      </c>
      <c r="L15" s="63">
        <f>'TOTALS per mes'!L100</f>
        <v>7258</v>
      </c>
      <c r="M15" s="63">
        <f>'TOTALS per mes'!M100</f>
        <v>1990</v>
      </c>
      <c r="N15" s="66">
        <f t="shared" si="5"/>
        <v>49595</v>
      </c>
    </row>
    <row r="16" spans="1:22" x14ac:dyDescent="0.3">
      <c r="A16" s="168" t="s">
        <v>83</v>
      </c>
      <c r="B16" s="63">
        <f>'TOTALS per mes'!B197</f>
        <v>0</v>
      </c>
      <c r="C16" s="63">
        <f>'TOTALS per mes'!C197</f>
        <v>834</v>
      </c>
      <c r="D16" s="63">
        <f>'TOTALS per mes'!D127</f>
        <v>578</v>
      </c>
      <c r="E16" s="63">
        <f>'TOTALS per mes'!E127</f>
        <v>161</v>
      </c>
      <c r="F16" s="63">
        <f>'TOTALS per mes'!F127</f>
        <v>370</v>
      </c>
      <c r="G16" s="63">
        <f>'TOTALS per mes'!G127</f>
        <v>280</v>
      </c>
      <c r="H16" s="63">
        <f>'TOTALS per mes'!H127</f>
        <v>1608</v>
      </c>
      <c r="I16" s="63">
        <f>'TOTALS per mes'!I127</f>
        <v>100</v>
      </c>
      <c r="J16" s="63">
        <f>'TOTALS per mes'!J127</f>
        <v>544</v>
      </c>
      <c r="K16" s="63">
        <f>'TOTALS per mes'!K127</f>
        <v>1752</v>
      </c>
      <c r="L16" s="63">
        <f>'TOTALS per mes'!L127</f>
        <v>1063</v>
      </c>
      <c r="M16" s="63">
        <f>'TOTALS per mes'!M127</f>
        <v>20</v>
      </c>
      <c r="N16" s="66">
        <f t="shared" si="5"/>
        <v>7310</v>
      </c>
    </row>
    <row r="17" spans="1:18" x14ac:dyDescent="0.3">
      <c r="A17" s="65" t="s">
        <v>36</v>
      </c>
      <c r="B17" s="63">
        <f>'TOTALS per mes'!B198</f>
        <v>1901</v>
      </c>
      <c r="C17" s="63">
        <f>'TOTALS per mes'!C198</f>
        <v>3175</v>
      </c>
      <c r="D17" s="63">
        <f>'TOTALS per mes'!D175</f>
        <v>3612</v>
      </c>
      <c r="E17" s="63">
        <f>'TOTALS per mes'!E175</f>
        <v>2263</v>
      </c>
      <c r="F17" s="63">
        <f>'TOTALS per mes'!F175</f>
        <v>2234</v>
      </c>
      <c r="G17" s="63">
        <f>'TOTALS per mes'!G175</f>
        <v>629</v>
      </c>
      <c r="H17" s="63">
        <f>'TOTALS per mes'!H175</f>
        <v>129</v>
      </c>
      <c r="I17" s="63">
        <f>'TOTALS per mes'!I175</f>
        <v>0</v>
      </c>
      <c r="J17" s="63">
        <f>'TOTALS per mes'!J175</f>
        <v>2168</v>
      </c>
      <c r="K17" s="63">
        <f>'TOTALS per mes'!K175</f>
        <v>9382</v>
      </c>
      <c r="L17" s="63">
        <f>'TOTALS per mes'!L175</f>
        <v>1954</v>
      </c>
      <c r="M17" s="63">
        <f>'TOTALS per mes'!M175</f>
        <v>659</v>
      </c>
      <c r="N17" s="66">
        <f t="shared" si="5"/>
        <v>28106</v>
      </c>
    </row>
    <row r="18" spans="1:18" x14ac:dyDescent="0.3">
      <c r="A18" s="65" t="s">
        <v>37</v>
      </c>
      <c r="B18" s="63">
        <f>'TOTALS per mes'!B199</f>
        <v>0</v>
      </c>
      <c r="C18" s="63">
        <f>'TOTALS per mes'!C199</f>
        <v>408</v>
      </c>
      <c r="D18" s="63">
        <f>'TOTALS per mes'!D180</f>
        <v>280</v>
      </c>
      <c r="E18" s="63">
        <f>'TOTALS per mes'!E180</f>
        <v>232</v>
      </c>
      <c r="F18" s="63">
        <f>'TOTALS per mes'!F180</f>
        <v>245</v>
      </c>
      <c r="G18" s="63">
        <f>'TOTALS per mes'!G180</f>
        <v>247</v>
      </c>
      <c r="H18" s="63">
        <f>'TOTALS per mes'!H180</f>
        <v>273</v>
      </c>
      <c r="I18" s="63">
        <f>'TOTALS per mes'!I180</f>
        <v>252</v>
      </c>
      <c r="J18" s="63">
        <f>'TOTALS per mes'!J180</f>
        <v>224</v>
      </c>
      <c r="K18" s="63">
        <f>'TOTALS per mes'!K180</f>
        <v>233</v>
      </c>
      <c r="L18" s="63">
        <f>'TOTALS per mes'!L180</f>
        <v>208</v>
      </c>
      <c r="M18" s="63">
        <f>'TOTALS per mes'!M180</f>
        <v>259</v>
      </c>
      <c r="N18" s="66">
        <f t="shared" si="5"/>
        <v>2861</v>
      </c>
    </row>
    <row r="19" spans="1:18" ht="15" thickBot="1" x14ac:dyDescent="0.35">
      <c r="A19" s="65" t="s">
        <v>5</v>
      </c>
      <c r="B19" s="63">
        <f>'TOTALS per mes'!B200</f>
        <v>228</v>
      </c>
      <c r="C19" s="63">
        <f>'TOTALS per mes'!C200</f>
        <v>217</v>
      </c>
      <c r="D19" s="63">
        <f>'TOTALS per mes'!D185</f>
        <v>696</v>
      </c>
      <c r="E19" s="63">
        <f>'TOTALS per mes'!E185</f>
        <v>630</v>
      </c>
      <c r="F19" s="63">
        <f>'TOTALS per mes'!F185</f>
        <v>729</v>
      </c>
      <c r="G19" s="63">
        <f>'TOTALS per mes'!G185</f>
        <v>2823</v>
      </c>
      <c r="H19" s="63">
        <f>'TOTALS per mes'!H185</f>
        <v>350</v>
      </c>
      <c r="I19" s="63">
        <f>'TOTALS per mes'!I185</f>
        <v>0</v>
      </c>
      <c r="J19" s="63">
        <f>'TOTALS per mes'!J185</f>
        <v>1037</v>
      </c>
      <c r="K19" s="63">
        <f>'TOTALS per mes'!K185</f>
        <v>257</v>
      </c>
      <c r="L19" s="63">
        <f>'TOTALS per mes'!L185</f>
        <v>679</v>
      </c>
      <c r="M19" s="63">
        <f>'TOTALS per mes'!M185</f>
        <v>502</v>
      </c>
      <c r="N19" s="67">
        <f t="shared" si="5"/>
        <v>8148</v>
      </c>
    </row>
    <row r="20" spans="1:18" ht="15" thickBot="1" x14ac:dyDescent="0.35">
      <c r="A20" s="68" t="s">
        <v>208</v>
      </c>
      <c r="B20" s="69">
        <f t="shared" ref="B20:G20" si="6">SUM(B14:B19)</f>
        <v>13508</v>
      </c>
      <c r="C20" s="69">
        <f t="shared" si="6"/>
        <v>18830</v>
      </c>
      <c r="D20" s="69">
        <f t="shared" si="6"/>
        <v>20540</v>
      </c>
      <c r="E20" s="69">
        <f t="shared" si="6"/>
        <v>23037</v>
      </c>
      <c r="F20" s="69">
        <f t="shared" si="6"/>
        <v>18055</v>
      </c>
      <c r="G20" s="69">
        <f t="shared" si="6"/>
        <v>13071</v>
      </c>
      <c r="H20" s="69">
        <f t="shared" ref="H20:M20" si="7">SUM(H14:H19)</f>
        <v>14935</v>
      </c>
      <c r="I20" s="69">
        <f t="shared" si="7"/>
        <v>23962</v>
      </c>
      <c r="J20" s="69">
        <f t="shared" si="7"/>
        <v>23029</v>
      </c>
      <c r="K20" s="69">
        <f t="shared" si="7"/>
        <v>37809</v>
      </c>
      <c r="L20" s="69">
        <f t="shared" si="7"/>
        <v>71230</v>
      </c>
      <c r="M20" s="69">
        <f t="shared" si="7"/>
        <v>48079</v>
      </c>
      <c r="N20" s="70">
        <f>SUM(N14:N19)</f>
        <v>326085</v>
      </c>
      <c r="Q20" s="125"/>
    </row>
    <row r="22" spans="1:18" ht="15" thickBot="1" x14ac:dyDescent="0.35">
      <c r="A22" s="89" t="s">
        <v>59</v>
      </c>
    </row>
    <row r="23" spans="1:18" ht="15" thickBot="1" x14ac:dyDescent="0.35">
      <c r="A23" s="58"/>
      <c r="B23" s="59" t="s">
        <v>46</v>
      </c>
      <c r="C23" s="60" t="s">
        <v>47</v>
      </c>
      <c r="D23" s="60" t="s">
        <v>48</v>
      </c>
      <c r="E23" s="60" t="s">
        <v>49</v>
      </c>
      <c r="F23" s="60" t="s">
        <v>50</v>
      </c>
      <c r="G23" s="60" t="s">
        <v>51</v>
      </c>
      <c r="H23" s="60" t="s">
        <v>52</v>
      </c>
      <c r="I23" s="60" t="s">
        <v>53</v>
      </c>
      <c r="J23" s="60" t="s">
        <v>54</v>
      </c>
      <c r="K23" s="60" t="s">
        <v>55</v>
      </c>
      <c r="L23" s="60" t="s">
        <v>56</v>
      </c>
      <c r="M23" s="60" t="s">
        <v>57</v>
      </c>
      <c r="N23" s="61" t="s">
        <v>58</v>
      </c>
    </row>
    <row r="24" spans="1:18" ht="15" thickBot="1" x14ac:dyDescent="0.35">
      <c r="A24" s="113" t="s">
        <v>220</v>
      </c>
      <c r="B24" s="111">
        <v>7119</v>
      </c>
      <c r="C24" s="111">
        <v>11039</v>
      </c>
      <c r="D24" s="111">
        <v>14160</v>
      </c>
      <c r="E24" s="111">
        <v>13126</v>
      </c>
      <c r="F24" s="111">
        <v>13648</v>
      </c>
      <c r="G24" s="111">
        <v>12632</v>
      </c>
      <c r="H24" s="111">
        <v>14692</v>
      </c>
      <c r="I24" s="111">
        <v>10450</v>
      </c>
      <c r="J24" s="111">
        <v>13174</v>
      </c>
      <c r="K24" s="111">
        <v>9423</v>
      </c>
      <c r="L24" s="111">
        <v>39138</v>
      </c>
      <c r="M24" s="111">
        <v>27201</v>
      </c>
      <c r="N24" s="64">
        <f>SUM(B24:M24)</f>
        <v>185802</v>
      </c>
    </row>
    <row r="25" spans="1:18" x14ac:dyDescent="0.3">
      <c r="A25" s="113" t="s">
        <v>221</v>
      </c>
      <c r="B25" s="63">
        <f t="shared" ref="B25:M25" si="8">B14</f>
        <v>9668</v>
      </c>
      <c r="C25" s="63">
        <f t="shared" si="8"/>
        <v>11037</v>
      </c>
      <c r="D25" s="63">
        <f t="shared" si="8"/>
        <v>9703</v>
      </c>
      <c r="E25" s="63">
        <f t="shared" si="8"/>
        <v>13352</v>
      </c>
      <c r="F25" s="63">
        <f t="shared" si="8"/>
        <v>8152</v>
      </c>
      <c r="G25" s="63">
        <f t="shared" si="8"/>
        <v>4679</v>
      </c>
      <c r="H25" s="63">
        <f t="shared" si="8"/>
        <v>10238</v>
      </c>
      <c r="I25" s="63">
        <f t="shared" si="8"/>
        <v>22025</v>
      </c>
      <c r="J25" s="63">
        <f t="shared" si="8"/>
        <v>16840</v>
      </c>
      <c r="K25" s="63">
        <f t="shared" si="8"/>
        <v>19654</v>
      </c>
      <c r="L25" s="63">
        <f t="shared" si="8"/>
        <v>60068</v>
      </c>
      <c r="M25" s="63">
        <f t="shared" si="8"/>
        <v>44649</v>
      </c>
      <c r="N25" s="64">
        <f>SUM(B25:M25)</f>
        <v>230065</v>
      </c>
      <c r="O25" s="73"/>
    </row>
    <row r="26" spans="1:18" ht="15" thickBot="1" x14ac:dyDescent="0.35">
      <c r="A26" s="114" t="s">
        <v>68</v>
      </c>
      <c r="B26" s="115">
        <f>(B25-B24)/B24*100</f>
        <v>35.805590672847309</v>
      </c>
      <c r="C26" s="115">
        <f t="shared" ref="C26:N26" si="9">(C25-C24)/C24*100</f>
        <v>-1.8117583114412538E-2</v>
      </c>
      <c r="D26" s="115">
        <f t="shared" si="9"/>
        <v>-31.475988700564972</v>
      </c>
      <c r="E26" s="115">
        <f t="shared" si="9"/>
        <v>1.7217735791558739</v>
      </c>
      <c r="F26" s="115">
        <f t="shared" si="9"/>
        <v>-40.269636576787811</v>
      </c>
      <c r="G26" s="115">
        <f t="shared" si="9"/>
        <v>-62.959151361621281</v>
      </c>
      <c r="H26" s="115">
        <f t="shared" si="9"/>
        <v>-30.315818132316906</v>
      </c>
      <c r="I26" s="115">
        <f t="shared" si="9"/>
        <v>110.76555023923444</v>
      </c>
      <c r="J26" s="115">
        <f t="shared" si="9"/>
        <v>27.827539092151206</v>
      </c>
      <c r="K26" s="115">
        <f t="shared" si="9"/>
        <v>108.57476387562347</v>
      </c>
      <c r="L26" s="115">
        <f t="shared" si="9"/>
        <v>53.477438806275238</v>
      </c>
      <c r="M26" s="115">
        <f t="shared" si="9"/>
        <v>64.144700562479315</v>
      </c>
      <c r="N26" s="115">
        <f t="shared" si="9"/>
        <v>23.822671445947837</v>
      </c>
    </row>
    <row r="27" spans="1:18" ht="15" thickBot="1" x14ac:dyDescent="0.35">
      <c r="A27" s="65" t="s">
        <v>222</v>
      </c>
      <c r="B27" s="111">
        <v>429</v>
      </c>
      <c r="C27" s="111">
        <v>1542</v>
      </c>
      <c r="D27" s="111">
        <v>1725</v>
      </c>
      <c r="E27" s="111">
        <v>5321</v>
      </c>
      <c r="F27" s="111">
        <v>3646</v>
      </c>
      <c r="G27" s="111">
        <v>5195</v>
      </c>
      <c r="H27" s="111">
        <v>1940</v>
      </c>
      <c r="I27" s="111">
        <v>1202</v>
      </c>
      <c r="J27" s="111">
        <v>3188</v>
      </c>
      <c r="K27" s="111">
        <v>7904</v>
      </c>
      <c r="L27" s="111">
        <v>7803</v>
      </c>
      <c r="M27" s="111">
        <v>2196</v>
      </c>
      <c r="N27" s="64">
        <f t="shared" ref="N27:N40" si="10">SUM(B27:M27)</f>
        <v>42091</v>
      </c>
    </row>
    <row r="28" spans="1:18" x14ac:dyDescent="0.3">
      <c r="A28" s="65" t="s">
        <v>223</v>
      </c>
      <c r="B28" s="63">
        <f t="shared" ref="B28:M28" si="11">B15</f>
        <v>1711</v>
      </c>
      <c r="C28" s="63">
        <f t="shared" si="11"/>
        <v>3159</v>
      </c>
      <c r="D28" s="63">
        <f t="shared" si="11"/>
        <v>5671</v>
      </c>
      <c r="E28" s="63">
        <f t="shared" si="11"/>
        <v>6399</v>
      </c>
      <c r="F28" s="63">
        <f t="shared" si="11"/>
        <v>6325</v>
      </c>
      <c r="G28" s="63">
        <f t="shared" si="11"/>
        <v>4413</v>
      </c>
      <c r="H28" s="63">
        <f t="shared" si="11"/>
        <v>2337</v>
      </c>
      <c r="I28" s="63">
        <f t="shared" si="11"/>
        <v>1585</v>
      </c>
      <c r="J28" s="63">
        <f t="shared" si="11"/>
        <v>2216</v>
      </c>
      <c r="K28" s="63">
        <f t="shared" si="11"/>
        <v>6531</v>
      </c>
      <c r="L28" s="63">
        <f t="shared" si="11"/>
        <v>7258</v>
      </c>
      <c r="M28" s="63">
        <f t="shared" si="11"/>
        <v>1990</v>
      </c>
      <c r="N28" s="64">
        <f t="shared" si="10"/>
        <v>49595</v>
      </c>
    </row>
    <row r="29" spans="1:18" ht="15" thickBot="1" x14ac:dyDescent="0.35">
      <c r="A29" s="114" t="s">
        <v>68</v>
      </c>
      <c r="B29" s="115">
        <f>(B28-B27)/B27*100</f>
        <v>298.83449883449885</v>
      </c>
      <c r="C29" s="115">
        <f t="shared" ref="C29" si="12">(C28-C27)/C27*100</f>
        <v>104.86381322957199</v>
      </c>
      <c r="D29" s="115">
        <f t="shared" ref="D29" si="13">(D28-D27)/D27*100</f>
        <v>228.75362318840581</v>
      </c>
      <c r="E29" s="115">
        <f t="shared" ref="E29" si="14">(E28-E27)/E27*100</f>
        <v>20.25934974628829</v>
      </c>
      <c r="F29" s="115">
        <f t="shared" ref="F29" si="15">(F28-F27)/F27*100</f>
        <v>73.477783872737248</v>
      </c>
      <c r="G29" s="115">
        <f t="shared" ref="G29" si="16">(G28-G27)/G27*100</f>
        <v>-15.05293551491819</v>
      </c>
      <c r="H29" s="115">
        <f t="shared" ref="H29" si="17">(H28-H27)/H27*100</f>
        <v>20.463917525773194</v>
      </c>
      <c r="I29" s="115">
        <f t="shared" ref="I29" si="18">(I28-I27)/I27*100</f>
        <v>31.863560732113143</v>
      </c>
      <c r="J29" s="115">
        <f t="shared" ref="J29" si="19">(J28-J27)/J27*100</f>
        <v>-30.489335006273528</v>
      </c>
      <c r="K29" s="115">
        <f t="shared" ref="K29" si="20">(K28-K27)/K27*100</f>
        <v>-17.370951417004051</v>
      </c>
      <c r="L29" s="115">
        <f t="shared" ref="L29" si="21">(L28-L27)/L27*100</f>
        <v>-6.9844931436626938</v>
      </c>
      <c r="M29" s="115">
        <f t="shared" ref="M29:N29" si="22">(M28-M27)/M27*100</f>
        <v>-9.3806921675774131</v>
      </c>
      <c r="N29" s="115">
        <f t="shared" si="22"/>
        <v>17.828039248295362</v>
      </c>
      <c r="R29" s="124"/>
    </row>
    <row r="30" spans="1:18" ht="15" thickBot="1" x14ac:dyDescent="0.35">
      <c r="A30" s="65" t="s">
        <v>232</v>
      </c>
      <c r="B30" s="63">
        <v>791</v>
      </c>
      <c r="C30" s="63">
        <v>634</v>
      </c>
      <c r="D30" s="63">
        <v>417</v>
      </c>
      <c r="E30" s="63">
        <v>776</v>
      </c>
      <c r="F30" s="63">
        <v>976</v>
      </c>
      <c r="G30" s="63">
        <v>615</v>
      </c>
      <c r="H30" s="63">
        <v>1869</v>
      </c>
      <c r="I30" s="63">
        <v>97</v>
      </c>
      <c r="J30" s="63">
        <v>227</v>
      </c>
      <c r="K30" s="63">
        <v>387</v>
      </c>
      <c r="L30" s="63">
        <v>676</v>
      </c>
      <c r="M30" s="63">
        <v>276</v>
      </c>
      <c r="N30" s="64">
        <f t="shared" ref="N30:N31" si="23">SUM(B30:M30)</f>
        <v>7741</v>
      </c>
    </row>
    <row r="31" spans="1:18" x14ac:dyDescent="0.3">
      <c r="A31" s="65" t="s">
        <v>233</v>
      </c>
      <c r="B31" s="63">
        <f>B16</f>
        <v>0</v>
      </c>
      <c r="C31" s="63">
        <f t="shared" ref="C31:M31" si="24">C14</f>
        <v>11037</v>
      </c>
      <c r="D31" s="63">
        <f t="shared" si="24"/>
        <v>9703</v>
      </c>
      <c r="E31" s="63">
        <f t="shared" si="24"/>
        <v>13352</v>
      </c>
      <c r="F31" s="63">
        <f t="shared" si="24"/>
        <v>8152</v>
      </c>
      <c r="G31" s="63">
        <f t="shared" si="24"/>
        <v>4679</v>
      </c>
      <c r="H31" s="63">
        <f t="shared" si="24"/>
        <v>10238</v>
      </c>
      <c r="I31" s="63">
        <f t="shared" si="24"/>
        <v>22025</v>
      </c>
      <c r="J31" s="63">
        <f t="shared" si="24"/>
        <v>16840</v>
      </c>
      <c r="K31" s="63">
        <f t="shared" si="24"/>
        <v>19654</v>
      </c>
      <c r="L31" s="63">
        <f t="shared" si="24"/>
        <v>60068</v>
      </c>
      <c r="M31" s="63">
        <f t="shared" si="24"/>
        <v>44649</v>
      </c>
      <c r="N31" s="64">
        <f t="shared" si="23"/>
        <v>220397</v>
      </c>
    </row>
    <row r="32" spans="1:18" ht="15" thickBot="1" x14ac:dyDescent="0.35">
      <c r="A32" s="114" t="s">
        <v>68</v>
      </c>
      <c r="B32" s="115">
        <f>(B31-B30)/B30*100</f>
        <v>-100</v>
      </c>
      <c r="C32" s="115">
        <f t="shared" ref="C32:N32" si="25">(C31-C30)/C30*100</f>
        <v>1640.8517350157731</v>
      </c>
      <c r="D32" s="115">
        <f t="shared" si="25"/>
        <v>2226.8585131894483</v>
      </c>
      <c r="E32" s="115">
        <f t="shared" si="25"/>
        <v>1620.6185567010309</v>
      </c>
      <c r="F32" s="115">
        <f t="shared" si="25"/>
        <v>735.24590163934431</v>
      </c>
      <c r="G32" s="115">
        <f t="shared" si="25"/>
        <v>660.81300813008136</v>
      </c>
      <c r="H32" s="115">
        <f t="shared" si="25"/>
        <v>447.77956126270732</v>
      </c>
      <c r="I32" s="115">
        <f t="shared" si="25"/>
        <v>22606.185567010307</v>
      </c>
      <c r="J32" s="115">
        <f t="shared" si="25"/>
        <v>7318.5022026431725</v>
      </c>
      <c r="K32" s="115">
        <f t="shared" si="25"/>
        <v>4978.5529715762277</v>
      </c>
      <c r="L32" s="115">
        <f t="shared" si="25"/>
        <v>8785.7988165680472</v>
      </c>
      <c r="M32" s="115">
        <f t="shared" si="25"/>
        <v>16077.173913043478</v>
      </c>
      <c r="N32" s="115">
        <f t="shared" si="25"/>
        <v>2747.1386125823537</v>
      </c>
    </row>
    <row r="33" spans="1:14" ht="15" thickBot="1" x14ac:dyDescent="0.35">
      <c r="A33" s="65" t="s">
        <v>224</v>
      </c>
      <c r="B33" s="111">
        <v>714</v>
      </c>
      <c r="C33" s="111">
        <v>1672</v>
      </c>
      <c r="D33" s="111">
        <v>1424</v>
      </c>
      <c r="E33" s="111">
        <v>1272</v>
      </c>
      <c r="F33" s="111">
        <v>1483</v>
      </c>
      <c r="G33" s="111">
        <v>926</v>
      </c>
      <c r="H33" s="111">
        <v>395</v>
      </c>
      <c r="I33" s="111">
        <v>0</v>
      </c>
      <c r="J33" s="111">
        <v>2517</v>
      </c>
      <c r="K33" s="111">
        <v>3374</v>
      </c>
      <c r="L33" s="111">
        <v>3768</v>
      </c>
      <c r="M33" s="111">
        <v>1245</v>
      </c>
      <c r="N33" s="64">
        <f t="shared" si="10"/>
        <v>18790</v>
      </c>
    </row>
    <row r="34" spans="1:14" x14ac:dyDescent="0.3">
      <c r="A34" s="65" t="s">
        <v>225</v>
      </c>
      <c r="B34" s="63">
        <f>B17</f>
        <v>1901</v>
      </c>
      <c r="C34" s="63">
        <f t="shared" ref="C34:M34" si="26">C17</f>
        <v>3175</v>
      </c>
      <c r="D34" s="63">
        <f t="shared" si="26"/>
        <v>3612</v>
      </c>
      <c r="E34" s="63">
        <f t="shared" si="26"/>
        <v>2263</v>
      </c>
      <c r="F34" s="63">
        <f t="shared" si="26"/>
        <v>2234</v>
      </c>
      <c r="G34" s="63">
        <f t="shared" si="26"/>
        <v>629</v>
      </c>
      <c r="H34" s="63">
        <f t="shared" si="26"/>
        <v>129</v>
      </c>
      <c r="I34" s="63">
        <f t="shared" si="26"/>
        <v>0</v>
      </c>
      <c r="J34" s="63">
        <f t="shared" si="26"/>
        <v>2168</v>
      </c>
      <c r="K34" s="63">
        <f t="shared" si="26"/>
        <v>9382</v>
      </c>
      <c r="L34" s="63">
        <f t="shared" si="26"/>
        <v>1954</v>
      </c>
      <c r="M34" s="63">
        <f t="shared" si="26"/>
        <v>659</v>
      </c>
      <c r="N34" s="64">
        <f t="shared" si="10"/>
        <v>28106</v>
      </c>
    </row>
    <row r="35" spans="1:14" ht="15" thickBot="1" x14ac:dyDescent="0.35">
      <c r="A35" s="114" t="s">
        <v>68</v>
      </c>
      <c r="B35" s="115">
        <f>(B34-B33)/B33*100</f>
        <v>166.24649859943978</v>
      </c>
      <c r="C35" s="115">
        <f t="shared" ref="C35" si="27">(C34-C33)/C33*100</f>
        <v>89.892344497607652</v>
      </c>
      <c r="D35" s="115">
        <f t="shared" ref="D35" si="28">(D34-D33)/D33*100</f>
        <v>153.65168539325842</v>
      </c>
      <c r="E35" s="115">
        <f t="shared" ref="E35" si="29">(E34-E33)/E33*100</f>
        <v>77.908805031446533</v>
      </c>
      <c r="F35" s="115">
        <f t="shared" ref="F35" si="30">(F34-F33)/F33*100</f>
        <v>50.640593391773436</v>
      </c>
      <c r="G35" s="115">
        <f t="shared" ref="G35" si="31">(G34-G33)/G33*100</f>
        <v>-32.073434125269976</v>
      </c>
      <c r="H35" s="115">
        <f t="shared" ref="H35" si="32">(H34-H33)/H33*100</f>
        <v>-67.341772151898738</v>
      </c>
      <c r="I35" s="115" t="e">
        <f>(I34-I33)/I33*100</f>
        <v>#DIV/0!</v>
      </c>
      <c r="J35" s="115">
        <f t="shared" ref="J35" si="33">(J34-J33)/J33*100</f>
        <v>-13.865713150576084</v>
      </c>
      <c r="K35" s="115">
        <f t="shared" ref="K35" si="34">(K34-K33)/K33*100</f>
        <v>178.06757557794901</v>
      </c>
      <c r="L35" s="115">
        <f t="shared" ref="L35" si="35">(L34-L33)/L33*100</f>
        <v>-48.14225053078556</v>
      </c>
      <c r="M35" s="115">
        <f t="shared" ref="M35:N35" si="36">(M34-M33)/M33*100</f>
        <v>-47.068273092369481</v>
      </c>
      <c r="N35" s="115">
        <f t="shared" si="36"/>
        <v>49.579563597658328</v>
      </c>
    </row>
    <row r="36" spans="1:14" ht="15" thickBot="1" x14ac:dyDescent="0.35">
      <c r="A36" s="65" t="s">
        <v>226</v>
      </c>
      <c r="B36" s="111">
        <v>56</v>
      </c>
      <c r="C36" s="111">
        <v>1724</v>
      </c>
      <c r="D36" s="111">
        <v>100</v>
      </c>
      <c r="E36" s="111">
        <v>145</v>
      </c>
      <c r="F36" s="111">
        <v>139</v>
      </c>
      <c r="G36" s="111">
        <v>226</v>
      </c>
      <c r="H36" s="111">
        <v>89</v>
      </c>
      <c r="I36" s="111">
        <v>0</v>
      </c>
      <c r="J36" s="111">
        <v>241</v>
      </c>
      <c r="K36" s="111">
        <v>394</v>
      </c>
      <c r="L36" s="111">
        <v>276</v>
      </c>
      <c r="M36" s="111">
        <v>324</v>
      </c>
      <c r="N36" s="64">
        <f t="shared" si="10"/>
        <v>3714</v>
      </c>
    </row>
    <row r="37" spans="1:14" x14ac:dyDescent="0.3">
      <c r="A37" s="65" t="s">
        <v>227</v>
      </c>
      <c r="B37" s="63">
        <f>B18</f>
        <v>0</v>
      </c>
      <c r="C37" s="63">
        <f t="shared" ref="C37:M37" si="37">C18</f>
        <v>408</v>
      </c>
      <c r="D37" s="63">
        <f t="shared" si="37"/>
        <v>280</v>
      </c>
      <c r="E37" s="63">
        <f t="shared" si="37"/>
        <v>232</v>
      </c>
      <c r="F37" s="63">
        <f t="shared" si="37"/>
        <v>245</v>
      </c>
      <c r="G37" s="63">
        <f t="shared" si="37"/>
        <v>247</v>
      </c>
      <c r="H37" s="63">
        <f t="shared" si="37"/>
        <v>273</v>
      </c>
      <c r="I37" s="63">
        <f>I18</f>
        <v>252</v>
      </c>
      <c r="J37" s="63">
        <f t="shared" si="37"/>
        <v>224</v>
      </c>
      <c r="K37" s="63">
        <f t="shared" si="37"/>
        <v>233</v>
      </c>
      <c r="L37" s="63">
        <f t="shared" si="37"/>
        <v>208</v>
      </c>
      <c r="M37" s="63">
        <f t="shared" si="37"/>
        <v>259</v>
      </c>
      <c r="N37" s="64">
        <f t="shared" si="10"/>
        <v>2861</v>
      </c>
    </row>
    <row r="38" spans="1:14" ht="15" thickBot="1" x14ac:dyDescent="0.35">
      <c r="A38" s="114" t="s">
        <v>68</v>
      </c>
      <c r="B38" s="115">
        <f>(B37-B36)/B36*100</f>
        <v>-100</v>
      </c>
      <c r="C38" s="115">
        <f t="shared" ref="C38" si="38">(C37-C36)/C36*100</f>
        <v>-76.334106728538288</v>
      </c>
      <c r="D38" s="115">
        <f t="shared" ref="D38" si="39">(D37-D36)/D36*100</f>
        <v>180</v>
      </c>
      <c r="E38" s="115">
        <f t="shared" ref="E38" si="40">(E37-E36)/E36*100</f>
        <v>60</v>
      </c>
      <c r="F38" s="115">
        <f t="shared" ref="F38" si="41">(F37-F36)/F36*100</f>
        <v>76.258992805755398</v>
      </c>
      <c r="G38" s="115">
        <f t="shared" ref="G38" si="42">(G37-G36)/G36*100</f>
        <v>9.2920353982300892</v>
      </c>
      <c r="H38" s="115">
        <f t="shared" ref="H38" si="43">(H37-H36)/H36*100</f>
        <v>206.74157303370788</v>
      </c>
      <c r="I38" s="115" t="e">
        <f>(I37-I36)/I36*100</f>
        <v>#DIV/0!</v>
      </c>
      <c r="J38" s="115">
        <f t="shared" ref="J38" si="44">(J37-J36)/J36*100</f>
        <v>-7.0539419087136928</v>
      </c>
      <c r="K38" s="115">
        <f t="shared" ref="K38" si="45">(K37-K36)/K36*100</f>
        <v>-40.862944162436548</v>
      </c>
      <c r="L38" s="115">
        <f t="shared" ref="L38" si="46">(L37-L36)/L36*100</f>
        <v>-24.637681159420293</v>
      </c>
      <c r="M38" s="115">
        <f t="shared" ref="M38:N38" si="47">(M37-M36)/M36*100</f>
        <v>-20.061728395061728</v>
      </c>
      <c r="N38" s="115">
        <f t="shared" si="47"/>
        <v>-22.967151319332256</v>
      </c>
    </row>
    <row r="39" spans="1:14" ht="15" thickBot="1" x14ac:dyDescent="0.35">
      <c r="A39" s="65" t="s">
        <v>228</v>
      </c>
      <c r="B39" s="111">
        <v>149</v>
      </c>
      <c r="C39" s="111">
        <v>141</v>
      </c>
      <c r="D39" s="111">
        <v>129</v>
      </c>
      <c r="E39" s="111">
        <v>155</v>
      </c>
      <c r="F39" s="111">
        <v>135</v>
      </c>
      <c r="G39" s="111">
        <v>61</v>
      </c>
      <c r="H39" s="111">
        <v>30</v>
      </c>
      <c r="I39" s="111">
        <v>60</v>
      </c>
      <c r="J39" s="111">
        <v>151</v>
      </c>
      <c r="K39" s="111">
        <v>204</v>
      </c>
      <c r="L39" s="111">
        <v>208</v>
      </c>
      <c r="M39" s="111">
        <v>181</v>
      </c>
      <c r="N39" s="64">
        <f t="shared" si="10"/>
        <v>1604</v>
      </c>
    </row>
    <row r="40" spans="1:14" x14ac:dyDescent="0.3">
      <c r="A40" s="65" t="s">
        <v>229</v>
      </c>
      <c r="B40" s="109">
        <f>B19</f>
        <v>228</v>
      </c>
      <c r="C40" s="109">
        <f t="shared" ref="C40:M40" si="48">C19</f>
        <v>217</v>
      </c>
      <c r="D40" s="109">
        <f t="shared" si="48"/>
        <v>696</v>
      </c>
      <c r="E40" s="109">
        <f t="shared" si="48"/>
        <v>630</v>
      </c>
      <c r="F40" s="109">
        <f t="shared" si="48"/>
        <v>729</v>
      </c>
      <c r="G40" s="109">
        <f t="shared" si="48"/>
        <v>2823</v>
      </c>
      <c r="H40" s="109">
        <f t="shared" si="48"/>
        <v>350</v>
      </c>
      <c r="I40" s="109">
        <f t="shared" si="48"/>
        <v>0</v>
      </c>
      <c r="J40" s="109">
        <f t="shared" si="48"/>
        <v>1037</v>
      </c>
      <c r="K40" s="109">
        <f t="shared" si="48"/>
        <v>257</v>
      </c>
      <c r="L40" s="109">
        <f t="shared" si="48"/>
        <v>679</v>
      </c>
      <c r="M40" s="109">
        <f t="shared" si="48"/>
        <v>502</v>
      </c>
      <c r="N40" s="110">
        <f t="shared" si="10"/>
        <v>8148</v>
      </c>
    </row>
    <row r="41" spans="1:14" x14ac:dyDescent="0.3">
      <c r="A41" s="114" t="s">
        <v>68</v>
      </c>
      <c r="B41" s="115">
        <f>(B40-B39)/B39*100</f>
        <v>53.020134228187921</v>
      </c>
      <c r="C41" s="115">
        <f t="shared" ref="C41" si="49">(C40-C39)/C39*100</f>
        <v>53.900709219858157</v>
      </c>
      <c r="D41" s="115">
        <f t="shared" ref="D41" si="50">(D40-D39)/D39*100</f>
        <v>439.53488372093022</v>
      </c>
      <c r="E41" s="115">
        <f t="shared" ref="E41" si="51">(E40-E39)/E39*100</f>
        <v>306.45161290322579</v>
      </c>
      <c r="F41" s="115">
        <f t="shared" ref="F41" si="52">(F40-F39)/F39*100</f>
        <v>440.00000000000006</v>
      </c>
      <c r="G41" s="115">
        <f t="shared" ref="G41" si="53">(G40-G39)/G39*100</f>
        <v>4527.8688524590161</v>
      </c>
      <c r="H41" s="115">
        <f t="shared" ref="H41:I41" si="54">(H40-H39)/H39*100</f>
        <v>1066.6666666666665</v>
      </c>
      <c r="I41" s="115">
        <f t="shared" si="54"/>
        <v>-100</v>
      </c>
      <c r="J41" s="115">
        <f t="shared" ref="J41" si="55">(J40-J39)/J39*100</f>
        <v>586.75496688741725</v>
      </c>
      <c r="K41" s="115">
        <f t="shared" ref="K41" si="56">(K40-K39)/K39*100</f>
        <v>25.980392156862749</v>
      </c>
      <c r="L41" s="115">
        <f t="shared" ref="L41" si="57">(L40-L39)/L39*100</f>
        <v>226.44230769230771</v>
      </c>
      <c r="M41" s="115">
        <f t="shared" ref="M41:N41" si="58">(M40-M39)/M39*100</f>
        <v>177.34806629834253</v>
      </c>
      <c r="N41" s="115">
        <f t="shared" si="58"/>
        <v>407.98004987531175</v>
      </c>
    </row>
    <row r="42" spans="1:14" x14ac:dyDescent="0.3">
      <c r="A42" s="112" t="s">
        <v>230</v>
      </c>
      <c r="B42" s="111">
        <v>9258</v>
      </c>
      <c r="C42" s="111">
        <v>16752</v>
      </c>
      <c r="D42" s="111">
        <v>17955</v>
      </c>
      <c r="E42" s="111">
        <v>20795</v>
      </c>
      <c r="F42" s="111">
        <v>20027</v>
      </c>
      <c r="G42" s="111">
        <v>19655</v>
      </c>
      <c r="H42" s="111">
        <v>19015</v>
      </c>
      <c r="I42" s="111">
        <v>11809</v>
      </c>
      <c r="J42" s="111">
        <v>19498</v>
      </c>
      <c r="K42" s="111">
        <v>21686</v>
      </c>
      <c r="L42" s="111">
        <v>51869</v>
      </c>
      <c r="M42" s="111">
        <v>31423</v>
      </c>
      <c r="N42" s="111">
        <f>SUM(B42:M42)</f>
        <v>259742</v>
      </c>
    </row>
    <row r="43" spans="1:14" x14ac:dyDescent="0.3">
      <c r="A43" s="112" t="s">
        <v>231</v>
      </c>
      <c r="B43" s="111">
        <f>B20</f>
        <v>13508</v>
      </c>
      <c r="C43" s="111">
        <f t="shared" ref="C43:M43" si="59">C20</f>
        <v>18830</v>
      </c>
      <c r="D43" s="111">
        <f t="shared" si="59"/>
        <v>20540</v>
      </c>
      <c r="E43" s="111">
        <f t="shared" si="59"/>
        <v>23037</v>
      </c>
      <c r="F43" s="111">
        <f t="shared" si="59"/>
        <v>18055</v>
      </c>
      <c r="G43" s="111">
        <f t="shared" si="59"/>
        <v>13071</v>
      </c>
      <c r="H43" s="111">
        <f t="shared" si="59"/>
        <v>14935</v>
      </c>
      <c r="I43" s="111">
        <f t="shared" si="59"/>
        <v>23962</v>
      </c>
      <c r="J43" s="111">
        <f t="shared" si="59"/>
        <v>23029</v>
      </c>
      <c r="K43" s="111">
        <f t="shared" si="59"/>
        <v>37809</v>
      </c>
      <c r="L43" s="111">
        <f t="shared" si="59"/>
        <v>71230</v>
      </c>
      <c r="M43" s="111">
        <f t="shared" si="59"/>
        <v>48079</v>
      </c>
      <c r="N43" s="111">
        <f>SUM(B43:M43)</f>
        <v>326085</v>
      </c>
    </row>
    <row r="44" spans="1:14" x14ac:dyDescent="0.3">
      <c r="A44" s="114" t="s">
        <v>68</v>
      </c>
      <c r="B44" s="115">
        <f>(B43-B42)/B42*100</f>
        <v>45.906243249081875</v>
      </c>
      <c r="C44" s="115">
        <f t="shared" ref="C44" si="60">(C43-C42)/C42*100</f>
        <v>12.404489016236868</v>
      </c>
      <c r="D44" s="115">
        <f t="shared" ref="D44" si="61">(D43-D42)/D42*100</f>
        <v>14.397103870788081</v>
      </c>
      <c r="E44" s="115">
        <f t="shared" ref="E44" si="62">(E43-E42)/E42*100</f>
        <v>10.781437845635971</v>
      </c>
      <c r="F44" s="115">
        <f t="shared" ref="F44" si="63">(F43-F42)/F42*100</f>
        <v>-9.8467069456234082</v>
      </c>
      <c r="G44" s="115">
        <f t="shared" ref="G44" si="64">(G43-G42)/G42*100</f>
        <v>-33.497837700330706</v>
      </c>
      <c r="H44" s="115">
        <f t="shared" ref="H44" si="65">(H43-H42)/H42*100</f>
        <v>-21.456744675256374</v>
      </c>
      <c r="I44" s="115">
        <f t="shared" ref="I44" si="66">(I43-I42)/I42*100</f>
        <v>102.91303243289016</v>
      </c>
      <c r="J44" s="115">
        <f t="shared" ref="J44" si="67">(J43-J42)/J42*100</f>
        <v>18.109549697404862</v>
      </c>
      <c r="K44" s="115">
        <f t="shared" ref="K44" si="68">(K43-K42)/K42*100</f>
        <v>74.347505302960442</v>
      </c>
      <c r="L44" s="115">
        <f t="shared" ref="L44" si="69">(L43-L42)/L42*100</f>
        <v>37.326726946731185</v>
      </c>
      <c r="M44" s="115">
        <f t="shared" ref="M44:N44" si="70">(M43-M42)/M42*100</f>
        <v>53.005760112019864</v>
      </c>
      <c r="N44" s="115">
        <f t="shared" si="70"/>
        <v>25.541883869378072</v>
      </c>
    </row>
  </sheetData>
  <sheetProtection algorithmName="SHA-512" hashValue="1c7H5zi3UWvLN9A/xrGfU/Ipja7e47VskzHjaBeSMf54wkev4eJ03t0RgtBNLq2uP4YIAVhKYCH4YXYGX88eLQ==" saltValue="nUAAV6xJD/Vnbo49fU3aIw==" spinCount="100000" sheet="1" objects="1" scenarios="1"/>
  <phoneticPr fontId="16" type="noConversion"/>
  <pageMargins left="0.31496062992125984" right="0.19685039370078741" top="0.74803149606299213" bottom="0.74803149606299213" header="0.31496062992125984" footer="0.31496062992125984"/>
  <pageSetup paperSize="9" scale="75" orientation="landscape" r:id="rId1"/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9</vt:i4>
      </vt:variant>
      <vt:variant>
        <vt:lpstr>Intervals amb nom</vt:lpstr>
      </vt:variant>
      <vt:variant>
        <vt:i4>2</vt:i4>
      </vt:variant>
    </vt:vector>
  </HeadingPairs>
  <TitlesOfParts>
    <vt:vector size="11" baseType="lpstr">
      <vt:lpstr>TOTALS per mes</vt:lpstr>
      <vt:lpstr>Full2</vt:lpstr>
      <vt:lpstr>TOTALS</vt:lpstr>
      <vt:lpstr>TOTALS ACTIVITATS</vt:lpstr>
      <vt:lpstr>LA MÀSCARA</vt:lpstr>
      <vt:lpstr>TOSQUELLES</vt:lpstr>
      <vt:lpstr>CERVELL(S)</vt:lpstr>
      <vt:lpstr>CONSTEL·LACIÓ GRÀFICA</vt:lpstr>
      <vt:lpstr>Comparativa 21-22</vt:lpstr>
      <vt:lpstr>'TOTALS per mes'!m</vt:lpstr>
      <vt:lpstr>'TOTALS per mes'!Títols_per_imprimir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sarias</dc:creator>
  <cp:lastModifiedBy>Rosa Puig</cp:lastModifiedBy>
  <cp:lastPrinted>2022-12-02T18:25:29Z</cp:lastPrinted>
  <dcterms:created xsi:type="dcterms:W3CDTF">2011-12-28T09:04:47Z</dcterms:created>
  <dcterms:modified xsi:type="dcterms:W3CDTF">2024-03-11T07:37:11Z</dcterms:modified>
</cp:coreProperties>
</file>