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1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ECURSOS HUMANS\TRANSPARÈNCIA CCCB\3.Continguts\Estadístiques\"/>
    </mc:Choice>
  </mc:AlternateContent>
  <xr:revisionPtr revIDLastSave="0" documentId="13_ncr:1_{5FDA596F-A8F7-4859-946A-5487A491210E}" xr6:coauthVersionLast="47" xr6:coauthVersionMax="47" xr10:uidLastSave="{00000000-0000-0000-0000-000000000000}"/>
  <workbookProtection workbookAlgorithmName="SHA-512" workbookHashValue="wVhSJHls4hsn7dBbH+tC+Ov8C3+Yt8dVFXSPBwuisWqhtdcukniCL/eCTbwJuJsqMrhMVcYuvdMF6uVHjPvMRg==" workbookSaltValue="H/w62tv98002HZWWMPIAfA==" workbookSpinCount="100000" lockStructure="1"/>
  <bookViews>
    <workbookView xWindow="-120" yWindow="480" windowWidth="25440" windowHeight="15390" xr2:uid="{2174E99A-61A0-44E0-A942-657FDB205851}"/>
  </bookViews>
  <sheets>
    <sheet name="TOTALS per mes" sheetId="13" r:id="rId1"/>
    <sheet name="TOTALS" sheetId="14" r:id="rId2"/>
    <sheet name="Streamings" sheetId="20" r:id="rId3"/>
    <sheet name="Comparativa 19-20" sheetId="15" r:id="rId4"/>
    <sheet name="xifres setmana" sheetId="17" r:id="rId5"/>
    <sheet name="Estiu 2020-comparativa" sheetId="18" r:id="rId6"/>
  </sheets>
  <externalReferences>
    <externalReference r:id="rId7"/>
    <externalReference r:id="rId8"/>
    <externalReference r:id="rId9"/>
  </externalReferences>
  <definedNames>
    <definedName name="_xlchart.v1.0" hidden="1">'Comparativa 19-20'!$P$4:$P$8</definedName>
    <definedName name="_xlchart.v1.1" hidden="1">'Comparativa 19-20'!$S$4:$S$8</definedName>
    <definedName name="Print_Titles" localSheetId="0">'TOTALS per mes'!$1:$1</definedName>
    <definedName name="_xlnm.Print_Titles" localSheetId="0">'TOTALS per mes'!$1:$1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3" l="1"/>
  <c r="M15" i="13"/>
  <c r="M14" i="13"/>
  <c r="M85" i="13" l="1"/>
  <c r="N26" i="17" l="1"/>
  <c r="J26" i="17"/>
  <c r="K26" i="17"/>
  <c r="L26" i="17"/>
  <c r="M26" i="17"/>
  <c r="G22" i="13"/>
  <c r="G13" i="15" s="1"/>
  <c r="G24" i="15" s="1"/>
  <c r="G25" i="15" s="1"/>
  <c r="G55" i="13"/>
  <c r="G14" i="15" s="1"/>
  <c r="G27" i="15" s="1"/>
  <c r="G28" i="15" s="1"/>
  <c r="G75" i="13"/>
  <c r="G15" i="15" s="1"/>
  <c r="G93" i="13"/>
  <c r="G98" i="13"/>
  <c r="G17" i="15" s="1"/>
  <c r="G33" i="15" s="1"/>
  <c r="G34" i="15" s="1"/>
  <c r="G103" i="13"/>
  <c r="G18" i="15" s="1"/>
  <c r="H22" i="13"/>
  <c r="H13" i="15" s="1"/>
  <c r="H24" i="15" s="1"/>
  <c r="H25" i="15" s="1"/>
  <c r="H55" i="13"/>
  <c r="H14" i="15" s="1"/>
  <c r="H75" i="13"/>
  <c r="H115" i="13" s="1"/>
  <c r="H93" i="13"/>
  <c r="H16" i="15" s="1"/>
  <c r="H30" i="15" s="1"/>
  <c r="H31" i="15" s="1"/>
  <c r="H98" i="13"/>
  <c r="H17" i="15" s="1"/>
  <c r="H103" i="13"/>
  <c r="H18" i="15" s="1"/>
  <c r="I22" i="13"/>
  <c r="I13" i="15" s="1"/>
  <c r="I24" i="15" s="1"/>
  <c r="I55" i="13"/>
  <c r="I14" i="15" s="1"/>
  <c r="I75" i="13"/>
  <c r="I15" i="15" s="1"/>
  <c r="I93" i="13"/>
  <c r="I16" i="15" s="1"/>
  <c r="I30" i="15" s="1"/>
  <c r="I31" i="15" s="1"/>
  <c r="I98" i="13"/>
  <c r="I103" i="13"/>
  <c r="I18" i="15" s="1"/>
  <c r="I36" i="15" s="1"/>
  <c r="I37" i="15" s="1"/>
  <c r="J13" i="15"/>
  <c r="J24" i="15" s="1"/>
  <c r="J25" i="15" s="1"/>
  <c r="J55" i="13"/>
  <c r="J14" i="15"/>
  <c r="J75" i="13"/>
  <c r="J93" i="13"/>
  <c r="J16" i="15" s="1"/>
  <c r="J30" i="15" s="1"/>
  <c r="J31" i="15" s="1"/>
  <c r="J98" i="13"/>
  <c r="J103" i="13"/>
  <c r="J18" i="15" s="1"/>
  <c r="J36" i="15" s="1"/>
  <c r="J37" i="15" s="1"/>
  <c r="K22" i="13"/>
  <c r="K13" i="15" s="1"/>
  <c r="K55" i="13"/>
  <c r="K14" i="15" s="1"/>
  <c r="K75" i="13"/>
  <c r="K15" i="15" s="1"/>
  <c r="K93" i="13"/>
  <c r="K16" i="15"/>
  <c r="K30" i="15" s="1"/>
  <c r="K31" i="15" s="1"/>
  <c r="K98" i="13"/>
  <c r="K17" i="15" s="1"/>
  <c r="K103" i="13"/>
  <c r="K117" i="13" s="1"/>
  <c r="L22" i="13"/>
  <c r="L13" i="15"/>
  <c r="L55" i="13"/>
  <c r="L14" i="15" s="1"/>
  <c r="L75" i="13"/>
  <c r="L15" i="15" s="1"/>
  <c r="L27" i="15" s="1"/>
  <c r="L28" i="15" s="1"/>
  <c r="L93" i="13"/>
  <c r="L16" i="15" s="1"/>
  <c r="L30" i="15" s="1"/>
  <c r="L31" i="15" s="1"/>
  <c r="L98" i="13"/>
  <c r="L17" i="15" s="1"/>
  <c r="L33" i="15" s="1"/>
  <c r="L34" i="15" s="1"/>
  <c r="L103" i="13"/>
  <c r="L18" i="15" s="1"/>
  <c r="M22" i="13"/>
  <c r="M13" i="15" s="1"/>
  <c r="M24" i="15" s="1"/>
  <c r="M25" i="15" s="1"/>
  <c r="M55" i="13"/>
  <c r="M14" i="15" s="1"/>
  <c r="M75" i="13"/>
  <c r="M115" i="13" s="1"/>
  <c r="M15" i="15"/>
  <c r="M93" i="13"/>
  <c r="M16" i="15" s="1"/>
  <c r="M98" i="13"/>
  <c r="M17" i="15" s="1"/>
  <c r="M33" i="15" s="1"/>
  <c r="M34" i="15" s="1"/>
  <c r="M103" i="13"/>
  <c r="M18" i="15" s="1"/>
  <c r="B103" i="13"/>
  <c r="B18" i="15" s="1"/>
  <c r="C103" i="13"/>
  <c r="C18" i="15" s="1"/>
  <c r="C36" i="15" s="1"/>
  <c r="C37" i="15" s="1"/>
  <c r="D103" i="13"/>
  <c r="D18" i="15" s="1"/>
  <c r="D36" i="15" s="1"/>
  <c r="B98" i="13"/>
  <c r="B17" i="15"/>
  <c r="C98" i="13"/>
  <c r="C17" i="15" s="1"/>
  <c r="D98" i="13"/>
  <c r="D17" i="15" s="1"/>
  <c r="D33" i="15" s="1"/>
  <c r="B93" i="13"/>
  <c r="B16" i="15"/>
  <c r="B30" i="15" s="1"/>
  <c r="B31" i="15" s="1"/>
  <c r="C93" i="13"/>
  <c r="C16" i="15" s="1"/>
  <c r="D93" i="13"/>
  <c r="D116" i="13" s="1"/>
  <c r="B75" i="13"/>
  <c r="B15" i="15" s="1"/>
  <c r="C75" i="13"/>
  <c r="C15" i="15" s="1"/>
  <c r="D75" i="13"/>
  <c r="D15" i="15"/>
  <c r="E75" i="13"/>
  <c r="E15" i="15" s="1"/>
  <c r="F75" i="13"/>
  <c r="F15" i="15" s="1"/>
  <c r="B22" i="13"/>
  <c r="B13" i="15" s="1"/>
  <c r="B24" i="15" s="1"/>
  <c r="C22" i="13"/>
  <c r="C13" i="15" s="1"/>
  <c r="C24" i="15" s="1"/>
  <c r="C25" i="15" s="1"/>
  <c r="D22" i="13"/>
  <c r="D13" i="15" s="1"/>
  <c r="E13" i="15"/>
  <c r="E24" i="15" s="1"/>
  <c r="F13" i="15"/>
  <c r="B55" i="13"/>
  <c r="B14" i="15" s="1"/>
  <c r="C55" i="13"/>
  <c r="C14" i="15" s="1"/>
  <c r="D55" i="13"/>
  <c r="D14" i="15"/>
  <c r="E55" i="13"/>
  <c r="E14" i="15" s="1"/>
  <c r="E27" i="15" s="1"/>
  <c r="E28" i="15" s="1"/>
  <c r="F55" i="13"/>
  <c r="F14" i="15" s="1"/>
  <c r="F27" i="15" s="1"/>
  <c r="F28" i="15" s="1"/>
  <c r="E93" i="13"/>
  <c r="E16" i="15" s="1"/>
  <c r="F93" i="13"/>
  <c r="F16" i="15" s="1"/>
  <c r="E98" i="13"/>
  <c r="E17" i="15" s="1"/>
  <c r="E33" i="15" s="1"/>
  <c r="E34" i="15" s="1"/>
  <c r="F98" i="13"/>
  <c r="F17" i="15" s="1"/>
  <c r="F33" i="15" s="1"/>
  <c r="F34" i="15" s="1"/>
  <c r="E103" i="13"/>
  <c r="E18" i="15"/>
  <c r="E36" i="15" s="1"/>
  <c r="E37" i="15" s="1"/>
  <c r="F103" i="13"/>
  <c r="F18" i="15" s="1"/>
  <c r="N52" i="13"/>
  <c r="B37" i="14" s="1"/>
  <c r="N53" i="13"/>
  <c r="B38" i="14" s="1"/>
  <c r="D6" i="14"/>
  <c r="D5" i="14"/>
  <c r="N70" i="13"/>
  <c r="B55" i="14" s="1"/>
  <c r="N72" i="13"/>
  <c r="B57" i="14"/>
  <c r="N51" i="13"/>
  <c r="B36" i="14" s="1"/>
  <c r="N7" i="20"/>
  <c r="N89" i="13"/>
  <c r="B75" i="14" s="1"/>
  <c r="N88" i="13"/>
  <c r="N50" i="13"/>
  <c r="B35" i="14" s="1"/>
  <c r="N4" i="13"/>
  <c r="N5" i="13"/>
  <c r="N6" i="13"/>
  <c r="R109" i="13"/>
  <c r="S107" i="13"/>
  <c r="Q108" i="13"/>
  <c r="Q107" i="13"/>
  <c r="D4" i="14"/>
  <c r="H4" i="14"/>
  <c r="N46" i="13"/>
  <c r="B31" i="14" s="1"/>
  <c r="N86" i="13"/>
  <c r="B71" i="14" s="1"/>
  <c r="N63" i="13"/>
  <c r="B48" i="14" s="1"/>
  <c r="N34" i="13"/>
  <c r="B19" i="14" s="1"/>
  <c r="N39" i="13"/>
  <c r="B24" i="14" s="1"/>
  <c r="N41" i="13"/>
  <c r="B26" i="14"/>
  <c r="N45" i="13"/>
  <c r="B30" i="14" s="1"/>
  <c r="N47" i="13"/>
  <c r="B32" i="14" s="1"/>
  <c r="N67" i="13"/>
  <c r="B52" i="14" s="1"/>
  <c r="N87" i="13"/>
  <c r="B72" i="14" s="1"/>
  <c r="N83" i="13"/>
  <c r="B68" i="14" s="1"/>
  <c r="N28" i="13"/>
  <c r="B10" i="14" s="1"/>
  <c r="N29" i="13"/>
  <c r="B14" i="14" s="1"/>
  <c r="N31" i="13"/>
  <c r="B16" i="14" s="1"/>
  <c r="N32" i="13"/>
  <c r="B17" i="14" s="1"/>
  <c r="N33" i="13"/>
  <c r="B18" i="14" s="1"/>
  <c r="N35" i="13"/>
  <c r="B20" i="14" s="1"/>
  <c r="N36" i="13"/>
  <c r="B21" i="14"/>
  <c r="N58" i="13"/>
  <c r="B43" i="14" s="1"/>
  <c r="N59" i="13"/>
  <c r="B44" i="14" s="1"/>
  <c r="N78" i="13"/>
  <c r="B63" i="14" s="1"/>
  <c r="D26" i="17"/>
  <c r="F26" i="17"/>
  <c r="B26" i="17"/>
  <c r="L10" i="20"/>
  <c r="H11" i="20"/>
  <c r="I11" i="20"/>
  <c r="J11" i="20"/>
  <c r="K9" i="20"/>
  <c r="K11" i="20"/>
  <c r="L9" i="20"/>
  <c r="M11" i="20"/>
  <c r="N2" i="20"/>
  <c r="N3" i="20"/>
  <c r="N4" i="20"/>
  <c r="N5" i="20"/>
  <c r="N6" i="20"/>
  <c r="N8" i="20"/>
  <c r="N9" i="20"/>
  <c r="G11" i="20"/>
  <c r="D21" i="18"/>
  <c r="D22" i="18"/>
  <c r="D12" i="18"/>
  <c r="E21" i="18"/>
  <c r="D4" i="18"/>
  <c r="D26" i="18"/>
  <c r="D16" i="18"/>
  <c r="E26" i="18"/>
  <c r="D8" i="18"/>
  <c r="D23" i="18"/>
  <c r="D6" i="18"/>
  <c r="D24" i="18"/>
  <c r="D7" i="18"/>
  <c r="D25" i="18"/>
  <c r="D20" i="18"/>
  <c r="D11" i="18"/>
  <c r="E20" i="18" s="1"/>
  <c r="D3" i="18"/>
  <c r="D14" i="18"/>
  <c r="D15" i="18"/>
  <c r="E25" i="15"/>
  <c r="F24" i="15"/>
  <c r="F25" i="15" s="1"/>
  <c r="D5" i="18"/>
  <c r="D13" i="18"/>
  <c r="R9" i="13"/>
  <c r="Q9" i="13"/>
  <c r="O34" i="17"/>
  <c r="N38" i="15"/>
  <c r="N35" i="15"/>
  <c r="N32" i="15"/>
  <c r="N29" i="15"/>
  <c r="N26" i="15"/>
  <c r="N23" i="15"/>
  <c r="S19" i="15"/>
  <c r="M9" i="15"/>
  <c r="L9" i="15"/>
  <c r="K9" i="15"/>
  <c r="J9" i="15"/>
  <c r="I9" i="15"/>
  <c r="H9" i="15"/>
  <c r="G9" i="15"/>
  <c r="F9" i="15"/>
  <c r="E9" i="15"/>
  <c r="D9" i="15"/>
  <c r="C9" i="15"/>
  <c r="B9" i="15"/>
  <c r="N8" i="15"/>
  <c r="R18" i="15" s="1"/>
  <c r="N7" i="15"/>
  <c r="R17" i="15" s="1"/>
  <c r="N6" i="15"/>
  <c r="R16" i="15" s="1"/>
  <c r="N4" i="15"/>
  <c r="R14" i="15" s="1"/>
  <c r="R19" i="15" s="1"/>
  <c r="N5" i="15"/>
  <c r="R15" i="15" s="1"/>
  <c r="F17" i="14"/>
  <c r="F4" i="14"/>
  <c r="H3" i="14"/>
  <c r="F3" i="14"/>
  <c r="J129" i="13"/>
  <c r="N128" i="13"/>
  <c r="N127" i="13"/>
  <c r="J113" i="13"/>
  <c r="F113" i="13"/>
  <c r="E113" i="13"/>
  <c r="N109" i="13"/>
  <c r="N107" i="13"/>
  <c r="I116" i="13"/>
  <c r="N62" i="13"/>
  <c r="B47" i="14" s="1"/>
  <c r="F115" i="13"/>
  <c r="N30" i="13"/>
  <c r="B15" i="14" s="1"/>
  <c r="E124" i="13"/>
  <c r="E129" i="13" s="1"/>
  <c r="F124" i="13"/>
  <c r="F129" i="13"/>
  <c r="N82" i="13"/>
  <c r="B67" i="14" s="1"/>
  <c r="N7" i="13"/>
  <c r="N9" i="15"/>
  <c r="F21" i="18"/>
  <c r="F20" i="18"/>
  <c r="F26" i="18"/>
  <c r="N10" i="20"/>
  <c r="L11" i="20"/>
  <c r="N11" i="20"/>
  <c r="E26" i="17"/>
  <c r="N61" i="13"/>
  <c r="B46" i="14" s="1"/>
  <c r="B33" i="15"/>
  <c r="B34" i="15" s="1"/>
  <c r="N81" i="13"/>
  <c r="B66" i="14"/>
  <c r="H124" i="13"/>
  <c r="H129" i="13" s="1"/>
  <c r="D117" i="13"/>
  <c r="N74" i="13"/>
  <c r="B59" i="14" s="1"/>
  <c r="N9" i="13"/>
  <c r="F36" i="15"/>
  <c r="F37" i="15" s="1"/>
  <c r="N73" i="13"/>
  <c r="B58" i="14"/>
  <c r="N65" i="13"/>
  <c r="B50" i="14" s="1"/>
  <c r="N66" i="13"/>
  <c r="B51" i="14" s="1"/>
  <c r="C118" i="13"/>
  <c r="C131" i="13" s="1"/>
  <c r="B118" i="13"/>
  <c r="B131" i="13" s="1"/>
  <c r="N80" i="13"/>
  <c r="B65" i="14" s="1"/>
  <c r="E118" i="13"/>
  <c r="E131" i="13" s="1"/>
  <c r="K113" i="13"/>
  <c r="R11" i="13"/>
  <c r="D115" i="13"/>
  <c r="R12" i="13"/>
  <c r="E30" i="15"/>
  <c r="E31" i="15" s="1"/>
  <c r="J117" i="13"/>
  <c r="H117" i="13"/>
  <c r="G117" i="13"/>
  <c r="N60" i="13"/>
  <c r="B45" i="14"/>
  <c r="B115" i="13"/>
  <c r="N64" i="13"/>
  <c r="B49" i="14" s="1"/>
  <c r="N85" i="13"/>
  <c r="B70" i="14" s="1"/>
  <c r="N38" i="13"/>
  <c r="B23" i="14" s="1"/>
  <c r="N71" i="13"/>
  <c r="B56" i="14" s="1"/>
  <c r="I26" i="17"/>
  <c r="L117" i="13"/>
  <c r="N68" i="13"/>
  <c r="B53" i="14" s="1"/>
  <c r="N54" i="13"/>
  <c r="B39" i="14" s="1"/>
  <c r="G26" i="17"/>
  <c r="C26" i="17"/>
  <c r="N84" i="13"/>
  <c r="B69" i="14" s="1"/>
  <c r="N44" i="13"/>
  <c r="B29" i="14" s="1"/>
  <c r="K125" i="13"/>
  <c r="K129" i="13" s="1"/>
  <c r="N91" i="13"/>
  <c r="B78" i="14" s="1"/>
  <c r="N37" i="13"/>
  <c r="B22" i="14" s="1"/>
  <c r="N48" i="13"/>
  <c r="B33" i="14" s="1"/>
  <c r="N69" i="13"/>
  <c r="B54" i="14" s="1"/>
  <c r="N43" i="13"/>
  <c r="B28" i="14" s="1"/>
  <c r="N11" i="13"/>
  <c r="Q11" i="13"/>
  <c r="G36" i="15"/>
  <c r="G37" i="15" s="1"/>
  <c r="N79" i="13"/>
  <c r="B64" i="14" s="1"/>
  <c r="N10" i="13"/>
  <c r="Q12" i="13"/>
  <c r="S12" i="13" s="1"/>
  <c r="H114" i="13"/>
  <c r="N42" i="13"/>
  <c r="B27" i="14" s="1"/>
  <c r="H36" i="15"/>
  <c r="H37" i="15" s="1"/>
  <c r="N25" i="13"/>
  <c r="B11" i="14" s="1"/>
  <c r="N97" i="13"/>
  <c r="B84" i="14" s="1"/>
  <c r="N12" i="13"/>
  <c r="N40" i="13"/>
  <c r="B25" i="14" s="1"/>
  <c r="N27" i="13"/>
  <c r="B13" i="14"/>
  <c r="N90" i="13"/>
  <c r="B77" i="14" s="1"/>
  <c r="N92" i="13"/>
  <c r="B79" i="14" s="1"/>
  <c r="N102" i="13"/>
  <c r="N17" i="13"/>
  <c r="N20" i="13"/>
  <c r="N96" i="13"/>
  <c r="B83" i="14" s="1"/>
  <c r="C85" i="14" s="1"/>
  <c r="G15" i="14" s="1"/>
  <c r="N15" i="13"/>
  <c r="N14" i="13"/>
  <c r="B73" i="14"/>
  <c r="N21" i="13"/>
  <c r="B117" i="13"/>
  <c r="D37" i="15"/>
  <c r="E117" i="13"/>
  <c r="C33" i="15"/>
  <c r="C34" i="15" s="1"/>
  <c r="H105" i="13"/>
  <c r="I117" i="13"/>
  <c r="L36" i="15"/>
  <c r="L37" i="15"/>
  <c r="H113" i="13"/>
  <c r="F117" i="13"/>
  <c r="L116" i="13"/>
  <c r="N16" i="13"/>
  <c r="G115" i="13"/>
  <c r="L125" i="13"/>
  <c r="L118" i="13"/>
  <c r="L131" i="13" s="1"/>
  <c r="D118" i="13"/>
  <c r="D131" i="13" s="1"/>
  <c r="B123" i="13"/>
  <c r="N123" i="13" s="1"/>
  <c r="N3" i="13"/>
  <c r="B3" i="14" s="1"/>
  <c r="G3" i="14" s="1"/>
  <c r="I3" i="14" s="1"/>
  <c r="B114" i="13"/>
  <c r="I25" i="15"/>
  <c r="I113" i="13"/>
  <c r="I124" i="13"/>
  <c r="I129" i="13"/>
  <c r="H118" i="13"/>
  <c r="H131" i="13" s="1"/>
  <c r="H26" i="17"/>
  <c r="N101" i="13"/>
  <c r="B88" i="14" s="1"/>
  <c r="K114" i="13"/>
  <c r="K116" i="13"/>
  <c r="K118" i="13"/>
  <c r="K131" i="13" s="1"/>
  <c r="K33" i="15"/>
  <c r="K34" i="15" s="1"/>
  <c r="C115" i="13"/>
  <c r="G124" i="13"/>
  <c r="G129" i="13" s="1"/>
  <c r="R8" i="13"/>
  <c r="D124" i="13"/>
  <c r="D129" i="13" s="1"/>
  <c r="D105" i="13"/>
  <c r="C116" i="13"/>
  <c r="C30" i="15"/>
  <c r="D114" i="13"/>
  <c r="D130" i="13" s="1"/>
  <c r="J114" i="13"/>
  <c r="B124" i="13"/>
  <c r="N8" i="13"/>
  <c r="B4" i="14" s="1"/>
  <c r="Q8" i="13"/>
  <c r="C124" i="13"/>
  <c r="C129" i="13" s="1"/>
  <c r="B116" i="13"/>
  <c r="N26" i="13"/>
  <c r="B12" i="14" s="1"/>
  <c r="M126" i="13"/>
  <c r="M116" i="13"/>
  <c r="M117" i="13"/>
  <c r="L113" i="13"/>
  <c r="L126" i="13"/>
  <c r="N126" i="13" s="1"/>
  <c r="N13" i="13"/>
  <c r="B5" i="14" s="1"/>
  <c r="E5" i="14" s="1"/>
  <c r="M125" i="13"/>
  <c r="M129" i="13"/>
  <c r="N18" i="13"/>
  <c r="B6" i="14" s="1"/>
  <c r="E6" i="14" s="1"/>
  <c r="N19" i="13"/>
  <c r="N49" i="13"/>
  <c r="B34" i="14" s="1"/>
  <c r="N55" i="13"/>
  <c r="C113" i="13"/>
  <c r="Q10" i="13"/>
  <c r="S8" i="13"/>
  <c r="D113" i="13"/>
  <c r="G113" i="13"/>
  <c r="M36" i="15"/>
  <c r="M37" i="15" s="1"/>
  <c r="L129" i="13"/>
  <c r="L24" i="15"/>
  <c r="L25" i="15" s="1"/>
  <c r="L114" i="13"/>
  <c r="D24" i="15"/>
  <c r="D25" i="15"/>
  <c r="M113" i="13"/>
  <c r="M27" i="15"/>
  <c r="M28" i="15" s="1"/>
  <c r="K27" i="15" l="1"/>
  <c r="K28" i="15" s="1"/>
  <c r="D27" i="15"/>
  <c r="D28" i="15" s="1"/>
  <c r="N14" i="15"/>
  <c r="B19" i="15"/>
  <c r="B39" i="15" s="1"/>
  <c r="B40" i="15" s="1"/>
  <c r="C40" i="14"/>
  <c r="G12" i="14" s="1"/>
  <c r="M105" i="13"/>
  <c r="B113" i="13"/>
  <c r="B119" i="13" s="1"/>
  <c r="K105" i="13"/>
  <c r="B130" i="13"/>
  <c r="R10" i="13"/>
  <c r="J116" i="13"/>
  <c r="D16" i="15"/>
  <c r="D30" i="15" s="1"/>
  <c r="D31" i="15" s="1"/>
  <c r="H15" i="15"/>
  <c r="H27" i="15" s="1"/>
  <c r="H28" i="15" s="1"/>
  <c r="M114" i="13"/>
  <c r="C105" i="13"/>
  <c r="L115" i="13"/>
  <c r="L130" i="13" s="1"/>
  <c r="L132" i="13" s="1"/>
  <c r="C117" i="13"/>
  <c r="I27" i="15"/>
  <c r="I28" i="15" s="1"/>
  <c r="C19" i="15"/>
  <c r="C39" i="15" s="1"/>
  <c r="C40" i="15" s="1"/>
  <c r="N22" i="13"/>
  <c r="G105" i="13"/>
  <c r="C27" i="15"/>
  <c r="C28" i="15" s="1"/>
  <c r="K115" i="13"/>
  <c r="L119" i="13"/>
  <c r="N124" i="13"/>
  <c r="N98" i="13"/>
  <c r="I114" i="13"/>
  <c r="J105" i="13"/>
  <c r="F114" i="13"/>
  <c r="B105" i="13"/>
  <c r="B129" i="13"/>
  <c r="N129" i="13" s="1"/>
  <c r="M118" i="13"/>
  <c r="M131" i="13" s="1"/>
  <c r="N125" i="13"/>
  <c r="H119" i="13"/>
  <c r="S11" i="13"/>
  <c r="G118" i="13"/>
  <c r="G131" i="13" s="1"/>
  <c r="H116" i="13"/>
  <c r="H130" i="13" s="1"/>
  <c r="H132" i="13" s="1"/>
  <c r="E116" i="13"/>
  <c r="F30" i="15"/>
  <c r="F31" i="15" s="1"/>
  <c r="F19" i="15"/>
  <c r="F39" i="15" s="1"/>
  <c r="F40" i="15" s="1"/>
  <c r="B132" i="13"/>
  <c r="E4" i="14"/>
  <c r="G4" i="14"/>
  <c r="I4" i="14" s="1"/>
  <c r="C31" i="15"/>
  <c r="E3" i="14"/>
  <c r="C7" i="14"/>
  <c r="D34" i="15"/>
  <c r="B25" i="15"/>
  <c r="N113" i="13"/>
  <c r="B89" i="14"/>
  <c r="C90" i="14" s="1"/>
  <c r="G16" i="14" s="1"/>
  <c r="N103" i="13"/>
  <c r="C60" i="14"/>
  <c r="G13" i="14" s="1"/>
  <c r="D119" i="13"/>
  <c r="D132" i="13"/>
  <c r="N117" i="13"/>
  <c r="H33" i="15"/>
  <c r="H34" i="15" s="1"/>
  <c r="H19" i="15"/>
  <c r="H39" i="15" s="1"/>
  <c r="H40" i="15" s="1"/>
  <c r="N13" i="15"/>
  <c r="V4" i="15"/>
  <c r="V5" i="15"/>
  <c r="N75" i="13"/>
  <c r="F118" i="13"/>
  <c r="F131" i="13" s="1"/>
  <c r="E115" i="13"/>
  <c r="F116" i="13"/>
  <c r="F130" i="13" s="1"/>
  <c r="V6" i="15"/>
  <c r="L19" i="15"/>
  <c r="L39" i="15" s="1"/>
  <c r="L40" i="15" s="1"/>
  <c r="I17" i="15"/>
  <c r="I33" i="15" s="1"/>
  <c r="I34" i="15" s="1"/>
  <c r="I118" i="13"/>
  <c r="I131" i="13" s="1"/>
  <c r="G16" i="15"/>
  <c r="G30" i="15" s="1"/>
  <c r="G31" i="15" s="1"/>
  <c r="G116" i="13"/>
  <c r="E114" i="13"/>
  <c r="E130" i="13" s="1"/>
  <c r="E132" i="13" s="1"/>
  <c r="I115" i="13"/>
  <c r="W4" i="15"/>
  <c r="V7" i="15"/>
  <c r="J15" i="15"/>
  <c r="W5" i="15" s="1"/>
  <c r="J115" i="13"/>
  <c r="J130" i="13" s="1"/>
  <c r="C114" i="13"/>
  <c r="L105" i="13"/>
  <c r="M30" i="15"/>
  <c r="M31" i="15" s="1"/>
  <c r="I105" i="13"/>
  <c r="B27" i="15"/>
  <c r="E19" i="15"/>
  <c r="E39" i="15" s="1"/>
  <c r="E40" i="15" s="1"/>
  <c r="F105" i="13"/>
  <c r="G114" i="13"/>
  <c r="S9" i="13"/>
  <c r="S10" i="13" s="1"/>
  <c r="E105" i="13"/>
  <c r="V8" i="15"/>
  <c r="B36" i="15"/>
  <c r="K18" i="15"/>
  <c r="K19" i="15" s="1"/>
  <c r="K39" i="15" s="1"/>
  <c r="K40" i="15" s="1"/>
  <c r="K24" i="15"/>
  <c r="K25" i="15" s="1"/>
  <c r="J17" i="15"/>
  <c r="J33" i="15" s="1"/>
  <c r="J34" i="15" s="1"/>
  <c r="J118" i="13"/>
  <c r="J131" i="13" s="1"/>
  <c r="W7" i="15"/>
  <c r="C80" i="14"/>
  <c r="G14" i="14" s="1"/>
  <c r="M19" i="15"/>
  <c r="M130" i="13"/>
  <c r="N93" i="13"/>
  <c r="N105" i="13" s="1"/>
  <c r="N131" i="13" l="1"/>
  <c r="C92" i="14"/>
  <c r="N116" i="13"/>
  <c r="G130" i="13"/>
  <c r="N17" i="15"/>
  <c r="F132" i="13"/>
  <c r="N15" i="15"/>
  <c r="Q15" i="15" s="1"/>
  <c r="K119" i="13"/>
  <c r="K130" i="13"/>
  <c r="K132" i="13" s="1"/>
  <c r="G19" i="15"/>
  <c r="G39" i="15" s="1"/>
  <c r="G40" i="15" s="1"/>
  <c r="N30" i="15"/>
  <c r="N31" i="15" s="1"/>
  <c r="M119" i="13"/>
  <c r="D19" i="15"/>
  <c r="D39" i="15" s="1"/>
  <c r="D40" i="15" s="1"/>
  <c r="G132" i="13"/>
  <c r="J132" i="13"/>
  <c r="N115" i="13"/>
  <c r="Q44" i="15"/>
  <c r="B28" i="15"/>
  <c r="N114" i="13"/>
  <c r="C130" i="13"/>
  <c r="C132" i="13" s="1"/>
  <c r="X7" i="15"/>
  <c r="X4" i="15"/>
  <c r="V9" i="15"/>
  <c r="I19" i="15"/>
  <c r="I39" i="15" s="1"/>
  <c r="I40" i="15" s="1"/>
  <c r="B37" i="15"/>
  <c r="E119" i="13"/>
  <c r="S4" i="15"/>
  <c r="Q14" i="15"/>
  <c r="N24" i="15"/>
  <c r="N25" i="15" s="1"/>
  <c r="E7" i="14"/>
  <c r="G11" i="14"/>
  <c r="G17" i="14" s="1"/>
  <c r="J119" i="13"/>
  <c r="G119" i="13"/>
  <c r="S7" i="15"/>
  <c r="Q17" i="15"/>
  <c r="X5" i="15"/>
  <c r="N33" i="15"/>
  <c r="N34" i="15" s="1"/>
  <c r="K36" i="15"/>
  <c r="K37" i="15" s="1"/>
  <c r="W8" i="15"/>
  <c r="X8" i="15" s="1"/>
  <c r="N18" i="15"/>
  <c r="J27" i="15"/>
  <c r="J28" i="15" s="1"/>
  <c r="J19" i="15"/>
  <c r="J39" i="15" s="1"/>
  <c r="J40" i="15" s="1"/>
  <c r="I130" i="13"/>
  <c r="I132" i="13" s="1"/>
  <c r="I119" i="13"/>
  <c r="N16" i="15"/>
  <c r="W6" i="15"/>
  <c r="X6" i="15" s="1"/>
  <c r="F119" i="13"/>
  <c r="C119" i="13"/>
  <c r="N118" i="13"/>
  <c r="M132" i="13"/>
  <c r="N130" i="13"/>
  <c r="N132" i="13" s="1"/>
  <c r="M39" i="15"/>
  <c r="N27" i="15" l="1"/>
  <c r="N28" i="15" s="1"/>
  <c r="S5" i="15"/>
  <c r="S9" i="15" s="1"/>
  <c r="S8" i="15"/>
  <c r="Q18" i="15"/>
  <c r="S6" i="15"/>
  <c r="Q16" i="15"/>
  <c r="U4" i="15"/>
  <c r="T4" i="15"/>
  <c r="T5" i="15"/>
  <c r="R44" i="15"/>
  <c r="N119" i="13"/>
  <c r="U7" i="15"/>
  <c r="T7" i="15"/>
  <c r="W9" i="15"/>
  <c r="X9" i="15" s="1"/>
  <c r="N19" i="15"/>
  <c r="N36" i="15"/>
  <c r="N37" i="15" s="1"/>
  <c r="N39" i="15"/>
  <c r="N40" i="15" s="1"/>
  <c r="M40" i="15"/>
  <c r="U5" i="15" l="1"/>
  <c r="Q19" i="15"/>
  <c r="U9" i="15"/>
  <c r="T9" i="15"/>
  <c r="U6" i="15"/>
  <c r="T6" i="15"/>
  <c r="T8" i="15"/>
  <c r="U8" i="15"/>
</calcChain>
</file>

<file path=xl/sharedStrings.xml><?xml version="1.0" encoding="utf-8"?>
<sst xmlns="http://schemas.openxmlformats.org/spreadsheetml/2006/main" count="606" uniqueCount="414">
  <si>
    <t>TOTALS</t>
  </si>
  <si>
    <t>EXPOSICIONS</t>
  </si>
  <si>
    <t>ACTIVITATS</t>
  </si>
  <si>
    <t>Xcèntric</t>
  </si>
  <si>
    <t>Poetry Slam</t>
  </si>
  <si>
    <t>Amics del CCCB</t>
  </si>
  <si>
    <t>EDUCACIÓ</t>
  </si>
  <si>
    <t>Programa Alzheimer</t>
  </si>
  <si>
    <t>Taller Fotografia: Imatge, Paraula, Ciutat</t>
  </si>
  <si>
    <t>DEBATS</t>
  </si>
  <si>
    <t>Auschwitz i després</t>
  </si>
  <si>
    <t>CUIMPB</t>
  </si>
  <si>
    <t>Institut d'Humanitats</t>
  </si>
  <si>
    <t>ARXIUS</t>
  </si>
  <si>
    <t>Arxiu CCCB</t>
  </si>
  <si>
    <t>Arxiu Xcèntric</t>
  </si>
  <si>
    <t>LLOGUERS-CESSIONS</t>
  </si>
  <si>
    <t>Lloguers</t>
  </si>
  <si>
    <t>Cessions d'espais</t>
  </si>
  <si>
    <t>Dies obert Centre</t>
  </si>
  <si>
    <t>Dins el joc</t>
  </si>
  <si>
    <t>Animac</t>
  </si>
  <si>
    <t>Motors de creació</t>
  </si>
  <si>
    <t>El poder de la dona en el videojoc i els e-sports</t>
  </si>
  <si>
    <t>ZOOOM</t>
  </si>
  <si>
    <t>El joc permanent</t>
  </si>
  <si>
    <t>Canviar el relat</t>
  </si>
  <si>
    <t>Mirador obert</t>
  </si>
  <si>
    <t>OVNI</t>
  </si>
  <si>
    <t>VII Olimpíada de Filosofia a Catalunya</t>
  </si>
  <si>
    <t>Pantalla interior</t>
  </si>
  <si>
    <t>BAM</t>
  </si>
  <si>
    <t>Serielizados</t>
  </si>
  <si>
    <t>El dia més curt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</si>
  <si>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</si>
  <si>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</si>
  <si>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</si>
  <si>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</si>
  <si>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</si>
  <si>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</si>
  <si>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</si>
  <si>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</si>
  <si>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</si>
  <si>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</si>
  <si>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</si>
  <si>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</si>
  <si>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</si>
  <si>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Nadal al CCCB. Cinema familiar al CCCB</t>
  </si>
  <si>
    <t>Let's play amb GRIS</t>
  </si>
  <si>
    <t>Rodes de premsa</t>
  </si>
  <si>
    <t>OVNI 2020</t>
  </si>
  <si>
    <t>Accions de l'alumnat de la UB+ERAM</t>
  </si>
  <si>
    <t>Presentació projecte Xarxa Biblioteques Municipals</t>
  </si>
  <si>
    <t>CESSIONS I ALTRES</t>
  </si>
  <si>
    <t>Exposicions</t>
  </si>
  <si>
    <t>Activitats</t>
  </si>
  <si>
    <t>Educació</t>
  </si>
  <si>
    <t>Debats i conferències</t>
  </si>
  <si>
    <t>Cessions i altres</t>
  </si>
  <si>
    <t>Arxius</t>
  </si>
  <si>
    <t>Totals exposicions</t>
  </si>
  <si>
    <t>TOTAL</t>
  </si>
  <si>
    <t>Dies obert</t>
  </si>
  <si>
    <t>Visites/dia</t>
  </si>
  <si>
    <t>visites 2019</t>
  </si>
  <si>
    <t>total expo</t>
  </si>
  <si>
    <t>dies obert</t>
  </si>
  <si>
    <t>visites/dia</t>
  </si>
  <si>
    <t>Nadal 2019. Cinema familiar al CCCCB</t>
  </si>
  <si>
    <t>Debats</t>
  </si>
  <si>
    <t xml:space="preserve"> </t>
  </si>
  <si>
    <t>Actes d'empresa</t>
  </si>
  <si>
    <t>Visites 2019</t>
  </si>
  <si>
    <t>gener 19</t>
  </si>
  <si>
    <t>febrer 19</t>
  </si>
  <si>
    <t>març 19</t>
  </si>
  <si>
    <t>abril 19</t>
  </si>
  <si>
    <t>maig 19</t>
  </si>
  <si>
    <t>juny 19</t>
  </si>
  <si>
    <t>juliol 19</t>
  </si>
  <si>
    <t>agost 19</t>
  </si>
  <si>
    <t>setembre 19</t>
  </si>
  <si>
    <t>octubre 19</t>
  </si>
  <si>
    <t>novembre 19</t>
  </si>
  <si>
    <t>desembre 19</t>
  </si>
  <si>
    <t>totals 19</t>
  </si>
  <si>
    <t>totals 20</t>
  </si>
  <si>
    <t>DEBATS, CONFERÈNCIES</t>
  </si>
  <si>
    <t>ARXIUS CCCB</t>
  </si>
  <si>
    <t>Visites 2020</t>
  </si>
  <si>
    <t>gener 20</t>
  </si>
  <si>
    <t>febrer 20</t>
  </si>
  <si>
    <t>març 20</t>
  </si>
  <si>
    <t>abril 20</t>
  </si>
  <si>
    <t>maig 20</t>
  </si>
  <si>
    <t>juny 20</t>
  </si>
  <si>
    <t>juliol 20</t>
  </si>
  <si>
    <t>agost 20</t>
  </si>
  <si>
    <t>setembre 20</t>
  </si>
  <si>
    <t>octubre 20</t>
  </si>
  <si>
    <t>novembre 20</t>
  </si>
  <si>
    <t>desembre 20</t>
  </si>
  <si>
    <t>CURSOS, DEBATS I PRESENTACIONS</t>
  </si>
  <si>
    <t>Taula Comparada</t>
  </si>
  <si>
    <t>(+11%)</t>
  </si>
  <si>
    <t>(+21 %)</t>
  </si>
  <si>
    <t>(-15%)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</si>
  <si>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</si>
  <si>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</si>
  <si>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</si>
  <si>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</si>
  <si>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</si>
  <si>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</si>
  <si>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</si>
  <si>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</si>
  <si>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</si>
  <si>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</si>
  <si>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</si>
  <si>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</si>
  <si>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</si>
  <si>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EXPOSICIONS 19</t>
  </si>
  <si>
    <t>EXPOSICIONS 20</t>
  </si>
  <si>
    <t>increment</t>
  </si>
  <si>
    <t>ACTIVITATS 19</t>
  </si>
  <si>
    <t>CURSOS, DEBATS 19</t>
  </si>
  <si>
    <t>CURSOS, DEBATS 20</t>
  </si>
  <si>
    <t>ARXIUS CCCB 19</t>
  </si>
  <si>
    <t>ARXIUS CCCB 20</t>
  </si>
  <si>
    <t>LLOGUERS-CESSIONS 19</t>
  </si>
  <si>
    <t>LLOGUERS-CESSIONS 20</t>
  </si>
  <si>
    <t>TOTALS 19</t>
  </si>
  <si>
    <t>TOTALS 20</t>
  </si>
  <si>
    <t>16/12-22/12</t>
  </si>
  <si>
    <t>23/12-29/12</t>
  </si>
  <si>
    <t>30/12-05/01</t>
  </si>
  <si>
    <t>06/01-12/01</t>
  </si>
  <si>
    <t>13/01-19/01</t>
  </si>
  <si>
    <t>20/01-26/01</t>
  </si>
  <si>
    <t>27/01-02/02</t>
  </si>
  <si>
    <t>03/02-09/02</t>
  </si>
  <si>
    <t>10/02-16/02</t>
  </si>
  <si>
    <t>17/02-23/02</t>
  </si>
  <si>
    <t>24/02-01/03</t>
  </si>
  <si>
    <t>02/03-08/03</t>
  </si>
  <si>
    <t>09/03-15/03</t>
  </si>
  <si>
    <t>Gameplay</t>
  </si>
  <si>
    <t>08/04-14/04</t>
  </si>
  <si>
    <t>15/04-21/04</t>
  </si>
  <si>
    <t>22/04-28/04</t>
  </si>
  <si>
    <t>29/04-05/05</t>
  </si>
  <si>
    <t>06/05-12/05</t>
  </si>
  <si>
    <t>13/05-19/05</t>
  </si>
  <si>
    <t>20/05-26/05</t>
  </si>
  <si>
    <t>27/05-02/06</t>
  </si>
  <si>
    <t>03/06-09/06</t>
  </si>
  <si>
    <t>10/06-16/06</t>
  </si>
  <si>
    <t>17/06-23/06</t>
  </si>
  <si>
    <t>24/06-30/06</t>
  </si>
  <si>
    <t>01/07-07/07</t>
  </si>
  <si>
    <t>08/07-14/07</t>
  </si>
  <si>
    <t>15/07-21/07</t>
  </si>
  <si>
    <t>22/07-28/07</t>
  </si>
  <si>
    <t>29/07-04/08</t>
  </si>
  <si>
    <t>05/08-11/08</t>
  </si>
  <si>
    <t>12/08-18/08</t>
  </si>
  <si>
    <t>19/08-25/08</t>
  </si>
  <si>
    <t>26/08-01/09</t>
  </si>
  <si>
    <t>02/09-08/09</t>
  </si>
  <si>
    <t>09/09-15/09</t>
  </si>
  <si>
    <t>16/09-22/09</t>
  </si>
  <si>
    <t>23/09-29/09</t>
  </si>
  <si>
    <t>30/09-06/10</t>
  </si>
  <si>
    <t>07/10-13/10</t>
  </si>
  <si>
    <t>14/10-20/10</t>
  </si>
  <si>
    <t>21/10-27/10</t>
  </si>
  <si>
    <t>28/10-03/11</t>
  </si>
  <si>
    <t>04/11-10/11</t>
  </si>
  <si>
    <t>11/10-17/10</t>
  </si>
  <si>
    <t>18/11-24/11</t>
  </si>
  <si>
    <t>25/11-01/12</t>
  </si>
  <si>
    <t>02/12-08/12</t>
  </si>
  <si>
    <t>09/12-15/12</t>
  </si>
  <si>
    <t>Quàntica</t>
  </si>
  <si>
    <t>WPP19</t>
  </si>
  <si>
    <t>23/10-28/10</t>
  </si>
  <si>
    <t>29/10-04/11</t>
  </si>
  <si>
    <t>05/11-11/11</t>
  </si>
  <si>
    <t>12/11-18/11</t>
  </si>
  <si>
    <t>19/11-25/11</t>
  </si>
  <si>
    <t>26/11-02-12</t>
  </si>
  <si>
    <t>03/12-09/12</t>
  </si>
  <si>
    <t>10/12-16/12</t>
  </si>
  <si>
    <t>17/12-23/12</t>
  </si>
  <si>
    <t>24/12-30/12</t>
  </si>
  <si>
    <t>31/12-06/01</t>
  </si>
  <si>
    <t>07/01-13/01</t>
  </si>
  <si>
    <t>14/01-20/01</t>
  </si>
  <si>
    <t>21/01-27/01</t>
  </si>
  <si>
    <t>28/01-03/02</t>
  </si>
  <si>
    <t>04/02-10/02</t>
  </si>
  <si>
    <t>11/02-17/02</t>
  </si>
  <si>
    <t>18/02-24/02</t>
  </si>
  <si>
    <t>25/02-03/03</t>
  </si>
  <si>
    <t>04/03-10-03</t>
  </si>
  <si>
    <t>11/03-17/03</t>
  </si>
  <si>
    <t>18/03-24/03</t>
  </si>
  <si>
    <t>25/03-31/03</t>
  </si>
  <si>
    <t>Stanley Kubrick</t>
  </si>
  <si>
    <t>15/05-20/05</t>
  </si>
  <si>
    <t>21/05-27/05</t>
  </si>
  <si>
    <t>28/05-03/06</t>
  </si>
  <si>
    <t>04/06-10/06</t>
  </si>
  <si>
    <t>11/06-17/06</t>
  </si>
  <si>
    <t>18/06-24/06</t>
  </si>
  <si>
    <t>25/06-01/07</t>
  </si>
  <si>
    <t>02/07-08/07</t>
  </si>
  <si>
    <t>09/07-15/07</t>
  </si>
  <si>
    <t>16/07-22/07</t>
  </si>
  <si>
    <t>23/07-29/07</t>
  </si>
  <si>
    <t>30/07-05/08</t>
  </si>
  <si>
    <t>06/08-12/08</t>
  </si>
  <si>
    <t>13/08-19/08</t>
  </si>
  <si>
    <t>20/08-26/08</t>
  </si>
  <si>
    <t>27/08-02/09</t>
  </si>
  <si>
    <t>03/09-09/09</t>
  </si>
  <si>
    <t>10/09-16/09</t>
  </si>
  <si>
    <t>17/09-23/09</t>
  </si>
  <si>
    <t>24/09-30/09</t>
  </si>
  <si>
    <t>01/10-07/10</t>
  </si>
  <si>
    <t>08/10-14/10</t>
  </si>
  <si>
    <t>15/10-21/10</t>
  </si>
  <si>
    <t>La llum negra</t>
  </si>
  <si>
    <t>23/10-29/10</t>
  </si>
  <si>
    <t>30/10-05/11</t>
  </si>
  <si>
    <t>06/11-12/11</t>
  </si>
  <si>
    <t>13/11-19/11</t>
  </si>
  <si>
    <t>20/11-26/11</t>
  </si>
  <si>
    <t>27/11-03/12</t>
  </si>
  <si>
    <t>04/12-10/12</t>
  </si>
  <si>
    <t>11/12-17/12</t>
  </si>
  <si>
    <t>18/12-24/12</t>
  </si>
  <si>
    <t>25/12-31/12</t>
  </si>
  <si>
    <t>01/01-07/01</t>
  </si>
  <si>
    <t>08/01-14/01</t>
  </si>
  <si>
    <t>15/01-21/01</t>
  </si>
  <si>
    <t>22/01-28/01</t>
  </si>
  <si>
    <t>29/01-04/02</t>
  </si>
  <si>
    <t>05/02-11/02</t>
  </si>
  <si>
    <t>12/02-18/02</t>
  </si>
  <si>
    <t>19/02-25/02</t>
  </si>
  <si>
    <t>26/02-04/03</t>
  </si>
  <si>
    <t>05/03-11-03</t>
  </si>
  <si>
    <t>12/03-18/03</t>
  </si>
  <si>
    <t>19/03-25/03</t>
  </si>
  <si>
    <t>26/03-01/04</t>
  </si>
  <si>
    <t>02/04-08/04</t>
  </si>
  <si>
    <t>09/04-15/04</t>
  </si>
  <si>
    <t>16/04-22/04</t>
  </si>
  <si>
    <t>23/04-29/04</t>
  </si>
  <si>
    <t>30/04-01/05</t>
  </si>
  <si>
    <t>Després de la fi del món</t>
  </si>
  <si>
    <t>Culturnautes. Casal</t>
  </si>
  <si>
    <t>Culturnautes. Tallers per casals</t>
  </si>
  <si>
    <t>Culturnautes. Tallers familiars</t>
  </si>
  <si>
    <t>Eh! Tallers per a joves</t>
  </si>
  <si>
    <t>Festival GREC</t>
  </si>
  <si>
    <t>Sonar +D</t>
  </si>
  <si>
    <t>16/03-11/06</t>
  </si>
  <si>
    <t>12/06-14/06</t>
  </si>
  <si>
    <t>15/06-21/06</t>
  </si>
  <si>
    <t>22/06-28/06</t>
  </si>
  <si>
    <t>29/06-05/07</t>
  </si>
  <si>
    <t>06/07-12/07</t>
  </si>
  <si>
    <t>13/07-19/07</t>
  </si>
  <si>
    <t>20/07-26/07</t>
  </si>
  <si>
    <t>27/07-02/08</t>
  </si>
  <si>
    <t>03/08-09/08</t>
  </si>
  <si>
    <t>10/08-16/08</t>
  </si>
  <si>
    <t>17/08-23/08</t>
  </si>
  <si>
    <t>24/08-30/08</t>
  </si>
  <si>
    <t>Taller de música per a infants i joves</t>
  </si>
  <si>
    <t>des-març</t>
  </si>
  <si>
    <t>juny-ago</t>
  </si>
  <si>
    <t>vis/dia</t>
  </si>
  <si>
    <t>visites</t>
  </si>
  <si>
    <t>grups</t>
  </si>
  <si>
    <t>dg tarda</t>
  </si>
  <si>
    <t>total</t>
  </si>
  <si>
    <t>Europa: parlen les dones</t>
  </si>
  <si>
    <t>Activitats/Educació</t>
  </si>
  <si>
    <t>ACTIVITATS 20/EDUCACIÓ 20</t>
  </si>
  <si>
    <t>juliol 18</t>
  </si>
  <si>
    <t>agost 18</t>
  </si>
  <si>
    <t>Respecte el 2018-baixada del</t>
  </si>
  <si>
    <t>Respecte el 2019-Baixada del</t>
  </si>
  <si>
    <t>total visites 2018</t>
  </si>
  <si>
    <t>total visites 2019</t>
  </si>
  <si>
    <t>total visites 2020</t>
  </si>
  <si>
    <t>Brain Film Festival</t>
  </si>
  <si>
    <t>Conversa W. Kentridge i A. Malani</t>
  </si>
  <si>
    <t>Escola en residència</t>
  </si>
  <si>
    <t>Un vocabulari per al futur</t>
  </si>
  <si>
    <t>Raval(l)inks</t>
  </si>
  <si>
    <t>La cicatriu colonial</t>
  </si>
  <si>
    <t>Conversa amb Timothy Snyder</t>
  </si>
  <si>
    <t>Taller Color Carn</t>
  </si>
  <si>
    <t>Assaigs insectotròpics</t>
  </si>
  <si>
    <t>William Kentridge</t>
  </si>
  <si>
    <t>08/10-11/10</t>
  </si>
  <si>
    <t>12/10-18/10</t>
  </si>
  <si>
    <t>19/10-25/10</t>
  </si>
  <si>
    <t>26/10-01/11</t>
  </si>
  <si>
    <t>02/11-08/11</t>
  </si>
  <si>
    <t>09/11-15/11</t>
  </si>
  <si>
    <t>16/11-22/11</t>
  </si>
  <si>
    <t>23/11-29/11</t>
  </si>
  <si>
    <t>30/11-06/12</t>
  </si>
  <si>
    <t>07/12-13/12</t>
  </si>
  <si>
    <t>14/12-20/12</t>
  </si>
  <si>
    <t>21/12-27/12</t>
  </si>
  <si>
    <t>28/12-03/01</t>
  </si>
  <si>
    <t>Conversa Kentridge/Malani</t>
  </si>
  <si>
    <t>100% femení, 100% masculí</t>
  </si>
  <si>
    <t>Setmana 1</t>
  </si>
  <si>
    <t>Setmana 2</t>
  </si>
  <si>
    <t>Setmana 3</t>
  </si>
  <si>
    <t>Setmana 4</t>
  </si>
  <si>
    <t>Setmana 5</t>
  </si>
  <si>
    <t>Setmana 6</t>
  </si>
  <si>
    <t>Setmana 7</t>
  </si>
  <si>
    <t>Setmana 8</t>
  </si>
  <si>
    <t>Setmana 9</t>
  </si>
  <si>
    <t>Setmana 10</t>
  </si>
  <si>
    <t>Setmana 11</t>
  </si>
  <si>
    <t>Setmana 12</t>
  </si>
  <si>
    <t>Setmana 13</t>
  </si>
  <si>
    <t>Setmana 14</t>
  </si>
  <si>
    <t>Setmana 15</t>
  </si>
  <si>
    <t>Setmana 16</t>
  </si>
  <si>
    <t>Setmana 17</t>
  </si>
  <si>
    <t>Setmana 18</t>
  </si>
  <si>
    <t>Setmana 19</t>
  </si>
  <si>
    <t>Setmana 20</t>
  </si>
  <si>
    <t>Setmana 21</t>
  </si>
  <si>
    <t>Setmana 22</t>
  </si>
  <si>
    <t>Setmana 23</t>
  </si>
  <si>
    <t>Setmana 24</t>
  </si>
  <si>
    <t>Setmana 25</t>
  </si>
  <si>
    <t>Setmana 26</t>
  </si>
  <si>
    <t>VISITES 2020</t>
  </si>
  <si>
    <t>gener-març</t>
  </si>
  <si>
    <t>juny-novembre</t>
  </si>
  <si>
    <t>Marçalianes</t>
  </si>
  <si>
    <t>Confinament</t>
  </si>
  <si>
    <t>març-juny</t>
  </si>
  <si>
    <t>Només escolars</t>
  </si>
  <si>
    <t xml:space="preserve">Dies obert </t>
  </si>
  <si>
    <t>Sense exposició</t>
  </si>
  <si>
    <t>Prohibició activitat</t>
  </si>
  <si>
    <t>Conversa amb Mercè Ibarz</t>
  </si>
  <si>
    <t>Conversa amb Behrouz Boochani</t>
  </si>
  <si>
    <t>Conversa amb Marina Garcès i Guillem Sala</t>
  </si>
  <si>
    <t>Intimitat colonial. Conversa amb Aída Bueno</t>
  </si>
  <si>
    <t>Taller Fàtima Saheb</t>
  </si>
  <si>
    <t>Miniput</t>
  </si>
  <si>
    <t>Projecció Bioscopi</t>
  </si>
  <si>
    <t>Projeccions Bioscopi</t>
  </si>
  <si>
    <t>Taller Bioscopi</t>
  </si>
  <si>
    <t>Presentació Programa CCCB 2021</t>
  </si>
  <si>
    <t>Aula soferta</t>
  </si>
  <si>
    <t>totals 18</t>
  </si>
  <si>
    <t>dif v18</t>
  </si>
  <si>
    <t>dif v19</t>
  </si>
  <si>
    <t>juny-desembre</t>
  </si>
  <si>
    <t>(-71%)</t>
  </si>
  <si>
    <t>WPP20</t>
  </si>
  <si>
    <t>Feminismes!</t>
  </si>
  <si>
    <t>L'Alternativa</t>
  </si>
  <si>
    <t>Conversa Maria Campbell</t>
  </si>
  <si>
    <t>Conversa Timothy Snyder</t>
  </si>
  <si>
    <t>Kentridge</t>
  </si>
  <si>
    <t>World Press Photo 2020</t>
  </si>
  <si>
    <t>Mitjans de comunicació: perills, reptes i models</t>
  </si>
  <si>
    <t>Presentació Gameplay a subscriptors La Vanguardia</t>
  </si>
  <si>
    <t>Taller de projecció cinematogràfica</t>
  </si>
  <si>
    <t xml:space="preserve">Sessió informativa «World Press Photo» </t>
  </si>
  <si>
    <t>Performance d'Albert Khoza</t>
  </si>
  <si>
    <t>Un matí amb…</t>
  </si>
  <si>
    <t>Conferència de Jason Y. Ng</t>
  </si>
  <si>
    <t>Biennal de Pensament</t>
  </si>
  <si>
    <t>Màster de disseny i producció d'espais</t>
  </si>
  <si>
    <t>WWP20</t>
  </si>
  <si>
    <t>Feminismes! - grups</t>
  </si>
  <si>
    <t>Feminismes! - individuals</t>
  </si>
  <si>
    <t>Feminismes! - visites comentades</t>
  </si>
  <si>
    <t>Gameplay - individuals</t>
  </si>
  <si>
    <t>Gameplay - grups</t>
  </si>
  <si>
    <t>Gameplay - visites comentades</t>
  </si>
  <si>
    <t>WPP20 - individuals</t>
  </si>
  <si>
    <t>WPP20 - grups</t>
  </si>
  <si>
    <t>Feminismes! - diumenge 15-20h</t>
  </si>
  <si>
    <t>Gameplay - diumenge 15-20h</t>
  </si>
  <si>
    <t>WPP20 - diumenge 15-20h</t>
  </si>
  <si>
    <t xml:space="preserve">Mitjans de comunicació: perills, reptes i models </t>
  </si>
  <si>
    <t>Presentació Gameplay per subscriptors La Vanguardia</t>
  </si>
  <si>
    <t>World Press Photo, sessió per a mestres</t>
  </si>
  <si>
    <t>Culturnautes. Tallers per a casals</t>
  </si>
  <si>
    <t>Taller de fotografia: Imatge, Paraula, Ciutat</t>
  </si>
  <si>
    <t>Dies obert Exposicions</t>
  </si>
  <si>
    <t>William Kentridge - individuals</t>
  </si>
  <si>
    <t>William Kentridge - diumenge 15-20h</t>
  </si>
  <si>
    <t>William Kentridge - grups</t>
  </si>
  <si>
    <t>William Kentridge - visites comentades</t>
  </si>
  <si>
    <t>Amors on FIRE!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</si>
</sst>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rgb="FF993366"/>
      <name val="Tahoma"/>
      <family val="2"/>
    </font>
    <font>
      <sz val="10"/>
      <color theme="1" tint="0.499984740745262"/>
      <name val="Tahom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rgb="FF111111"/>
      <name val="Tahoma"/>
      <family val="2"/>
    </font>
    <font>
      <sz val="10"/>
      <color rgb="FF11111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rgb="FFFF0000"/>
      <name val="Tahoma"/>
      <family val="2"/>
    </font>
    <font>
      <b/>
      <sz val="14"/>
      <color theme="1"/>
      <name val="Tahoma"/>
      <family val="2"/>
    </font>
    <font>
      <b/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1"/>
      <name val="Tahoma"/>
      <family val="2"/>
    </font>
    <font>
      <sz val="8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</cellStyleXfs>
  <cellXfs count="200">
    <xf numFmtId="0" fontId="0" fillId="0" borderId="0" xfId="0"/>
    <xf numFmtId="3" fontId="5" fillId="0" borderId="0" xfId="0" applyNumberFormat="1" applyFont="1"/>
    <xf numFmtId="0" fontId="5" fillId="0" borderId="0" xfId="0" applyFont="1"/>
    <xf numFmtId="0" fontId="6" fillId="0" borderId="5" xfId="0" applyFont="1" applyBorder="1" applyAlignment="1">
      <alignment horizontal="left"/>
    </xf>
    <xf numFmtId="3" fontId="6" fillId="0" borderId="5" xfId="0" applyNumberFormat="1" applyFont="1" applyBorder="1"/>
    <xf numFmtId="0" fontId="3" fillId="0" borderId="8" xfId="0" applyFont="1" applyBorder="1" applyAlignment="1">
      <alignment horizontal="right"/>
    </xf>
    <xf numFmtId="3" fontId="5" fillId="0" borderId="9" xfId="0" applyNumberFormat="1" applyFont="1" applyBorder="1"/>
    <xf numFmtId="3" fontId="5" fillId="0" borderId="8" xfId="0" applyNumberFormat="1" applyFont="1" applyBorder="1"/>
    <xf numFmtId="0" fontId="5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/>
    <xf numFmtId="3" fontId="6" fillId="0" borderId="0" xfId="0" applyNumberFormat="1" applyFont="1"/>
    <xf numFmtId="3" fontId="6" fillId="0" borderId="8" xfId="0" applyNumberFormat="1" applyFont="1" applyBorder="1"/>
    <xf numFmtId="0" fontId="6" fillId="0" borderId="0" xfId="0" applyFont="1"/>
    <xf numFmtId="3" fontId="5" fillId="0" borderId="10" xfId="0" applyNumberFormat="1" applyFont="1" applyBorder="1"/>
    <xf numFmtId="0" fontId="7" fillId="0" borderId="0" xfId="0" applyFont="1"/>
    <xf numFmtId="0" fontId="5" fillId="0" borderId="5" xfId="0" applyFont="1" applyBorder="1"/>
    <xf numFmtId="3" fontId="5" fillId="0" borderId="11" xfId="0" applyNumberFormat="1" applyFont="1" applyBorder="1"/>
    <xf numFmtId="0" fontId="5" fillId="0" borderId="8" xfId="2" applyFont="1" applyBorder="1"/>
    <xf numFmtId="3" fontId="5" fillId="0" borderId="12" xfId="0" applyNumberFormat="1" applyFont="1" applyBorder="1"/>
    <xf numFmtId="0" fontId="5" fillId="0" borderId="10" xfId="0" applyFont="1" applyBorder="1"/>
    <xf numFmtId="3" fontId="5" fillId="0" borderId="13" xfId="0" applyNumberFormat="1" applyFont="1" applyBorder="1"/>
    <xf numFmtId="0" fontId="4" fillId="0" borderId="5" xfId="0" applyFont="1" applyBorder="1"/>
    <xf numFmtId="3" fontId="5" fillId="0" borderId="5" xfId="0" applyNumberFormat="1" applyFont="1" applyBorder="1"/>
    <xf numFmtId="0" fontId="5" fillId="0" borderId="8" xfId="0" applyFont="1" applyBorder="1"/>
    <xf numFmtId="3" fontId="5" fillId="0" borderId="3" xfId="0" applyNumberFormat="1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5" xfId="3" applyFont="1" applyBorder="1"/>
    <xf numFmtId="0" fontId="3" fillId="0" borderId="10" xfId="3" applyFont="1" applyBorder="1"/>
    <xf numFmtId="3" fontId="5" fillId="0" borderId="14" xfId="0" applyNumberFormat="1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15" xfId="0" applyNumberFormat="1" applyFont="1" applyBorder="1"/>
    <xf numFmtId="0" fontId="5" fillId="0" borderId="1" xfId="0" applyFont="1" applyBorder="1"/>
    <xf numFmtId="3" fontId="3" fillId="0" borderId="0" xfId="0" applyNumberFormat="1" applyFont="1"/>
    <xf numFmtId="3" fontId="3" fillId="0" borderId="8" xfId="0" applyNumberFormat="1" applyFont="1" applyBorder="1"/>
    <xf numFmtId="0" fontId="10" fillId="0" borderId="0" xfId="0" applyFont="1"/>
    <xf numFmtId="0" fontId="5" fillId="0" borderId="1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0" xfId="0" applyFont="1" applyBorder="1" applyAlignment="1">
      <alignment horizontal="right"/>
    </xf>
    <xf numFmtId="0" fontId="5" fillId="0" borderId="9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14" xfId="0" applyFont="1" applyBorder="1"/>
    <xf numFmtId="3" fontId="6" fillId="0" borderId="12" xfId="0" applyNumberFormat="1" applyFont="1" applyBorder="1"/>
    <xf numFmtId="3" fontId="7" fillId="0" borderId="0" xfId="0" applyNumberFormat="1" applyFont="1"/>
    <xf numFmtId="0" fontId="7" fillId="0" borderId="12" xfId="0" applyFont="1" applyBorder="1"/>
    <xf numFmtId="3" fontId="7" fillId="0" borderId="8" xfId="0" applyNumberFormat="1" applyFont="1" applyBorder="1"/>
    <xf numFmtId="0" fontId="3" fillId="0" borderId="19" xfId="0" applyFont="1" applyBorder="1"/>
    <xf numFmtId="0" fontId="5" fillId="0" borderId="21" xfId="0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3" fontId="9" fillId="0" borderId="2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3" xfId="0" applyFont="1" applyBorder="1"/>
    <xf numFmtId="3" fontId="6" fillId="0" borderId="18" xfId="0" applyNumberFormat="1" applyFont="1" applyBorder="1"/>
    <xf numFmtId="3" fontId="5" fillId="0" borderId="17" xfId="0" applyNumberFormat="1" applyFont="1" applyBorder="1"/>
    <xf numFmtId="3" fontId="7" fillId="0" borderId="9" xfId="0" applyNumberFormat="1" applyFont="1" applyBorder="1"/>
    <xf numFmtId="3" fontId="9" fillId="0" borderId="3" xfId="0" applyNumberFormat="1" applyFont="1" applyBorder="1"/>
    <xf numFmtId="3" fontId="5" fillId="0" borderId="21" xfId="0" applyNumberFormat="1" applyFont="1" applyBorder="1"/>
    <xf numFmtId="3" fontId="5" fillId="0" borderId="18" xfId="0" applyNumberFormat="1" applyFont="1" applyBorder="1"/>
    <xf numFmtId="0" fontId="5" fillId="0" borderId="26" xfId="0" applyFont="1" applyBorder="1"/>
    <xf numFmtId="3" fontId="9" fillId="0" borderId="0" xfId="0" applyNumberFormat="1" applyFont="1"/>
    <xf numFmtId="3" fontId="5" fillId="0" borderId="27" xfId="0" applyNumberFormat="1" applyFont="1" applyBorder="1"/>
    <xf numFmtId="0" fontId="11" fillId="0" borderId="8" xfId="0" applyFont="1" applyBorder="1" applyAlignment="1">
      <alignment vertical="center" wrapText="1"/>
    </xf>
    <xf numFmtId="3" fontId="9" fillId="0" borderId="10" xfId="0" applyNumberFormat="1" applyFont="1" applyBorder="1"/>
    <xf numFmtId="0" fontId="9" fillId="0" borderId="0" xfId="0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20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25" xfId="0" applyFont="1" applyBorder="1"/>
    <xf numFmtId="3" fontId="5" fillId="0" borderId="25" xfId="0" applyNumberFormat="1" applyFont="1" applyBorder="1"/>
    <xf numFmtId="0" fontId="5" fillId="0" borderId="28" xfId="0" applyFont="1" applyBorder="1"/>
    <xf numFmtId="0" fontId="9" fillId="0" borderId="25" xfId="0" applyFont="1" applyBorder="1"/>
    <xf numFmtId="3" fontId="9" fillId="0" borderId="25" xfId="0" applyNumberFormat="1" applyFont="1" applyBorder="1"/>
    <xf numFmtId="0" fontId="13" fillId="0" borderId="28" xfId="0" applyFont="1" applyBorder="1" applyAlignment="1">
      <alignment horizontal="left"/>
    </xf>
    <xf numFmtId="3" fontId="9" fillId="0" borderId="6" xfId="0" applyNumberFormat="1" applyFont="1" applyBorder="1" applyAlignment="1">
      <alignment horizontal="center"/>
    </xf>
    <xf numFmtId="3" fontId="9" fillId="0" borderId="2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13" fillId="0" borderId="25" xfId="0" applyFont="1" applyBorder="1"/>
    <xf numFmtId="0" fontId="9" fillId="0" borderId="25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0" fillId="0" borderId="25" xfId="0" applyBorder="1"/>
    <xf numFmtId="3" fontId="5" fillId="0" borderId="5" xfId="0" applyNumberFormat="1" applyFont="1" applyBorder="1" applyAlignment="1">
      <alignment horizontal="right"/>
    </xf>
    <xf numFmtId="0" fontId="5" fillId="0" borderId="25" xfId="0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1" fontId="0" fillId="0" borderId="25" xfId="0" applyNumberFormat="1" applyBorder="1"/>
    <xf numFmtId="0" fontId="9" fillId="2" borderId="25" xfId="0" applyFont="1" applyFill="1" applyBorder="1" applyAlignment="1">
      <alignment horizontal="center"/>
    </xf>
    <xf numFmtId="0" fontId="5" fillId="0" borderId="27" xfId="0" applyFont="1" applyBorder="1"/>
    <xf numFmtId="0" fontId="5" fillId="0" borderId="29" xfId="0" applyFont="1" applyBorder="1"/>
    <xf numFmtId="0" fontId="9" fillId="2" borderId="25" xfId="0" applyFont="1" applyFill="1" applyBorder="1"/>
    <xf numFmtId="3" fontId="9" fillId="2" borderId="25" xfId="0" applyNumberFormat="1" applyFont="1" applyFill="1" applyBorder="1"/>
    <xf numFmtId="3" fontId="14" fillId="0" borderId="0" xfId="0" applyNumberFormat="1" applyFont="1"/>
    <xf numFmtId="0" fontId="3" fillId="0" borderId="8" xfId="0" applyFont="1" applyBorder="1" applyAlignment="1">
      <alignment wrapText="1"/>
    </xf>
    <xf numFmtId="0" fontId="3" fillId="0" borderId="0" xfId="3" applyFont="1"/>
    <xf numFmtId="0" fontId="15" fillId="0" borderId="3" xfId="0" applyFont="1" applyBorder="1"/>
    <xf numFmtId="3" fontId="4" fillId="0" borderId="3" xfId="0" applyNumberFormat="1" applyFont="1" applyBorder="1"/>
    <xf numFmtId="49" fontId="16" fillId="0" borderId="3" xfId="4" applyNumberFormat="1" applyFont="1" applyBorder="1" applyAlignment="1">
      <alignment horizontal="center"/>
    </xf>
    <xf numFmtId="49" fontId="16" fillId="0" borderId="16" xfId="4" applyNumberFormat="1" applyFont="1" applyBorder="1" applyAlignment="1">
      <alignment horizontal="center"/>
    </xf>
    <xf numFmtId="49" fontId="16" fillId="0" borderId="30" xfId="4" applyNumberFormat="1" applyFont="1" applyBorder="1" applyAlignment="1">
      <alignment horizontal="center"/>
    </xf>
    <xf numFmtId="49" fontId="16" fillId="0" borderId="5" xfId="4" applyNumberFormat="1" applyFont="1" applyBorder="1" applyAlignment="1">
      <alignment horizontal="center"/>
    </xf>
    <xf numFmtId="49" fontId="16" fillId="0" borderId="25" xfId="4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6" fillId="0" borderId="18" xfId="4" applyFont="1" applyBorder="1"/>
    <xf numFmtId="3" fontId="3" fillId="0" borderId="29" xfId="4" applyNumberFormat="1" applyBorder="1"/>
    <xf numFmtId="3" fontId="3" fillId="0" borderId="22" xfId="4" applyNumberFormat="1" applyBorder="1"/>
    <xf numFmtId="3" fontId="0" fillId="0" borderId="25" xfId="0" applyNumberFormat="1" applyBorder="1"/>
    <xf numFmtId="9" fontId="3" fillId="3" borderId="25" xfId="1" applyFont="1" applyFill="1" applyBorder="1"/>
    <xf numFmtId="0" fontId="16" fillId="0" borderId="9" xfId="4" applyFont="1" applyBorder="1"/>
    <xf numFmtId="3" fontId="3" fillId="0" borderId="24" xfId="4" applyNumberFormat="1" applyBorder="1"/>
    <xf numFmtId="3" fontId="3" fillId="0" borderId="23" xfId="4" applyNumberFormat="1" applyBorder="1"/>
    <xf numFmtId="0" fontId="16" fillId="0" borderId="3" xfId="4" applyFont="1" applyBorder="1"/>
    <xf numFmtId="3" fontId="16" fillId="0" borderId="2" xfId="4" applyNumberFormat="1" applyFont="1" applyBorder="1"/>
    <xf numFmtId="3" fontId="16" fillId="0" borderId="10" xfId="4" applyNumberFormat="1" applyFont="1" applyBorder="1"/>
    <xf numFmtId="0" fontId="3" fillId="0" borderId="0" xfId="4"/>
    <xf numFmtId="3" fontId="16" fillId="0" borderId="0" xfId="4" applyNumberFormat="1" applyFont="1"/>
    <xf numFmtId="3" fontId="3" fillId="0" borderId="0" xfId="4" applyNumberFormat="1"/>
    <xf numFmtId="0" fontId="17" fillId="0" borderId="3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3" fontId="3" fillId="0" borderId="31" xfId="4" applyNumberFormat="1" applyBorder="1"/>
    <xf numFmtId="0" fontId="17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3" fontId="3" fillId="0" borderId="32" xfId="4" applyNumberFormat="1" applyBorder="1"/>
    <xf numFmtId="3" fontId="19" fillId="0" borderId="13" xfId="0" applyNumberFormat="1" applyFont="1" applyBorder="1" applyAlignment="1">
      <alignment vertical="center" wrapText="1"/>
    </xf>
    <xf numFmtId="0" fontId="20" fillId="0" borderId="13" xfId="0" applyFont="1" applyBorder="1" applyAlignment="1">
      <alignment horizontal="right" vertical="center" wrapText="1"/>
    </xf>
    <xf numFmtId="3" fontId="19" fillId="0" borderId="13" xfId="0" applyNumberFormat="1" applyFont="1" applyBorder="1" applyAlignment="1">
      <alignment horizontal="right" vertical="center" wrapText="1"/>
    </xf>
    <xf numFmtId="0" fontId="21" fillId="0" borderId="25" xfId="0" applyFont="1" applyBorder="1"/>
    <xf numFmtId="3" fontId="3" fillId="0" borderId="33" xfId="4" applyNumberFormat="1" applyBorder="1"/>
    <xf numFmtId="3" fontId="17" fillId="0" borderId="13" xfId="0" applyNumberFormat="1" applyFont="1" applyBorder="1" applyAlignment="1">
      <alignment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3" fontId="17" fillId="0" borderId="13" xfId="0" applyNumberFormat="1" applyFont="1" applyBorder="1" applyAlignment="1">
      <alignment horizontal="right" vertical="center" wrapText="1"/>
    </xf>
    <xf numFmtId="0" fontId="16" fillId="0" borderId="0" xfId="4" applyFont="1"/>
    <xf numFmtId="0" fontId="23" fillId="0" borderId="13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17" fillId="0" borderId="13" xfId="0" applyFont="1" applyBorder="1" applyAlignment="1">
      <alignment horizontal="right" vertical="center" wrapText="1"/>
    </xf>
    <xf numFmtId="0" fontId="16" fillId="0" borderId="34" xfId="4" applyFont="1" applyBorder="1"/>
    <xf numFmtId="0" fontId="16" fillId="3" borderId="9" xfId="4" applyFont="1" applyFill="1" applyBorder="1"/>
    <xf numFmtId="164" fontId="3" fillId="3" borderId="29" xfId="4" applyNumberFormat="1" applyFill="1" applyBorder="1"/>
    <xf numFmtId="3" fontId="3" fillId="0" borderId="27" xfId="4" applyNumberFormat="1" applyBorder="1"/>
    <xf numFmtId="3" fontId="3" fillId="0" borderId="11" xfId="4" applyNumberFormat="1" applyBorder="1"/>
    <xf numFmtId="0" fontId="16" fillId="0" borderId="4" xfId="4" applyFont="1" applyBorder="1"/>
    <xf numFmtId="3" fontId="3" fillId="0" borderId="25" xfId="4" applyNumberFormat="1" applyBorder="1"/>
    <xf numFmtId="3" fontId="9" fillId="0" borderId="15" xfId="0" applyNumberFormat="1" applyFont="1" applyBorder="1"/>
    <xf numFmtId="0" fontId="2" fillId="0" borderId="25" xfId="0" applyFont="1" applyBorder="1"/>
    <xf numFmtId="3" fontId="2" fillId="0" borderId="25" xfId="0" applyNumberFormat="1" applyFont="1" applyBorder="1"/>
    <xf numFmtId="9" fontId="16" fillId="3" borderId="25" xfId="1" applyFont="1" applyFill="1" applyBorder="1"/>
    <xf numFmtId="0" fontId="5" fillId="0" borderId="9" xfId="2" applyFont="1" applyBorder="1"/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3" fillId="0" borderId="25" xfId="0" applyNumberFormat="1" applyFont="1" applyBorder="1"/>
    <xf numFmtId="0" fontId="3" fillId="0" borderId="25" xfId="0" applyFont="1" applyBorder="1"/>
    <xf numFmtId="1" fontId="3" fillId="0" borderId="25" xfId="0" applyNumberFormat="1" applyFont="1" applyBorder="1"/>
    <xf numFmtId="3" fontId="3" fillId="0" borderId="19" xfId="0" applyNumberFormat="1" applyFont="1" applyBorder="1"/>
    <xf numFmtId="1" fontId="3" fillId="0" borderId="19" xfId="0" applyNumberFormat="1" applyFont="1" applyBorder="1"/>
    <xf numFmtId="3" fontId="5" fillId="0" borderId="19" xfId="0" applyNumberFormat="1" applyFont="1" applyBorder="1"/>
    <xf numFmtId="0" fontId="3" fillId="0" borderId="25" xfId="0" applyFont="1" applyBorder="1" applyAlignment="1">
      <alignment horizontal="center"/>
    </xf>
    <xf numFmtId="17" fontId="2" fillId="0" borderId="25" xfId="0" applyNumberFormat="1" applyFont="1" applyBorder="1"/>
    <xf numFmtId="9" fontId="0" fillId="0" borderId="25" xfId="1" applyFont="1" applyBorder="1"/>
    <xf numFmtId="0" fontId="0" fillId="0" borderId="19" xfId="0" applyBorder="1"/>
    <xf numFmtId="0" fontId="2" fillId="0" borderId="25" xfId="0" applyFont="1" applyBorder="1" applyAlignment="1">
      <alignment wrapText="1"/>
    </xf>
    <xf numFmtId="0" fontId="16" fillId="0" borderId="1" xfId="4" applyFont="1" applyBorder="1" applyAlignment="1">
      <alignment horizontal="right"/>
    </xf>
    <xf numFmtId="0" fontId="16" fillId="0" borderId="3" xfId="4" applyFont="1" applyBorder="1" applyAlignment="1">
      <alignment horizontal="right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3" fontId="0" fillId="0" borderId="0" xfId="0" applyNumberFormat="1"/>
    <xf numFmtId="0" fontId="0" fillId="0" borderId="4" xfId="0" applyBorder="1"/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9" fontId="3" fillId="3" borderId="19" xfId="1" applyFont="1" applyFill="1" applyBorder="1"/>
    <xf numFmtId="9" fontId="16" fillId="3" borderId="19" xfId="1" applyFont="1" applyFill="1" applyBorder="1"/>
    <xf numFmtId="0" fontId="0" fillId="0" borderId="11" xfId="0" applyBorder="1"/>
    <xf numFmtId="0" fontId="0" fillId="0" borderId="9" xfId="0" applyBorder="1"/>
    <xf numFmtId="0" fontId="0" fillId="0" borderId="12" xfId="0" applyBorder="1" applyAlignment="1">
      <alignment vertical="center"/>
    </xf>
    <xf numFmtId="3" fontId="0" fillId="0" borderId="9" xfId="0" applyNumberFormat="1" applyBorder="1"/>
    <xf numFmtId="3" fontId="0" fillId="0" borderId="12" xfId="0" applyNumberFormat="1" applyBorder="1"/>
    <xf numFmtId="3" fontId="0" fillId="0" borderId="21" xfId="0" applyNumberFormat="1" applyBorder="1"/>
    <xf numFmtId="3" fontId="0" fillId="0" borderId="14" xfId="0" applyNumberFormat="1" applyBorder="1"/>
    <xf numFmtId="3" fontId="0" fillId="0" borderId="13" xfId="0" applyNumberFormat="1" applyBorder="1"/>
    <xf numFmtId="0" fontId="2" fillId="4" borderId="25" xfId="0" applyFont="1" applyFill="1" applyBorder="1"/>
    <xf numFmtId="3" fontId="2" fillId="4" borderId="25" xfId="0" applyNumberFormat="1" applyFont="1" applyFill="1" applyBorder="1"/>
    <xf numFmtId="0" fontId="27" fillId="0" borderId="13" xfId="0" applyFont="1" applyBorder="1" applyAlignment="1">
      <alignment horizontal="right" vertical="center" wrapText="1"/>
    </xf>
    <xf numFmtId="3" fontId="25" fillId="0" borderId="0" xfId="0" applyNumberFormat="1" applyFont="1"/>
    <xf numFmtId="3" fontId="2" fillId="0" borderId="0" xfId="0" applyNumberFormat="1" applyFont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5">
    <cellStyle name="Normal" xfId="0" builtinId="0"/>
    <cellStyle name="Normal 2" xfId="4" xr:uid="{B4F5F920-1260-4D7F-B422-30FE373B20F1}"/>
    <cellStyle name="Normal_nov-des 06" xfId="2" xr:uid="{28D5B67D-50BB-422A-9508-E8C4A8E3F1A9}"/>
    <cellStyle name="Normal_setembre 06" xfId="3" xr:uid="{25879A54-8E7F-4374-B07D-D7B7BCA760E8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'TOTALS per mes'!$A$113</c:f>
              <c:strCache>
                <c:ptCount val="1"/>
                <c:pt idx="0">
                  <c:v>Exposicions</c:v>
                </c:pt>
              </c:strCache>
            </c:strRef>
          </c:tx>
          <c:invertIfNegative val="0"/>
          <c:cat>
            <c:strRef>
              <c:f>'TOTALS per mes'!$B$112:$M$112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mes'!$B$113:$M$113</c:f>
              <c:numCache>
                <c:formatCode>#,##0</c:formatCode>
                <c:ptCount val="12"/>
                <c:pt idx="0">
                  <c:v>17359</c:v>
                </c:pt>
                <c:pt idx="1">
                  <c:v>16801</c:v>
                </c:pt>
                <c:pt idx="2">
                  <c:v>4573</c:v>
                </c:pt>
                <c:pt idx="3">
                  <c:v>0</c:v>
                </c:pt>
                <c:pt idx="4">
                  <c:v>0</c:v>
                </c:pt>
                <c:pt idx="5">
                  <c:v>2949</c:v>
                </c:pt>
                <c:pt idx="6">
                  <c:v>4701</c:v>
                </c:pt>
                <c:pt idx="7">
                  <c:v>6446</c:v>
                </c:pt>
                <c:pt idx="8">
                  <c:v>0</c:v>
                </c:pt>
                <c:pt idx="9">
                  <c:v>7999</c:v>
                </c:pt>
                <c:pt idx="10">
                  <c:v>20028</c:v>
                </c:pt>
                <c:pt idx="11">
                  <c:v>23512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6-44A6-B85F-0AFEF65F3494}"/>
            </c:ext>
          </c:extLst>
        </c:ser>
        <c:ser>
          <c:idx val="1"/>
          <c:order val="1"/>
          <c:tx>
            <c:strRef>
              <c:f>'TOTALS per mes'!$A$114</c:f>
              <c:strCache>
                <c:ptCount val="1"/>
                <c:pt idx="0">
                  <c:v>Activitats</c:v>
                </c:pt>
              </c:strCache>
            </c:strRef>
          </c:tx>
          <c:invertIfNegative val="0"/>
          <c:cat>
            <c:strRef>
              <c:f>'TOTALS per mes'!$B$112:$M$112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mes'!$B$114:$M$114</c:f>
              <c:numCache>
                <c:formatCode>#,##0</c:formatCode>
                <c:ptCount val="12"/>
                <c:pt idx="0">
                  <c:v>1648</c:v>
                </c:pt>
                <c:pt idx="1">
                  <c:v>3178</c:v>
                </c:pt>
                <c:pt idx="2">
                  <c:v>1357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351</c:v>
                </c:pt>
                <c:pt idx="7">
                  <c:v>519</c:v>
                </c:pt>
                <c:pt idx="8">
                  <c:v>3122</c:v>
                </c:pt>
                <c:pt idx="9">
                  <c:v>1708</c:v>
                </c:pt>
                <c:pt idx="10">
                  <c:v>300</c:v>
                </c:pt>
                <c:pt idx="11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6-44A6-B85F-0AFEF65F3494}"/>
            </c:ext>
          </c:extLst>
        </c:ser>
        <c:ser>
          <c:idx val="2"/>
          <c:order val="2"/>
          <c:tx>
            <c:strRef>
              <c:f>'TOTALS per mes'!$A$116</c:f>
              <c:strCache>
                <c:ptCount val="1"/>
                <c:pt idx="0">
                  <c:v>Debats i conferències</c:v>
                </c:pt>
              </c:strCache>
            </c:strRef>
          </c:tx>
          <c:invertIfNegative val="0"/>
          <c:cat>
            <c:strRef>
              <c:f>'TOTALS per mes'!$B$112:$M$112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mes'!$B$116:$M$116</c:f>
              <c:numCache>
                <c:formatCode>#,##0</c:formatCode>
                <c:ptCount val="12"/>
                <c:pt idx="0">
                  <c:v>2148</c:v>
                </c:pt>
                <c:pt idx="1">
                  <c:v>4005</c:v>
                </c:pt>
                <c:pt idx="2">
                  <c:v>777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304</c:v>
                </c:pt>
                <c:pt idx="9">
                  <c:v>2621</c:v>
                </c:pt>
                <c:pt idx="10">
                  <c:v>230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6-44A6-B85F-0AFEF65F3494}"/>
            </c:ext>
          </c:extLst>
        </c:ser>
        <c:ser>
          <c:idx val="3"/>
          <c:order val="3"/>
          <c:tx>
            <c:strRef>
              <c:f>'TOTALS per mes'!$A$118</c:f>
              <c:strCache>
                <c:ptCount val="1"/>
                <c:pt idx="0">
                  <c:v>Arxius</c:v>
                </c:pt>
              </c:strCache>
            </c:strRef>
          </c:tx>
          <c:invertIfNegative val="0"/>
          <c:cat>
            <c:strRef>
              <c:f>'TOTALS per mes'!$B$112:$M$112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mes'!$B$118:$M$118</c:f>
              <c:numCache>
                <c:formatCode>#,##0</c:formatCode>
                <c:ptCount val="12"/>
                <c:pt idx="0">
                  <c:v>1316</c:v>
                </c:pt>
                <c:pt idx="1">
                  <c:v>1274</c:v>
                </c:pt>
                <c:pt idx="2">
                  <c:v>454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  <c:pt idx="10">
                  <c:v>52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6-44A6-B85F-0AFEF65F3494}"/>
            </c:ext>
          </c:extLst>
        </c:ser>
        <c:ser>
          <c:idx val="4"/>
          <c:order val="4"/>
          <c:tx>
            <c:strRef>
              <c:f>'TOTALS per mes'!$A$117</c:f>
              <c:strCache>
                <c:ptCount val="1"/>
                <c:pt idx="0">
                  <c:v>Cessions i altres</c:v>
                </c:pt>
              </c:strCache>
            </c:strRef>
          </c:tx>
          <c:invertIfNegative val="0"/>
          <c:cat>
            <c:strRef>
              <c:f>'TOTALS per mes'!$B$112:$M$112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mes'!$B$117:$M$117</c:f>
              <c:numCache>
                <c:formatCode>#,##0</c:formatCode>
                <c:ptCount val="12"/>
                <c:pt idx="0">
                  <c:v>1630</c:v>
                </c:pt>
                <c:pt idx="1">
                  <c:v>2189</c:v>
                </c:pt>
                <c:pt idx="2">
                  <c:v>1093</c:v>
                </c:pt>
                <c:pt idx="3">
                  <c:v>0</c:v>
                </c:pt>
                <c:pt idx="4">
                  <c:v>0</c:v>
                </c:pt>
                <c:pt idx="5">
                  <c:v>98</c:v>
                </c:pt>
                <c:pt idx="6">
                  <c:v>41</c:v>
                </c:pt>
                <c:pt idx="7">
                  <c:v>0</c:v>
                </c:pt>
                <c:pt idx="8">
                  <c:v>33</c:v>
                </c:pt>
                <c:pt idx="9">
                  <c:v>227</c:v>
                </c:pt>
                <c:pt idx="10">
                  <c:v>0</c:v>
                </c:pt>
                <c:pt idx="11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6-44A6-B85F-0AFEF65F3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488448"/>
        <c:axId val="54133888"/>
      </c:barChart>
      <c:catAx>
        <c:axId val="54488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54133888"/>
        <c:crosses val="autoZero"/>
        <c:auto val="1"/>
        <c:lblAlgn val="ctr"/>
        <c:lblOffset val="100"/>
        <c:noMultiLvlLbl val="0"/>
      </c:catAx>
      <c:valAx>
        <c:axId val="54133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5448844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ca-ES"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'Comparativa 19-20'!$P$14</c:f>
              <c:strCache>
                <c:ptCount val="1"/>
                <c:pt idx="0">
                  <c:v>Exposicions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19-20'!$Q$14:$V$14</c:f>
              <c:numCache>
                <c:formatCode>#,##0</c:formatCode>
                <c:ptCount val="6"/>
                <c:pt idx="0">
                  <c:v>104368</c:v>
                </c:pt>
                <c:pt idx="1">
                  <c:v>291616</c:v>
                </c:pt>
                <c:pt idx="2" formatCode="General">
                  <c:v>223278</c:v>
                </c:pt>
                <c:pt idx="3">
                  <c:v>167238</c:v>
                </c:pt>
                <c:pt idx="4">
                  <c:v>232447</c:v>
                </c:pt>
                <c:pt idx="5">
                  <c:v>185396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DF4-93DC-42B3C1FF59E6}"/>
            </c:ext>
          </c:extLst>
        </c:ser>
        <c:ser>
          <c:idx val="1"/>
          <c:order val="1"/>
          <c:tx>
            <c:strRef>
              <c:f>'Comparativa 19-20'!$P$15</c:f>
              <c:strCache>
                <c:ptCount val="1"/>
                <c:pt idx="0">
                  <c:v>Activitats/Educació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19-20'!$Q$15:$V$15</c:f>
              <c:numCache>
                <c:formatCode>#,##0</c:formatCode>
                <c:ptCount val="6"/>
                <c:pt idx="0">
                  <c:v>24271</c:v>
                </c:pt>
                <c:pt idx="1">
                  <c:v>147714</c:v>
                </c:pt>
                <c:pt idx="2" formatCode="General">
                  <c:v>144354</c:v>
                </c:pt>
                <c:pt idx="3">
                  <c:v>136253</c:v>
                </c:pt>
                <c:pt idx="4">
                  <c:v>145650</c:v>
                </c:pt>
                <c:pt idx="5">
                  <c:v>111108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DF4-93DC-42B3C1FF59E6}"/>
            </c:ext>
          </c:extLst>
        </c:ser>
        <c:ser>
          <c:idx val="2"/>
          <c:order val="2"/>
          <c:tx>
            <c:strRef>
              <c:f>'Comparativa 19-20'!$P$16</c:f>
              <c:strCache>
                <c:ptCount val="1"/>
                <c:pt idx="0">
                  <c:v>Debats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19-20'!$Q$16:$V$16</c:f>
              <c:numCache>
                <c:formatCode>#,##0</c:formatCode>
                <c:ptCount val="6"/>
                <c:pt idx="0">
                  <c:v>10520</c:v>
                </c:pt>
                <c:pt idx="1">
                  <c:v>33460</c:v>
                </c:pt>
                <c:pt idx="2" formatCode="General">
                  <c:v>48172</c:v>
                </c:pt>
                <c:pt idx="3">
                  <c:v>29031</c:v>
                </c:pt>
                <c:pt idx="4">
                  <c:v>32211</c:v>
                </c:pt>
                <c:pt idx="5">
                  <c:v>27752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9-4DF4-93DC-42B3C1FF59E6}"/>
            </c:ext>
          </c:extLst>
        </c:ser>
        <c:ser>
          <c:idx val="3"/>
          <c:order val="3"/>
          <c:tx>
            <c:strRef>
              <c:f>'Comparativa 19-20'!$P$17</c:f>
              <c:strCache>
                <c:ptCount val="1"/>
                <c:pt idx="0">
                  <c:v>Arxius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19-20'!$Q$17:$V$17</c:f>
              <c:numCache>
                <c:formatCode>#,##0</c:formatCode>
                <c:ptCount val="6"/>
                <c:pt idx="0">
                  <c:v>3220</c:v>
                </c:pt>
                <c:pt idx="1">
                  <c:v>16006</c:v>
                </c:pt>
                <c:pt idx="2" formatCode="General">
                  <c:v>14304</c:v>
                </c:pt>
                <c:pt idx="3">
                  <c:v>23405</c:v>
                </c:pt>
                <c:pt idx="4">
                  <c:v>21397</c:v>
                </c:pt>
                <c:pt idx="5">
                  <c:v>23156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C9-4DF4-93DC-42B3C1FF59E6}"/>
            </c:ext>
          </c:extLst>
        </c:ser>
        <c:ser>
          <c:idx val="4"/>
          <c:order val="4"/>
          <c:tx>
            <c:strRef>
              <c:f>'Comparativa 19-20'!$P$18</c:f>
              <c:strCache>
                <c:ptCount val="1"/>
                <c:pt idx="0">
                  <c:v>Cessions i altres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19-20'!$Q$18:$V$18</c:f>
              <c:numCache>
                <c:formatCode>#,##0</c:formatCode>
                <c:ptCount val="6"/>
                <c:pt idx="0">
                  <c:v>5543</c:v>
                </c:pt>
                <c:pt idx="1">
                  <c:v>28920</c:v>
                </c:pt>
                <c:pt idx="2" formatCode="General">
                  <c:v>35530</c:v>
                </c:pt>
                <c:pt idx="3">
                  <c:v>27538</c:v>
                </c:pt>
                <c:pt idx="4">
                  <c:v>25689</c:v>
                </c:pt>
                <c:pt idx="5">
                  <c:v>36454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C9-4DF4-93DC-42B3C1FF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813656"/>
        <c:axId val="719817592"/>
      </c:lineChart>
      <c:catAx>
        <c:axId val="719813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9817592"/>
        <c:crosses val="autoZero"/>
        <c:auto val="1"/>
        <c:lblAlgn val="ctr"/>
        <c:lblOffset val="100"/>
        <c:noMultiLvlLbl val="0"/>
      </c:catAx>
      <c:valAx>
        <c:axId val="71981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981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a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llum negra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ca-E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'xifres setmana'!$B$72:$X$72</c:f>
              <c:strCache>
                <c:ptCount val="23"/>
                <c:pt idx="0">
                  <c:v>15/05-20/05</c:v>
                </c:pt>
                <c:pt idx="1">
                  <c:v>21/05-27/05</c:v>
                </c:pt>
                <c:pt idx="2">
                  <c:v>28/05-03/06</c:v>
                </c:pt>
                <c:pt idx="3">
                  <c:v>04/06-10/06</c:v>
                </c:pt>
                <c:pt idx="4">
                  <c:v>11/06-17/06</c:v>
                </c:pt>
                <c:pt idx="5">
                  <c:v>18/06-24/06</c:v>
                </c:pt>
                <c:pt idx="6">
                  <c:v>25/06-01/07</c:v>
                </c:pt>
                <c:pt idx="7">
                  <c:v>02/07-08/07</c:v>
                </c:pt>
                <c:pt idx="8">
                  <c:v>09/07-15/07</c:v>
                </c:pt>
                <c:pt idx="9">
                  <c:v>16/07-22/07</c:v>
                </c:pt>
                <c:pt idx="10">
                  <c:v>23/07-29/07</c:v>
                </c:pt>
                <c:pt idx="11">
                  <c:v>30/07-05/08</c:v>
                </c:pt>
                <c:pt idx="12">
                  <c:v>06/08-12/08</c:v>
                </c:pt>
                <c:pt idx="13">
                  <c:v>13/08-19/08</c:v>
                </c:pt>
                <c:pt idx="14">
                  <c:v>20/08-26/08</c:v>
                </c:pt>
                <c:pt idx="15">
                  <c:v>27/08-02/09</c:v>
                </c:pt>
                <c:pt idx="16">
                  <c:v>03/09-09/09</c:v>
                </c:pt>
                <c:pt idx="17">
                  <c:v>10/09-16/09</c:v>
                </c:pt>
                <c:pt idx="18">
                  <c:v>17/09-23/09</c:v>
                </c:pt>
                <c:pt idx="19">
                  <c:v>24/09-30/09</c:v>
                </c:pt>
                <c:pt idx="20">
                  <c:v>01/10-07/10</c:v>
                </c:pt>
                <c:pt idx="21">
                  <c:v>08/10-14/10</c:v>
                </c:pt>
                <c:pt idx="22">
                  <c:v>15/10-21/10</c:v>
                </c:pt>
              </c:strCache>
            </c:strRef>
          </c:cat>
          <c:val>
            <c:numRef>
              <c:f>'xifres setmana'!$B$73:$X$73</c:f>
              <c:numCache>
                <c:formatCode>#,##0</c:formatCode>
                <c:ptCount val="23"/>
                <c:pt idx="0">
                  <c:v>4812</c:v>
                </c:pt>
                <c:pt idx="1">
                  <c:v>2392</c:v>
                </c:pt>
                <c:pt idx="2">
                  <c:v>2453</c:v>
                </c:pt>
                <c:pt idx="3">
                  <c:v>2050</c:v>
                </c:pt>
                <c:pt idx="4">
                  <c:v>1400</c:v>
                </c:pt>
                <c:pt idx="5">
                  <c:v>1374</c:v>
                </c:pt>
                <c:pt idx="6">
                  <c:v>1156</c:v>
                </c:pt>
                <c:pt idx="7">
                  <c:v>1461</c:v>
                </c:pt>
                <c:pt idx="8">
                  <c:v>1361</c:v>
                </c:pt>
                <c:pt idx="9">
                  <c:v>1864</c:v>
                </c:pt>
                <c:pt idx="10">
                  <c:v>1888</c:v>
                </c:pt>
                <c:pt idx="11">
                  <c:v>1971</c:v>
                </c:pt>
                <c:pt idx="12">
                  <c:v>1946</c:v>
                </c:pt>
                <c:pt idx="13">
                  <c:v>1821</c:v>
                </c:pt>
                <c:pt idx="14">
                  <c:v>2065</c:v>
                </c:pt>
                <c:pt idx="15">
                  <c:v>2185</c:v>
                </c:pt>
                <c:pt idx="16">
                  <c:v>1706</c:v>
                </c:pt>
                <c:pt idx="17">
                  <c:v>1641</c:v>
                </c:pt>
                <c:pt idx="18">
                  <c:v>1379</c:v>
                </c:pt>
                <c:pt idx="19">
                  <c:v>1940</c:v>
                </c:pt>
                <c:pt idx="20">
                  <c:v>2163</c:v>
                </c:pt>
                <c:pt idx="21">
                  <c:v>2453</c:v>
                </c:pt>
                <c:pt idx="22">
                  <c:v>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9-4AFB-87FE-096A04EF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65152"/>
        <c:axId val="55266688"/>
      </c:lineChart>
      <c:catAx>
        <c:axId val="552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266688"/>
        <c:crosses val="autoZero"/>
        <c:auto val="1"/>
        <c:lblAlgn val="ctr"/>
        <c:lblOffset val="100"/>
        <c:noMultiLvlLbl val="0"/>
      </c:catAx>
      <c:valAx>
        <c:axId val="5526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2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a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Stanley Kubrick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ca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setmana'!$B$70:$X$70</c:f>
              <c:strCache>
                <c:ptCount val="23"/>
                <c:pt idx="0">
                  <c:v>23/10-28/10</c:v>
                </c:pt>
                <c:pt idx="1">
                  <c:v>29/10-04/11</c:v>
                </c:pt>
                <c:pt idx="2">
                  <c:v>05/11-11/11</c:v>
                </c:pt>
                <c:pt idx="3">
                  <c:v>12/11-18/11</c:v>
                </c:pt>
                <c:pt idx="4">
                  <c:v>19/11-25/11</c:v>
                </c:pt>
                <c:pt idx="5">
                  <c:v>26/11-02-12</c:v>
                </c:pt>
                <c:pt idx="6">
                  <c:v>03/12-09/12</c:v>
                </c:pt>
                <c:pt idx="7">
                  <c:v>10/12-16/12</c:v>
                </c:pt>
                <c:pt idx="8">
                  <c:v>17/12-23/12</c:v>
                </c:pt>
                <c:pt idx="9">
                  <c:v>24/12-30/12</c:v>
                </c:pt>
                <c:pt idx="10">
                  <c:v>31/12-06/01</c:v>
                </c:pt>
                <c:pt idx="11">
                  <c:v>07/01-13/01</c:v>
                </c:pt>
                <c:pt idx="12">
                  <c:v>14/01-20/01</c:v>
                </c:pt>
                <c:pt idx="13">
                  <c:v>21/01-27/01</c:v>
                </c:pt>
                <c:pt idx="14">
                  <c:v>28/01-03/02</c:v>
                </c:pt>
                <c:pt idx="15">
                  <c:v>04/02-10/02</c:v>
                </c:pt>
                <c:pt idx="16">
                  <c:v>11/02-17/02</c:v>
                </c:pt>
                <c:pt idx="17">
                  <c:v>18/02-24/02</c:v>
                </c:pt>
                <c:pt idx="18">
                  <c:v>25/02-03/03</c:v>
                </c:pt>
                <c:pt idx="19">
                  <c:v>04/03-10-03</c:v>
                </c:pt>
                <c:pt idx="20">
                  <c:v>11/03-17/03</c:v>
                </c:pt>
                <c:pt idx="21">
                  <c:v>18/03-24/03</c:v>
                </c:pt>
                <c:pt idx="22">
                  <c:v>25/03-31/03</c:v>
                </c:pt>
              </c:strCache>
            </c:strRef>
          </c:cat>
          <c:val>
            <c:numRef>
              <c:f>'xifres setmana'!$B$71:$X$71</c:f>
              <c:numCache>
                <c:formatCode>#,##0</c:formatCode>
                <c:ptCount val="23"/>
                <c:pt idx="0">
                  <c:v>7753</c:v>
                </c:pt>
                <c:pt idx="1">
                  <c:v>8484</c:v>
                </c:pt>
                <c:pt idx="2">
                  <c:v>6222</c:v>
                </c:pt>
                <c:pt idx="3">
                  <c:v>6331</c:v>
                </c:pt>
                <c:pt idx="4">
                  <c:v>6470</c:v>
                </c:pt>
                <c:pt idx="5">
                  <c:v>5365</c:v>
                </c:pt>
                <c:pt idx="6">
                  <c:v>5078</c:v>
                </c:pt>
                <c:pt idx="7">
                  <c:v>4550</c:v>
                </c:pt>
                <c:pt idx="8">
                  <c:v>4115</c:v>
                </c:pt>
                <c:pt idx="9">
                  <c:v>6102</c:v>
                </c:pt>
                <c:pt idx="10">
                  <c:v>4059</c:v>
                </c:pt>
                <c:pt idx="11">
                  <c:v>5532</c:v>
                </c:pt>
                <c:pt idx="12">
                  <c:v>6097</c:v>
                </c:pt>
                <c:pt idx="13">
                  <c:v>6217</c:v>
                </c:pt>
                <c:pt idx="14">
                  <c:v>6243</c:v>
                </c:pt>
                <c:pt idx="15">
                  <c:v>3999</c:v>
                </c:pt>
                <c:pt idx="16">
                  <c:v>6318</c:v>
                </c:pt>
                <c:pt idx="17">
                  <c:v>8800</c:v>
                </c:pt>
                <c:pt idx="18">
                  <c:v>6309</c:v>
                </c:pt>
                <c:pt idx="19">
                  <c:v>6201</c:v>
                </c:pt>
                <c:pt idx="20">
                  <c:v>6951</c:v>
                </c:pt>
                <c:pt idx="21">
                  <c:v>8264</c:v>
                </c:pt>
                <c:pt idx="22">
                  <c:v>11207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B-4EFA-9CAB-AED35F69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95360"/>
        <c:axId val="55116544"/>
      </c:lineChart>
      <c:catAx>
        <c:axId val="552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116544"/>
        <c:crosses val="autoZero"/>
        <c:auto val="1"/>
        <c:lblAlgn val="ctr"/>
        <c:lblOffset val="100"/>
        <c:noMultiLvlLbl val="0"/>
      </c:catAx>
      <c:valAx>
        <c:axId val="5511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29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a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Quàntica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ca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setmana'!$B$35:$Z$35</c:f>
              <c:strCache>
                <c:ptCount val="25"/>
                <c:pt idx="0">
                  <c:v>08/04-14/04</c:v>
                </c:pt>
                <c:pt idx="1">
                  <c:v>15/04-21/04</c:v>
                </c:pt>
                <c:pt idx="2">
                  <c:v>22/04-28/04</c:v>
                </c:pt>
                <c:pt idx="3">
                  <c:v>29/04-05/05</c:v>
                </c:pt>
                <c:pt idx="4">
                  <c:v>06/05-12/05</c:v>
                </c:pt>
                <c:pt idx="5">
                  <c:v>13/05-19/05</c:v>
                </c:pt>
                <c:pt idx="6">
                  <c:v>20/05-26/05</c:v>
                </c:pt>
                <c:pt idx="7">
                  <c:v>27/05-02/06</c:v>
                </c:pt>
                <c:pt idx="8">
                  <c:v>03/06-09/06</c:v>
                </c:pt>
                <c:pt idx="9">
                  <c:v>10/06-16/06</c:v>
                </c:pt>
                <c:pt idx="10">
                  <c:v>17/06-23/06</c:v>
                </c:pt>
                <c:pt idx="11">
                  <c:v>24/06-30/06</c:v>
                </c:pt>
                <c:pt idx="12">
                  <c:v>01/07-07/07</c:v>
                </c:pt>
                <c:pt idx="13">
                  <c:v>08/07-14/07</c:v>
                </c:pt>
                <c:pt idx="14">
                  <c:v>15/07-21/07</c:v>
                </c:pt>
                <c:pt idx="15">
                  <c:v>22/07-28/07</c:v>
                </c:pt>
                <c:pt idx="16">
                  <c:v>29/07-04/08</c:v>
                </c:pt>
                <c:pt idx="17">
                  <c:v>05/08-11/08</c:v>
                </c:pt>
                <c:pt idx="18">
                  <c:v>12/08-18/08</c:v>
                </c:pt>
                <c:pt idx="19">
                  <c:v>19/08-25/08</c:v>
                </c:pt>
                <c:pt idx="20">
                  <c:v>26/08-01/09</c:v>
                </c:pt>
                <c:pt idx="21">
                  <c:v>02/09-08/09</c:v>
                </c:pt>
                <c:pt idx="22">
                  <c:v>09/09-15/09</c:v>
                </c:pt>
                <c:pt idx="23">
                  <c:v>16/09-22/09</c:v>
                </c:pt>
                <c:pt idx="24">
                  <c:v>23/09-29/09</c:v>
                </c:pt>
              </c:strCache>
            </c:strRef>
          </c:cat>
          <c:val>
            <c:numRef>
              <c:f>'xifres setmana'!$B$36:$Y$36</c:f>
              <c:numCache>
                <c:formatCode>#,##0</c:formatCode>
                <c:ptCount val="24"/>
                <c:pt idx="0">
                  <c:v>4440</c:v>
                </c:pt>
                <c:pt idx="1">
                  <c:v>4943</c:v>
                </c:pt>
                <c:pt idx="2">
                  <c:v>3804</c:v>
                </c:pt>
                <c:pt idx="3">
                  <c:v>4153</c:v>
                </c:pt>
                <c:pt idx="4">
                  <c:v>3114</c:v>
                </c:pt>
                <c:pt idx="5">
                  <c:v>7324</c:v>
                </c:pt>
                <c:pt idx="6">
                  <c:v>3188</c:v>
                </c:pt>
                <c:pt idx="7">
                  <c:v>2335</c:v>
                </c:pt>
                <c:pt idx="8">
                  <c:v>2326</c:v>
                </c:pt>
                <c:pt idx="9">
                  <c:v>2714</c:v>
                </c:pt>
                <c:pt idx="10">
                  <c:v>1750</c:v>
                </c:pt>
                <c:pt idx="11">
                  <c:v>1823</c:v>
                </c:pt>
                <c:pt idx="12">
                  <c:v>2136</c:v>
                </c:pt>
                <c:pt idx="13">
                  <c:v>2188</c:v>
                </c:pt>
                <c:pt idx="14">
                  <c:v>2422</c:v>
                </c:pt>
                <c:pt idx="15">
                  <c:v>2706</c:v>
                </c:pt>
                <c:pt idx="16">
                  <c:v>2564</c:v>
                </c:pt>
                <c:pt idx="17">
                  <c:v>2774</c:v>
                </c:pt>
                <c:pt idx="18">
                  <c:v>2672</c:v>
                </c:pt>
                <c:pt idx="19">
                  <c:v>2747</c:v>
                </c:pt>
                <c:pt idx="20">
                  <c:v>3047</c:v>
                </c:pt>
                <c:pt idx="21">
                  <c:v>2650</c:v>
                </c:pt>
                <c:pt idx="22">
                  <c:v>3938</c:v>
                </c:pt>
                <c:pt idx="23">
                  <c:v>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D-4E50-8A8E-6779661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73504"/>
        <c:axId val="55175040"/>
      </c:lineChart>
      <c:catAx>
        <c:axId val="551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175040"/>
        <c:crosses val="autoZero"/>
        <c:auto val="1"/>
        <c:lblAlgn val="ctr"/>
        <c:lblOffset val="100"/>
        <c:noMultiLvlLbl val="0"/>
      </c:catAx>
      <c:valAx>
        <c:axId val="5517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17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a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WPP</a:t>
            </a:r>
            <a:r>
              <a:rPr lang="ca-ES" baseline="0"/>
              <a:t>19</a:t>
            </a:r>
            <a:endParaRPr lang="ca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ca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setmana'!$D$35:$H$35</c:f>
              <c:strCache>
                <c:ptCount val="5"/>
                <c:pt idx="0">
                  <c:v>22/04-28/04</c:v>
                </c:pt>
                <c:pt idx="1">
                  <c:v>29/04-05/05</c:v>
                </c:pt>
                <c:pt idx="2">
                  <c:v>06/05-12/05</c:v>
                </c:pt>
                <c:pt idx="3">
                  <c:v>13/05-19/05</c:v>
                </c:pt>
                <c:pt idx="4">
                  <c:v>20/05-26/05</c:v>
                </c:pt>
              </c:strCache>
            </c:strRef>
          </c:cat>
          <c:val>
            <c:numRef>
              <c:f>'xifres setmana'!$D$38:$H$38</c:f>
              <c:numCache>
                <c:formatCode>#,##0</c:formatCode>
                <c:ptCount val="5"/>
                <c:pt idx="0">
                  <c:v>5142</c:v>
                </c:pt>
                <c:pt idx="1">
                  <c:v>11148</c:v>
                </c:pt>
                <c:pt idx="2">
                  <c:v>8958</c:v>
                </c:pt>
                <c:pt idx="3">
                  <c:v>14704</c:v>
                </c:pt>
                <c:pt idx="4">
                  <c:v>12487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6-40B7-A616-66A4555B1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481472"/>
        <c:axId val="55483008"/>
      </c:lineChart>
      <c:catAx>
        <c:axId val="554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483008"/>
        <c:crosses val="autoZero"/>
        <c:auto val="1"/>
        <c:lblAlgn val="ctr"/>
        <c:lblOffset val="100"/>
        <c:noMultiLvlLbl val="0"/>
      </c:catAx>
      <c:valAx>
        <c:axId val="554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48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a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Feminismes!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ca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setmana'!$P$35:$AN$35</c:f>
              <c:strCache>
                <c:ptCount val="25"/>
                <c:pt idx="0">
                  <c:v>15/07-21/07</c:v>
                </c:pt>
                <c:pt idx="1">
                  <c:v>22/07-28/07</c:v>
                </c:pt>
                <c:pt idx="2">
                  <c:v>29/07-04/08</c:v>
                </c:pt>
                <c:pt idx="3">
                  <c:v>05/08-11/08</c:v>
                </c:pt>
                <c:pt idx="4">
                  <c:v>12/08-18/08</c:v>
                </c:pt>
                <c:pt idx="5">
                  <c:v>19/08-25/08</c:v>
                </c:pt>
                <c:pt idx="6">
                  <c:v>26/08-01/09</c:v>
                </c:pt>
                <c:pt idx="7">
                  <c:v>02/09-08/09</c:v>
                </c:pt>
                <c:pt idx="8">
                  <c:v>09/09-15/09</c:v>
                </c:pt>
                <c:pt idx="9">
                  <c:v>16/09-22/09</c:v>
                </c:pt>
                <c:pt idx="10">
                  <c:v>23/09-29/09</c:v>
                </c:pt>
                <c:pt idx="11">
                  <c:v>30/09-06/10</c:v>
                </c:pt>
                <c:pt idx="12">
                  <c:v>07/10-13/10</c:v>
                </c:pt>
                <c:pt idx="13">
                  <c:v>14/10-20/10</c:v>
                </c:pt>
                <c:pt idx="14">
                  <c:v>21/10-27/10</c:v>
                </c:pt>
                <c:pt idx="15">
                  <c:v>28/10-03/11</c:v>
                </c:pt>
                <c:pt idx="16">
                  <c:v>04/11-10/11</c:v>
                </c:pt>
                <c:pt idx="17">
                  <c:v>11/10-17/10</c:v>
                </c:pt>
                <c:pt idx="18">
                  <c:v>18/11-24/11</c:v>
                </c:pt>
                <c:pt idx="19">
                  <c:v>25/11-01/12</c:v>
                </c:pt>
                <c:pt idx="20">
                  <c:v>02/12-08/12</c:v>
                </c:pt>
                <c:pt idx="21">
                  <c:v>09/12-15/12</c:v>
                </c:pt>
                <c:pt idx="22">
                  <c:v>16/12-22/12</c:v>
                </c:pt>
                <c:pt idx="23">
                  <c:v>23/12-29/12</c:v>
                </c:pt>
                <c:pt idx="24">
                  <c:v>30/12-05/01</c:v>
                </c:pt>
              </c:strCache>
            </c:strRef>
          </c:cat>
          <c:val>
            <c:numRef>
              <c:f>'xifres setmana'!$P$37:$AN$37</c:f>
              <c:numCache>
                <c:formatCode>#,##0</c:formatCode>
                <c:ptCount val="25"/>
                <c:pt idx="0">
                  <c:v>2599</c:v>
                </c:pt>
                <c:pt idx="1">
                  <c:v>2833</c:v>
                </c:pt>
                <c:pt idx="2">
                  <c:v>2653</c:v>
                </c:pt>
                <c:pt idx="3">
                  <c:v>2579</c:v>
                </c:pt>
                <c:pt idx="4">
                  <c:v>2085</c:v>
                </c:pt>
                <c:pt idx="5">
                  <c:v>2254</c:v>
                </c:pt>
                <c:pt idx="6">
                  <c:v>2599</c:v>
                </c:pt>
                <c:pt idx="7">
                  <c:v>2140</c:v>
                </c:pt>
                <c:pt idx="8">
                  <c:v>2772</c:v>
                </c:pt>
                <c:pt idx="9">
                  <c:v>2505</c:v>
                </c:pt>
                <c:pt idx="10">
                  <c:v>4688</c:v>
                </c:pt>
                <c:pt idx="11">
                  <c:v>2928</c:v>
                </c:pt>
                <c:pt idx="12">
                  <c:v>3004</c:v>
                </c:pt>
                <c:pt idx="13">
                  <c:v>2140</c:v>
                </c:pt>
                <c:pt idx="14">
                  <c:v>2752</c:v>
                </c:pt>
                <c:pt idx="15">
                  <c:v>3094</c:v>
                </c:pt>
                <c:pt idx="16">
                  <c:v>2487</c:v>
                </c:pt>
                <c:pt idx="17">
                  <c:v>3389</c:v>
                </c:pt>
                <c:pt idx="18">
                  <c:v>3169</c:v>
                </c:pt>
                <c:pt idx="19">
                  <c:v>3351</c:v>
                </c:pt>
                <c:pt idx="20">
                  <c:v>2610</c:v>
                </c:pt>
                <c:pt idx="21">
                  <c:v>2201</c:v>
                </c:pt>
                <c:pt idx="22">
                  <c:v>2597</c:v>
                </c:pt>
                <c:pt idx="23">
                  <c:v>2711</c:v>
                </c:pt>
                <c:pt idx="2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870-8D55-3D1411BAC2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585024"/>
        <c:axId val="55595008"/>
      </c:lineChart>
      <c:catAx>
        <c:axId val="555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95008"/>
        <c:crosses val="autoZero"/>
        <c:auto val="1"/>
        <c:lblAlgn val="ctr"/>
        <c:lblOffset val="100"/>
        <c:noMultiLvlLbl val="0"/>
      </c:catAx>
      <c:valAx>
        <c:axId val="55595008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8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ca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Gameplay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ca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setmana'!$B$33:$AA$33</c:f>
              <c:strCache>
                <c:ptCount val="26"/>
                <c:pt idx="0">
                  <c:v>16/12-22/12</c:v>
                </c:pt>
                <c:pt idx="1">
                  <c:v>23/12-29/12</c:v>
                </c:pt>
                <c:pt idx="2">
                  <c:v>30/12-05/01</c:v>
                </c:pt>
                <c:pt idx="3">
                  <c:v>06/01-12/01</c:v>
                </c:pt>
                <c:pt idx="4">
                  <c:v>13/01-19/01</c:v>
                </c:pt>
                <c:pt idx="5">
                  <c:v>20/01-26/01</c:v>
                </c:pt>
                <c:pt idx="6">
                  <c:v>27/01-02/02</c:v>
                </c:pt>
                <c:pt idx="7">
                  <c:v>03/02-09/02</c:v>
                </c:pt>
                <c:pt idx="8">
                  <c:v>10/02-16/02</c:v>
                </c:pt>
                <c:pt idx="9">
                  <c:v>17/02-23/02</c:v>
                </c:pt>
                <c:pt idx="10">
                  <c:v>24/02-01/03</c:v>
                </c:pt>
                <c:pt idx="11">
                  <c:v>02/03-08/03</c:v>
                </c:pt>
                <c:pt idx="12">
                  <c:v>09/03-15/03</c:v>
                </c:pt>
                <c:pt idx="13">
                  <c:v>16/03-11/06</c:v>
                </c:pt>
                <c:pt idx="14">
                  <c:v>12/06-14/06</c:v>
                </c:pt>
                <c:pt idx="15">
                  <c:v>15/06-21/06</c:v>
                </c:pt>
                <c:pt idx="16">
                  <c:v>22/06-28/06</c:v>
                </c:pt>
                <c:pt idx="17">
                  <c:v>29/06-05/07</c:v>
                </c:pt>
                <c:pt idx="18">
                  <c:v>06/07-12/07</c:v>
                </c:pt>
                <c:pt idx="19">
                  <c:v>13/07-19/07</c:v>
                </c:pt>
                <c:pt idx="20">
                  <c:v>20/07-26/07</c:v>
                </c:pt>
                <c:pt idx="21">
                  <c:v>27/07-02/08</c:v>
                </c:pt>
                <c:pt idx="22">
                  <c:v>03/08-09/08</c:v>
                </c:pt>
                <c:pt idx="23">
                  <c:v>10/08-16/08</c:v>
                </c:pt>
                <c:pt idx="24">
                  <c:v>17/08-23/08</c:v>
                </c:pt>
                <c:pt idx="25">
                  <c:v>24/08-30/08</c:v>
                </c:pt>
              </c:strCache>
            </c:strRef>
          </c:cat>
          <c:val>
            <c:numRef>
              <c:f>'xifres setmana'!$B$34:$AA$34</c:f>
              <c:numCache>
                <c:formatCode>#,##0</c:formatCode>
                <c:ptCount val="26"/>
                <c:pt idx="0">
                  <c:v>2680</c:v>
                </c:pt>
                <c:pt idx="1">
                  <c:v>3410</c:v>
                </c:pt>
                <c:pt idx="2">
                  <c:v>2850</c:v>
                </c:pt>
                <c:pt idx="3">
                  <c:v>3287</c:v>
                </c:pt>
                <c:pt idx="4">
                  <c:v>3809</c:v>
                </c:pt>
                <c:pt idx="5">
                  <c:v>3755</c:v>
                </c:pt>
                <c:pt idx="6">
                  <c:v>4057</c:v>
                </c:pt>
                <c:pt idx="7">
                  <c:v>3801</c:v>
                </c:pt>
                <c:pt idx="8">
                  <c:v>3816</c:v>
                </c:pt>
                <c:pt idx="9">
                  <c:v>3767</c:v>
                </c:pt>
                <c:pt idx="10">
                  <c:v>4334</c:v>
                </c:pt>
                <c:pt idx="11">
                  <c:v>1992</c:v>
                </c:pt>
                <c:pt idx="12">
                  <c:v>578</c:v>
                </c:pt>
                <c:pt idx="13">
                  <c:v>0</c:v>
                </c:pt>
                <c:pt idx="14">
                  <c:v>663</c:v>
                </c:pt>
                <c:pt idx="15">
                  <c:v>1064</c:v>
                </c:pt>
                <c:pt idx="16">
                  <c:v>1111</c:v>
                </c:pt>
                <c:pt idx="17">
                  <c:v>1211</c:v>
                </c:pt>
                <c:pt idx="18">
                  <c:v>1427</c:v>
                </c:pt>
                <c:pt idx="19">
                  <c:v>1112</c:v>
                </c:pt>
                <c:pt idx="20">
                  <c:v>752</c:v>
                </c:pt>
                <c:pt idx="21">
                  <c:v>1019</c:v>
                </c:pt>
                <c:pt idx="22">
                  <c:v>986</c:v>
                </c:pt>
                <c:pt idx="23">
                  <c:v>1116</c:v>
                </c:pt>
                <c:pt idx="24">
                  <c:v>1438</c:v>
                </c:pt>
                <c:pt idx="25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8-45C9-83C7-DA5A30DA07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610752"/>
        <c:axId val="55637120"/>
      </c:lineChart>
      <c:catAx>
        <c:axId val="5561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637120"/>
        <c:crosses val="autoZero"/>
        <c:auto val="1"/>
        <c:lblAlgn val="ctr"/>
        <c:lblOffset val="100"/>
        <c:noMultiLvlLbl val="0"/>
      </c:catAx>
      <c:valAx>
        <c:axId val="5563712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a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61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'xifres setmana'!$A$2</c:f>
              <c:strCache>
                <c:ptCount val="1"/>
                <c:pt idx="0">
                  <c:v>William Kentridge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setmana'!$B$1:$N$1</c:f>
              <c:strCache>
                <c:ptCount val="13"/>
                <c:pt idx="0">
                  <c:v>08/10-11/10</c:v>
                </c:pt>
                <c:pt idx="1">
                  <c:v>12/10-18/10</c:v>
                </c:pt>
                <c:pt idx="2">
                  <c:v>19/10-25/10</c:v>
                </c:pt>
                <c:pt idx="3">
                  <c:v>26/10-01/11</c:v>
                </c:pt>
                <c:pt idx="4">
                  <c:v>02/11-08/11</c:v>
                </c:pt>
                <c:pt idx="5">
                  <c:v>09/11-15/11</c:v>
                </c:pt>
                <c:pt idx="6">
                  <c:v>16/11-22/11</c:v>
                </c:pt>
                <c:pt idx="7">
                  <c:v>23/11-29/11</c:v>
                </c:pt>
                <c:pt idx="8">
                  <c:v>30/11-06/12</c:v>
                </c:pt>
                <c:pt idx="9">
                  <c:v>07/12-13/12</c:v>
                </c:pt>
                <c:pt idx="10">
                  <c:v>14/12-20/12</c:v>
                </c:pt>
                <c:pt idx="11">
                  <c:v>21/12-27/12</c:v>
                </c:pt>
                <c:pt idx="12">
                  <c:v>28/12-03/01</c:v>
                </c:pt>
              </c:strCache>
            </c:strRef>
          </c:cat>
          <c:val>
            <c:numRef>
              <c:f>'xifres setmana'!$B$2:$N$2</c:f>
              <c:numCache>
                <c:formatCode>#,##0</c:formatCode>
                <c:ptCount val="13"/>
                <c:pt idx="0">
                  <c:v>3135</c:v>
                </c:pt>
                <c:pt idx="1">
                  <c:v>2544</c:v>
                </c:pt>
                <c:pt idx="2">
                  <c:v>1583</c:v>
                </c:pt>
                <c:pt idx="3">
                  <c:v>1352</c:v>
                </c:pt>
                <c:pt idx="4">
                  <c:v>1802</c:v>
                </c:pt>
                <c:pt idx="5">
                  <c:v>1983</c:v>
                </c:pt>
                <c:pt idx="6">
                  <c:v>2227</c:v>
                </c:pt>
                <c:pt idx="7">
                  <c:v>1945</c:v>
                </c:pt>
                <c:pt idx="8">
                  <c:v>1742</c:v>
                </c:pt>
                <c:pt idx="9">
                  <c:v>1951</c:v>
                </c:pt>
                <c:pt idx="10">
                  <c:v>1382</c:v>
                </c:pt>
                <c:pt idx="11">
                  <c:v>886</c:v>
                </c:pt>
                <c:pt idx="12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D-44D0-8114-199931AC387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3816320"/>
        <c:axId val="653835344"/>
      </c:lineChart>
      <c:catAx>
        <c:axId val="6538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3835344"/>
        <c:crosses val="autoZero"/>
        <c:auto val="1"/>
        <c:lblAlgn val="ctr"/>
        <c:lblOffset val="100"/>
        <c:noMultiLvlLbl val="0"/>
      </c:catAx>
      <c:valAx>
        <c:axId val="653835344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381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WPP20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'xifres setmana'!$G$1:$L$1</c:f>
              <c:strCache>
                <c:ptCount val="6"/>
                <c:pt idx="0">
                  <c:v>09/11-15/11</c:v>
                </c:pt>
                <c:pt idx="1">
                  <c:v>16/11-22/11</c:v>
                </c:pt>
                <c:pt idx="2">
                  <c:v>23/11-29/11</c:v>
                </c:pt>
                <c:pt idx="3">
                  <c:v>30/11-06/12</c:v>
                </c:pt>
                <c:pt idx="4">
                  <c:v>07/12-13/12</c:v>
                </c:pt>
                <c:pt idx="5">
                  <c:v>14/12-20/12</c:v>
                </c:pt>
              </c:strCache>
            </c:strRef>
          </c:cat>
          <c:val>
            <c:numRef>
              <c:f>'xifres setmana'!$G$3:$L$3</c:f>
              <c:numCache>
                <c:formatCode>#,##0</c:formatCode>
                <c:ptCount val="6"/>
                <c:pt idx="0">
                  <c:v>1965</c:v>
                </c:pt>
                <c:pt idx="1">
                  <c:v>4653</c:v>
                </c:pt>
                <c:pt idx="2">
                  <c:v>4802</c:v>
                </c:pt>
                <c:pt idx="3">
                  <c:v>5141</c:v>
                </c:pt>
                <c:pt idx="4">
                  <c:v>6398</c:v>
                </c:pt>
                <c:pt idx="5">
                  <c:v>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A-4515-BF68-610059C78EE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3817304"/>
        <c:axId val="653818288"/>
      </c:lineChart>
      <c:catAx>
        <c:axId val="65381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3818288"/>
        <c:crosses val="autoZero"/>
        <c:auto val="1"/>
        <c:lblAlgn val="ctr"/>
        <c:lblOffset val="100"/>
        <c:noMultiLvlLbl val="0"/>
      </c:catAx>
      <c:valAx>
        <c:axId val="6538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381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'xifres setmana'!$A$26</c:f>
              <c:strCache>
                <c:ptCount val="1"/>
                <c:pt idx="0">
                  <c:v>William Kentridge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'xifres setmana'!$B$25:$AA$25</c:f>
              <c:strCache>
                <c:ptCount val="26"/>
                <c:pt idx="0">
                  <c:v>Setmana 1</c:v>
                </c:pt>
                <c:pt idx="1">
                  <c:v>Setmana 2</c:v>
                </c:pt>
                <c:pt idx="2">
                  <c:v>Setmana 3</c:v>
                </c:pt>
                <c:pt idx="3">
                  <c:v>Setmana 4</c:v>
                </c:pt>
                <c:pt idx="4">
                  <c:v>Setmana 5</c:v>
                </c:pt>
                <c:pt idx="5">
                  <c:v>Setmana 6</c:v>
                </c:pt>
                <c:pt idx="6">
                  <c:v>Setmana 7</c:v>
                </c:pt>
                <c:pt idx="7">
                  <c:v>Setmana 8</c:v>
                </c:pt>
                <c:pt idx="8">
                  <c:v>Setmana 9</c:v>
                </c:pt>
                <c:pt idx="9">
                  <c:v>Setmana 10</c:v>
                </c:pt>
                <c:pt idx="10">
                  <c:v>Setmana 11</c:v>
                </c:pt>
                <c:pt idx="11">
                  <c:v>Setmana 12</c:v>
                </c:pt>
                <c:pt idx="12">
                  <c:v>Setmana 13</c:v>
                </c:pt>
                <c:pt idx="13">
                  <c:v>Setmana 14</c:v>
                </c:pt>
                <c:pt idx="14">
                  <c:v>Setmana 15</c:v>
                </c:pt>
                <c:pt idx="15">
                  <c:v>Setmana 16</c:v>
                </c:pt>
                <c:pt idx="16">
                  <c:v>Setmana 17</c:v>
                </c:pt>
                <c:pt idx="17">
                  <c:v>Setmana 18</c:v>
                </c:pt>
                <c:pt idx="18">
                  <c:v>Setmana 19</c:v>
                </c:pt>
                <c:pt idx="19">
                  <c:v>Setmana 20</c:v>
                </c:pt>
                <c:pt idx="20">
                  <c:v>Setmana 21</c:v>
                </c:pt>
                <c:pt idx="21">
                  <c:v>Setmana 22</c:v>
                </c:pt>
                <c:pt idx="22">
                  <c:v>Setmana 23</c:v>
                </c:pt>
                <c:pt idx="23">
                  <c:v>Setmana 24</c:v>
                </c:pt>
                <c:pt idx="24">
                  <c:v>Setmana 25</c:v>
                </c:pt>
                <c:pt idx="25">
                  <c:v>Setmana 26</c:v>
                </c:pt>
              </c:strCache>
            </c:strRef>
          </c:cat>
          <c:val>
            <c:numRef>
              <c:f>'xifres setmana'!$B$26:$AA$26</c:f>
              <c:numCache>
                <c:formatCode>#,##0</c:formatCode>
                <c:ptCount val="26"/>
                <c:pt idx="0">
                  <c:v>3135</c:v>
                </c:pt>
                <c:pt idx="1">
                  <c:v>2544</c:v>
                </c:pt>
                <c:pt idx="2">
                  <c:v>1583</c:v>
                </c:pt>
                <c:pt idx="3">
                  <c:v>1352</c:v>
                </c:pt>
                <c:pt idx="4">
                  <c:v>1802</c:v>
                </c:pt>
                <c:pt idx="5">
                  <c:v>1983</c:v>
                </c:pt>
                <c:pt idx="6">
                  <c:v>2227</c:v>
                </c:pt>
                <c:pt idx="7">
                  <c:v>1945</c:v>
                </c:pt>
                <c:pt idx="8">
                  <c:v>1742</c:v>
                </c:pt>
                <c:pt idx="9">
                  <c:v>1951</c:v>
                </c:pt>
                <c:pt idx="10">
                  <c:v>1382</c:v>
                </c:pt>
                <c:pt idx="11">
                  <c:v>886</c:v>
                </c:pt>
                <c:pt idx="12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FC9-9D2A-B36B016EF152}"/>
            </c:ext>
          </c:extLst>
        </c:ser>
        <c:ser>
          <c:idx val="1"/>
          <c:order val="1"/>
          <c:tx>
            <c:strRef>
              <c:f>'xifres setmana'!$A$27</c:f>
              <c:strCache>
                <c:ptCount val="1"/>
                <c:pt idx="0">
                  <c:v>Gameplay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'xifres setmana'!$B$25:$AA$25</c:f>
              <c:strCache>
                <c:ptCount val="26"/>
                <c:pt idx="0">
                  <c:v>Setmana 1</c:v>
                </c:pt>
                <c:pt idx="1">
                  <c:v>Setmana 2</c:v>
                </c:pt>
                <c:pt idx="2">
                  <c:v>Setmana 3</c:v>
                </c:pt>
                <c:pt idx="3">
                  <c:v>Setmana 4</c:v>
                </c:pt>
                <c:pt idx="4">
                  <c:v>Setmana 5</c:v>
                </c:pt>
                <c:pt idx="5">
                  <c:v>Setmana 6</c:v>
                </c:pt>
                <c:pt idx="6">
                  <c:v>Setmana 7</c:v>
                </c:pt>
                <c:pt idx="7">
                  <c:v>Setmana 8</c:v>
                </c:pt>
                <c:pt idx="8">
                  <c:v>Setmana 9</c:v>
                </c:pt>
                <c:pt idx="9">
                  <c:v>Setmana 10</c:v>
                </c:pt>
                <c:pt idx="10">
                  <c:v>Setmana 11</c:v>
                </c:pt>
                <c:pt idx="11">
                  <c:v>Setmana 12</c:v>
                </c:pt>
                <c:pt idx="12">
                  <c:v>Setmana 13</c:v>
                </c:pt>
                <c:pt idx="13">
                  <c:v>Setmana 14</c:v>
                </c:pt>
                <c:pt idx="14">
                  <c:v>Setmana 15</c:v>
                </c:pt>
                <c:pt idx="15">
                  <c:v>Setmana 16</c:v>
                </c:pt>
                <c:pt idx="16">
                  <c:v>Setmana 17</c:v>
                </c:pt>
                <c:pt idx="17">
                  <c:v>Setmana 18</c:v>
                </c:pt>
                <c:pt idx="18">
                  <c:v>Setmana 19</c:v>
                </c:pt>
                <c:pt idx="19">
                  <c:v>Setmana 20</c:v>
                </c:pt>
                <c:pt idx="20">
                  <c:v>Setmana 21</c:v>
                </c:pt>
                <c:pt idx="21">
                  <c:v>Setmana 22</c:v>
                </c:pt>
                <c:pt idx="22">
                  <c:v>Setmana 23</c:v>
                </c:pt>
                <c:pt idx="23">
                  <c:v>Setmana 24</c:v>
                </c:pt>
                <c:pt idx="24">
                  <c:v>Setmana 25</c:v>
                </c:pt>
                <c:pt idx="25">
                  <c:v>Setmana 26</c:v>
                </c:pt>
              </c:strCache>
            </c:strRef>
          </c:cat>
          <c:val>
            <c:numRef>
              <c:f>'xifres setmana'!$B$27:$AA$27</c:f>
              <c:numCache>
                <c:formatCode>#,##0</c:formatCode>
                <c:ptCount val="26"/>
                <c:pt idx="0">
                  <c:v>2680</c:v>
                </c:pt>
                <c:pt idx="1">
                  <c:v>3410</c:v>
                </c:pt>
                <c:pt idx="2">
                  <c:v>2850</c:v>
                </c:pt>
                <c:pt idx="3">
                  <c:v>3287</c:v>
                </c:pt>
                <c:pt idx="4">
                  <c:v>3809</c:v>
                </c:pt>
                <c:pt idx="5">
                  <c:v>3755</c:v>
                </c:pt>
                <c:pt idx="6">
                  <c:v>4057</c:v>
                </c:pt>
                <c:pt idx="7">
                  <c:v>3801</c:v>
                </c:pt>
                <c:pt idx="8">
                  <c:v>3816</c:v>
                </c:pt>
                <c:pt idx="9">
                  <c:v>3767</c:v>
                </c:pt>
                <c:pt idx="10">
                  <c:v>4334</c:v>
                </c:pt>
                <c:pt idx="11">
                  <c:v>1992</c:v>
                </c:pt>
                <c:pt idx="12">
                  <c:v>578</c:v>
                </c:pt>
                <c:pt idx="13">
                  <c:v>0</c:v>
                </c:pt>
                <c:pt idx="14">
                  <c:v>663</c:v>
                </c:pt>
                <c:pt idx="15">
                  <c:v>1064</c:v>
                </c:pt>
                <c:pt idx="16">
                  <c:v>1111</c:v>
                </c:pt>
                <c:pt idx="17">
                  <c:v>1211</c:v>
                </c:pt>
                <c:pt idx="18">
                  <c:v>1427</c:v>
                </c:pt>
                <c:pt idx="19">
                  <c:v>1112</c:v>
                </c:pt>
                <c:pt idx="20">
                  <c:v>752</c:v>
                </c:pt>
                <c:pt idx="21">
                  <c:v>1019</c:v>
                </c:pt>
                <c:pt idx="22">
                  <c:v>986</c:v>
                </c:pt>
                <c:pt idx="23">
                  <c:v>1116</c:v>
                </c:pt>
                <c:pt idx="24">
                  <c:v>1438</c:v>
                </c:pt>
                <c:pt idx="25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FC9-9D2A-B36B016EF152}"/>
            </c:ext>
          </c:extLst>
        </c:ser>
        <c:ser>
          <c:idx val="2"/>
          <c:order val="2"/>
          <c:tx>
            <c:strRef>
              <c:f>'xifres setmana'!$A$28</c:f>
              <c:strCache>
                <c:ptCount val="1"/>
                <c:pt idx="0">
                  <c:v>Quàntica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'xifres setmana'!$B$25:$AA$25</c:f>
              <c:strCache>
                <c:ptCount val="26"/>
                <c:pt idx="0">
                  <c:v>Setmana 1</c:v>
                </c:pt>
                <c:pt idx="1">
                  <c:v>Setmana 2</c:v>
                </c:pt>
                <c:pt idx="2">
                  <c:v>Setmana 3</c:v>
                </c:pt>
                <c:pt idx="3">
                  <c:v>Setmana 4</c:v>
                </c:pt>
                <c:pt idx="4">
                  <c:v>Setmana 5</c:v>
                </c:pt>
                <c:pt idx="5">
                  <c:v>Setmana 6</c:v>
                </c:pt>
                <c:pt idx="6">
                  <c:v>Setmana 7</c:v>
                </c:pt>
                <c:pt idx="7">
                  <c:v>Setmana 8</c:v>
                </c:pt>
                <c:pt idx="8">
                  <c:v>Setmana 9</c:v>
                </c:pt>
                <c:pt idx="9">
                  <c:v>Setmana 10</c:v>
                </c:pt>
                <c:pt idx="10">
                  <c:v>Setmana 11</c:v>
                </c:pt>
                <c:pt idx="11">
                  <c:v>Setmana 12</c:v>
                </c:pt>
                <c:pt idx="12">
                  <c:v>Setmana 13</c:v>
                </c:pt>
                <c:pt idx="13">
                  <c:v>Setmana 14</c:v>
                </c:pt>
                <c:pt idx="14">
                  <c:v>Setmana 15</c:v>
                </c:pt>
                <c:pt idx="15">
                  <c:v>Setmana 16</c:v>
                </c:pt>
                <c:pt idx="16">
                  <c:v>Setmana 17</c:v>
                </c:pt>
                <c:pt idx="17">
                  <c:v>Setmana 18</c:v>
                </c:pt>
                <c:pt idx="18">
                  <c:v>Setmana 19</c:v>
                </c:pt>
                <c:pt idx="19">
                  <c:v>Setmana 20</c:v>
                </c:pt>
                <c:pt idx="20">
                  <c:v>Setmana 21</c:v>
                </c:pt>
                <c:pt idx="21">
                  <c:v>Setmana 22</c:v>
                </c:pt>
                <c:pt idx="22">
                  <c:v>Setmana 23</c:v>
                </c:pt>
                <c:pt idx="23">
                  <c:v>Setmana 24</c:v>
                </c:pt>
                <c:pt idx="24">
                  <c:v>Setmana 25</c:v>
                </c:pt>
                <c:pt idx="25">
                  <c:v>Setmana 26</c:v>
                </c:pt>
              </c:strCache>
            </c:strRef>
          </c:cat>
          <c:val>
            <c:numRef>
              <c:f>'xifres setmana'!$B$28:$AA$28</c:f>
              <c:numCache>
                <c:formatCode>#,##0</c:formatCode>
                <c:ptCount val="26"/>
                <c:pt idx="0">
                  <c:v>4440</c:v>
                </c:pt>
                <c:pt idx="1">
                  <c:v>4943</c:v>
                </c:pt>
                <c:pt idx="2">
                  <c:v>3804</c:v>
                </c:pt>
                <c:pt idx="3">
                  <c:v>4153</c:v>
                </c:pt>
                <c:pt idx="4">
                  <c:v>3114</c:v>
                </c:pt>
                <c:pt idx="5">
                  <c:v>7324</c:v>
                </c:pt>
                <c:pt idx="6">
                  <c:v>3188</c:v>
                </c:pt>
                <c:pt idx="7">
                  <c:v>2335</c:v>
                </c:pt>
                <c:pt idx="8">
                  <c:v>2326</c:v>
                </c:pt>
                <c:pt idx="9">
                  <c:v>2714</c:v>
                </c:pt>
                <c:pt idx="10">
                  <c:v>1750</c:v>
                </c:pt>
                <c:pt idx="11">
                  <c:v>1823</c:v>
                </c:pt>
                <c:pt idx="12">
                  <c:v>2136</c:v>
                </c:pt>
                <c:pt idx="13">
                  <c:v>2188</c:v>
                </c:pt>
                <c:pt idx="14">
                  <c:v>2422</c:v>
                </c:pt>
                <c:pt idx="15">
                  <c:v>2706</c:v>
                </c:pt>
                <c:pt idx="16">
                  <c:v>2564</c:v>
                </c:pt>
                <c:pt idx="17">
                  <c:v>2774</c:v>
                </c:pt>
                <c:pt idx="18">
                  <c:v>2672</c:v>
                </c:pt>
                <c:pt idx="19">
                  <c:v>2747</c:v>
                </c:pt>
                <c:pt idx="20">
                  <c:v>3047</c:v>
                </c:pt>
                <c:pt idx="21">
                  <c:v>2650</c:v>
                </c:pt>
                <c:pt idx="22">
                  <c:v>3938</c:v>
                </c:pt>
                <c:pt idx="23">
                  <c:v>5142</c:v>
                </c:pt>
                <c:pt idx="24">
                  <c:v>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6-4FC9-9D2A-B36B016EF152}"/>
            </c:ext>
          </c:extLst>
        </c:ser>
        <c:ser>
          <c:idx val="3"/>
          <c:order val="3"/>
          <c:tx>
            <c:strRef>
              <c:f>'xifres setmana'!$A$29</c:f>
              <c:strCache>
                <c:ptCount val="1"/>
                <c:pt idx="0">
                  <c:v>Feminismes!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'xifres setmana'!$B$25:$AA$25</c:f>
              <c:strCache>
                <c:ptCount val="26"/>
                <c:pt idx="0">
                  <c:v>Setmana 1</c:v>
                </c:pt>
                <c:pt idx="1">
                  <c:v>Setmana 2</c:v>
                </c:pt>
                <c:pt idx="2">
                  <c:v>Setmana 3</c:v>
                </c:pt>
                <c:pt idx="3">
                  <c:v>Setmana 4</c:v>
                </c:pt>
                <c:pt idx="4">
                  <c:v>Setmana 5</c:v>
                </c:pt>
                <c:pt idx="5">
                  <c:v>Setmana 6</c:v>
                </c:pt>
                <c:pt idx="6">
                  <c:v>Setmana 7</c:v>
                </c:pt>
                <c:pt idx="7">
                  <c:v>Setmana 8</c:v>
                </c:pt>
                <c:pt idx="8">
                  <c:v>Setmana 9</c:v>
                </c:pt>
                <c:pt idx="9">
                  <c:v>Setmana 10</c:v>
                </c:pt>
                <c:pt idx="10">
                  <c:v>Setmana 11</c:v>
                </c:pt>
                <c:pt idx="11">
                  <c:v>Setmana 12</c:v>
                </c:pt>
                <c:pt idx="12">
                  <c:v>Setmana 13</c:v>
                </c:pt>
                <c:pt idx="13">
                  <c:v>Setmana 14</c:v>
                </c:pt>
                <c:pt idx="14">
                  <c:v>Setmana 15</c:v>
                </c:pt>
                <c:pt idx="15">
                  <c:v>Setmana 16</c:v>
                </c:pt>
                <c:pt idx="16">
                  <c:v>Setmana 17</c:v>
                </c:pt>
                <c:pt idx="17">
                  <c:v>Setmana 18</c:v>
                </c:pt>
                <c:pt idx="18">
                  <c:v>Setmana 19</c:v>
                </c:pt>
                <c:pt idx="19">
                  <c:v>Setmana 20</c:v>
                </c:pt>
                <c:pt idx="20">
                  <c:v>Setmana 21</c:v>
                </c:pt>
                <c:pt idx="21">
                  <c:v>Setmana 22</c:v>
                </c:pt>
                <c:pt idx="22">
                  <c:v>Setmana 23</c:v>
                </c:pt>
                <c:pt idx="23">
                  <c:v>Setmana 24</c:v>
                </c:pt>
                <c:pt idx="24">
                  <c:v>Setmana 25</c:v>
                </c:pt>
                <c:pt idx="25">
                  <c:v>Setmana 26</c:v>
                </c:pt>
              </c:strCache>
            </c:strRef>
          </c:cat>
          <c:val>
            <c:numRef>
              <c:f>'xifres setmana'!$B$29:$AA$29</c:f>
              <c:numCache>
                <c:formatCode>#,##0</c:formatCode>
                <c:ptCount val="26"/>
                <c:pt idx="0">
                  <c:v>2599</c:v>
                </c:pt>
                <c:pt idx="1">
                  <c:v>2833</c:v>
                </c:pt>
                <c:pt idx="2">
                  <c:v>2653</c:v>
                </c:pt>
                <c:pt idx="3">
                  <c:v>2579</c:v>
                </c:pt>
                <c:pt idx="4">
                  <c:v>2085</c:v>
                </c:pt>
                <c:pt idx="5">
                  <c:v>2254</c:v>
                </c:pt>
                <c:pt idx="6">
                  <c:v>2599</c:v>
                </c:pt>
                <c:pt idx="7">
                  <c:v>2140</c:v>
                </c:pt>
                <c:pt idx="8">
                  <c:v>2772</c:v>
                </c:pt>
                <c:pt idx="9">
                  <c:v>2505</c:v>
                </c:pt>
                <c:pt idx="10">
                  <c:v>4688</c:v>
                </c:pt>
                <c:pt idx="11">
                  <c:v>2928</c:v>
                </c:pt>
                <c:pt idx="12">
                  <c:v>3004</c:v>
                </c:pt>
                <c:pt idx="13">
                  <c:v>2140</c:v>
                </c:pt>
                <c:pt idx="14">
                  <c:v>2752</c:v>
                </c:pt>
                <c:pt idx="15">
                  <c:v>3094</c:v>
                </c:pt>
                <c:pt idx="16">
                  <c:v>2487</c:v>
                </c:pt>
                <c:pt idx="17">
                  <c:v>3389</c:v>
                </c:pt>
                <c:pt idx="18">
                  <c:v>3169</c:v>
                </c:pt>
                <c:pt idx="19">
                  <c:v>3351</c:v>
                </c:pt>
                <c:pt idx="20">
                  <c:v>2610</c:v>
                </c:pt>
                <c:pt idx="21">
                  <c:v>2201</c:v>
                </c:pt>
                <c:pt idx="22">
                  <c:v>2597</c:v>
                </c:pt>
                <c:pt idx="23">
                  <c:v>2711</c:v>
                </c:pt>
                <c:pt idx="2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46-4FC9-9D2A-B36B016EF152}"/>
            </c:ext>
          </c:extLst>
        </c:ser>
        <c:ser>
          <c:idx val="4"/>
          <c:order val="4"/>
          <c:tx>
            <c:strRef>
              <c:f>'xifres setmana'!$A$30</c:f>
              <c:strCache>
                <c:ptCount val="1"/>
                <c:pt idx="0">
                  <c:v>WPP20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'xifres setmana'!$B$25:$AA$25</c:f>
              <c:strCache>
                <c:ptCount val="26"/>
                <c:pt idx="0">
                  <c:v>Setmana 1</c:v>
                </c:pt>
                <c:pt idx="1">
                  <c:v>Setmana 2</c:v>
                </c:pt>
                <c:pt idx="2">
                  <c:v>Setmana 3</c:v>
                </c:pt>
                <c:pt idx="3">
                  <c:v>Setmana 4</c:v>
                </c:pt>
                <c:pt idx="4">
                  <c:v>Setmana 5</c:v>
                </c:pt>
                <c:pt idx="5">
                  <c:v>Setmana 6</c:v>
                </c:pt>
                <c:pt idx="6">
                  <c:v>Setmana 7</c:v>
                </c:pt>
                <c:pt idx="7">
                  <c:v>Setmana 8</c:v>
                </c:pt>
                <c:pt idx="8">
                  <c:v>Setmana 9</c:v>
                </c:pt>
                <c:pt idx="9">
                  <c:v>Setmana 10</c:v>
                </c:pt>
                <c:pt idx="10">
                  <c:v>Setmana 11</c:v>
                </c:pt>
                <c:pt idx="11">
                  <c:v>Setmana 12</c:v>
                </c:pt>
                <c:pt idx="12">
                  <c:v>Setmana 13</c:v>
                </c:pt>
                <c:pt idx="13">
                  <c:v>Setmana 14</c:v>
                </c:pt>
                <c:pt idx="14">
                  <c:v>Setmana 15</c:v>
                </c:pt>
                <c:pt idx="15">
                  <c:v>Setmana 16</c:v>
                </c:pt>
                <c:pt idx="16">
                  <c:v>Setmana 17</c:v>
                </c:pt>
                <c:pt idx="17">
                  <c:v>Setmana 18</c:v>
                </c:pt>
                <c:pt idx="18">
                  <c:v>Setmana 19</c:v>
                </c:pt>
                <c:pt idx="19">
                  <c:v>Setmana 20</c:v>
                </c:pt>
                <c:pt idx="20">
                  <c:v>Setmana 21</c:v>
                </c:pt>
                <c:pt idx="21">
                  <c:v>Setmana 22</c:v>
                </c:pt>
                <c:pt idx="22">
                  <c:v>Setmana 23</c:v>
                </c:pt>
                <c:pt idx="23">
                  <c:v>Setmana 24</c:v>
                </c:pt>
                <c:pt idx="24">
                  <c:v>Setmana 25</c:v>
                </c:pt>
                <c:pt idx="25">
                  <c:v>Setmana 26</c:v>
                </c:pt>
              </c:strCache>
            </c:strRef>
          </c:cat>
          <c:val>
            <c:numRef>
              <c:f>'xifres setmana'!$B$30:$AA$30</c:f>
              <c:numCache>
                <c:formatCode>#,##0</c:formatCode>
                <c:ptCount val="26"/>
                <c:pt idx="0">
                  <c:v>1965</c:v>
                </c:pt>
                <c:pt idx="1">
                  <c:v>4633</c:v>
                </c:pt>
                <c:pt idx="2">
                  <c:v>4802</c:v>
                </c:pt>
                <c:pt idx="3">
                  <c:v>5141</c:v>
                </c:pt>
                <c:pt idx="4">
                  <c:v>6398</c:v>
                </c:pt>
                <c:pt idx="5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E-4CAD-B189-86BB9F2D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289736"/>
        <c:axId val="300290064"/>
      </c:lineChart>
      <c:catAx>
        <c:axId val="30028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00290064"/>
        <c:crosses val="autoZero"/>
        <c:auto val="1"/>
        <c:lblAlgn val="ctr"/>
        <c:lblOffset val="100"/>
        <c:noMultiLvlLbl val="0"/>
      </c:catAx>
      <c:valAx>
        <c:axId val="30029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0028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per mes'!$P$107</c:f>
              <c:strCache>
                <c:ptCount val="1"/>
                <c:pt idx="0">
                  <c:v>Exposicions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per mes'!$Q$106:$S$106</c:f>
              <c:strCache>
                <c:ptCount val="3"/>
                <c:pt idx="0">
                  <c:v>gener-març</c:v>
                </c:pt>
                <c:pt idx="1">
                  <c:v>març-juny</c:v>
                </c:pt>
                <c:pt idx="2">
                  <c:v>juny-novembre</c:v>
                </c:pt>
              </c:strCache>
            </c:strRef>
          </c:cat>
          <c:val>
            <c:numRef>
              <c:f>'TOTALS per mes'!$Q$107:$S$107</c:f>
              <c:numCache>
                <c:formatCode>General</c:formatCode>
                <c:ptCount val="3"/>
                <c:pt idx="0" formatCode="#,##0">
                  <c:v>60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D-47A4-8064-8B1E33B969EB}"/>
            </c:ext>
          </c:extLst>
        </c:ser>
        <c:ser>
          <c:idx val="1"/>
          <c:order val="1"/>
          <c:tx>
            <c:strRef>
              <c:f>'TOTALS per mes'!$P$108</c:f>
              <c:strCache>
                <c:ptCount val="1"/>
                <c:pt idx="0">
                  <c:v>Dies obert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per mes'!$Q$106:$S$106</c:f>
              <c:strCache>
                <c:ptCount val="3"/>
                <c:pt idx="0">
                  <c:v>gener-març</c:v>
                </c:pt>
                <c:pt idx="1">
                  <c:v>març-juny</c:v>
                </c:pt>
                <c:pt idx="2">
                  <c:v>juny-novembre</c:v>
                </c:pt>
              </c:strCache>
            </c:strRef>
          </c:cat>
          <c:val>
            <c:numRef>
              <c:f>'TOTALS per mes'!$Q$108:$S$108</c:f>
              <c:numCache>
                <c:formatCode>General</c:formatCode>
                <c:ptCount val="3"/>
                <c:pt idx="0" formatCode="#,##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D-47A4-8064-8B1E33B969EB}"/>
            </c:ext>
          </c:extLst>
        </c:ser>
        <c:ser>
          <c:idx val="2"/>
          <c:order val="2"/>
          <c:tx>
            <c:strRef>
              <c:f>'TOTALS per mes'!$P$109</c:f>
              <c:strCache>
                <c:ptCount val="1"/>
                <c:pt idx="0">
                  <c:v>Confinament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'TOTALS per mes'!$Q$106:$S$106</c:f>
              <c:strCache>
                <c:ptCount val="3"/>
                <c:pt idx="0">
                  <c:v>gener-març</c:v>
                </c:pt>
                <c:pt idx="1">
                  <c:v>març-juny</c:v>
                </c:pt>
                <c:pt idx="2">
                  <c:v>juny-novembre</c:v>
                </c:pt>
              </c:strCache>
            </c:strRef>
          </c:cat>
          <c:val>
            <c:numRef>
              <c:f>'TOTALS per mes'!$Q$109:$S$109</c:f>
              <c:numCache>
                <c:formatCode>General</c:formatCode>
                <c:ptCount val="3"/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D-47A4-8064-8B1E33B969EB}"/>
            </c:ext>
          </c:extLst>
        </c:ser>
        <c:ser>
          <c:idx val="3"/>
          <c:order val="3"/>
          <c:tx>
            <c:strRef>
              <c:f>'TOTALS per mes'!$P$110</c:f>
              <c:strCache>
                <c:ptCount val="1"/>
                <c:pt idx="0">
                  <c:v>Sense exposició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'TOTALS per mes'!$Q$106:$S$106</c:f>
              <c:strCache>
                <c:ptCount val="3"/>
                <c:pt idx="0">
                  <c:v>gener-març</c:v>
                </c:pt>
                <c:pt idx="1">
                  <c:v>març-juny</c:v>
                </c:pt>
                <c:pt idx="2">
                  <c:v>juny-novembre</c:v>
                </c:pt>
              </c:strCache>
            </c:strRef>
          </c:cat>
          <c:val>
            <c:numRef>
              <c:f>'TOTALS per mes'!$Q$110:$S$110</c:f>
              <c:numCache>
                <c:formatCode>General</c:formatCode>
                <c:ptCount val="3"/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D-47A4-8064-8B1E33B969EB}"/>
            </c:ext>
          </c:extLst>
        </c:ser>
        <c:ser>
          <c:idx val="4"/>
          <c:order val="4"/>
          <c:tx>
            <c:strRef>
              <c:f>'TOTALS per mes'!$P$111</c:f>
              <c:strCache>
                <c:ptCount val="1"/>
                <c:pt idx="0">
                  <c:v>Prohibició activitat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'TOTALS per mes'!$Q$106:$S$106</c:f>
              <c:strCache>
                <c:ptCount val="3"/>
                <c:pt idx="0">
                  <c:v>gener-març</c:v>
                </c:pt>
                <c:pt idx="1">
                  <c:v>març-juny</c:v>
                </c:pt>
                <c:pt idx="2">
                  <c:v>juny-novembre</c:v>
                </c:pt>
              </c:strCache>
            </c:strRef>
          </c:cat>
          <c:val>
            <c:numRef>
              <c:f>'TOTALS per mes'!$Q$111:$S$111</c:f>
              <c:numCache>
                <c:formatCode>General</c:formatCode>
                <c:ptCount val="3"/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BD-47A4-8064-8B1E33B969EB}"/>
            </c:ext>
          </c:extLst>
        </c:ser>
        <c:ser>
          <c:idx val="5"/>
          <c:order val="5"/>
          <c:tx>
            <c:strRef>
              <c:f>'TOTALS per mes'!$P$112</c:f>
              <c:strCache>
                <c:ptCount val="1"/>
                <c:pt idx="0">
                  <c:v>Només escolars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'TOTALS per mes'!$Q$106:$S$106</c:f>
              <c:strCache>
                <c:ptCount val="3"/>
                <c:pt idx="0">
                  <c:v>gener-març</c:v>
                </c:pt>
                <c:pt idx="1">
                  <c:v>març-juny</c:v>
                </c:pt>
                <c:pt idx="2">
                  <c:v>juny-novembre</c:v>
                </c:pt>
              </c:strCache>
            </c:strRef>
          </c:cat>
          <c:val>
            <c:numRef>
              <c:f>'TOTALS per mes'!$Q$112:$S$112</c:f>
              <c:numCache>
                <c:formatCode>General</c:formatCode>
                <c:ptCount val="3"/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BD-47A4-8064-8B1E33B9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903008"/>
        <c:axId val="510900056"/>
      </c:barChart>
      <c:catAx>
        <c:axId val="5109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0900056"/>
        <c:crosses val="autoZero"/>
        <c:auto val="1"/>
        <c:lblAlgn val="ctr"/>
        <c:lblOffset val="100"/>
        <c:noMultiLvlLbl val="0"/>
      </c:catAx>
      <c:valAx>
        <c:axId val="51090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0903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TOTALS!$E$11</c:f>
              <c:strCache>
                <c:ptCount val="1"/>
                <c:pt idx="0">
                  <c:v>Exposicions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TOTALS!$F$11:$G$11</c:f>
              <c:numCache>
                <c:formatCode>#,##0</c:formatCode>
                <c:ptCount val="2"/>
                <c:pt idx="0">
                  <c:v>291616</c:v>
                </c:pt>
                <c:pt idx="1">
                  <c:v>104368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C-465F-9337-29E341175E1A}"/>
            </c:ext>
          </c:extLst>
        </c:ser>
        <c:ser>
          <c:idx val="1"/>
          <c:order val="1"/>
          <c:tx>
            <c:strRef>
              <c:f>TOTALS!$E$12</c:f>
              <c:strCache>
                <c:ptCount val="1"/>
                <c:pt idx="0">
                  <c:v>Activitats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TOTALS!$F$12:$G$12</c:f>
              <c:numCache>
                <c:formatCode>#,##0</c:formatCode>
                <c:ptCount val="2"/>
                <c:pt idx="0">
                  <c:v>147714</c:v>
                </c:pt>
                <c:pt idx="1">
                  <c:v>12832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C-465F-9337-29E341175E1A}"/>
            </c:ext>
          </c:extLst>
        </c:ser>
        <c:ser>
          <c:idx val="2"/>
          <c:order val="2"/>
          <c:tx>
            <c:strRef>
              <c:f>TOTALS!$E$13</c:f>
              <c:strCache>
                <c:ptCount val="1"/>
                <c:pt idx="0">
                  <c:v>Educació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TOTALS!$F$13:$G$13</c:f>
              <c:numCache>
                <c:formatCode>#,##0</c:formatCode>
                <c:ptCount val="2"/>
                <c:pt idx="1">
                  <c:v>11439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C-465F-9337-29E341175E1A}"/>
            </c:ext>
          </c:extLst>
        </c:ser>
        <c:ser>
          <c:idx val="3"/>
          <c:order val="3"/>
          <c:tx>
            <c:strRef>
              <c:f>TOTALS!$E$14</c:f>
              <c:strCache>
                <c:ptCount val="1"/>
                <c:pt idx="0">
                  <c:v>Debats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TOTALS!$F$14:$G$14</c:f>
              <c:numCache>
                <c:formatCode>#,##0</c:formatCode>
                <c:ptCount val="2"/>
                <c:pt idx="0">
                  <c:v>33460</c:v>
                </c:pt>
                <c:pt idx="1">
                  <c:v>10520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C-465F-9337-29E341175E1A}"/>
            </c:ext>
          </c:extLst>
        </c:ser>
        <c:ser>
          <c:idx val="4"/>
          <c:order val="4"/>
          <c:tx>
            <c:strRef>
              <c:f>TOTALS!$E$15</c:f>
              <c:strCache>
                <c:ptCount val="1"/>
                <c:pt idx="0">
                  <c:v>Arxius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TOTALS!$F$15:$G$15</c:f>
              <c:numCache>
                <c:formatCode>#,##0</c:formatCode>
                <c:ptCount val="2"/>
                <c:pt idx="0">
                  <c:v>16006</c:v>
                </c:pt>
                <c:pt idx="1">
                  <c:v>3220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5C-465F-9337-29E341175E1A}"/>
            </c:ext>
          </c:extLst>
        </c:ser>
        <c:ser>
          <c:idx val="5"/>
          <c:order val="5"/>
          <c:tx>
            <c:strRef>
              <c:f>TOTALS!$E$16</c:f>
              <c:strCache>
                <c:ptCount val="1"/>
                <c:pt idx="0">
                  <c:v>Cessions i altres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TOTALS!$F$16:$G$16</c:f>
              <c:numCache>
                <c:formatCode>#,##0</c:formatCode>
                <c:ptCount val="2"/>
                <c:pt idx="0">
                  <c:v>28920</c:v>
                </c:pt>
                <c:pt idx="1">
                  <c:v>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5C-465F-9337-29E341175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48389128"/>
        <c:axId val="748391096"/>
      </c:barChart>
      <c:catAx>
        <c:axId val="74838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8391096"/>
        <c:crosses val="autoZero"/>
        <c:auto val="1"/>
        <c:lblAlgn val="ctr"/>
        <c:lblOffset val="100"/>
        <c:noMultiLvlLbl val="0"/>
      </c:catAx>
      <c:valAx>
        <c:axId val="74839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838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ca-ES"/>
            </a:pPr>
            <a:r>
              <a:rPr lang="en-US"/>
              <a:t>CCCB- Dades 2019 i 2020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'Comparativa 19-20'!$A$23</c:f>
              <c:strCache>
                <c:ptCount val="1"/>
                <c:pt idx="0">
                  <c:v>EXPOSICIONS 19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19-20'!$B$23:$M$23</c:f>
              <c:numCache>
                <c:formatCode>#,##0</c:formatCode>
                <c:ptCount val="12"/>
                <c:pt idx="0">
                  <c:v>10271</c:v>
                </c:pt>
                <c:pt idx="1">
                  <c:v>13068</c:v>
                </c:pt>
                <c:pt idx="2">
                  <c:v>14696</c:v>
                </c:pt>
                <c:pt idx="3">
                  <c:v>21537</c:v>
                </c:pt>
                <c:pt idx="4">
                  <c:v>54622</c:v>
                </c:pt>
                <c:pt idx="5">
                  <c:v>13823</c:v>
                </c:pt>
                <c:pt idx="6">
                  <c:v>7245</c:v>
                </c:pt>
                <c:pt idx="7">
                  <c:v>8336</c:v>
                </c:pt>
                <c:pt idx="8">
                  <c:v>8700</c:v>
                </c:pt>
                <c:pt idx="9">
                  <c:v>19468</c:v>
                </c:pt>
                <c:pt idx="10">
                  <c:v>28394</c:v>
                </c:pt>
                <c:pt idx="11">
                  <c:v>23118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3-43E3-AFAD-1EEFCBDA1DFF}"/>
            </c:ext>
          </c:extLst>
        </c:ser>
        <c:ser>
          <c:idx val="1"/>
          <c:order val="1"/>
          <c:tx>
            <c:strRef>
              <c:f>'Comparativa 19-20'!$A$24</c:f>
              <c:strCache>
                <c:ptCount val="1"/>
                <c:pt idx="0">
                  <c:v>EXPOSICIONS 20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19-20'!$B$24:$M$24</c:f>
              <c:numCache>
                <c:formatCode>#,##0</c:formatCode>
                <c:ptCount val="12"/>
                <c:pt idx="0">
                  <c:v>17359</c:v>
                </c:pt>
                <c:pt idx="1">
                  <c:v>16801</c:v>
                </c:pt>
                <c:pt idx="2">
                  <c:v>4573</c:v>
                </c:pt>
                <c:pt idx="3">
                  <c:v>0</c:v>
                </c:pt>
                <c:pt idx="4">
                  <c:v>0</c:v>
                </c:pt>
                <c:pt idx="5">
                  <c:v>2949</c:v>
                </c:pt>
                <c:pt idx="6">
                  <c:v>4701</c:v>
                </c:pt>
                <c:pt idx="7">
                  <c:v>6446</c:v>
                </c:pt>
                <c:pt idx="8">
                  <c:v>0</c:v>
                </c:pt>
                <c:pt idx="9">
                  <c:v>7999</c:v>
                </c:pt>
                <c:pt idx="10">
                  <c:v>20028</c:v>
                </c:pt>
                <c:pt idx="11">
                  <c:v>23512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3-43E3-AFAD-1EEFCBDA1DFF}"/>
            </c:ext>
          </c:extLst>
        </c:ser>
        <c:ser>
          <c:idx val="2"/>
          <c:order val="2"/>
          <c:tx>
            <c:strRef>
              <c:f>'Comparativa 19-20'!$A$26</c:f>
              <c:strCache>
                <c:ptCount val="1"/>
                <c:pt idx="0">
                  <c:v>ACTIVITATS 19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19-20'!$B$26:$M$26</c:f>
              <c:numCache>
                <c:formatCode>#,##0</c:formatCode>
                <c:ptCount val="12"/>
                <c:pt idx="0">
                  <c:v>4479</c:v>
                </c:pt>
                <c:pt idx="1">
                  <c:v>19300</c:v>
                </c:pt>
                <c:pt idx="2">
                  <c:v>10064</c:v>
                </c:pt>
                <c:pt idx="3">
                  <c:v>26502</c:v>
                </c:pt>
                <c:pt idx="4">
                  <c:v>23363</c:v>
                </c:pt>
                <c:pt idx="5">
                  <c:v>14567</c:v>
                </c:pt>
                <c:pt idx="6">
                  <c:v>2870</c:v>
                </c:pt>
                <c:pt idx="7">
                  <c:v>7862</c:v>
                </c:pt>
                <c:pt idx="8">
                  <c:v>13845</c:v>
                </c:pt>
                <c:pt idx="9">
                  <c:v>4591</c:v>
                </c:pt>
                <c:pt idx="10">
                  <c:v>9915</c:v>
                </c:pt>
                <c:pt idx="11">
                  <c:v>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3-43E3-AFAD-1EEFCBDA1DFF}"/>
            </c:ext>
          </c:extLst>
        </c:ser>
        <c:ser>
          <c:idx val="3"/>
          <c:order val="3"/>
          <c:tx>
            <c:strRef>
              <c:f>'Comparativa 19-20'!$A$27</c:f>
              <c:strCache>
                <c:ptCount val="1"/>
                <c:pt idx="0">
                  <c:v>ACTIVITATS 20/EDUCACIÓ 20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19-20'!$B$27:$M$27</c:f>
              <c:numCache>
                <c:formatCode>#,##0</c:formatCode>
                <c:ptCount val="12"/>
                <c:pt idx="0">
                  <c:v>2623</c:v>
                </c:pt>
                <c:pt idx="1">
                  <c:v>8639</c:v>
                </c:pt>
                <c:pt idx="2">
                  <c:v>2942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1580</c:v>
                </c:pt>
                <c:pt idx="7">
                  <c:v>706</c:v>
                </c:pt>
                <c:pt idx="8">
                  <c:v>3286</c:v>
                </c:pt>
                <c:pt idx="9">
                  <c:v>2336</c:v>
                </c:pt>
                <c:pt idx="10">
                  <c:v>1044</c:v>
                </c:pt>
                <c:pt idx="11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13-43E3-AFAD-1EEFCBDA1DFF}"/>
            </c:ext>
          </c:extLst>
        </c:ser>
        <c:ser>
          <c:idx val="4"/>
          <c:order val="4"/>
          <c:tx>
            <c:strRef>
              <c:f>'Comparativa 19-20'!$A$29</c:f>
              <c:strCache>
                <c:ptCount val="1"/>
                <c:pt idx="0">
                  <c:v>CURSOS, DEBATS 19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19-20'!$B$29:$M$29</c:f>
              <c:numCache>
                <c:formatCode>#,##0</c:formatCode>
                <c:ptCount val="12"/>
                <c:pt idx="0">
                  <c:v>2113</c:v>
                </c:pt>
                <c:pt idx="1">
                  <c:v>5218</c:v>
                </c:pt>
                <c:pt idx="2">
                  <c:v>3079</c:v>
                </c:pt>
                <c:pt idx="3">
                  <c:v>4716</c:v>
                </c:pt>
                <c:pt idx="4">
                  <c:v>3747</c:v>
                </c:pt>
                <c:pt idx="5">
                  <c:v>3706</c:v>
                </c:pt>
                <c:pt idx="6">
                  <c:v>915</c:v>
                </c:pt>
                <c:pt idx="7">
                  <c:v>0</c:v>
                </c:pt>
                <c:pt idx="8">
                  <c:v>315</c:v>
                </c:pt>
                <c:pt idx="9">
                  <c:v>17462</c:v>
                </c:pt>
                <c:pt idx="10">
                  <c:v>4814</c:v>
                </c:pt>
                <c:pt idx="11">
                  <c:v>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13-43E3-AFAD-1EEFCBDA1DFF}"/>
            </c:ext>
          </c:extLst>
        </c:ser>
        <c:ser>
          <c:idx val="5"/>
          <c:order val="5"/>
          <c:tx>
            <c:strRef>
              <c:f>'Comparativa 19-20'!$A$30</c:f>
              <c:strCache>
                <c:ptCount val="1"/>
                <c:pt idx="0">
                  <c:v>CURSOS, DEBATS 20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19-20'!$B$30:$M$30</c:f>
              <c:numCache>
                <c:formatCode>#,##0</c:formatCode>
                <c:ptCount val="12"/>
                <c:pt idx="0">
                  <c:v>2148</c:v>
                </c:pt>
                <c:pt idx="1">
                  <c:v>4005</c:v>
                </c:pt>
                <c:pt idx="2">
                  <c:v>777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304</c:v>
                </c:pt>
                <c:pt idx="9">
                  <c:v>2621</c:v>
                </c:pt>
                <c:pt idx="10">
                  <c:v>230</c:v>
                </c:pt>
                <c:pt idx="11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13-43E3-AFAD-1EEFCBDA1DFF}"/>
            </c:ext>
          </c:extLst>
        </c:ser>
        <c:ser>
          <c:idx val="6"/>
          <c:order val="6"/>
          <c:tx>
            <c:strRef>
              <c:f>'Comparativa 19-20'!$A$32</c:f>
              <c:strCache>
                <c:ptCount val="1"/>
                <c:pt idx="0">
                  <c:v>ARXIUS CCCB 19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19-20'!$B$32:$M$32</c:f>
              <c:numCache>
                <c:formatCode>#,##0</c:formatCode>
                <c:ptCount val="12"/>
                <c:pt idx="0">
                  <c:v>1487</c:v>
                </c:pt>
                <c:pt idx="1">
                  <c:v>1630</c:v>
                </c:pt>
                <c:pt idx="2">
                  <c:v>1544</c:v>
                </c:pt>
                <c:pt idx="3">
                  <c:v>1509</c:v>
                </c:pt>
                <c:pt idx="4">
                  <c:v>1596</c:v>
                </c:pt>
                <c:pt idx="5">
                  <c:v>768</c:v>
                </c:pt>
                <c:pt idx="6">
                  <c:v>813</c:v>
                </c:pt>
                <c:pt idx="7">
                  <c:v>973</c:v>
                </c:pt>
                <c:pt idx="8">
                  <c:v>851</c:v>
                </c:pt>
                <c:pt idx="9">
                  <c:v>1007</c:v>
                </c:pt>
                <c:pt idx="10">
                  <c:v>1191</c:v>
                </c:pt>
                <c:pt idx="11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13-43E3-AFAD-1EEFCBDA1DFF}"/>
            </c:ext>
          </c:extLst>
        </c:ser>
        <c:ser>
          <c:idx val="7"/>
          <c:order val="7"/>
          <c:tx>
            <c:strRef>
              <c:f>'Comparativa 19-20'!$A$33</c:f>
              <c:strCache>
                <c:ptCount val="1"/>
                <c:pt idx="0">
                  <c:v>ARXIUS CCCB 20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19-20'!$B$33:$M$33</c:f>
              <c:numCache>
                <c:formatCode>#,##0</c:formatCode>
                <c:ptCount val="12"/>
                <c:pt idx="0">
                  <c:v>1316</c:v>
                </c:pt>
                <c:pt idx="1">
                  <c:v>1274</c:v>
                </c:pt>
                <c:pt idx="2">
                  <c:v>454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  <c:pt idx="10">
                  <c:v>52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13-43E3-AFAD-1EEFCBDA1DFF}"/>
            </c:ext>
          </c:extLst>
        </c:ser>
        <c:ser>
          <c:idx val="8"/>
          <c:order val="8"/>
          <c:tx>
            <c:strRef>
              <c:f>'Comparativa 19-20'!$A$35</c:f>
              <c:strCache>
                <c:ptCount val="1"/>
                <c:pt idx="0">
                  <c:v>LLOGUERS-CESSIONS 19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19-20'!$B$35:$M$35</c:f>
              <c:numCache>
                <c:formatCode>#,##0</c:formatCode>
                <c:ptCount val="12"/>
                <c:pt idx="0">
                  <c:v>2565</c:v>
                </c:pt>
                <c:pt idx="1">
                  <c:v>2039</c:v>
                </c:pt>
                <c:pt idx="2">
                  <c:v>5669</c:v>
                </c:pt>
                <c:pt idx="3">
                  <c:v>2315</c:v>
                </c:pt>
                <c:pt idx="4">
                  <c:v>805</c:v>
                </c:pt>
                <c:pt idx="5">
                  <c:v>3658</c:v>
                </c:pt>
                <c:pt idx="6">
                  <c:v>2660</c:v>
                </c:pt>
                <c:pt idx="7">
                  <c:v>290</c:v>
                </c:pt>
                <c:pt idx="8">
                  <c:v>8181</c:v>
                </c:pt>
                <c:pt idx="9">
                  <c:v>2982</c:v>
                </c:pt>
                <c:pt idx="10">
                  <c:v>2440</c:v>
                </c:pt>
                <c:pt idx="11">
                  <c:v>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13-43E3-AFAD-1EEFCBDA1DFF}"/>
            </c:ext>
          </c:extLst>
        </c:ser>
        <c:ser>
          <c:idx val="9"/>
          <c:order val="9"/>
          <c:tx>
            <c:strRef>
              <c:f>'Comparativa 19-20'!$A$36</c:f>
              <c:strCache>
                <c:ptCount val="1"/>
                <c:pt idx="0">
                  <c:v>LLOGUERS-CESSIONS 20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19-20'!$B$36:$M$36</c:f>
              <c:numCache>
                <c:formatCode>#,##0</c:formatCode>
                <c:ptCount val="12"/>
                <c:pt idx="0">
                  <c:v>1630</c:v>
                </c:pt>
                <c:pt idx="1">
                  <c:v>2189</c:v>
                </c:pt>
                <c:pt idx="2">
                  <c:v>1093</c:v>
                </c:pt>
                <c:pt idx="3">
                  <c:v>0</c:v>
                </c:pt>
                <c:pt idx="4">
                  <c:v>0</c:v>
                </c:pt>
                <c:pt idx="5">
                  <c:v>98</c:v>
                </c:pt>
                <c:pt idx="6">
                  <c:v>41</c:v>
                </c:pt>
                <c:pt idx="7">
                  <c:v>0</c:v>
                </c:pt>
                <c:pt idx="8">
                  <c:v>33</c:v>
                </c:pt>
                <c:pt idx="9">
                  <c:v>227</c:v>
                </c:pt>
                <c:pt idx="10">
                  <c:v>0</c:v>
                </c:pt>
                <c:pt idx="11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13-43E3-AFAD-1EEFCBDA1D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802688"/>
        <c:axId val="54812672"/>
      </c:lineChart>
      <c:catAx>
        <c:axId val="5480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54812672"/>
        <c:crosses val="autoZero"/>
        <c:auto val="1"/>
        <c:lblAlgn val="ctr"/>
        <c:lblOffset val="100"/>
        <c:noMultiLvlLbl val="0"/>
      </c:catAx>
      <c:valAx>
        <c:axId val="54812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54802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ca-ES"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'Comparativa 19-20'!$A$23</c:f>
              <c:strCache>
                <c:ptCount val="1"/>
                <c:pt idx="0">
                  <c:v>EXPOSICIONS 19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19-20'!$B$23:$M$23</c:f>
              <c:numCache>
                <c:formatCode>#,##0</c:formatCode>
                <c:ptCount val="12"/>
                <c:pt idx="0">
                  <c:v>10271</c:v>
                </c:pt>
                <c:pt idx="1">
                  <c:v>13068</c:v>
                </c:pt>
                <c:pt idx="2">
                  <c:v>14696</c:v>
                </c:pt>
                <c:pt idx="3">
                  <c:v>21537</c:v>
                </c:pt>
                <c:pt idx="4">
                  <c:v>54622</c:v>
                </c:pt>
                <c:pt idx="5">
                  <c:v>13823</c:v>
                </c:pt>
                <c:pt idx="6">
                  <c:v>7245</c:v>
                </c:pt>
                <c:pt idx="7">
                  <c:v>8336</c:v>
                </c:pt>
                <c:pt idx="8">
                  <c:v>8700</c:v>
                </c:pt>
                <c:pt idx="9">
                  <c:v>19468</c:v>
                </c:pt>
                <c:pt idx="10">
                  <c:v>28394</c:v>
                </c:pt>
                <c:pt idx="11">
                  <c:v>23118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9-4B22-BAFB-40A3484AC44B}"/>
            </c:ext>
          </c:extLst>
        </c:ser>
        <c:ser>
          <c:idx val="1"/>
          <c:order val="1"/>
          <c:tx>
            <c:strRef>
              <c:f>'Comparativa 19-20'!$A$24</c:f>
              <c:strCache>
                <c:ptCount val="1"/>
                <c:pt idx="0">
                  <c:v>EXPOSICIONS 20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19-20'!$B$24:$M$24</c:f>
              <c:numCache>
                <c:formatCode>#,##0</c:formatCode>
                <c:ptCount val="12"/>
                <c:pt idx="0">
                  <c:v>17359</c:v>
                </c:pt>
                <c:pt idx="1">
                  <c:v>16801</c:v>
                </c:pt>
                <c:pt idx="2">
                  <c:v>4573</c:v>
                </c:pt>
                <c:pt idx="3">
                  <c:v>0</c:v>
                </c:pt>
                <c:pt idx="4">
                  <c:v>0</c:v>
                </c:pt>
                <c:pt idx="5">
                  <c:v>2949</c:v>
                </c:pt>
                <c:pt idx="6">
                  <c:v>4701</c:v>
                </c:pt>
                <c:pt idx="7">
                  <c:v>6446</c:v>
                </c:pt>
                <c:pt idx="8">
                  <c:v>0</c:v>
                </c:pt>
                <c:pt idx="9">
                  <c:v>7999</c:v>
                </c:pt>
                <c:pt idx="10">
                  <c:v>20028</c:v>
                </c:pt>
                <c:pt idx="11">
                  <c:v>23512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9-4B22-BAFB-40A3484AC44B}"/>
            </c:ext>
          </c:extLst>
        </c:ser>
        <c:ser>
          <c:idx val="2"/>
          <c:order val="2"/>
          <c:tx>
            <c:strRef>
              <c:f>'Comparativa 19-20'!$A$26</c:f>
              <c:strCache>
                <c:ptCount val="1"/>
                <c:pt idx="0">
                  <c:v>ACTIVITATS 19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19-20'!$B$26:$M$26</c:f>
              <c:numCache>
                <c:formatCode>#,##0</c:formatCode>
                <c:ptCount val="12"/>
                <c:pt idx="0">
                  <c:v>4479</c:v>
                </c:pt>
                <c:pt idx="1">
                  <c:v>19300</c:v>
                </c:pt>
                <c:pt idx="2">
                  <c:v>10064</c:v>
                </c:pt>
                <c:pt idx="3">
                  <c:v>26502</c:v>
                </c:pt>
                <c:pt idx="4">
                  <c:v>23363</c:v>
                </c:pt>
                <c:pt idx="5">
                  <c:v>14567</c:v>
                </c:pt>
                <c:pt idx="6">
                  <c:v>2870</c:v>
                </c:pt>
                <c:pt idx="7">
                  <c:v>7862</c:v>
                </c:pt>
                <c:pt idx="8">
                  <c:v>13845</c:v>
                </c:pt>
                <c:pt idx="9">
                  <c:v>4591</c:v>
                </c:pt>
                <c:pt idx="10">
                  <c:v>9915</c:v>
                </c:pt>
                <c:pt idx="11">
                  <c:v>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9-4B22-BAFB-40A3484AC44B}"/>
            </c:ext>
          </c:extLst>
        </c:ser>
        <c:ser>
          <c:idx val="3"/>
          <c:order val="3"/>
          <c:tx>
            <c:strRef>
              <c:f>'Comparativa 19-20'!$A$27</c:f>
              <c:strCache>
                <c:ptCount val="1"/>
                <c:pt idx="0">
                  <c:v>ACTIVITATS 20/EDUCACIÓ 20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19-20'!$B$27:$M$27</c:f>
              <c:numCache>
                <c:formatCode>#,##0</c:formatCode>
                <c:ptCount val="12"/>
                <c:pt idx="0">
                  <c:v>2623</c:v>
                </c:pt>
                <c:pt idx="1">
                  <c:v>8639</c:v>
                </c:pt>
                <c:pt idx="2">
                  <c:v>2942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1580</c:v>
                </c:pt>
                <c:pt idx="7">
                  <c:v>706</c:v>
                </c:pt>
                <c:pt idx="8">
                  <c:v>3286</c:v>
                </c:pt>
                <c:pt idx="9">
                  <c:v>2336</c:v>
                </c:pt>
                <c:pt idx="10">
                  <c:v>1044</c:v>
                </c:pt>
                <c:pt idx="11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9-4B22-BAFB-40A3484AC44B}"/>
            </c:ext>
          </c:extLst>
        </c:ser>
        <c:ser>
          <c:idx val="4"/>
          <c:order val="4"/>
          <c:tx>
            <c:strRef>
              <c:f>'Comparativa 19-20'!$A$29</c:f>
              <c:strCache>
                <c:ptCount val="1"/>
                <c:pt idx="0">
                  <c:v>CURSOS, DEBATS 19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19-20'!$B$29:$M$29</c:f>
              <c:numCache>
                <c:formatCode>#,##0</c:formatCode>
                <c:ptCount val="12"/>
                <c:pt idx="0">
                  <c:v>2113</c:v>
                </c:pt>
                <c:pt idx="1">
                  <c:v>5218</c:v>
                </c:pt>
                <c:pt idx="2">
                  <c:v>3079</c:v>
                </c:pt>
                <c:pt idx="3">
                  <c:v>4716</c:v>
                </c:pt>
                <c:pt idx="4">
                  <c:v>3747</c:v>
                </c:pt>
                <c:pt idx="5">
                  <c:v>3706</c:v>
                </c:pt>
                <c:pt idx="6">
                  <c:v>915</c:v>
                </c:pt>
                <c:pt idx="7">
                  <c:v>0</c:v>
                </c:pt>
                <c:pt idx="8">
                  <c:v>315</c:v>
                </c:pt>
                <c:pt idx="9">
                  <c:v>17462</c:v>
                </c:pt>
                <c:pt idx="10">
                  <c:v>4814</c:v>
                </c:pt>
                <c:pt idx="11">
                  <c:v>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E9-4B22-BAFB-40A3484AC44B}"/>
            </c:ext>
          </c:extLst>
        </c:ser>
        <c:ser>
          <c:idx val="5"/>
          <c:order val="5"/>
          <c:tx>
            <c:strRef>
              <c:f>'Comparativa 19-20'!$A$30</c:f>
              <c:strCache>
                <c:ptCount val="1"/>
                <c:pt idx="0">
                  <c:v>CURSOS, DEBATS 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19-20'!$B$30:$M$30</c:f>
              <c:numCache>
                <c:formatCode>#,##0</c:formatCode>
                <c:ptCount val="12"/>
                <c:pt idx="0">
                  <c:v>2148</c:v>
                </c:pt>
                <c:pt idx="1">
                  <c:v>4005</c:v>
                </c:pt>
                <c:pt idx="2">
                  <c:v>777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304</c:v>
                </c:pt>
                <c:pt idx="9">
                  <c:v>2621</c:v>
                </c:pt>
                <c:pt idx="10">
                  <c:v>230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E9-4B22-BAFB-40A3484AC44B}"/>
            </c:ext>
          </c:extLst>
        </c:ser>
        <c:ser>
          <c:idx val="6"/>
          <c:order val="6"/>
          <c:tx>
            <c:strRef>
              <c:f>'Comparativa 19-20'!$A$32</c:f>
              <c:strCache>
                <c:ptCount val="1"/>
                <c:pt idx="0">
                  <c:v>ARXIUS CCCB 19</c:v>
                </c:pt>
              </c:strCache>
            </c:strRef>
          </c:tx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19-20'!$B$32:$M$32</c:f>
              <c:numCache>
                <c:formatCode>#,##0</c:formatCode>
                <c:ptCount val="12"/>
                <c:pt idx="0">
                  <c:v>1487</c:v>
                </c:pt>
                <c:pt idx="1">
                  <c:v>1630</c:v>
                </c:pt>
                <c:pt idx="2">
                  <c:v>1544</c:v>
                </c:pt>
                <c:pt idx="3">
                  <c:v>1509</c:v>
                </c:pt>
                <c:pt idx="4">
                  <c:v>1596</c:v>
                </c:pt>
                <c:pt idx="5">
                  <c:v>768</c:v>
                </c:pt>
                <c:pt idx="6">
                  <c:v>813</c:v>
                </c:pt>
                <c:pt idx="7">
                  <c:v>973</c:v>
                </c:pt>
                <c:pt idx="8">
                  <c:v>851</c:v>
                </c:pt>
                <c:pt idx="9">
                  <c:v>1007</c:v>
                </c:pt>
                <c:pt idx="10">
                  <c:v>1191</c:v>
                </c:pt>
                <c:pt idx="11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E9-4B22-BAFB-40A3484AC44B}"/>
            </c:ext>
          </c:extLst>
        </c:ser>
        <c:ser>
          <c:idx val="7"/>
          <c:order val="7"/>
          <c:tx>
            <c:strRef>
              <c:f>'Comparativa 19-20'!$A$33</c:f>
              <c:strCache>
                <c:ptCount val="1"/>
                <c:pt idx="0">
                  <c:v>ARXIUS CCCB 20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19-20'!$B$33:$M$33</c:f>
              <c:numCache>
                <c:formatCode>#,##0</c:formatCode>
                <c:ptCount val="12"/>
                <c:pt idx="0">
                  <c:v>1316</c:v>
                </c:pt>
                <c:pt idx="1">
                  <c:v>1274</c:v>
                </c:pt>
                <c:pt idx="2">
                  <c:v>454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  <c:pt idx="10">
                  <c:v>52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E9-4B22-BAFB-40A3484AC44B}"/>
            </c:ext>
          </c:extLst>
        </c:ser>
        <c:ser>
          <c:idx val="8"/>
          <c:order val="8"/>
          <c:tx>
            <c:strRef>
              <c:f>'Comparativa 19-20'!$A$35</c:f>
              <c:strCache>
                <c:ptCount val="1"/>
                <c:pt idx="0">
                  <c:v>LLOGUERS-CESSIONS 19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19-20'!$B$35:$M$35</c:f>
              <c:numCache>
                <c:formatCode>#,##0</c:formatCode>
                <c:ptCount val="12"/>
                <c:pt idx="0">
                  <c:v>2565</c:v>
                </c:pt>
                <c:pt idx="1">
                  <c:v>2039</c:v>
                </c:pt>
                <c:pt idx="2">
                  <c:v>5669</c:v>
                </c:pt>
                <c:pt idx="3">
                  <c:v>2315</c:v>
                </c:pt>
                <c:pt idx="4">
                  <c:v>805</c:v>
                </c:pt>
                <c:pt idx="5">
                  <c:v>3658</c:v>
                </c:pt>
                <c:pt idx="6">
                  <c:v>2660</c:v>
                </c:pt>
                <c:pt idx="7">
                  <c:v>290</c:v>
                </c:pt>
                <c:pt idx="8">
                  <c:v>8181</c:v>
                </c:pt>
                <c:pt idx="9">
                  <c:v>2982</c:v>
                </c:pt>
                <c:pt idx="10">
                  <c:v>2440</c:v>
                </c:pt>
                <c:pt idx="11">
                  <c:v>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E9-4B22-BAFB-40A3484AC44B}"/>
            </c:ext>
          </c:extLst>
        </c:ser>
        <c:ser>
          <c:idx val="9"/>
          <c:order val="9"/>
          <c:tx>
            <c:strRef>
              <c:f>'Comparativa 19-20'!$A$36</c:f>
              <c:strCache>
                <c:ptCount val="1"/>
                <c:pt idx="0">
                  <c:v>LLOGUERS-CESSIONS 20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'Comparativa 19-20'!$B$22:$M$22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19-20'!$B$36:$M$36</c:f>
              <c:numCache>
                <c:formatCode>#,##0</c:formatCode>
                <c:ptCount val="12"/>
                <c:pt idx="0">
                  <c:v>1630</c:v>
                </c:pt>
                <c:pt idx="1">
                  <c:v>2189</c:v>
                </c:pt>
                <c:pt idx="2">
                  <c:v>1093</c:v>
                </c:pt>
                <c:pt idx="3">
                  <c:v>0</c:v>
                </c:pt>
                <c:pt idx="4">
                  <c:v>0</c:v>
                </c:pt>
                <c:pt idx="5">
                  <c:v>98</c:v>
                </c:pt>
                <c:pt idx="6">
                  <c:v>41</c:v>
                </c:pt>
                <c:pt idx="7">
                  <c:v>0</c:v>
                </c:pt>
                <c:pt idx="8">
                  <c:v>33</c:v>
                </c:pt>
                <c:pt idx="9">
                  <c:v>227</c:v>
                </c:pt>
                <c:pt idx="10">
                  <c:v>0</c:v>
                </c:pt>
                <c:pt idx="11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E9-4B22-BAFB-40A3484A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979968"/>
        <c:axId val="55059584"/>
        <c:axId val="0"/>
      </c:bar3DChart>
      <c:catAx>
        <c:axId val="5497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55059584"/>
        <c:crosses val="autoZero"/>
        <c:auto val="1"/>
        <c:lblAlgn val="ctr"/>
        <c:lblOffset val="100"/>
        <c:noMultiLvlLbl val="0"/>
      </c:catAx>
      <c:valAx>
        <c:axId val="55059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54979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ca-ES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'Comparativa 19-20'!$P$14</c:f>
              <c:strCache>
                <c:ptCount val="1"/>
                <c:pt idx="0">
                  <c:v>Exposicions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19-20'!$Q$14:$V$14</c:f>
              <c:numCache>
                <c:formatCode>#,##0</c:formatCode>
                <c:ptCount val="6"/>
                <c:pt idx="0">
                  <c:v>104368</c:v>
                </c:pt>
                <c:pt idx="1">
                  <c:v>291616</c:v>
                </c:pt>
                <c:pt idx="2" formatCode="General">
                  <c:v>223278</c:v>
                </c:pt>
                <c:pt idx="3">
                  <c:v>167238</c:v>
                </c:pt>
                <c:pt idx="4">
                  <c:v>232447</c:v>
                </c:pt>
                <c:pt idx="5">
                  <c:v>185396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0-4AED-8C36-86AC269C5F1F}"/>
            </c:ext>
          </c:extLst>
        </c:ser>
        <c:ser>
          <c:idx val="1"/>
          <c:order val="1"/>
          <c:tx>
            <c:strRef>
              <c:f>'Comparativa 19-20'!$P$15</c:f>
              <c:strCache>
                <c:ptCount val="1"/>
                <c:pt idx="0">
                  <c:v>Activitats/Educació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19-20'!$Q$15:$V$15</c:f>
              <c:numCache>
                <c:formatCode>#,##0</c:formatCode>
                <c:ptCount val="6"/>
                <c:pt idx="0">
                  <c:v>24271</c:v>
                </c:pt>
                <c:pt idx="1">
                  <c:v>147714</c:v>
                </c:pt>
                <c:pt idx="2" formatCode="General">
                  <c:v>144354</c:v>
                </c:pt>
                <c:pt idx="3">
                  <c:v>136253</c:v>
                </c:pt>
                <c:pt idx="4">
                  <c:v>145650</c:v>
                </c:pt>
                <c:pt idx="5">
                  <c:v>111108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0-4AED-8C36-86AC269C5F1F}"/>
            </c:ext>
          </c:extLst>
        </c:ser>
        <c:ser>
          <c:idx val="2"/>
          <c:order val="2"/>
          <c:tx>
            <c:strRef>
              <c:f>'Comparativa 19-20'!$P$16</c:f>
              <c:strCache>
                <c:ptCount val="1"/>
                <c:pt idx="0">
                  <c:v>Debats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19-20'!$Q$16:$V$16</c:f>
              <c:numCache>
                <c:formatCode>#,##0</c:formatCode>
                <c:ptCount val="6"/>
                <c:pt idx="0">
                  <c:v>10520</c:v>
                </c:pt>
                <c:pt idx="1">
                  <c:v>33460</c:v>
                </c:pt>
                <c:pt idx="2" formatCode="General">
                  <c:v>48172</c:v>
                </c:pt>
                <c:pt idx="3">
                  <c:v>29031</c:v>
                </c:pt>
                <c:pt idx="4">
                  <c:v>32211</c:v>
                </c:pt>
                <c:pt idx="5">
                  <c:v>27752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0-4AED-8C36-86AC269C5F1F}"/>
            </c:ext>
          </c:extLst>
        </c:ser>
        <c:ser>
          <c:idx val="3"/>
          <c:order val="3"/>
          <c:tx>
            <c:strRef>
              <c:f>'Comparativa 19-20'!$P$17</c:f>
              <c:strCache>
                <c:ptCount val="1"/>
                <c:pt idx="0">
                  <c:v>Arxius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19-20'!$Q$17:$V$17</c:f>
              <c:numCache>
                <c:formatCode>#,##0</c:formatCode>
                <c:ptCount val="6"/>
                <c:pt idx="0">
                  <c:v>3220</c:v>
                </c:pt>
                <c:pt idx="1">
                  <c:v>16006</c:v>
                </c:pt>
                <c:pt idx="2" formatCode="General">
                  <c:v>14304</c:v>
                </c:pt>
                <c:pt idx="3">
                  <c:v>23405</c:v>
                </c:pt>
                <c:pt idx="4">
                  <c:v>21397</c:v>
                </c:pt>
                <c:pt idx="5">
                  <c:v>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D0-4AED-8C36-86AC269C5F1F}"/>
            </c:ext>
          </c:extLst>
        </c:ser>
        <c:ser>
          <c:idx val="4"/>
          <c:order val="4"/>
          <c:tx>
            <c:strRef>
              <c:f>'Comparativa 19-20'!$P$18</c:f>
              <c:strCache>
                <c:ptCount val="1"/>
                <c:pt idx="0">
                  <c:v>Cessions i altres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'Comparativa 19-20'!$Q$13:$V$13</c:f>
              <c:numCache>
                <c:formatCode>General</c:formatCode>
                <c:ptCount val="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</c:numCache>
            </c:numRef>
          </c:cat>
          <c:val>
            <c:numRef>
              <c:f>'Comparativa 19-20'!$Q$18:$V$18</c:f>
              <c:numCache>
                <c:formatCode>#,##0</c:formatCode>
                <c:ptCount val="6"/>
                <c:pt idx="0">
                  <c:v>5543</c:v>
                </c:pt>
                <c:pt idx="1">
                  <c:v>28920</c:v>
                </c:pt>
                <c:pt idx="2" formatCode="General">
                  <c:v>35530</c:v>
                </c:pt>
                <c:pt idx="3">
                  <c:v>27538</c:v>
                </c:pt>
                <c:pt idx="4">
                  <c:v>25689</c:v>
                </c:pt>
                <c:pt idx="5">
                  <c:v>36454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D0-4AED-8C36-86AC269C5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19813656"/>
        <c:axId val="719817592"/>
      </c:barChart>
      <c:catAx>
        <c:axId val="71981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9817592"/>
        <c:crosses val="autoZero"/>
        <c:auto val="1"/>
        <c:lblAlgn val="ctr"/>
        <c:lblOffset val="100"/>
        <c:noMultiLvlLbl val="0"/>
      </c:catAx>
      <c:valAx>
        <c:axId val="71981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981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CC-42F4-918C-AF25AFB0C4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CC-42F4-918C-AF25AFB0C4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CC-42F4-918C-AF25AFB0C4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CC-42F4-918C-AF25AFB0C4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CC-42F4-918C-AF25AFB0C490}"/>
              </c:ext>
            </c:extLst>
          </c:dPt>
          <c:dLbls>
            <c:dLbl>
              <c:idx val="4"/>
              <c:layout>
                <c:manualLayout>
                  <c:x val="0.1514488149002465"/>
                  <c:y val="3.80607023248495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CC-42F4-918C-AF25AFB0C49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'Comparativa 19-20'!$P$4:$P$8</c:f>
              <c:strCache>
                <c:ptCount val="5"/>
                <c:pt idx="0">
                  <c:v>Exposicions</c:v>
                </c:pt>
                <c:pt idx="1">
                  <c:v>Activitats/Educació</c:v>
                </c:pt>
                <c:pt idx="2">
                  <c:v>Debats</c:v>
                </c:pt>
                <c:pt idx="3">
                  <c:v>Arxius</c:v>
                </c:pt>
                <c:pt idx="4">
                  <c:v>Cessions i altres</c:v>
                </c:pt>
              </c:strCache>
            </c:strRef>
          </c:cat>
          <c:val>
            <c:numRef>
              <c:f>'Comparativa 19-20'!$S$4:$S$8</c:f>
              <c:numCache>
                <c:formatCode>#,##0</c:formatCode>
                <c:ptCount val="5"/>
                <c:pt idx="0">
                  <c:v>104368</c:v>
                </c:pt>
                <c:pt idx="1">
                  <c:v>24271</c:v>
                </c:pt>
                <c:pt idx="2">
                  <c:v>10520</c:v>
                </c:pt>
                <c:pt idx="3">
                  <c:v>3220</c:v>
                </c:pt>
                <c:pt idx="4">
                  <c:v>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7-491B-86E2-B88F09E0E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'Comparativa 19-20'!$P$44</c:f>
              <c:strCache>
                <c:ptCount val="1"/>
                <c:pt idx="0">
                  <c:v>VISITES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B0-4F25-8D0A-41D4D34F89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3B0-4F25-8D0A-41D4D34F8904}"/>
              </c:ext>
            </c:extLst>
          </c:dPt>
          <c:dLbls>
            <c:dLbl>
              <c:idx val="0"/>
              <c:layout>
                <c:manualLayout>
                  <c:x val="0.18055555555555555"/>
                  <c:y val="-1.8518518518518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B0-4F25-8D0A-41D4D34F8904}"/>
                </c:ext>
              </c:extLst>
            </c:dLbl>
            <c:dLbl>
              <c:idx val="1"/>
              <c:layout>
                <c:manualLayout>
                  <c:x val="-0.17222222222222225"/>
                  <c:y val="-3.7037037037037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B0-4F25-8D0A-41D4D34F89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'Comparativa 19-20'!$Q$43:$R$43</c:f>
              <c:strCache>
                <c:ptCount val="2"/>
                <c:pt idx="0">
                  <c:v>gener-març</c:v>
                </c:pt>
                <c:pt idx="1">
                  <c:v>juny-desembre</c:v>
                </c:pt>
              </c:strCache>
            </c:strRef>
          </c:cat>
          <c:val>
            <c:numRef>
              <c:f>'Comparativa 19-20'!$Q$44:$R$44</c:f>
              <c:numCache>
                <c:formatCode>#,##0</c:formatCode>
                <c:ptCount val="2"/>
                <c:pt idx="0">
                  <c:v>67823</c:v>
                </c:pt>
                <c:pt idx="1">
                  <c:v>80099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0-4F25-8D0A-41D4D34F890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19-20'!$P$4</c:f>
              <c:strCache>
                <c:ptCount val="1"/>
                <c:pt idx="0">
                  <c:v>Exposicions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19-20'!$V$3:$W$3</c:f>
              <c:strCache>
                <c:ptCount val="2"/>
                <c:pt idx="0">
                  <c:v>gener-març</c:v>
                </c:pt>
                <c:pt idx="1">
                  <c:v>juny-desembre</c:v>
                </c:pt>
              </c:strCache>
            </c:strRef>
          </c:cat>
          <c:val>
            <c:numRef>
              <c:f>'Comparativa 19-20'!$V$4:$W$4</c:f>
              <c:numCache>
                <c:formatCode>#,##0</c:formatCode>
                <c:ptCount val="2"/>
                <c:pt idx="0">
                  <c:v>38733</c:v>
                </c:pt>
                <c:pt idx="1">
                  <c:v>65635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D4D-A029-1144C975CDE6}"/>
            </c:ext>
          </c:extLst>
        </c:ser>
        <c:ser>
          <c:idx val="1"/>
          <c:order val="1"/>
          <c:tx>
            <c:strRef>
              <c:f>'Comparativa 19-20'!$P$5</c:f>
              <c:strCache>
                <c:ptCount val="1"/>
                <c:pt idx="0">
                  <c:v>Activitats/Educació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19-20'!$V$3:$W$3</c:f>
              <c:strCache>
                <c:ptCount val="2"/>
                <c:pt idx="0">
                  <c:v>gener-març</c:v>
                </c:pt>
                <c:pt idx="1">
                  <c:v>juny-desembre</c:v>
                </c:pt>
              </c:strCache>
            </c:strRef>
          </c:cat>
          <c:val>
            <c:numRef>
              <c:f>'Comparativa 19-20'!$V$5:$W$5</c:f>
              <c:numCache>
                <c:formatCode>#,##0</c:formatCode>
                <c:ptCount val="2"/>
                <c:pt idx="0">
                  <c:v>14204</c:v>
                </c:pt>
                <c:pt idx="1">
                  <c:v>10067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E-4D4D-A029-1144C975CDE6}"/>
            </c:ext>
          </c:extLst>
        </c:ser>
        <c:ser>
          <c:idx val="2"/>
          <c:order val="2"/>
          <c:tx>
            <c:strRef>
              <c:f>'Comparativa 19-20'!$P$6</c:f>
              <c:strCache>
                <c:ptCount val="1"/>
                <c:pt idx="0">
                  <c:v>Debats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19-20'!$V$3:$W$3</c:f>
              <c:strCache>
                <c:ptCount val="2"/>
                <c:pt idx="0">
                  <c:v>gener-març</c:v>
                </c:pt>
                <c:pt idx="1">
                  <c:v>juny-desembre</c:v>
                </c:pt>
              </c:strCache>
            </c:strRef>
          </c:cat>
          <c:val>
            <c:numRef>
              <c:f>'Comparativa 19-20'!$V$6:$W$6</c:f>
              <c:numCache>
                <c:formatCode>#,##0</c:formatCode>
                <c:ptCount val="2"/>
                <c:pt idx="0">
                  <c:v>6930</c:v>
                </c:pt>
                <c:pt idx="1">
                  <c:v>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E-4D4D-A029-1144C975CDE6}"/>
            </c:ext>
          </c:extLst>
        </c:ser>
        <c:ser>
          <c:idx val="3"/>
          <c:order val="3"/>
          <c:tx>
            <c:strRef>
              <c:f>'Comparativa 19-20'!$P$7</c:f>
              <c:strCache>
                <c:ptCount val="1"/>
                <c:pt idx="0">
                  <c:v>Arxius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19-20'!$V$3:$W$3</c:f>
              <c:strCache>
                <c:ptCount val="2"/>
                <c:pt idx="0">
                  <c:v>gener-març</c:v>
                </c:pt>
                <c:pt idx="1">
                  <c:v>juny-desembre</c:v>
                </c:pt>
              </c:strCache>
            </c:strRef>
          </c:cat>
          <c:val>
            <c:numRef>
              <c:f>'Comparativa 19-20'!$V$7:$W$7</c:f>
              <c:numCache>
                <c:formatCode>#,##0</c:formatCode>
                <c:ptCount val="2"/>
                <c:pt idx="0">
                  <c:v>3044</c:v>
                </c:pt>
                <c:pt idx="1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E-4D4D-A029-1144C975CDE6}"/>
            </c:ext>
          </c:extLst>
        </c:ser>
        <c:ser>
          <c:idx val="4"/>
          <c:order val="4"/>
          <c:tx>
            <c:strRef>
              <c:f>'Comparativa 19-20'!$P$8</c:f>
              <c:strCache>
                <c:ptCount val="1"/>
                <c:pt idx="0">
                  <c:v>Cessions i altres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'Comparativa 19-20'!$V$3:$W$3</c:f>
              <c:strCache>
                <c:ptCount val="2"/>
                <c:pt idx="0">
                  <c:v>gener-març</c:v>
                </c:pt>
                <c:pt idx="1">
                  <c:v>juny-desembre</c:v>
                </c:pt>
              </c:strCache>
            </c:strRef>
          </c:cat>
          <c:val>
            <c:numRef>
              <c:f>'Comparativa 19-20'!$V$8:$W$8</c:f>
              <c:numCache>
                <c:formatCode>#,##0</c:formatCode>
                <c:ptCount val="2"/>
                <c:pt idx="0">
                  <c:v>4912</c:v>
                </c:pt>
                <c:pt idx="1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E-4D4D-A029-1144C975CD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0089064"/>
        <c:axId val="910086768"/>
      </c:barChart>
      <c:catAx>
        <c:axId val="91008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10086768"/>
        <c:crosses val="autoZero"/>
        <c:auto val="1"/>
        <c:lblAlgn val="ctr"/>
        <c:lblOffset val="100"/>
        <c:noMultiLvlLbl val="0"/>
      </c:catAx>
      <c:valAx>
        <c:axId val="91008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1008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02070564-E5F2-41E5-8E1C-12C54DE35DD8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ca-ES" sz="1100" b="0" i="0" u="none" strike="noStrike" baseline="0"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1"/>
            <cx:separator>, </cx:separator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/>
                  </a:pPr>
                  <a:r>
                    <a:rPr lang="ca-ES" sz="900" b="0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Arxius, 3.220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6.xml"/><Relationship Id="rId7" Type="http://schemas.microsoft.com/office/2014/relationships/chartEx" Target="../charts/chartEx1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284921</xdr:colOff>
      <xdr:row>133</xdr:row>
      <xdr:rowOff>33147</xdr:rowOff>
    </xdr:from>
    <xdr:to>
      <xdr:col>11</xdr:col>
      <xdr:colOff>63500</xdr:colOff>
      <xdr:row>154</xdr:row>
      <xdr:rowOff>137582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8B72A6C-BBD0-456C-83DA-1DC7E0096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392906</xdr:colOff>
      <xdr:row>88</xdr:row>
      <xdr:rowOff>0</xdr:rowOff>
    </xdr:from>
    <xdr:to>
      <xdr:col>20</xdr:col>
      <xdr:colOff>511969</xdr:colOff>
      <xdr:row>103</xdr:row>
      <xdr:rowOff>71439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61AF16B7-4C99-43FE-8774-F2C709D91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947209</xdr:colOff>
      <xdr:row>19</xdr:row>
      <xdr:rowOff>110067</xdr:rowOff>
    </xdr:from>
    <xdr:to>
      <xdr:col>11</xdr:col>
      <xdr:colOff>370418</xdr:colOff>
      <xdr:row>36</xdr:row>
      <xdr:rowOff>179917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CC3AEFAE-DAD6-442F-A97F-075E1B4D4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89535</xdr:rowOff>
    </xdr:from>
    <xdr:to>
      <xdr:col>12</xdr:col>
      <xdr:colOff>828675</xdr:colOff>
      <xdr:row>76</xdr:row>
      <xdr:rowOff>148590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6C254F40-83DB-4116-B584-82CE5F533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85</xdr:row>
      <xdr:rowOff>131444</xdr:rowOff>
    </xdr:from>
    <xdr:to>
      <xdr:col>12</xdr:col>
      <xdr:colOff>285751</xdr:colOff>
      <xdr:row>107</xdr:row>
      <xdr:rowOff>179070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B7B5221-E9C7-40C8-9594-F3451A959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572253</xdr:colOff>
      <xdr:row>9</xdr:row>
      <xdr:rowOff>48382</xdr:rowOff>
    </xdr:from>
    <xdr:to>
      <xdr:col>29</xdr:col>
      <xdr:colOff>374951</xdr:colOff>
      <xdr:row>23</xdr:row>
      <xdr:rowOff>100087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B83FB9EF-A935-4D60-BC1C-8348127E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136072</xdr:colOff>
      <xdr:row>23</xdr:row>
      <xdr:rowOff>81642</xdr:rowOff>
    </xdr:from>
    <xdr:to>
      <xdr:col>20</xdr:col>
      <xdr:colOff>217715</xdr:colOff>
      <xdr:row>40</xdr:row>
      <xdr:rowOff>95250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223B5429-59DF-43DD-8458-0EDF10936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1401535</xdr:colOff>
      <xdr:row>46</xdr:row>
      <xdr:rowOff>108857</xdr:rowOff>
    </xdr:from>
    <xdr:to>
      <xdr:col>20</xdr:col>
      <xdr:colOff>530678</xdr:colOff>
      <xdr:row>60</xdr:row>
      <xdr:rowOff>65313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70A351CD-4BAF-48C5-9D1B-C4584ABBB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462640</xdr:colOff>
      <xdr:row>25</xdr:row>
      <xdr:rowOff>138792</xdr:rowOff>
    </xdr:from>
    <xdr:to>
      <xdr:col>29</xdr:col>
      <xdr:colOff>518583</xdr:colOff>
      <xdr:row>40</xdr:row>
      <xdr:rowOff>169333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E6796465-BF04-4C4D-AC35-DF9F78BEF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353785</xdr:colOff>
      <xdr:row>43</xdr:row>
      <xdr:rowOff>29935</xdr:rowOff>
    </xdr:from>
    <xdr:to>
      <xdr:col>28</xdr:col>
      <xdr:colOff>381000</xdr:colOff>
      <xdr:row>59</xdr:row>
      <xdr:rowOff>10582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àfic 8">
              <a:extLst>
                <a:ext uri="{FF2B5EF4-FFF2-40B4-BE49-F238E27FC236}">
                  <a16:creationId xmlns:a16="http://schemas.microsoft.com/office/drawing/2014/main" id="{59FE941C-D5E5-4E03-ACB7-A8490E53AB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89460" y="8678635"/>
              <a:ext cx="5037365" cy="30286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30</xdr:col>
      <xdr:colOff>136071</xdr:colOff>
      <xdr:row>8</xdr:row>
      <xdr:rowOff>95250</xdr:rowOff>
    </xdr:from>
    <xdr:to>
      <xdr:col>38</xdr:col>
      <xdr:colOff>278948</xdr:colOff>
      <xdr:row>22</xdr:row>
      <xdr:rowOff>146956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27346D58-592A-49B4-934F-2522A4883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75</xdr:row>
      <xdr:rowOff>144780</xdr:rowOff>
    </xdr:from>
    <xdr:to>
      <xdr:col>14</xdr:col>
      <xdr:colOff>15240</xdr:colOff>
      <xdr:row>100</xdr:row>
      <xdr:rowOff>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DCC619F4-CEC8-48F1-B20A-5E163A1C1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276226</xdr:colOff>
      <xdr:row>75</xdr:row>
      <xdr:rowOff>121920</xdr:rowOff>
    </xdr:from>
    <xdr:to>
      <xdr:col>31</xdr:col>
      <xdr:colOff>127636</xdr:colOff>
      <xdr:row>100</xdr:row>
      <xdr:rowOff>9525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74A93712-9585-47F6-9EBD-0F33AE643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95250</xdr:colOff>
      <xdr:row>38</xdr:row>
      <xdr:rowOff>160020</xdr:rowOff>
    </xdr:from>
    <xdr:to>
      <xdr:col>34</xdr:col>
      <xdr:colOff>106680</xdr:colOff>
      <xdr:row>66</xdr:row>
      <xdr:rowOff>116205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596B2A3B-AF55-4893-A5BC-713F02583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371475</xdr:colOff>
      <xdr:row>76</xdr:row>
      <xdr:rowOff>85725</xdr:rowOff>
    </xdr:from>
    <xdr:to>
      <xdr:col>40</xdr:col>
      <xdr:colOff>327660</xdr:colOff>
      <xdr:row>99</xdr:row>
      <xdr:rowOff>129540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89AA8FDC-672B-4B87-B18D-6E09A8CD8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390525</xdr:colOff>
      <xdr:row>36</xdr:row>
      <xdr:rowOff>157162</xdr:rowOff>
    </xdr:from>
    <xdr:to>
      <xdr:col>47</xdr:col>
      <xdr:colOff>19050</xdr:colOff>
      <xdr:row>65</xdr:row>
      <xdr:rowOff>66675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7670ED6C-8386-4BA8-B1B0-23997FFCC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1019175</xdr:colOff>
      <xdr:row>38</xdr:row>
      <xdr:rowOff>142875</xdr:rowOff>
    </xdr:from>
    <xdr:to>
      <xdr:col>15</xdr:col>
      <xdr:colOff>523875</xdr:colOff>
      <xdr:row>64</xdr:row>
      <xdr:rowOff>123825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FEF25F91-146C-4842-B7C8-3A8935451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1057275</xdr:colOff>
      <xdr:row>5</xdr:row>
      <xdr:rowOff>4761</xdr:rowOff>
    </xdr:from>
    <xdr:to>
      <xdr:col>12</xdr:col>
      <xdr:colOff>19050</xdr:colOff>
      <xdr:row>23</xdr:row>
      <xdr:rowOff>28574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F7349222-7BDB-437E-9BDF-7BA09F74D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304800</xdr:colOff>
      <xdr:row>4</xdr:row>
      <xdr:rowOff>128587</xdr:rowOff>
    </xdr:from>
    <xdr:to>
      <xdr:col>22</xdr:col>
      <xdr:colOff>161925</xdr:colOff>
      <xdr:row>23</xdr:row>
      <xdr:rowOff>0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55BEC52-6F16-498C-BDE7-F6D5FA217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57149</xdr:colOff>
      <xdr:row>7</xdr:row>
      <xdr:rowOff>85725</xdr:rowOff>
    </xdr:from>
    <xdr:to>
      <xdr:col>42</xdr:col>
      <xdr:colOff>485775</xdr:colOff>
      <xdr:row>29</xdr:row>
      <xdr:rowOff>142876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7421A0F7-03C4-4291-B8CF-E8F2CACEE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UNICACIO\MARIA\VISITANTS%20AL%20CCCB\2020\CCCB-Xifres%202020%20actualit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T$\Users\mari\AppData\Local\Microsoft\Windows\Temporary%20Internet%20Files\Content.IE5\WVOESBKV\CCCB-Xifres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ISITANTS%20AL%20CCCB/CCCB-Xifr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"/>
      <sheetName val="Febrer"/>
      <sheetName val="Març"/>
      <sheetName val="Abril"/>
      <sheetName val="Maig"/>
      <sheetName val="Juny"/>
      <sheetName val="Juliol"/>
      <sheetName val="Agost"/>
      <sheetName val="Setembre"/>
      <sheetName val="Octubre"/>
      <sheetName val="Novembre"/>
      <sheetName val="Desembre"/>
      <sheetName val="TOTALS per mes"/>
      <sheetName val="TOTALS"/>
      <sheetName val="Streamings"/>
      <sheetName val="Comparativa 19-20"/>
      <sheetName val="xifres setmana"/>
      <sheetName val="WPP2020"/>
      <sheetName val="Estiu 2020-comparativa"/>
      <sheetName val="Gameplay-projecci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G4">
            <v>4508</v>
          </cell>
        </row>
        <row r="5">
          <cell r="AG5">
            <v>1410</v>
          </cell>
        </row>
        <row r="6">
          <cell r="AG6">
            <v>611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"/>
      <sheetName val="Febrer"/>
      <sheetName val="Març"/>
      <sheetName val="Abril"/>
      <sheetName val="Maig"/>
      <sheetName val="Juny"/>
      <sheetName val="Juliol"/>
      <sheetName val="Agost"/>
      <sheetName val="Setembre"/>
      <sheetName val="Octubre"/>
      <sheetName val="Novembre"/>
      <sheetName val="Desembre"/>
      <sheetName val="Totals-mes"/>
      <sheetName val="Full2"/>
      <sheetName val="TOTALS"/>
      <sheetName val="Comparativa 18-19"/>
      <sheetName val="xifres setmana"/>
      <sheetName val="dg tarda"/>
      <sheetName val="Ful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66375</v>
          </cell>
        </row>
        <row r="7">
          <cell r="B7">
            <v>6324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"/>
      <sheetName val="Febrer"/>
      <sheetName val="Març"/>
      <sheetName val="Abril"/>
      <sheetName val="Maig"/>
      <sheetName val="Juny"/>
      <sheetName val="Juliol"/>
      <sheetName val="Agost"/>
      <sheetName val="Setembre"/>
      <sheetName val="Octubre"/>
      <sheetName val="Novembre"/>
      <sheetName val="Desembre"/>
      <sheetName val="TOTALS per mes"/>
      <sheetName val="Full2"/>
      <sheetName val="TOTALS"/>
      <sheetName val="Comparativa 19-20"/>
      <sheetName val="xifres setmana"/>
      <sheetName val="Gameplay-xifres"/>
      <sheetName val="Full1"/>
    </sheetNames>
    <sheetDataSet>
      <sheetData sheetId="0" refreshError="1"/>
      <sheetData sheetId="1" refreshError="1"/>
      <sheetData sheetId="2" refreshError="1">
        <row r="3">
          <cell r="B3">
            <v>2003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A922-895C-4967-B498-25F3E090AA04}">
  <sheetPr>
    <pageSetUpPr fitToPage="1"/>
  </sheetPr>
  <dimension ref="A1:S132"/>
  <sheetViews>
    <sheetView tabSelected="1" zoomScale="90" zoomScaleNormal="90" workbookViewId="0">
      <pane ySplit="1" topLeftCell="A2" activePane="bottomLeft" state="frozen"/>
      <selection pane="bottomLeft" activeCell="A32" sqref="A32"/>
    </sheetView>
  </sheetViews>
  <sheetFormatPr defaultColWidth="11.42578125" defaultRowHeight="12.75" x14ac:dyDescent="0.2"/>
  <cols>
    <col min="1" max="1" width="46.85546875" style="2" customWidth="1"/>
    <col min="2" max="3" width="11.42578125" style="1"/>
    <col min="4" max="15" width="11.42578125" style="2"/>
    <col min="16" max="16" width="16.42578125" style="2" bestFit="1" customWidth="1"/>
    <col min="17" max="17" width="10.5703125" style="2" bestFit="1" customWidth="1"/>
    <col min="18" max="18" width="9.28515625" style="2" bestFit="1" customWidth="1"/>
    <col min="19" max="19" width="13.42578125" style="2" bestFit="1" customWidth="1"/>
    <col min="20" max="16384" width="11.42578125" style="2"/>
  </cols>
  <sheetData>
    <row r="1" spans="1:19" s="55" customFormat="1" ht="13.5" thickBot="1" x14ac:dyDescent="0.25">
      <c r="B1" s="56" t="s">
        <v>34</v>
      </c>
      <c r="C1" s="56" t="s">
        <v>35</v>
      </c>
      <c r="D1" s="57" t="s">
        <v>36</v>
      </c>
      <c r="E1" s="57" t="s">
        <v>37</v>
      </c>
      <c r="F1" s="57" t="s">
        <v>38</v>
      </c>
      <c r="G1" s="57" t="s">
        <v>39</v>
      </c>
      <c r="H1" s="57" t="s">
        <v>40</v>
      </c>
      <c r="I1" s="57" t="s">
        <v>41</v>
      </c>
      <c r="J1" s="57" t="s">
        <v>42</v>
      </c>
      <c r="K1" s="57" t="s">
        <v>43</v>
      </c>
      <c r="L1" s="57" t="s">
        <v>44</v>
      </c>
      <c r="M1" s="57" t="s">
        <v>45</v>
      </c>
      <c r="N1" s="57" t="s">
        <v>46</v>
      </c>
    </row>
    <row r="2" spans="1:19" ht="13.5" thickBot="1" x14ac:dyDescent="0.25">
      <c r="A2" s="58" t="s">
        <v>1</v>
      </c>
    </row>
    <row r="3" spans="1:19" x14ac:dyDescent="0.2">
      <c r="A3" s="3" t="s">
        <v>376</v>
      </c>
      <c r="B3" s="59">
        <v>2921</v>
      </c>
      <c r="C3" s="60"/>
      <c r="D3" s="39"/>
      <c r="E3" s="39"/>
      <c r="F3" s="39"/>
      <c r="G3" s="39"/>
      <c r="H3" s="39"/>
      <c r="I3" s="39"/>
      <c r="J3" s="39"/>
      <c r="K3" s="39"/>
      <c r="L3" s="39"/>
      <c r="M3" s="40"/>
      <c r="N3" s="4">
        <f>SUM(B3:M3)</f>
        <v>2921</v>
      </c>
    </row>
    <row r="4" spans="1:19" x14ac:dyDescent="0.2">
      <c r="A4" s="5" t="s">
        <v>393</v>
      </c>
      <c r="B4" s="6">
        <v>2871</v>
      </c>
      <c r="M4" s="41"/>
      <c r="N4" s="7">
        <f>SUM(B4:M4)</f>
        <v>2871</v>
      </c>
    </row>
    <row r="5" spans="1:19" x14ac:dyDescent="0.2">
      <c r="A5" s="5" t="s">
        <v>400</v>
      </c>
      <c r="B5" s="6">
        <v>0</v>
      </c>
      <c r="M5" s="41"/>
      <c r="N5" s="7">
        <f t="shared" ref="N5:N7" si="0">SUM(B5:M5)</f>
        <v>0</v>
      </c>
    </row>
    <row r="6" spans="1:19" x14ac:dyDescent="0.2">
      <c r="A6" s="8" t="s">
        <v>392</v>
      </c>
      <c r="B6" s="6">
        <v>50</v>
      </c>
      <c r="M6" s="41"/>
      <c r="N6" s="7">
        <f t="shared" si="0"/>
        <v>50</v>
      </c>
    </row>
    <row r="7" spans="1:19" s="16" customFormat="1" x14ac:dyDescent="0.2">
      <c r="A7" s="9" t="s">
        <v>394</v>
      </c>
      <c r="B7" s="6">
        <v>253</v>
      </c>
      <c r="C7" s="49"/>
      <c r="M7" s="50"/>
      <c r="N7" s="51">
        <f t="shared" si="0"/>
        <v>253</v>
      </c>
      <c r="P7" s="78" t="s">
        <v>145</v>
      </c>
      <c r="Q7" s="91" t="s">
        <v>281</v>
      </c>
      <c r="R7" s="91" t="s">
        <v>282</v>
      </c>
      <c r="S7" s="164" t="s">
        <v>287</v>
      </c>
    </row>
    <row r="8" spans="1:19" s="14" customFormat="1" x14ac:dyDescent="0.2">
      <c r="A8" s="10" t="s">
        <v>145</v>
      </c>
      <c r="B8" s="12">
        <v>14438</v>
      </c>
      <c r="C8" s="12">
        <v>16801</v>
      </c>
      <c r="D8" s="12">
        <v>4573</v>
      </c>
      <c r="E8" s="12">
        <v>0</v>
      </c>
      <c r="F8" s="12">
        <v>0</v>
      </c>
      <c r="G8" s="12">
        <v>2949</v>
      </c>
      <c r="H8" s="12">
        <v>4701</v>
      </c>
      <c r="I8" s="12">
        <v>6446</v>
      </c>
      <c r="J8" s="12"/>
      <c r="K8" s="12"/>
      <c r="L8" s="12"/>
      <c r="M8" s="48"/>
      <c r="N8" s="13">
        <f>SUM(B8:M8)</f>
        <v>49908</v>
      </c>
      <c r="P8" s="75" t="s">
        <v>284</v>
      </c>
      <c r="Q8" s="158">
        <f>SUM(B8:D8)+TOTALS!F4</f>
        <v>42136</v>
      </c>
      <c r="R8" s="161">
        <f>SUM(G8:I8)</f>
        <v>14096</v>
      </c>
      <c r="S8" s="158">
        <f>SUM(Q8:R8)</f>
        <v>56232</v>
      </c>
    </row>
    <row r="9" spans="1:19" x14ac:dyDescent="0.2">
      <c r="A9" s="5" t="s">
        <v>395</v>
      </c>
      <c r="B9" s="6">
        <v>9322</v>
      </c>
      <c r="C9" s="1">
        <v>10015</v>
      </c>
      <c r="D9" s="1">
        <v>2252</v>
      </c>
      <c r="E9" s="1"/>
      <c r="F9" s="1"/>
      <c r="G9" s="1">
        <v>1427</v>
      </c>
      <c r="H9" s="1">
        <v>2456</v>
      </c>
      <c r="I9" s="1">
        <v>3365</v>
      </c>
      <c r="J9" s="1"/>
      <c r="K9" s="1"/>
      <c r="L9" s="1"/>
      <c r="M9" s="20"/>
      <c r="N9" s="7">
        <f>SUM(B9:M9)</f>
        <v>28837</v>
      </c>
      <c r="P9" s="75" t="s">
        <v>66</v>
      </c>
      <c r="Q9" s="159">
        <f>11+26+25+9</f>
        <v>71</v>
      </c>
      <c r="R9" s="52">
        <f>12+27+26</f>
        <v>65</v>
      </c>
      <c r="S9" s="158">
        <f t="shared" ref="S9:S12" si="1">SUM(Q9:R9)</f>
        <v>136</v>
      </c>
    </row>
    <row r="10" spans="1:19" x14ac:dyDescent="0.2">
      <c r="A10" s="5" t="s">
        <v>401</v>
      </c>
      <c r="B10" s="6">
        <v>4256</v>
      </c>
      <c r="C10" s="1">
        <v>4597</v>
      </c>
      <c r="D10" s="1">
        <v>1566</v>
      </c>
      <c r="E10" s="1"/>
      <c r="F10" s="1"/>
      <c r="G10" s="1">
        <v>1483</v>
      </c>
      <c r="H10" s="1">
        <v>1975</v>
      </c>
      <c r="I10" s="1">
        <v>3034</v>
      </c>
      <c r="J10" s="1"/>
      <c r="K10" s="1"/>
      <c r="L10" s="1"/>
      <c r="M10" s="20"/>
      <c r="N10" s="7">
        <f t="shared" ref="N10:N11" si="2">SUM(B10:M10)</f>
        <v>16911</v>
      </c>
      <c r="P10" s="75" t="s">
        <v>283</v>
      </c>
      <c r="Q10" s="160">
        <f>Q8/Q9</f>
        <v>593.46478873239437</v>
      </c>
      <c r="R10" s="162">
        <f>R8/R9</f>
        <v>216.86153846153846</v>
      </c>
      <c r="S10" s="162">
        <f>S8/S9</f>
        <v>413.47058823529414</v>
      </c>
    </row>
    <row r="11" spans="1:19" x14ac:dyDescent="0.2">
      <c r="A11" s="8" t="s">
        <v>396</v>
      </c>
      <c r="B11" s="6">
        <v>860</v>
      </c>
      <c r="C11" s="1">
        <v>2189</v>
      </c>
      <c r="D11" s="1">
        <v>755</v>
      </c>
      <c r="E11" s="1"/>
      <c r="F11" s="1"/>
      <c r="G11" s="1">
        <v>39</v>
      </c>
      <c r="H11" s="1">
        <v>270</v>
      </c>
      <c r="I11" s="1">
        <v>47</v>
      </c>
      <c r="J11" s="1"/>
      <c r="K11" s="1"/>
      <c r="L11" s="1"/>
      <c r="M11" s="20"/>
      <c r="N11" s="7">
        <f t="shared" si="2"/>
        <v>4160</v>
      </c>
      <c r="P11" s="75" t="s">
        <v>285</v>
      </c>
      <c r="Q11" s="76">
        <f>SUM(B11:D11)+202</f>
        <v>4006</v>
      </c>
      <c r="R11" s="163">
        <f>SUM(G11:I11)</f>
        <v>356</v>
      </c>
      <c r="S11" s="158">
        <f t="shared" si="1"/>
        <v>4362</v>
      </c>
    </row>
    <row r="12" spans="1:19" x14ac:dyDescent="0.2">
      <c r="A12" s="9" t="s">
        <v>397</v>
      </c>
      <c r="B12" s="61">
        <v>301</v>
      </c>
      <c r="C12" s="49">
        <v>317</v>
      </c>
      <c r="D12" s="49">
        <v>61</v>
      </c>
      <c r="E12" s="49"/>
      <c r="F12" s="49"/>
      <c r="G12" s="49">
        <v>0</v>
      </c>
      <c r="H12" s="49">
        <v>0</v>
      </c>
      <c r="I12" s="49">
        <v>0</v>
      </c>
      <c r="J12" s="1"/>
      <c r="K12" s="1"/>
      <c r="L12" s="1"/>
      <c r="M12" s="20"/>
      <c r="N12" s="7">
        <f>SUM(B12:M12)</f>
        <v>679</v>
      </c>
      <c r="P12" s="75" t="s">
        <v>286</v>
      </c>
      <c r="Q12" s="76">
        <f>SUM(B10:D10)</f>
        <v>10419</v>
      </c>
      <c r="R12" s="76">
        <f>SUM(G10:I10)</f>
        <v>6492</v>
      </c>
      <c r="S12" s="158">
        <f t="shared" si="1"/>
        <v>16911</v>
      </c>
    </row>
    <row r="13" spans="1:19" s="16" customFormat="1" x14ac:dyDescent="0.2">
      <c r="A13" s="10" t="s">
        <v>307</v>
      </c>
      <c r="B13" s="61"/>
      <c r="C13" s="49"/>
      <c r="D13" s="49"/>
      <c r="E13" s="49"/>
      <c r="F13" s="12"/>
      <c r="G13" s="12"/>
      <c r="H13" s="12"/>
      <c r="I13" s="12"/>
      <c r="J13" s="12"/>
      <c r="K13" s="12">
        <v>7999</v>
      </c>
      <c r="L13" s="12">
        <v>8531</v>
      </c>
      <c r="M13" s="12">
        <v>6529</v>
      </c>
      <c r="N13" s="13">
        <f>SUM(H13:M13)</f>
        <v>23059</v>
      </c>
    </row>
    <row r="14" spans="1:19" s="16" customFormat="1" x14ac:dyDescent="0.2">
      <c r="A14" s="5" t="s">
        <v>409</v>
      </c>
      <c r="B14" s="61"/>
      <c r="C14" s="49"/>
      <c r="D14" s="49"/>
      <c r="E14" s="49"/>
      <c r="F14" s="49"/>
      <c r="G14" s="49"/>
      <c r="H14" s="36"/>
      <c r="I14" s="36"/>
      <c r="J14" s="36"/>
      <c r="K14" s="36">
        <v>6552</v>
      </c>
      <c r="L14" s="36">
        <v>5923</v>
      </c>
      <c r="M14" s="36">
        <f>[1]Desembre!AG4</f>
        <v>4508</v>
      </c>
      <c r="N14" s="37">
        <f>SUM(H14:M14)</f>
        <v>16983</v>
      </c>
    </row>
    <row r="15" spans="1:19" s="16" customFormat="1" x14ac:dyDescent="0.2">
      <c r="A15" s="5" t="s">
        <v>410</v>
      </c>
      <c r="B15" s="61"/>
      <c r="C15" s="49"/>
      <c r="D15" s="49"/>
      <c r="E15" s="49"/>
      <c r="F15" s="49"/>
      <c r="G15" s="49"/>
      <c r="H15" s="36"/>
      <c r="I15" s="36"/>
      <c r="J15" s="36"/>
      <c r="K15" s="36">
        <v>1200</v>
      </c>
      <c r="L15" s="36">
        <v>2177</v>
      </c>
      <c r="M15" s="36">
        <f>[1]Desembre!AG5</f>
        <v>1410</v>
      </c>
      <c r="N15" s="37">
        <f t="shared" ref="N15:N17" si="3">SUM(H15:M15)</f>
        <v>4787</v>
      </c>
    </row>
    <row r="16" spans="1:19" s="16" customFormat="1" x14ac:dyDescent="0.2">
      <c r="A16" s="8" t="s">
        <v>411</v>
      </c>
      <c r="B16" s="61"/>
      <c r="C16" s="49"/>
      <c r="D16" s="49"/>
      <c r="E16" s="49"/>
      <c r="F16" s="49"/>
      <c r="G16" s="49"/>
      <c r="H16" s="36"/>
      <c r="I16" s="36"/>
      <c r="J16" s="36"/>
      <c r="K16" s="36">
        <v>247</v>
      </c>
      <c r="L16" s="36">
        <v>431</v>
      </c>
      <c r="M16" s="36">
        <f>[1]Desembre!AG6</f>
        <v>611</v>
      </c>
      <c r="N16" s="37">
        <f t="shared" si="3"/>
        <v>1289</v>
      </c>
    </row>
    <row r="17" spans="1:15" s="16" customFormat="1" x14ac:dyDescent="0.2">
      <c r="A17" s="9" t="s">
        <v>412</v>
      </c>
      <c r="B17" s="61"/>
      <c r="C17" s="49"/>
      <c r="D17" s="49"/>
      <c r="E17" s="49"/>
      <c r="F17" s="49"/>
      <c r="G17" s="49"/>
      <c r="H17" s="36"/>
      <c r="I17" s="36"/>
      <c r="J17" s="36"/>
      <c r="K17" s="36">
        <v>50</v>
      </c>
      <c r="L17" s="36">
        <v>79</v>
      </c>
      <c r="M17" s="36">
        <v>74</v>
      </c>
      <c r="N17" s="37">
        <f t="shared" si="3"/>
        <v>203</v>
      </c>
    </row>
    <row r="18" spans="1:15" s="14" customFormat="1" x14ac:dyDescent="0.2">
      <c r="A18" s="10" t="s">
        <v>375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>
        <v>11497</v>
      </c>
      <c r="M18" s="12">
        <v>16983</v>
      </c>
      <c r="N18" s="13">
        <f>SUM(B18:M18)</f>
        <v>28480</v>
      </c>
    </row>
    <row r="19" spans="1:15" s="16" customFormat="1" x14ac:dyDescent="0.2">
      <c r="A19" s="8" t="s">
        <v>398</v>
      </c>
      <c r="B19" s="61"/>
      <c r="C19" s="49"/>
      <c r="D19" s="49"/>
      <c r="E19" s="36"/>
      <c r="F19" s="1"/>
      <c r="G19" s="1"/>
      <c r="H19" s="1"/>
      <c r="I19" s="1"/>
      <c r="J19" s="1"/>
      <c r="K19" s="49"/>
      <c r="L19" s="36">
        <v>9888</v>
      </c>
      <c r="M19" s="36">
        <v>14803</v>
      </c>
      <c r="N19" s="37">
        <f>SUM(B19:M19)</f>
        <v>24691</v>
      </c>
    </row>
    <row r="20" spans="1:15" s="16" customFormat="1" x14ac:dyDescent="0.2">
      <c r="A20" s="8" t="s">
        <v>402</v>
      </c>
      <c r="B20" s="61"/>
      <c r="C20" s="49"/>
      <c r="D20" s="49"/>
      <c r="E20" s="36"/>
      <c r="F20" s="1"/>
      <c r="G20" s="1"/>
      <c r="H20" s="1"/>
      <c r="I20" s="1"/>
      <c r="J20" s="1"/>
      <c r="K20" s="49"/>
      <c r="L20" s="36">
        <v>1042</v>
      </c>
      <c r="M20" s="36">
        <v>1047</v>
      </c>
      <c r="N20" s="37">
        <f>SUM(B20:M20)</f>
        <v>2089</v>
      </c>
    </row>
    <row r="21" spans="1:15" s="16" customFormat="1" ht="13.5" thickBot="1" x14ac:dyDescent="0.25">
      <c r="A21" s="43" t="s">
        <v>399</v>
      </c>
      <c r="B21" s="61"/>
      <c r="C21" s="49"/>
      <c r="D21" s="49"/>
      <c r="E21" s="36"/>
      <c r="F21" s="1"/>
      <c r="G21" s="1"/>
      <c r="H21" s="1"/>
      <c r="I21" s="1"/>
      <c r="J21" s="1"/>
      <c r="K21" s="49"/>
      <c r="L21" s="36">
        <v>567</v>
      </c>
      <c r="M21" s="36">
        <v>1133</v>
      </c>
      <c r="N21" s="37">
        <f>SUM(B21:M21)</f>
        <v>1700</v>
      </c>
    </row>
    <row r="22" spans="1:15" ht="13.5" thickBot="1" x14ac:dyDescent="0.25">
      <c r="B22" s="26">
        <f>B8+B3</f>
        <v>17359</v>
      </c>
      <c r="C22" s="26">
        <f>C8</f>
        <v>16801</v>
      </c>
      <c r="D22" s="26">
        <f>D8</f>
        <v>4573</v>
      </c>
      <c r="E22" s="26"/>
      <c r="F22" s="26"/>
      <c r="G22" s="26">
        <f>G8</f>
        <v>2949</v>
      </c>
      <c r="H22" s="26">
        <f t="shared" ref="H22:I22" si="4">H8</f>
        <v>4701</v>
      </c>
      <c r="I22" s="26">
        <f t="shared" si="4"/>
        <v>6446</v>
      </c>
      <c r="J22" s="26"/>
      <c r="K22" s="26">
        <f>K13</f>
        <v>7999</v>
      </c>
      <c r="L22" s="26">
        <f>L13+L18</f>
        <v>20028</v>
      </c>
      <c r="M22" s="26">
        <f>M13+M18</f>
        <v>23512</v>
      </c>
      <c r="N22" s="62">
        <f>SUM(B22:M22)</f>
        <v>104368</v>
      </c>
      <c r="O22" s="1"/>
    </row>
    <row r="23" spans="1:15" ht="13.5" thickBot="1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ht="13.5" thickBot="1" x14ac:dyDescent="0.25">
      <c r="A24" s="58" t="s">
        <v>2</v>
      </c>
      <c r="B24" s="6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1"/>
    </row>
    <row r="25" spans="1:15" x14ac:dyDescent="0.2">
      <c r="A25" s="25" t="s">
        <v>27</v>
      </c>
      <c r="B25" s="6"/>
      <c r="D25" s="1">
        <v>990</v>
      </c>
      <c r="E25" s="1"/>
      <c r="F25" s="1"/>
      <c r="G25" s="1"/>
      <c r="H25" s="1"/>
      <c r="I25" s="1"/>
      <c r="J25" s="1"/>
      <c r="K25" s="1"/>
      <c r="L25" s="1"/>
      <c r="M25" s="20"/>
      <c r="N25" s="24">
        <f>SUM(B25:M25)</f>
        <v>990</v>
      </c>
    </row>
    <row r="26" spans="1:15" x14ac:dyDescent="0.2">
      <c r="A26" s="19" t="s">
        <v>3</v>
      </c>
      <c r="B26" s="6">
        <v>702</v>
      </c>
      <c r="C26" s="1">
        <v>694</v>
      </c>
      <c r="D26" s="1">
        <v>288</v>
      </c>
      <c r="E26" s="1"/>
      <c r="F26" s="1"/>
      <c r="G26" s="1"/>
      <c r="H26" s="1"/>
      <c r="I26" s="1"/>
      <c r="J26" s="1">
        <v>114</v>
      </c>
      <c r="K26" s="1">
        <v>86</v>
      </c>
      <c r="L26" s="1">
        <v>59</v>
      </c>
      <c r="M26" s="20">
        <v>92</v>
      </c>
      <c r="N26" s="7">
        <f t="shared" ref="N26:N55" si="5">SUM(B26:M26)</f>
        <v>2035</v>
      </c>
    </row>
    <row r="27" spans="1:15" x14ac:dyDescent="0.2">
      <c r="A27" s="19" t="s">
        <v>4</v>
      </c>
      <c r="B27" s="6">
        <v>500</v>
      </c>
      <c r="C27" s="1">
        <v>680</v>
      </c>
      <c r="D27" s="1">
        <v>0</v>
      </c>
      <c r="E27" s="1"/>
      <c r="F27" s="1"/>
      <c r="G27" s="1"/>
      <c r="H27" s="1"/>
      <c r="I27" s="1"/>
      <c r="J27" s="1"/>
      <c r="K27" s="1">
        <v>0</v>
      </c>
      <c r="L27" s="1"/>
      <c r="M27" s="20">
        <v>0</v>
      </c>
      <c r="N27" s="7">
        <f t="shared" si="5"/>
        <v>1180</v>
      </c>
    </row>
    <row r="28" spans="1:15" x14ac:dyDescent="0.2">
      <c r="A28" s="19" t="s">
        <v>47</v>
      </c>
      <c r="B28" s="6">
        <v>281</v>
      </c>
      <c r="D28" s="1"/>
      <c r="E28" s="1"/>
      <c r="F28" s="1"/>
      <c r="G28" s="1"/>
      <c r="H28" s="1"/>
      <c r="I28" s="1"/>
      <c r="J28" s="1"/>
      <c r="K28" s="1"/>
      <c r="L28" s="1"/>
      <c r="M28" s="20"/>
      <c r="N28" s="7">
        <f t="shared" si="5"/>
        <v>281</v>
      </c>
    </row>
    <row r="29" spans="1:15" x14ac:dyDescent="0.2">
      <c r="A29" s="19" t="s">
        <v>403</v>
      </c>
      <c r="B29" s="6">
        <v>26</v>
      </c>
      <c r="D29" s="1"/>
      <c r="E29" s="1"/>
      <c r="F29" s="1"/>
      <c r="G29" s="1"/>
      <c r="H29" s="1"/>
      <c r="I29" s="1"/>
      <c r="J29" s="1"/>
      <c r="K29" s="1"/>
      <c r="L29" s="1"/>
      <c r="M29" s="20"/>
      <c r="N29" s="7">
        <f t="shared" si="5"/>
        <v>26</v>
      </c>
    </row>
    <row r="30" spans="1:15" x14ac:dyDescent="0.2">
      <c r="A30" s="19" t="s">
        <v>48</v>
      </c>
      <c r="B30" s="6"/>
      <c r="C30" s="1">
        <v>290</v>
      </c>
      <c r="D30" s="1"/>
      <c r="E30" s="1"/>
      <c r="F30" s="1"/>
      <c r="G30" s="1"/>
      <c r="H30" s="1"/>
      <c r="I30" s="1"/>
      <c r="J30" s="1"/>
      <c r="K30" s="1"/>
      <c r="L30" s="1"/>
      <c r="M30" s="20"/>
      <c r="N30" s="7">
        <f t="shared" si="5"/>
        <v>290</v>
      </c>
    </row>
    <row r="31" spans="1:15" x14ac:dyDescent="0.2">
      <c r="A31" s="19" t="s">
        <v>20</v>
      </c>
      <c r="B31" s="6"/>
      <c r="C31" s="1">
        <v>276</v>
      </c>
      <c r="D31" s="1"/>
      <c r="E31" s="1"/>
      <c r="F31" s="1"/>
      <c r="G31" s="1"/>
      <c r="H31" s="1"/>
      <c r="I31" s="1"/>
      <c r="J31" s="1"/>
      <c r="K31" s="1"/>
      <c r="L31" s="1"/>
      <c r="M31" s="20"/>
      <c r="N31" s="7">
        <f t="shared" si="5"/>
        <v>276</v>
      </c>
    </row>
    <row r="32" spans="1:15" x14ac:dyDescent="0.2">
      <c r="A32" s="45" t="s">
        <v>413</v>
      </c>
      <c r="B32" s="6"/>
      <c r="C32" s="1">
        <v>526</v>
      </c>
      <c r="D32" s="1"/>
      <c r="E32" s="1"/>
      <c r="F32" s="1"/>
      <c r="G32" s="1"/>
      <c r="H32" s="1"/>
      <c r="I32" s="1"/>
      <c r="J32" s="1"/>
      <c r="K32" s="1"/>
      <c r="L32" s="1"/>
      <c r="M32" s="20"/>
      <c r="N32" s="7">
        <f t="shared" si="5"/>
        <v>526</v>
      </c>
    </row>
    <row r="33" spans="1:14" x14ac:dyDescent="0.2">
      <c r="A33" s="45" t="s">
        <v>21</v>
      </c>
      <c r="B33" s="6"/>
      <c r="C33" s="1">
        <v>169</v>
      </c>
      <c r="D33" s="1"/>
      <c r="E33" s="1"/>
      <c r="F33" s="1"/>
      <c r="G33" s="1"/>
      <c r="H33" s="1"/>
      <c r="I33" s="1"/>
      <c r="J33" s="1"/>
      <c r="K33" s="1"/>
      <c r="L33" s="1"/>
      <c r="M33" s="20"/>
      <c r="N33" s="7">
        <f t="shared" si="5"/>
        <v>169</v>
      </c>
    </row>
    <row r="34" spans="1:14" x14ac:dyDescent="0.2">
      <c r="A34" s="25" t="s">
        <v>404</v>
      </c>
      <c r="C34" s="1">
        <v>90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7">
        <f t="shared" si="5"/>
        <v>90</v>
      </c>
    </row>
    <row r="35" spans="1:14" x14ac:dyDescent="0.2">
      <c r="A35" s="65" t="s">
        <v>22</v>
      </c>
      <c r="B35" s="2"/>
      <c r="C35" s="1">
        <v>220</v>
      </c>
      <c r="N35" s="7">
        <f t="shared" si="5"/>
        <v>220</v>
      </c>
    </row>
    <row r="36" spans="1:14" x14ac:dyDescent="0.2">
      <c r="A36" s="65" t="s">
        <v>23</v>
      </c>
      <c r="B36" s="2"/>
      <c r="C36" s="1">
        <v>105</v>
      </c>
      <c r="N36" s="7">
        <f t="shared" si="5"/>
        <v>105</v>
      </c>
    </row>
    <row r="37" spans="1:14" x14ac:dyDescent="0.2">
      <c r="A37" s="65" t="s">
        <v>49</v>
      </c>
      <c r="B37" s="2"/>
      <c r="D37" s="2">
        <v>26</v>
      </c>
      <c r="K37" s="2">
        <v>89</v>
      </c>
      <c r="L37" s="1">
        <v>20</v>
      </c>
      <c r="M37" s="1">
        <v>41</v>
      </c>
      <c r="N37" s="7">
        <f t="shared" si="5"/>
        <v>176</v>
      </c>
    </row>
    <row r="38" spans="1:14" x14ac:dyDescent="0.2">
      <c r="A38" s="65" t="s">
        <v>50</v>
      </c>
      <c r="B38" s="2"/>
      <c r="D38" s="2">
        <v>45</v>
      </c>
      <c r="M38" s="1">
        <v>152</v>
      </c>
      <c r="N38" s="7">
        <f>SUM(B38:M38)</f>
        <v>197</v>
      </c>
    </row>
    <row r="39" spans="1:14" x14ac:dyDescent="0.2">
      <c r="A39" s="65" t="s">
        <v>265</v>
      </c>
      <c r="D39" s="1"/>
      <c r="E39" s="1"/>
      <c r="F39" s="1"/>
      <c r="G39" s="1"/>
      <c r="H39" s="1">
        <v>351</v>
      </c>
      <c r="I39" s="1"/>
      <c r="J39" s="1"/>
      <c r="K39" s="1"/>
      <c r="L39" s="1"/>
      <c r="M39" s="20"/>
      <c r="N39" s="7">
        <f t="shared" si="5"/>
        <v>351</v>
      </c>
    </row>
    <row r="40" spans="1:14" x14ac:dyDescent="0.2">
      <c r="A40" s="25" t="s">
        <v>30</v>
      </c>
      <c r="B40" s="6"/>
      <c r="D40" s="1"/>
      <c r="E40" s="1"/>
      <c r="F40" s="1"/>
      <c r="G40" s="1"/>
      <c r="H40" s="1"/>
      <c r="I40" s="1">
        <v>519</v>
      </c>
      <c r="J40" s="1"/>
      <c r="K40" s="1"/>
      <c r="L40" s="1"/>
      <c r="M40" s="20"/>
      <c r="N40" s="7">
        <f t="shared" si="5"/>
        <v>519</v>
      </c>
    </row>
    <row r="41" spans="1:14" x14ac:dyDescent="0.2">
      <c r="A41" s="25" t="s">
        <v>266</v>
      </c>
      <c r="B41" s="6"/>
      <c r="D41" s="1"/>
      <c r="E41" s="1"/>
      <c r="F41" s="1"/>
      <c r="G41" s="1"/>
      <c r="H41" s="1"/>
      <c r="I41" s="1"/>
      <c r="J41" s="1">
        <v>1011</v>
      </c>
      <c r="K41" s="1"/>
      <c r="L41" s="1"/>
      <c r="M41" s="20"/>
      <c r="N41" s="7">
        <f t="shared" si="5"/>
        <v>1011</v>
      </c>
    </row>
    <row r="42" spans="1:14" x14ac:dyDescent="0.2">
      <c r="A42" s="25" t="s">
        <v>31</v>
      </c>
      <c r="B42" s="6"/>
      <c r="D42" s="1"/>
      <c r="E42" s="1"/>
      <c r="F42" s="1"/>
      <c r="G42" s="1"/>
      <c r="H42" s="1"/>
      <c r="I42" s="1"/>
      <c r="J42" s="1">
        <v>1981</v>
      </c>
      <c r="K42" s="1"/>
      <c r="L42" s="1"/>
      <c r="M42" s="20"/>
      <c r="N42" s="7">
        <f t="shared" si="5"/>
        <v>1981</v>
      </c>
    </row>
    <row r="43" spans="1:14" x14ac:dyDescent="0.2">
      <c r="A43" s="25" t="s">
        <v>384</v>
      </c>
      <c r="B43" s="6"/>
      <c r="D43" s="1"/>
      <c r="E43" s="1"/>
      <c r="F43" s="1"/>
      <c r="G43" s="1"/>
      <c r="H43" s="1"/>
      <c r="I43" s="1"/>
      <c r="J43" s="1"/>
      <c r="K43" s="1">
        <v>8</v>
      </c>
      <c r="L43" s="1">
        <v>5</v>
      </c>
      <c r="M43" s="20">
        <v>37</v>
      </c>
      <c r="N43" s="7">
        <f t="shared" ref="N43:N48" si="6">SUM(B43:M43)</f>
        <v>50</v>
      </c>
    </row>
    <row r="44" spans="1:14" x14ac:dyDescent="0.2">
      <c r="A44" s="25" t="s">
        <v>298</v>
      </c>
      <c r="B44" s="6"/>
      <c r="D44" s="1"/>
      <c r="E44" s="1"/>
      <c r="F44" s="1"/>
      <c r="G44" s="1"/>
      <c r="H44" s="1"/>
      <c r="I44" s="1"/>
      <c r="J44" s="1"/>
      <c r="K44" s="1">
        <v>520</v>
      </c>
      <c r="L44" s="1"/>
      <c r="M44" s="20"/>
      <c r="N44" s="7">
        <f t="shared" si="6"/>
        <v>520</v>
      </c>
    </row>
    <row r="45" spans="1:14" x14ac:dyDescent="0.2">
      <c r="A45" s="25" t="s">
        <v>301</v>
      </c>
      <c r="B45" s="6"/>
      <c r="D45" s="1"/>
      <c r="E45" s="1"/>
      <c r="F45" s="1"/>
      <c r="G45" s="1"/>
      <c r="H45" s="1"/>
      <c r="I45" s="1"/>
      <c r="J45" s="1"/>
      <c r="K45" s="1">
        <v>255</v>
      </c>
      <c r="L45" s="1"/>
      <c r="M45" s="20"/>
      <c r="N45" s="7">
        <f t="shared" si="6"/>
        <v>255</v>
      </c>
    </row>
    <row r="46" spans="1:14" x14ac:dyDescent="0.2">
      <c r="A46" s="25" t="s">
        <v>32</v>
      </c>
      <c r="B46" s="6"/>
      <c r="D46" s="1"/>
      <c r="E46" s="1"/>
      <c r="F46" s="1"/>
      <c r="G46" s="1"/>
      <c r="H46" s="1"/>
      <c r="I46" s="1"/>
      <c r="J46" s="1"/>
      <c r="K46" s="1">
        <v>598</v>
      </c>
      <c r="L46" s="1"/>
      <c r="M46" s="20"/>
      <c r="N46" s="7">
        <f t="shared" si="6"/>
        <v>598</v>
      </c>
    </row>
    <row r="47" spans="1:14" x14ac:dyDescent="0.2">
      <c r="A47" s="25" t="s">
        <v>405</v>
      </c>
      <c r="B47" s="6"/>
      <c r="D47" s="1"/>
      <c r="E47" s="1"/>
      <c r="F47" s="1"/>
      <c r="G47" s="1"/>
      <c r="H47" s="1"/>
      <c r="I47" s="1"/>
      <c r="J47" s="1"/>
      <c r="K47" s="1">
        <v>17</v>
      </c>
      <c r="L47" s="1"/>
      <c r="M47" s="20"/>
      <c r="N47" s="7">
        <f t="shared" si="6"/>
        <v>17</v>
      </c>
    </row>
    <row r="48" spans="1:14" x14ac:dyDescent="0.2">
      <c r="A48" s="25" t="s">
        <v>302</v>
      </c>
      <c r="B48" s="6"/>
      <c r="D48" s="1"/>
      <c r="E48" s="1"/>
      <c r="F48" s="1"/>
      <c r="G48" s="1"/>
      <c r="H48" s="1"/>
      <c r="I48" s="1"/>
      <c r="J48" s="1"/>
      <c r="K48" s="1">
        <v>46</v>
      </c>
      <c r="L48" s="1">
        <v>50</v>
      </c>
      <c r="M48" s="20"/>
      <c r="N48" s="7">
        <f t="shared" si="6"/>
        <v>96</v>
      </c>
    </row>
    <row r="49" spans="1:15" x14ac:dyDescent="0.2">
      <c r="A49" s="25" t="s">
        <v>306</v>
      </c>
      <c r="B49" s="6"/>
      <c r="D49" s="1"/>
      <c r="E49" s="1"/>
      <c r="F49" s="1"/>
      <c r="G49" s="1"/>
      <c r="H49" s="1"/>
      <c r="I49" s="1"/>
      <c r="J49" s="1"/>
      <c r="K49" s="1"/>
      <c r="L49" s="1">
        <v>166</v>
      </c>
      <c r="M49" s="20"/>
      <c r="N49" s="7">
        <f>SUM(B49:M49)</f>
        <v>166</v>
      </c>
    </row>
    <row r="50" spans="1:15" x14ac:dyDescent="0.2">
      <c r="A50" s="25" t="s">
        <v>386</v>
      </c>
      <c r="B50" s="6"/>
      <c r="D50" s="1"/>
      <c r="E50" s="1"/>
      <c r="F50" s="1"/>
      <c r="G50" s="1"/>
      <c r="H50" s="1"/>
      <c r="I50" s="1"/>
      <c r="J50" s="1"/>
      <c r="K50" s="1"/>
      <c r="L50" s="1"/>
      <c r="M50" s="20">
        <v>92</v>
      </c>
      <c r="N50" s="7">
        <f>SUM(B50:M50)</f>
        <v>92</v>
      </c>
    </row>
    <row r="51" spans="1:15" x14ac:dyDescent="0.2">
      <c r="A51" s="19" t="s">
        <v>33</v>
      </c>
      <c r="B51" s="6"/>
      <c r="D51" s="1"/>
      <c r="E51" s="1"/>
      <c r="F51" s="1"/>
      <c r="G51" s="1"/>
      <c r="H51" s="1"/>
      <c r="I51" s="1"/>
      <c r="J51" s="1"/>
      <c r="K51" s="1"/>
      <c r="L51" s="1"/>
      <c r="M51" s="20">
        <v>126</v>
      </c>
      <c r="N51" s="7">
        <f t="shared" si="5"/>
        <v>126</v>
      </c>
    </row>
    <row r="52" spans="1:15" x14ac:dyDescent="0.2">
      <c r="A52" s="19" t="s">
        <v>368</v>
      </c>
      <c r="B52" s="6"/>
      <c r="D52" s="1"/>
      <c r="E52" s="1"/>
      <c r="F52" s="1"/>
      <c r="G52" s="1"/>
      <c r="H52" s="1"/>
      <c r="I52" s="1"/>
      <c r="J52" s="1"/>
      <c r="K52" s="1"/>
      <c r="L52" s="1"/>
      <c r="M52" s="20">
        <v>41</v>
      </c>
      <c r="N52" s="7">
        <f t="shared" si="5"/>
        <v>41</v>
      </c>
    </row>
    <row r="53" spans="1:15" x14ac:dyDescent="0.2">
      <c r="A53" s="19" t="s">
        <v>369</v>
      </c>
      <c r="B53" s="6"/>
      <c r="D53" s="1"/>
      <c r="E53" s="1"/>
      <c r="F53" s="1"/>
      <c r="G53" s="1"/>
      <c r="H53" s="1"/>
      <c r="I53" s="1"/>
      <c r="J53" s="1"/>
      <c r="K53" s="1"/>
      <c r="L53" s="1"/>
      <c r="M53" s="20">
        <v>53</v>
      </c>
      <c r="N53" s="7">
        <f t="shared" si="5"/>
        <v>53</v>
      </c>
    </row>
    <row r="54" spans="1:15" ht="13.5" thickBot="1" x14ac:dyDescent="0.25">
      <c r="A54" s="21" t="s">
        <v>5</v>
      </c>
      <c r="B54" s="63">
        <v>139</v>
      </c>
      <c r="C54" s="31">
        <v>128</v>
      </c>
      <c r="D54" s="31">
        <v>8</v>
      </c>
      <c r="E54" s="31"/>
      <c r="F54" s="31">
        <v>0</v>
      </c>
      <c r="G54" s="31">
        <v>0</v>
      </c>
      <c r="H54" s="31">
        <v>0</v>
      </c>
      <c r="I54" s="31"/>
      <c r="J54" s="31">
        <v>16</v>
      </c>
      <c r="K54" s="31">
        <v>89</v>
      </c>
      <c r="L54" s="31">
        <v>0</v>
      </c>
      <c r="M54" s="20">
        <v>15</v>
      </c>
      <c r="N54" s="15">
        <f t="shared" si="5"/>
        <v>395</v>
      </c>
      <c r="O54" s="1"/>
    </row>
    <row r="55" spans="1:15" ht="13.5" thickBot="1" x14ac:dyDescent="0.25">
      <c r="B55" s="26">
        <f t="shared" ref="B55:M55" si="7">SUM(B25:B54)</f>
        <v>1648</v>
      </c>
      <c r="C55" s="15">
        <f t="shared" si="7"/>
        <v>3178</v>
      </c>
      <c r="D55" s="15">
        <f t="shared" si="7"/>
        <v>1357</v>
      </c>
      <c r="E55" s="26">
        <f t="shared" si="7"/>
        <v>0</v>
      </c>
      <c r="F55" s="26">
        <f t="shared" si="7"/>
        <v>0</v>
      </c>
      <c r="G55" s="26">
        <f t="shared" si="7"/>
        <v>0</v>
      </c>
      <c r="H55" s="26">
        <f t="shared" si="7"/>
        <v>351</v>
      </c>
      <c r="I55" s="26">
        <f t="shared" si="7"/>
        <v>519</v>
      </c>
      <c r="J55" s="26">
        <f t="shared" si="7"/>
        <v>3122</v>
      </c>
      <c r="K55" s="26">
        <f t="shared" si="7"/>
        <v>1708</v>
      </c>
      <c r="L55" s="26">
        <f t="shared" si="7"/>
        <v>300</v>
      </c>
      <c r="M55" s="26">
        <f t="shared" si="7"/>
        <v>649</v>
      </c>
      <c r="N55" s="26">
        <f t="shared" si="5"/>
        <v>12832</v>
      </c>
    </row>
    <row r="56" spans="1:15" ht="13.5" thickBot="1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66"/>
    </row>
    <row r="57" spans="1:15" ht="15.75" thickBot="1" x14ac:dyDescent="0.25">
      <c r="A57" s="23" t="s">
        <v>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66"/>
    </row>
    <row r="58" spans="1:15" x14ac:dyDescent="0.2">
      <c r="A58" s="17" t="s">
        <v>51</v>
      </c>
      <c r="B58" s="64">
        <v>600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24">
        <f>SUM(B58:M58)</f>
        <v>600</v>
      </c>
    </row>
    <row r="59" spans="1:15" x14ac:dyDescent="0.2">
      <c r="A59" s="25" t="s">
        <v>52</v>
      </c>
      <c r="B59" s="6">
        <v>137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7">
        <f t="shared" ref="N59" si="8">SUM(B59:M59)</f>
        <v>137</v>
      </c>
    </row>
    <row r="60" spans="1:15" x14ac:dyDescent="0.2">
      <c r="A60" s="65" t="s">
        <v>24</v>
      </c>
      <c r="B60" s="2"/>
      <c r="C60" s="1">
        <v>4863</v>
      </c>
      <c r="D60" s="2">
        <v>1260</v>
      </c>
      <c r="N60" s="7">
        <f t="shared" ref="N60:N73" si="9">SUM(B60:M60)</f>
        <v>6123</v>
      </c>
    </row>
    <row r="61" spans="1:15" x14ac:dyDescent="0.2">
      <c r="A61" s="19" t="s">
        <v>29</v>
      </c>
      <c r="B61" s="6"/>
      <c r="D61" s="1">
        <v>72</v>
      </c>
      <c r="E61" s="1"/>
      <c r="F61" s="1"/>
      <c r="G61" s="1"/>
      <c r="H61" s="1"/>
      <c r="I61" s="1"/>
      <c r="J61" s="1"/>
      <c r="K61" s="1"/>
      <c r="L61" s="1"/>
      <c r="M61" s="1"/>
      <c r="N61" s="7">
        <f t="shared" si="9"/>
        <v>72</v>
      </c>
    </row>
    <row r="62" spans="1:15" x14ac:dyDescent="0.2">
      <c r="A62" s="68" t="s">
        <v>387</v>
      </c>
      <c r="B62" s="6"/>
      <c r="C62" s="1">
        <v>325</v>
      </c>
      <c r="D62" s="1">
        <v>153</v>
      </c>
      <c r="E62" s="1"/>
      <c r="F62" s="1"/>
      <c r="G62" s="1"/>
      <c r="H62" s="1"/>
      <c r="I62" s="1"/>
      <c r="J62" s="1"/>
      <c r="K62" s="1"/>
      <c r="L62" s="1"/>
      <c r="M62" s="1"/>
      <c r="N62" s="7">
        <f t="shared" si="9"/>
        <v>478</v>
      </c>
    </row>
    <row r="63" spans="1:15" x14ac:dyDescent="0.2">
      <c r="A63" s="25" t="s">
        <v>261</v>
      </c>
      <c r="B63" s="6"/>
      <c r="D63" s="1"/>
      <c r="E63" s="1"/>
      <c r="F63" s="1"/>
      <c r="G63" s="1">
        <v>30</v>
      </c>
      <c r="H63" s="1">
        <v>546</v>
      </c>
      <c r="I63" s="1"/>
      <c r="J63" s="1"/>
      <c r="K63" s="1"/>
      <c r="L63" s="1"/>
      <c r="M63" s="1"/>
      <c r="N63" s="7">
        <f t="shared" si="9"/>
        <v>576</v>
      </c>
    </row>
    <row r="64" spans="1:15" x14ac:dyDescent="0.2">
      <c r="A64" s="25" t="s">
        <v>406</v>
      </c>
      <c r="B64" s="6"/>
      <c r="D64" s="1"/>
      <c r="E64" s="1"/>
      <c r="F64" s="1"/>
      <c r="G64" s="1"/>
      <c r="H64" s="1">
        <v>173</v>
      </c>
      <c r="I64" s="1"/>
      <c r="J64" s="1"/>
      <c r="K64" s="1"/>
      <c r="L64" s="1"/>
      <c r="M64" s="1"/>
      <c r="N64" s="7">
        <f t="shared" si="9"/>
        <v>173</v>
      </c>
    </row>
    <row r="65" spans="1:14" x14ac:dyDescent="0.2">
      <c r="A65" s="25" t="s">
        <v>263</v>
      </c>
      <c r="B65" s="6"/>
      <c r="D65" s="1"/>
      <c r="E65" s="1"/>
      <c r="F65" s="1"/>
      <c r="G65" s="1"/>
      <c r="H65" s="1">
        <v>292</v>
      </c>
      <c r="I65" s="1">
        <v>0</v>
      </c>
      <c r="J65" s="1"/>
      <c r="K65" s="1"/>
      <c r="L65" s="1"/>
      <c r="M65" s="1"/>
      <c r="N65" s="7">
        <f t="shared" si="9"/>
        <v>292</v>
      </c>
    </row>
    <row r="66" spans="1:14" x14ac:dyDescent="0.2">
      <c r="A66" s="25" t="s">
        <v>264</v>
      </c>
      <c r="B66" s="6"/>
      <c r="D66" s="1"/>
      <c r="E66" s="1"/>
      <c r="F66" s="1"/>
      <c r="G66" s="1"/>
      <c r="H66" s="1">
        <v>218</v>
      </c>
      <c r="I66" s="1">
        <v>187</v>
      </c>
      <c r="J66" s="1">
        <v>50</v>
      </c>
      <c r="K66" s="1"/>
      <c r="L66" s="1"/>
      <c r="M66" s="1"/>
      <c r="N66" s="7">
        <f t="shared" si="9"/>
        <v>455</v>
      </c>
    </row>
    <row r="67" spans="1:14" x14ac:dyDescent="0.2">
      <c r="A67" s="19" t="s">
        <v>280</v>
      </c>
      <c r="B67" s="6"/>
      <c r="D67" s="1"/>
      <c r="E67" s="1"/>
      <c r="F67" s="1"/>
      <c r="G67" s="1"/>
      <c r="H67" s="1"/>
      <c r="I67" s="1"/>
      <c r="J67" s="1">
        <v>114</v>
      </c>
      <c r="K67" s="1"/>
      <c r="L67" s="1"/>
      <c r="M67" s="1"/>
      <c r="N67" s="7">
        <f t="shared" si="9"/>
        <v>114</v>
      </c>
    </row>
    <row r="68" spans="1:14" x14ac:dyDescent="0.2">
      <c r="A68" s="19" t="s">
        <v>300</v>
      </c>
      <c r="B68" s="6"/>
      <c r="D68" s="1"/>
      <c r="E68" s="1"/>
      <c r="F68" s="1"/>
      <c r="G68" s="1"/>
      <c r="H68" s="1"/>
      <c r="I68" s="1"/>
      <c r="J68" s="1"/>
      <c r="K68" s="1">
        <v>272</v>
      </c>
      <c r="L68" s="1">
        <v>335</v>
      </c>
      <c r="M68" s="1">
        <v>222</v>
      </c>
      <c r="N68" s="7">
        <f t="shared" si="9"/>
        <v>829</v>
      </c>
    </row>
    <row r="69" spans="1:14" x14ac:dyDescent="0.2">
      <c r="A69" s="19" t="s">
        <v>305</v>
      </c>
      <c r="B69" s="6"/>
      <c r="D69" s="1"/>
      <c r="E69" s="1"/>
      <c r="F69" s="1"/>
      <c r="G69" s="1"/>
      <c r="H69" s="1"/>
      <c r="I69" s="1"/>
      <c r="J69" s="1"/>
      <c r="K69" s="1">
        <v>109</v>
      </c>
      <c r="L69" s="1">
        <v>130</v>
      </c>
      <c r="M69" s="1"/>
      <c r="N69" s="7">
        <f>SUM(B69:M69)</f>
        <v>239</v>
      </c>
    </row>
    <row r="70" spans="1:14" x14ac:dyDescent="0.2">
      <c r="A70" s="19" t="s">
        <v>367</v>
      </c>
      <c r="B70" s="6"/>
      <c r="D70" s="1"/>
      <c r="E70" s="1"/>
      <c r="F70" s="1"/>
      <c r="G70" s="1"/>
      <c r="H70" s="1"/>
      <c r="I70" s="1"/>
      <c r="J70" s="1"/>
      <c r="K70" s="1">
        <v>116</v>
      </c>
      <c r="L70" s="1">
        <v>108</v>
      </c>
      <c r="M70" s="1"/>
      <c r="N70" s="7">
        <f>SUM(B70:M70)</f>
        <v>224</v>
      </c>
    </row>
    <row r="71" spans="1:14" x14ac:dyDescent="0.2">
      <c r="A71" s="19" t="s">
        <v>363</v>
      </c>
      <c r="B71" s="6"/>
      <c r="D71" s="1"/>
      <c r="E71" s="1"/>
      <c r="F71" s="1"/>
      <c r="G71" s="1"/>
      <c r="H71" s="1"/>
      <c r="I71" s="1"/>
      <c r="J71" s="1"/>
      <c r="K71" s="1"/>
      <c r="L71" s="1"/>
      <c r="M71" s="1">
        <v>21</v>
      </c>
      <c r="N71" s="7">
        <f>SUM(B71:M71)</f>
        <v>21</v>
      </c>
    </row>
    <row r="72" spans="1:14" x14ac:dyDescent="0.2">
      <c r="A72" s="25" t="s">
        <v>365</v>
      </c>
      <c r="B72" s="6"/>
      <c r="D72" s="1"/>
      <c r="E72" s="1"/>
      <c r="F72" s="1"/>
      <c r="G72" s="1"/>
      <c r="H72" s="1"/>
      <c r="I72" s="1"/>
      <c r="J72" s="1"/>
      <c r="L72" s="1"/>
      <c r="M72" s="1">
        <v>177</v>
      </c>
      <c r="N72" s="7">
        <f>SUM(B72:M72)</f>
        <v>177</v>
      </c>
    </row>
    <row r="73" spans="1:14" x14ac:dyDescent="0.2">
      <c r="A73" s="25" t="s">
        <v>7</v>
      </c>
      <c r="B73" s="6">
        <v>0</v>
      </c>
      <c r="C73" s="1">
        <v>0</v>
      </c>
      <c r="D73" s="1">
        <v>9</v>
      </c>
      <c r="E73" s="1"/>
      <c r="F73" s="1"/>
      <c r="G73" s="1"/>
      <c r="H73" s="1"/>
      <c r="I73" s="1"/>
      <c r="J73" s="1"/>
      <c r="K73" s="1">
        <v>41</v>
      </c>
      <c r="L73" s="1">
        <v>39</v>
      </c>
      <c r="M73" s="1"/>
      <c r="N73" s="7">
        <f t="shared" si="9"/>
        <v>89</v>
      </c>
    </row>
    <row r="74" spans="1:14" ht="13.5" thickBot="1" x14ac:dyDescent="0.25">
      <c r="A74" s="21" t="s">
        <v>407</v>
      </c>
      <c r="B74" s="6">
        <v>238</v>
      </c>
      <c r="C74" s="1">
        <v>273</v>
      </c>
      <c r="D74" s="1">
        <v>91</v>
      </c>
      <c r="E74" s="1"/>
      <c r="F74" s="1"/>
      <c r="G74" s="1"/>
      <c r="H74" s="1"/>
      <c r="I74" s="1"/>
      <c r="J74" s="1"/>
      <c r="K74" s="1">
        <v>90</v>
      </c>
      <c r="L74" s="1">
        <v>132</v>
      </c>
      <c r="M74" s="1">
        <v>16</v>
      </c>
      <c r="N74" s="15">
        <f t="shared" ref="N74" si="10">SUM(B74:M74)</f>
        <v>840</v>
      </c>
    </row>
    <row r="75" spans="1:14" ht="13.5" thickBot="1" x14ac:dyDescent="0.25">
      <c r="A75" s="39"/>
      <c r="B75" s="26">
        <f t="shared" ref="B75:M75" si="11">SUM(B58:B74)</f>
        <v>975</v>
      </c>
      <c r="C75" s="26">
        <f t="shared" si="11"/>
        <v>5461</v>
      </c>
      <c r="D75" s="26">
        <f t="shared" si="11"/>
        <v>1585</v>
      </c>
      <c r="E75" s="26">
        <f t="shared" si="11"/>
        <v>0</v>
      </c>
      <c r="F75" s="26">
        <f t="shared" si="11"/>
        <v>0</v>
      </c>
      <c r="G75" s="26">
        <f t="shared" si="11"/>
        <v>30</v>
      </c>
      <c r="H75" s="26">
        <f t="shared" si="11"/>
        <v>1229</v>
      </c>
      <c r="I75" s="26">
        <f t="shared" si="11"/>
        <v>187</v>
      </c>
      <c r="J75" s="26">
        <f t="shared" si="11"/>
        <v>164</v>
      </c>
      <c r="K75" s="26">
        <f t="shared" si="11"/>
        <v>628</v>
      </c>
      <c r="L75" s="26">
        <f t="shared" si="11"/>
        <v>744</v>
      </c>
      <c r="M75" s="26">
        <f t="shared" si="11"/>
        <v>436</v>
      </c>
      <c r="N75" s="62">
        <f>SUM(B75:M75)</f>
        <v>11439</v>
      </c>
    </row>
    <row r="76" spans="1:14" ht="13.5" thickBot="1" x14ac:dyDescent="0.25">
      <c r="A76" s="4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5" thickBot="1" x14ac:dyDescent="0.25">
      <c r="A77" s="58" t="s">
        <v>9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7" t="s">
        <v>388</v>
      </c>
      <c r="B78" s="64">
        <v>306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24">
        <f t="shared" ref="N78:N79" si="12">SUM(B78:M78)</f>
        <v>306</v>
      </c>
    </row>
    <row r="79" spans="1:14" x14ac:dyDescent="0.2">
      <c r="A79" s="25" t="s">
        <v>10</v>
      </c>
      <c r="B79" s="6">
        <v>345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7">
        <f t="shared" si="12"/>
        <v>345</v>
      </c>
    </row>
    <row r="80" spans="1:14" x14ac:dyDescent="0.2">
      <c r="A80" s="25" t="s">
        <v>25</v>
      </c>
      <c r="B80" s="6"/>
      <c r="C80" s="1">
        <v>541</v>
      </c>
      <c r="D80" s="1">
        <v>64</v>
      </c>
      <c r="E80" s="1"/>
      <c r="F80" s="1"/>
      <c r="G80" s="1"/>
      <c r="H80" s="1"/>
      <c r="I80" s="1"/>
      <c r="J80" s="1"/>
      <c r="K80" s="1"/>
      <c r="L80" s="1"/>
      <c r="M80" s="1"/>
      <c r="N80" s="7">
        <f t="shared" ref="N80:N84" si="13">SUM(B80:M80)</f>
        <v>605</v>
      </c>
    </row>
    <row r="81" spans="1:15" x14ac:dyDescent="0.2">
      <c r="A81" s="68" t="s">
        <v>26</v>
      </c>
      <c r="B81" s="6"/>
      <c r="C81" s="1">
        <v>330</v>
      </c>
      <c r="D81" s="1">
        <v>116</v>
      </c>
      <c r="E81" s="1"/>
      <c r="F81" s="1"/>
      <c r="G81" s="1"/>
      <c r="H81" s="1"/>
      <c r="I81" s="1"/>
      <c r="J81" s="1"/>
      <c r="K81" s="1"/>
      <c r="L81" s="1"/>
      <c r="M81" s="1"/>
      <c r="N81" s="7">
        <f t="shared" si="13"/>
        <v>446</v>
      </c>
    </row>
    <row r="82" spans="1:15" x14ac:dyDescent="0.2">
      <c r="A82" s="68" t="s">
        <v>288</v>
      </c>
      <c r="B82" s="6"/>
      <c r="D82" s="1"/>
      <c r="E82" s="1"/>
      <c r="F82" s="1"/>
      <c r="G82" s="1"/>
      <c r="H82" s="1"/>
      <c r="I82" s="1"/>
      <c r="J82" s="1">
        <v>98</v>
      </c>
      <c r="K82" s="1"/>
      <c r="L82" s="1"/>
      <c r="M82" s="1"/>
      <c r="N82" s="7">
        <f t="shared" si="13"/>
        <v>98</v>
      </c>
    </row>
    <row r="83" spans="1:15" x14ac:dyDescent="0.2">
      <c r="A83" s="68" t="s">
        <v>299</v>
      </c>
      <c r="B83" s="6"/>
      <c r="D83" s="1"/>
      <c r="E83" s="1"/>
      <c r="F83" s="1"/>
      <c r="G83" s="1"/>
      <c r="H83" s="1"/>
      <c r="I83" s="1"/>
      <c r="J83" s="1"/>
      <c r="K83" s="1">
        <v>208</v>
      </c>
      <c r="L83" s="1"/>
      <c r="M83" s="1"/>
      <c r="N83" s="7">
        <f t="shared" si="13"/>
        <v>208</v>
      </c>
    </row>
    <row r="84" spans="1:15" x14ac:dyDescent="0.2">
      <c r="A84" s="68" t="s">
        <v>389</v>
      </c>
      <c r="B84" s="6"/>
      <c r="D84" s="1"/>
      <c r="E84" s="1"/>
      <c r="F84" s="1"/>
      <c r="G84" s="1"/>
      <c r="H84" s="1"/>
      <c r="I84" s="1"/>
      <c r="J84" s="1"/>
      <c r="K84" s="1">
        <v>1796</v>
      </c>
      <c r="L84" s="1"/>
      <c r="M84" s="1"/>
      <c r="N84" s="7">
        <f t="shared" si="13"/>
        <v>1796</v>
      </c>
    </row>
    <row r="85" spans="1:15" x14ac:dyDescent="0.2">
      <c r="A85" s="68" t="s">
        <v>303</v>
      </c>
      <c r="B85" s="6"/>
      <c r="D85" s="1"/>
      <c r="E85" s="1"/>
      <c r="F85" s="1"/>
      <c r="G85" s="1"/>
      <c r="H85" s="1"/>
      <c r="I85" s="1"/>
      <c r="J85" s="1"/>
      <c r="K85" s="1">
        <v>210</v>
      </c>
      <c r="L85" s="1">
        <v>48</v>
      </c>
      <c r="M85" s="1">
        <f>57+78</f>
        <v>135</v>
      </c>
      <c r="N85" s="7">
        <f t="shared" ref="N85:N89" si="14">SUM(B85:M85)</f>
        <v>393</v>
      </c>
    </row>
    <row r="86" spans="1:15" x14ac:dyDescent="0.2">
      <c r="A86" s="68" t="s">
        <v>304</v>
      </c>
      <c r="B86" s="6"/>
      <c r="D86" s="1"/>
      <c r="E86" s="1"/>
      <c r="F86" s="1"/>
      <c r="G86" s="1"/>
      <c r="H86" s="1"/>
      <c r="I86" s="1"/>
      <c r="J86" s="1"/>
      <c r="K86" s="1">
        <v>104</v>
      </c>
      <c r="L86" s="1"/>
      <c r="M86" s="1"/>
      <c r="N86" s="7">
        <f t="shared" si="14"/>
        <v>104</v>
      </c>
    </row>
    <row r="87" spans="1:15" x14ac:dyDescent="0.2">
      <c r="A87" s="68" t="s">
        <v>352</v>
      </c>
      <c r="B87" s="6"/>
      <c r="D87" s="1"/>
      <c r="E87" s="1"/>
      <c r="F87" s="1"/>
      <c r="G87" s="1"/>
      <c r="H87" s="1"/>
      <c r="I87" s="1"/>
      <c r="J87" s="1"/>
      <c r="K87" s="1"/>
      <c r="L87" s="1">
        <v>91</v>
      </c>
      <c r="M87" s="1"/>
      <c r="N87" s="7">
        <f t="shared" si="14"/>
        <v>91</v>
      </c>
    </row>
    <row r="88" spans="1:15" x14ac:dyDescent="0.2">
      <c r="A88" s="68" t="s">
        <v>359</v>
      </c>
      <c r="B88" s="6"/>
      <c r="D88" s="1"/>
      <c r="E88" s="1"/>
      <c r="F88" s="1"/>
      <c r="G88" s="1"/>
      <c r="H88" s="1"/>
      <c r="I88" s="1"/>
      <c r="J88" s="1"/>
      <c r="K88" s="1"/>
      <c r="L88" s="1"/>
      <c r="M88" s="1">
        <v>40</v>
      </c>
      <c r="N88" s="7">
        <f t="shared" si="14"/>
        <v>40</v>
      </c>
    </row>
    <row r="89" spans="1:15" x14ac:dyDescent="0.2">
      <c r="A89" s="68" t="s">
        <v>361</v>
      </c>
      <c r="B89" s="6"/>
      <c r="D89" s="1"/>
      <c r="E89" s="1"/>
      <c r="F89" s="1"/>
      <c r="G89" s="1"/>
      <c r="H89" s="1"/>
      <c r="I89" s="1"/>
      <c r="J89" s="1"/>
      <c r="K89" s="1"/>
      <c r="L89" s="1"/>
      <c r="M89" s="1">
        <v>186</v>
      </c>
      <c r="N89" s="7">
        <f t="shared" si="14"/>
        <v>186</v>
      </c>
    </row>
    <row r="90" spans="1:15" x14ac:dyDescent="0.2">
      <c r="A90" s="25" t="s">
        <v>390</v>
      </c>
      <c r="B90" s="6">
        <v>100</v>
      </c>
      <c r="C90" s="1">
        <v>100</v>
      </c>
      <c r="D90" s="1">
        <v>35</v>
      </c>
      <c r="E90" s="1"/>
      <c r="F90" s="1"/>
      <c r="G90" s="1"/>
      <c r="H90" s="1"/>
      <c r="I90" s="1"/>
      <c r="J90" s="1">
        <v>0</v>
      </c>
      <c r="K90" s="1">
        <v>0</v>
      </c>
      <c r="L90" s="1">
        <v>0</v>
      </c>
      <c r="M90" s="1">
        <v>0</v>
      </c>
      <c r="N90" s="7">
        <f t="shared" ref="N90" si="15">SUM(B90:M90)</f>
        <v>235</v>
      </c>
    </row>
    <row r="91" spans="1:15" x14ac:dyDescent="0.2">
      <c r="A91" s="25" t="s">
        <v>11</v>
      </c>
      <c r="B91" s="6"/>
      <c r="C91" s="1">
        <v>58</v>
      </c>
      <c r="D91" s="1">
        <v>0</v>
      </c>
      <c r="E91" s="1"/>
      <c r="F91" s="1"/>
      <c r="G91" s="1"/>
      <c r="H91" s="1"/>
      <c r="I91" s="1"/>
      <c r="J91" s="1">
        <v>0</v>
      </c>
      <c r="K91" s="1">
        <v>0</v>
      </c>
      <c r="L91" s="1">
        <v>0</v>
      </c>
      <c r="M91" s="1">
        <v>0</v>
      </c>
      <c r="N91" s="7">
        <f>SUM(B91:M91)</f>
        <v>58</v>
      </c>
    </row>
    <row r="92" spans="1:15" ht="13.5" thickBot="1" x14ac:dyDescent="0.25">
      <c r="A92" s="21" t="s">
        <v>12</v>
      </c>
      <c r="B92" s="63">
        <v>1397</v>
      </c>
      <c r="C92" s="1">
        <v>2976</v>
      </c>
      <c r="D92" s="1">
        <v>562</v>
      </c>
      <c r="E92" s="1"/>
      <c r="F92" s="1"/>
      <c r="G92" s="1"/>
      <c r="H92" s="1"/>
      <c r="I92" s="1"/>
      <c r="J92" s="1">
        <v>206</v>
      </c>
      <c r="K92" s="1">
        <v>303</v>
      </c>
      <c r="L92" s="1">
        <v>91</v>
      </c>
      <c r="M92" s="1">
        <v>74</v>
      </c>
      <c r="N92" s="7">
        <f>SUM(B92:M92)</f>
        <v>5609</v>
      </c>
    </row>
    <row r="93" spans="1:15" ht="13.5" thickBot="1" x14ac:dyDescent="0.25">
      <c r="B93" s="63">
        <f t="shared" ref="B93:N93" si="16">SUM(B78:B92)</f>
        <v>2148</v>
      </c>
      <c r="C93" s="26">
        <f t="shared" si="16"/>
        <v>4005</v>
      </c>
      <c r="D93" s="26">
        <f t="shared" si="16"/>
        <v>777</v>
      </c>
      <c r="E93" s="26">
        <f t="shared" si="16"/>
        <v>0</v>
      </c>
      <c r="F93" s="26">
        <f t="shared" si="16"/>
        <v>0</v>
      </c>
      <c r="G93" s="26">
        <f t="shared" si="16"/>
        <v>0</v>
      </c>
      <c r="H93" s="26">
        <f t="shared" si="16"/>
        <v>0</v>
      </c>
      <c r="I93" s="26">
        <f t="shared" si="16"/>
        <v>0</v>
      </c>
      <c r="J93" s="26">
        <f t="shared" si="16"/>
        <v>304</v>
      </c>
      <c r="K93" s="26">
        <f t="shared" si="16"/>
        <v>2621</v>
      </c>
      <c r="L93" s="26">
        <f t="shared" si="16"/>
        <v>230</v>
      </c>
      <c r="M93" s="26">
        <f t="shared" si="16"/>
        <v>435</v>
      </c>
      <c r="N93" s="151">
        <f t="shared" si="16"/>
        <v>10520</v>
      </c>
      <c r="O93" s="1"/>
    </row>
    <row r="94" spans="1:15" ht="13.5" thickBot="1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ht="13.5" thickBot="1" x14ac:dyDescent="0.25">
      <c r="A95" s="58" t="s">
        <v>13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5" x14ac:dyDescent="0.2">
      <c r="A96" s="27" t="s">
        <v>14</v>
      </c>
      <c r="B96" s="64">
        <v>1084</v>
      </c>
      <c r="C96" s="60">
        <v>982</v>
      </c>
      <c r="D96" s="60">
        <v>355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24">
        <f>SUM(B96:M96)</f>
        <v>2421</v>
      </c>
    </row>
    <row r="97" spans="1:19" ht="13.5" thickBot="1" x14ac:dyDescent="0.25">
      <c r="A97" s="28" t="s">
        <v>15</v>
      </c>
      <c r="B97" s="63">
        <v>232</v>
      </c>
      <c r="C97" s="31">
        <v>292</v>
      </c>
      <c r="D97" s="31">
        <v>99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37</v>
      </c>
      <c r="L97" s="31">
        <v>52</v>
      </c>
      <c r="M97" s="22">
        <v>87</v>
      </c>
      <c r="N97" s="15">
        <f>SUM(B97:M97)</f>
        <v>799</v>
      </c>
    </row>
    <row r="98" spans="1:19" ht="13.5" thickBot="1" x14ac:dyDescent="0.25">
      <c r="B98" s="26">
        <f>SUM(B96:B97)</f>
        <v>1316</v>
      </c>
      <c r="C98" s="26">
        <f t="shared" ref="C98:M98" si="17">SUM(C96:C97)</f>
        <v>1274</v>
      </c>
      <c r="D98" s="26">
        <f t="shared" si="17"/>
        <v>454</v>
      </c>
      <c r="E98" s="26">
        <f>SUM(E96:E97)</f>
        <v>0</v>
      </c>
      <c r="F98" s="26">
        <f t="shared" si="17"/>
        <v>0</v>
      </c>
      <c r="G98" s="26">
        <f t="shared" si="17"/>
        <v>0</v>
      </c>
      <c r="H98" s="26">
        <f t="shared" si="17"/>
        <v>0</v>
      </c>
      <c r="I98" s="26">
        <f t="shared" si="17"/>
        <v>0</v>
      </c>
      <c r="J98" s="26">
        <f t="shared" si="17"/>
        <v>0</v>
      </c>
      <c r="K98" s="26">
        <f t="shared" si="17"/>
        <v>37</v>
      </c>
      <c r="L98" s="26">
        <f t="shared" si="17"/>
        <v>52</v>
      </c>
      <c r="M98" s="26">
        <f t="shared" si="17"/>
        <v>87</v>
      </c>
      <c r="N98" s="69">
        <f>SUM(N96:N97)</f>
        <v>3220</v>
      </c>
    </row>
    <row r="99" spans="1:19" ht="13.5" thickBot="1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9" ht="13.5" thickBot="1" x14ac:dyDescent="0.25">
      <c r="A100" s="58" t="s">
        <v>53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9" ht="13.5" customHeight="1" x14ac:dyDescent="0.2">
      <c r="A101" s="29" t="s">
        <v>17</v>
      </c>
      <c r="B101" s="64">
        <v>1630</v>
      </c>
      <c r="C101" s="60">
        <v>2189</v>
      </c>
      <c r="D101" s="60">
        <v>1037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138</v>
      </c>
      <c r="L101" s="60">
        <v>0</v>
      </c>
      <c r="M101" s="18">
        <v>29</v>
      </c>
      <c r="N101" s="24">
        <f>SUM(B101:M101)</f>
        <v>5023</v>
      </c>
    </row>
    <row r="102" spans="1:19" ht="13.5" thickBot="1" x14ac:dyDescent="0.25">
      <c r="A102" s="30" t="s">
        <v>18</v>
      </c>
      <c r="B102" s="63">
        <v>0</v>
      </c>
      <c r="C102" s="31">
        <v>0</v>
      </c>
      <c r="D102" s="31">
        <v>56</v>
      </c>
      <c r="E102" s="31">
        <v>0</v>
      </c>
      <c r="F102" s="31">
        <v>0</v>
      </c>
      <c r="G102" s="31">
        <v>98</v>
      </c>
      <c r="H102" s="31">
        <v>41</v>
      </c>
      <c r="I102" s="31">
        <v>0</v>
      </c>
      <c r="J102" s="31">
        <v>33</v>
      </c>
      <c r="K102" s="31">
        <v>89</v>
      </c>
      <c r="L102" s="31">
        <v>0</v>
      </c>
      <c r="M102" s="22">
        <v>203</v>
      </c>
      <c r="N102" s="7">
        <f>SUM(B102:M102)</f>
        <v>520</v>
      </c>
    </row>
    <row r="103" spans="1:19" ht="13.5" thickBot="1" x14ac:dyDescent="0.25">
      <c r="B103" s="26">
        <f t="shared" ref="B103:L103" si="18">SUM(B101:B102)</f>
        <v>1630</v>
      </c>
      <c r="C103" s="26">
        <f t="shared" si="18"/>
        <v>2189</v>
      </c>
      <c r="D103" s="26">
        <f t="shared" si="18"/>
        <v>1093</v>
      </c>
      <c r="E103" s="26">
        <f t="shared" si="18"/>
        <v>0</v>
      </c>
      <c r="F103" s="26">
        <f t="shared" si="18"/>
        <v>0</v>
      </c>
      <c r="G103" s="26">
        <f t="shared" si="18"/>
        <v>98</v>
      </c>
      <c r="H103" s="26">
        <f t="shared" si="18"/>
        <v>41</v>
      </c>
      <c r="I103" s="26">
        <f t="shared" si="18"/>
        <v>0</v>
      </c>
      <c r="J103" s="26">
        <f t="shared" si="18"/>
        <v>33</v>
      </c>
      <c r="K103" s="26">
        <f t="shared" si="18"/>
        <v>227</v>
      </c>
      <c r="L103" s="26">
        <f t="shared" si="18"/>
        <v>0</v>
      </c>
      <c r="M103" s="26">
        <f>SUM(M101:M102)</f>
        <v>232</v>
      </c>
      <c r="N103" s="62">
        <f>SUM(N101:N102)</f>
        <v>5543</v>
      </c>
    </row>
    <row r="104" spans="1:19" s="70" customFormat="1" ht="13.5" thickBo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9" ht="13.5" thickBot="1" x14ac:dyDescent="0.25">
      <c r="A105" s="58" t="s">
        <v>0</v>
      </c>
      <c r="B105" s="71">
        <f t="shared" ref="B105:N105" si="19">B103+B98+B93+B55+B22+B75</f>
        <v>25076</v>
      </c>
      <c r="C105" s="72">
        <f t="shared" si="19"/>
        <v>32908</v>
      </c>
      <c r="D105" s="72">
        <f t="shared" si="19"/>
        <v>9839</v>
      </c>
      <c r="E105" s="72">
        <f t="shared" si="19"/>
        <v>0</v>
      </c>
      <c r="F105" s="72">
        <f t="shared" si="19"/>
        <v>0</v>
      </c>
      <c r="G105" s="72">
        <f t="shared" si="19"/>
        <v>3077</v>
      </c>
      <c r="H105" s="72">
        <f t="shared" si="19"/>
        <v>6322</v>
      </c>
      <c r="I105" s="72">
        <f t="shared" si="19"/>
        <v>7152</v>
      </c>
      <c r="J105" s="72">
        <f t="shared" si="19"/>
        <v>3623</v>
      </c>
      <c r="K105" s="72">
        <f t="shared" si="19"/>
        <v>13220</v>
      </c>
      <c r="L105" s="72">
        <f t="shared" si="19"/>
        <v>21354</v>
      </c>
      <c r="M105" s="72">
        <f t="shared" si="19"/>
        <v>25351</v>
      </c>
      <c r="N105" s="62">
        <f t="shared" si="19"/>
        <v>147922</v>
      </c>
      <c r="O105" s="1"/>
    </row>
    <row r="106" spans="1:19" ht="13.5" thickBot="1" x14ac:dyDescent="0.25">
      <c r="P106" s="78" t="s">
        <v>62</v>
      </c>
      <c r="Q106" s="75" t="s">
        <v>350</v>
      </c>
      <c r="R106" s="75" t="s">
        <v>354</v>
      </c>
      <c r="S106" s="75" t="s">
        <v>351</v>
      </c>
    </row>
    <row r="107" spans="1:19" ht="13.5" thickBot="1" x14ac:dyDescent="0.25">
      <c r="A107" s="35" t="s">
        <v>408</v>
      </c>
      <c r="B107" s="32">
        <v>26</v>
      </c>
      <c r="C107" s="33">
        <v>25</v>
      </c>
      <c r="D107" s="42">
        <v>9</v>
      </c>
      <c r="E107" s="42"/>
      <c r="F107" s="42"/>
      <c r="G107" s="42">
        <v>16</v>
      </c>
      <c r="H107" s="42">
        <v>27</v>
      </c>
      <c r="I107" s="42">
        <v>26</v>
      </c>
      <c r="J107" s="42">
        <v>0</v>
      </c>
      <c r="K107" s="42">
        <v>22</v>
      </c>
      <c r="L107" s="42">
        <v>27</v>
      </c>
      <c r="M107" s="42">
        <v>28</v>
      </c>
      <c r="N107" s="34">
        <f>SUM(B107:M107)</f>
        <v>206</v>
      </c>
      <c r="P107" s="75" t="s">
        <v>54</v>
      </c>
      <c r="Q107" s="76">
        <f>SUM(B107:D107)</f>
        <v>60</v>
      </c>
      <c r="R107" s="75"/>
      <c r="S107" s="75">
        <f>SUM(G107:M107)</f>
        <v>146</v>
      </c>
    </row>
    <row r="108" spans="1:19" ht="13.5" thickBot="1" x14ac:dyDescent="0.25">
      <c r="P108" s="75" t="s">
        <v>356</v>
      </c>
      <c r="Q108" s="76">
        <f>SUM(B109:D109)</f>
        <v>65</v>
      </c>
      <c r="R108" s="75"/>
      <c r="S108" s="75"/>
    </row>
    <row r="109" spans="1:19" ht="13.5" thickBot="1" x14ac:dyDescent="0.25">
      <c r="A109" s="35" t="s">
        <v>19</v>
      </c>
      <c r="B109" s="32">
        <v>27</v>
      </c>
      <c r="C109" s="33">
        <v>28</v>
      </c>
      <c r="D109" s="42">
        <v>10</v>
      </c>
      <c r="E109" s="42"/>
      <c r="F109" s="42"/>
      <c r="G109" s="42">
        <v>16</v>
      </c>
      <c r="H109" s="42">
        <v>31</v>
      </c>
      <c r="I109" s="42">
        <v>31</v>
      </c>
      <c r="J109" s="42">
        <v>16</v>
      </c>
      <c r="K109" s="42">
        <v>31</v>
      </c>
      <c r="L109" s="42">
        <v>30</v>
      </c>
      <c r="M109" s="42">
        <v>29</v>
      </c>
      <c r="N109" s="34">
        <f>SUM(B109:M109)</f>
        <v>249</v>
      </c>
      <c r="P109" s="75" t="s">
        <v>353</v>
      </c>
      <c r="Q109" s="75"/>
      <c r="R109" s="75">
        <f>10+9+30+31+11</f>
        <v>91</v>
      </c>
      <c r="S109" s="75"/>
    </row>
    <row r="110" spans="1:19" x14ac:dyDescent="0.2">
      <c r="P110" s="75" t="s">
        <v>357</v>
      </c>
      <c r="Q110" s="75"/>
      <c r="R110" s="75"/>
      <c r="S110" s="75">
        <v>38</v>
      </c>
    </row>
    <row r="111" spans="1:19" s="55" customFormat="1" x14ac:dyDescent="0.2">
      <c r="A111" s="2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P111" s="75" t="s">
        <v>358</v>
      </c>
      <c r="Q111" s="75"/>
      <c r="R111" s="75"/>
      <c r="S111" s="75">
        <v>19</v>
      </c>
    </row>
    <row r="112" spans="1:19" x14ac:dyDescent="0.2">
      <c r="A112" s="57"/>
      <c r="B112" s="73" t="s">
        <v>34</v>
      </c>
      <c r="C112" s="56" t="s">
        <v>35</v>
      </c>
      <c r="D112" s="57" t="s">
        <v>36</v>
      </c>
      <c r="E112" s="57" t="s">
        <v>37</v>
      </c>
      <c r="F112" s="57" t="s">
        <v>38</v>
      </c>
      <c r="G112" s="57" t="s">
        <v>39</v>
      </c>
      <c r="H112" s="57" t="s">
        <v>40</v>
      </c>
      <c r="I112" s="57" t="s">
        <v>41</v>
      </c>
      <c r="J112" s="57" t="s">
        <v>42</v>
      </c>
      <c r="K112" s="57" t="s">
        <v>43</v>
      </c>
      <c r="L112" s="57" t="s">
        <v>44</v>
      </c>
      <c r="M112" s="74" t="s">
        <v>45</v>
      </c>
      <c r="N112" s="57" t="s">
        <v>46</v>
      </c>
      <c r="P112" s="75" t="s">
        <v>355</v>
      </c>
      <c r="Q112" s="57"/>
      <c r="R112" s="57"/>
      <c r="S112" s="75">
        <v>22</v>
      </c>
    </row>
    <row r="113" spans="1:19" x14ac:dyDescent="0.2">
      <c r="A113" s="75" t="s">
        <v>54</v>
      </c>
      <c r="B113" s="1">
        <f t="shared" ref="B113:M113" si="20">B22</f>
        <v>17359</v>
      </c>
      <c r="C113" s="1">
        <f t="shared" si="20"/>
        <v>16801</v>
      </c>
      <c r="D113" s="1">
        <f t="shared" si="20"/>
        <v>4573</v>
      </c>
      <c r="E113" s="1">
        <f t="shared" si="20"/>
        <v>0</v>
      </c>
      <c r="F113" s="1">
        <f t="shared" si="20"/>
        <v>0</v>
      </c>
      <c r="G113" s="1">
        <f t="shared" si="20"/>
        <v>2949</v>
      </c>
      <c r="H113" s="1">
        <f t="shared" si="20"/>
        <v>4701</v>
      </c>
      <c r="I113" s="1">
        <f t="shared" si="20"/>
        <v>6446</v>
      </c>
      <c r="J113" s="1">
        <f t="shared" si="20"/>
        <v>0</v>
      </c>
      <c r="K113" s="1">
        <f t="shared" si="20"/>
        <v>7999</v>
      </c>
      <c r="L113" s="1">
        <f t="shared" si="20"/>
        <v>20028</v>
      </c>
      <c r="M113" s="1">
        <f t="shared" si="20"/>
        <v>23512</v>
      </c>
      <c r="N113" s="76">
        <f>SUM(B113:M113)</f>
        <v>104368</v>
      </c>
    </row>
    <row r="114" spans="1:19" x14ac:dyDescent="0.2">
      <c r="A114" s="75" t="s">
        <v>55</v>
      </c>
      <c r="B114" s="1">
        <f t="shared" ref="B114:M114" si="21">B55</f>
        <v>1648</v>
      </c>
      <c r="C114" s="1">
        <f t="shared" si="21"/>
        <v>3178</v>
      </c>
      <c r="D114" s="1">
        <f t="shared" si="21"/>
        <v>1357</v>
      </c>
      <c r="E114" s="1">
        <f t="shared" si="21"/>
        <v>0</v>
      </c>
      <c r="F114" s="1">
        <f t="shared" si="21"/>
        <v>0</v>
      </c>
      <c r="G114" s="1">
        <f t="shared" si="21"/>
        <v>0</v>
      </c>
      <c r="H114" s="1">
        <f t="shared" si="21"/>
        <v>351</v>
      </c>
      <c r="I114" s="1">
        <f t="shared" si="21"/>
        <v>519</v>
      </c>
      <c r="J114" s="1">
        <f t="shared" si="21"/>
        <v>3122</v>
      </c>
      <c r="K114" s="1">
        <f t="shared" si="21"/>
        <v>1708</v>
      </c>
      <c r="L114" s="1">
        <f t="shared" si="21"/>
        <v>300</v>
      </c>
      <c r="M114" s="1">
        <f t="shared" si="21"/>
        <v>649</v>
      </c>
      <c r="N114" s="76">
        <f t="shared" ref="N114:N117" si="22">SUM(B114:M114)</f>
        <v>12832</v>
      </c>
    </row>
    <row r="115" spans="1:19" x14ac:dyDescent="0.2">
      <c r="A115" s="75" t="s">
        <v>56</v>
      </c>
      <c r="B115" s="1">
        <f t="shared" ref="B115:M115" si="23">B75</f>
        <v>975</v>
      </c>
      <c r="C115" s="1">
        <f t="shared" si="23"/>
        <v>5461</v>
      </c>
      <c r="D115" s="1">
        <f t="shared" si="23"/>
        <v>1585</v>
      </c>
      <c r="E115" s="1">
        <f t="shared" si="23"/>
        <v>0</v>
      </c>
      <c r="F115" s="1">
        <f t="shared" si="23"/>
        <v>0</v>
      </c>
      <c r="G115" s="1">
        <f t="shared" si="23"/>
        <v>30</v>
      </c>
      <c r="H115" s="1">
        <f t="shared" si="23"/>
        <v>1229</v>
      </c>
      <c r="I115" s="1">
        <f t="shared" si="23"/>
        <v>187</v>
      </c>
      <c r="J115" s="1">
        <f t="shared" si="23"/>
        <v>164</v>
      </c>
      <c r="K115" s="1">
        <f t="shared" si="23"/>
        <v>628</v>
      </c>
      <c r="L115" s="1">
        <f t="shared" si="23"/>
        <v>744</v>
      </c>
      <c r="M115" s="1">
        <f t="shared" si="23"/>
        <v>436</v>
      </c>
      <c r="N115" s="76">
        <f t="shared" si="22"/>
        <v>11439</v>
      </c>
    </row>
    <row r="116" spans="1:19" x14ac:dyDescent="0.2">
      <c r="A116" s="75" t="s">
        <v>57</v>
      </c>
      <c r="B116" s="1">
        <f>B93</f>
        <v>2148</v>
      </c>
      <c r="C116" s="1">
        <f t="shared" ref="C116:M116" si="24">C93</f>
        <v>4005</v>
      </c>
      <c r="D116" s="1">
        <f t="shared" si="24"/>
        <v>777</v>
      </c>
      <c r="E116" s="1">
        <f t="shared" si="24"/>
        <v>0</v>
      </c>
      <c r="F116" s="1">
        <f t="shared" si="24"/>
        <v>0</v>
      </c>
      <c r="G116" s="1">
        <f t="shared" si="24"/>
        <v>0</v>
      </c>
      <c r="H116" s="1">
        <f t="shared" si="24"/>
        <v>0</v>
      </c>
      <c r="I116" s="1">
        <f t="shared" si="24"/>
        <v>0</v>
      </c>
      <c r="J116" s="1">
        <f t="shared" si="24"/>
        <v>304</v>
      </c>
      <c r="K116" s="1">
        <f t="shared" si="24"/>
        <v>2621</v>
      </c>
      <c r="L116" s="1">
        <f t="shared" si="24"/>
        <v>230</v>
      </c>
      <c r="M116" s="1">
        <f t="shared" si="24"/>
        <v>435</v>
      </c>
      <c r="N116" s="76">
        <f t="shared" si="22"/>
        <v>10520</v>
      </c>
    </row>
    <row r="117" spans="1:19" x14ac:dyDescent="0.2">
      <c r="A117" s="77" t="s">
        <v>58</v>
      </c>
      <c r="B117" s="1">
        <f t="shared" ref="B117:M117" si="25">B103</f>
        <v>1630</v>
      </c>
      <c r="C117" s="1">
        <f t="shared" si="25"/>
        <v>2189</v>
      </c>
      <c r="D117" s="1">
        <f t="shared" si="25"/>
        <v>1093</v>
      </c>
      <c r="E117" s="1">
        <f t="shared" si="25"/>
        <v>0</v>
      </c>
      <c r="F117" s="1">
        <f t="shared" si="25"/>
        <v>0</v>
      </c>
      <c r="G117" s="1">
        <f t="shared" si="25"/>
        <v>98</v>
      </c>
      <c r="H117" s="1">
        <f t="shared" si="25"/>
        <v>41</v>
      </c>
      <c r="I117" s="1">
        <f t="shared" si="25"/>
        <v>0</v>
      </c>
      <c r="J117" s="1">
        <f t="shared" si="25"/>
        <v>33</v>
      </c>
      <c r="K117" s="1">
        <f t="shared" si="25"/>
        <v>227</v>
      </c>
      <c r="L117" s="1">
        <f t="shared" si="25"/>
        <v>0</v>
      </c>
      <c r="M117" s="1">
        <f t="shared" si="25"/>
        <v>232</v>
      </c>
      <c r="N117" s="76">
        <f t="shared" si="22"/>
        <v>5543</v>
      </c>
    </row>
    <row r="118" spans="1:19" x14ac:dyDescent="0.2">
      <c r="A118" s="75" t="s">
        <v>59</v>
      </c>
      <c r="B118" s="1">
        <f t="shared" ref="B118:M118" si="26">B98</f>
        <v>1316</v>
      </c>
      <c r="C118" s="1">
        <f t="shared" si="26"/>
        <v>1274</v>
      </c>
      <c r="D118" s="1">
        <f t="shared" si="26"/>
        <v>454</v>
      </c>
      <c r="E118" s="1">
        <f t="shared" si="26"/>
        <v>0</v>
      </c>
      <c r="F118" s="1">
        <f t="shared" si="26"/>
        <v>0</v>
      </c>
      <c r="G118" s="1">
        <f t="shared" si="26"/>
        <v>0</v>
      </c>
      <c r="H118" s="1">
        <f t="shared" si="26"/>
        <v>0</v>
      </c>
      <c r="I118" s="1">
        <f t="shared" si="26"/>
        <v>0</v>
      </c>
      <c r="J118" s="1">
        <f t="shared" si="26"/>
        <v>0</v>
      </c>
      <c r="K118" s="1">
        <f t="shared" si="26"/>
        <v>37</v>
      </c>
      <c r="L118" s="1">
        <f t="shared" si="26"/>
        <v>52</v>
      </c>
      <c r="M118" s="1">
        <f t="shared" si="26"/>
        <v>87</v>
      </c>
      <c r="N118" s="76">
        <f>SUM(B118:M118)</f>
        <v>3220</v>
      </c>
      <c r="O118" s="1"/>
    </row>
    <row r="119" spans="1:19" x14ac:dyDescent="0.2">
      <c r="A119" s="78" t="s">
        <v>46</v>
      </c>
      <c r="B119" s="79">
        <f>SUM(B113:B118)</f>
        <v>25076</v>
      </c>
      <c r="C119" s="79">
        <f t="shared" ref="C119:M119" si="27">SUM(C113:C118)</f>
        <v>32908</v>
      </c>
      <c r="D119" s="79">
        <f t="shared" si="27"/>
        <v>9839</v>
      </c>
      <c r="E119" s="79">
        <f t="shared" si="27"/>
        <v>0</v>
      </c>
      <c r="F119" s="79">
        <f t="shared" si="27"/>
        <v>0</v>
      </c>
      <c r="G119" s="79">
        <f t="shared" si="27"/>
        <v>3077</v>
      </c>
      <c r="H119" s="79">
        <f t="shared" si="27"/>
        <v>6322</v>
      </c>
      <c r="I119" s="79">
        <f t="shared" si="27"/>
        <v>7152</v>
      </c>
      <c r="J119" s="79">
        <f t="shared" si="27"/>
        <v>3623</v>
      </c>
      <c r="K119" s="79">
        <f t="shared" si="27"/>
        <v>13220</v>
      </c>
      <c r="L119" s="79">
        <f t="shared" si="27"/>
        <v>21354</v>
      </c>
      <c r="M119" s="79">
        <f t="shared" si="27"/>
        <v>25351</v>
      </c>
      <c r="N119" s="79">
        <f>SUM(B119:M119)</f>
        <v>147922</v>
      </c>
      <c r="O119" s="1"/>
    </row>
    <row r="120" spans="1:19" x14ac:dyDescent="0.2">
      <c r="D120" s="1"/>
      <c r="E120" s="1"/>
      <c r="F120" s="1"/>
    </row>
    <row r="121" spans="1:19" s="55" customFormat="1" x14ac:dyDescent="0.2">
      <c r="A121" s="2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P121" s="2"/>
      <c r="Q121" s="2"/>
      <c r="R121" s="2"/>
      <c r="S121" s="2"/>
    </row>
    <row r="122" spans="1:19" ht="14.25" x14ac:dyDescent="0.2">
      <c r="A122" s="80" t="s">
        <v>54</v>
      </c>
      <c r="B122" s="81" t="s">
        <v>34</v>
      </c>
      <c r="C122" s="82" t="s">
        <v>35</v>
      </c>
      <c r="D122" s="83" t="s">
        <v>36</v>
      </c>
      <c r="E122" s="83" t="s">
        <v>37</v>
      </c>
      <c r="F122" s="83" t="s">
        <v>38</v>
      </c>
      <c r="G122" s="83" t="s">
        <v>39</v>
      </c>
      <c r="H122" s="83" t="s">
        <v>40</v>
      </c>
      <c r="I122" s="83" t="s">
        <v>41</v>
      </c>
      <c r="J122" s="83" t="s">
        <v>42</v>
      </c>
      <c r="K122" s="83" t="s">
        <v>43</v>
      </c>
      <c r="L122" s="83" t="s">
        <v>44</v>
      </c>
      <c r="M122" s="84" t="s">
        <v>45</v>
      </c>
      <c r="N122" s="83" t="s">
        <v>46</v>
      </c>
      <c r="P122" s="55"/>
      <c r="Q122" s="55"/>
      <c r="R122" s="55"/>
      <c r="S122" s="55"/>
    </row>
    <row r="123" spans="1:19" x14ac:dyDescent="0.2">
      <c r="A123" s="85" t="s">
        <v>376</v>
      </c>
      <c r="B123" s="76">
        <f>B3</f>
        <v>2921</v>
      </c>
      <c r="C123" s="76"/>
      <c r="D123" s="76"/>
      <c r="E123" s="76"/>
      <c r="F123" s="76"/>
      <c r="G123" s="75"/>
      <c r="H123" s="75"/>
      <c r="I123" s="75"/>
      <c r="J123" s="75"/>
      <c r="K123" s="75"/>
      <c r="L123" s="75"/>
      <c r="M123" s="75"/>
      <c r="N123" s="76">
        <f>SUM(B123:M123)</f>
        <v>2921</v>
      </c>
    </row>
    <row r="124" spans="1:19" x14ac:dyDescent="0.2">
      <c r="A124" s="85" t="s">
        <v>145</v>
      </c>
      <c r="B124" s="76">
        <f t="shared" ref="B124:I124" si="28">B8</f>
        <v>14438</v>
      </c>
      <c r="C124" s="76">
        <f t="shared" si="28"/>
        <v>16801</v>
      </c>
      <c r="D124" s="76">
        <f t="shared" si="28"/>
        <v>4573</v>
      </c>
      <c r="E124" s="76">
        <f t="shared" si="28"/>
        <v>0</v>
      </c>
      <c r="F124" s="76">
        <f t="shared" si="28"/>
        <v>0</v>
      </c>
      <c r="G124" s="76">
        <f t="shared" si="28"/>
        <v>2949</v>
      </c>
      <c r="H124" s="76">
        <f t="shared" si="28"/>
        <v>4701</v>
      </c>
      <c r="I124" s="76">
        <f t="shared" si="28"/>
        <v>6446</v>
      </c>
      <c r="J124" s="75"/>
      <c r="K124" s="75"/>
      <c r="L124" s="75"/>
      <c r="M124" s="75"/>
      <c r="N124" s="76">
        <f>SUM(B124:M124)</f>
        <v>49908</v>
      </c>
    </row>
    <row r="125" spans="1:19" x14ac:dyDescent="0.2">
      <c r="A125" s="85" t="s">
        <v>380</v>
      </c>
      <c r="B125" s="76"/>
      <c r="C125" s="76"/>
      <c r="D125" s="75"/>
      <c r="E125" s="76"/>
      <c r="F125" s="76"/>
      <c r="G125" s="76"/>
      <c r="H125" s="76"/>
      <c r="I125" s="76"/>
      <c r="J125" s="76"/>
      <c r="K125" s="76">
        <f>K13</f>
        <v>7999</v>
      </c>
      <c r="L125" s="76">
        <f>L13</f>
        <v>8531</v>
      </c>
      <c r="M125" s="76">
        <f>M13</f>
        <v>6529</v>
      </c>
      <c r="N125" s="76">
        <f t="shared" ref="N125:N128" si="29">SUM(B125:M125)</f>
        <v>23059</v>
      </c>
    </row>
    <row r="126" spans="1:19" x14ac:dyDescent="0.2">
      <c r="A126" s="85" t="s">
        <v>391</v>
      </c>
      <c r="B126" s="76"/>
      <c r="C126" s="76"/>
      <c r="D126" s="76"/>
      <c r="E126" s="76"/>
      <c r="F126" s="76"/>
      <c r="G126" s="76"/>
      <c r="H126" s="76"/>
      <c r="I126" s="76"/>
      <c r="J126" s="76"/>
      <c r="K126" s="75"/>
      <c r="L126" s="76">
        <f>L18</f>
        <v>11497</v>
      </c>
      <c r="M126" s="76">
        <f>M18</f>
        <v>16983</v>
      </c>
      <c r="N126" s="76">
        <f>SUM(B126:M126)</f>
        <v>28480</v>
      </c>
    </row>
    <row r="127" spans="1:19" x14ac:dyDescent="0.2">
      <c r="A127" s="10"/>
      <c r="B127" s="76"/>
      <c r="C127" s="76"/>
      <c r="D127" s="75"/>
      <c r="E127" s="76"/>
      <c r="F127" s="76"/>
      <c r="G127" s="76"/>
      <c r="H127" s="76"/>
      <c r="I127" s="76"/>
      <c r="J127" s="76"/>
      <c r="K127" s="76"/>
      <c r="L127" s="76"/>
      <c r="M127" s="76"/>
      <c r="N127" s="76">
        <f t="shared" si="29"/>
        <v>0</v>
      </c>
    </row>
    <row r="128" spans="1:19" x14ac:dyDescent="0.2">
      <c r="B128" s="76"/>
      <c r="C128" s="76"/>
      <c r="D128" s="75"/>
      <c r="E128" s="75"/>
      <c r="F128" s="75"/>
      <c r="G128" s="76"/>
      <c r="H128" s="76"/>
      <c r="I128" s="76"/>
      <c r="J128" s="76"/>
      <c r="K128" s="76"/>
      <c r="L128" s="76"/>
      <c r="M128" s="76"/>
      <c r="N128" s="76">
        <f t="shared" si="29"/>
        <v>0</v>
      </c>
    </row>
    <row r="129" spans="1:14" ht="14.25" x14ac:dyDescent="0.2">
      <c r="A129" s="86" t="s">
        <v>60</v>
      </c>
      <c r="B129" s="79">
        <f t="shared" ref="B129:M129" si="30">SUM(B123:B128)</f>
        <v>17359</v>
      </c>
      <c r="C129" s="79">
        <f t="shared" si="30"/>
        <v>16801</v>
      </c>
      <c r="D129" s="79">
        <f t="shared" si="30"/>
        <v>4573</v>
      </c>
      <c r="E129" s="79">
        <f t="shared" si="30"/>
        <v>0</v>
      </c>
      <c r="F129" s="79">
        <f t="shared" si="30"/>
        <v>0</v>
      </c>
      <c r="G129" s="79">
        <f t="shared" si="30"/>
        <v>2949</v>
      </c>
      <c r="H129" s="79">
        <f t="shared" si="30"/>
        <v>4701</v>
      </c>
      <c r="I129" s="79">
        <f t="shared" si="30"/>
        <v>6446</v>
      </c>
      <c r="J129" s="79">
        <f t="shared" si="30"/>
        <v>0</v>
      </c>
      <c r="K129" s="79">
        <f t="shared" si="30"/>
        <v>7999</v>
      </c>
      <c r="L129" s="79">
        <f t="shared" si="30"/>
        <v>20028</v>
      </c>
      <c r="M129" s="79">
        <f t="shared" si="30"/>
        <v>23512</v>
      </c>
      <c r="N129" s="79">
        <f>SUM(B129:M129)</f>
        <v>104368</v>
      </c>
    </row>
    <row r="130" spans="1:14" x14ac:dyDescent="0.2">
      <c r="A130" s="78" t="s">
        <v>55</v>
      </c>
      <c r="B130" s="76">
        <f t="shared" ref="B130:M130" si="31">SUM(B114:B117)</f>
        <v>6401</v>
      </c>
      <c r="C130" s="76">
        <f t="shared" si="31"/>
        <v>14833</v>
      </c>
      <c r="D130" s="76">
        <f t="shared" si="31"/>
        <v>4812</v>
      </c>
      <c r="E130" s="76">
        <f t="shared" si="31"/>
        <v>0</v>
      </c>
      <c r="F130" s="76">
        <f t="shared" si="31"/>
        <v>0</v>
      </c>
      <c r="G130" s="76">
        <f t="shared" si="31"/>
        <v>128</v>
      </c>
      <c r="H130" s="76">
        <f t="shared" si="31"/>
        <v>1621</v>
      </c>
      <c r="I130" s="76">
        <f t="shared" si="31"/>
        <v>706</v>
      </c>
      <c r="J130" s="76">
        <f t="shared" si="31"/>
        <v>3623</v>
      </c>
      <c r="K130" s="76">
        <f>SUM(K114:K117)</f>
        <v>5184</v>
      </c>
      <c r="L130" s="76">
        <f t="shared" si="31"/>
        <v>1274</v>
      </c>
      <c r="M130" s="76">
        <f t="shared" si="31"/>
        <v>1752</v>
      </c>
      <c r="N130" s="79">
        <f>SUM(B130:M130)</f>
        <v>40334</v>
      </c>
    </row>
    <row r="131" spans="1:14" x14ac:dyDescent="0.2">
      <c r="A131" s="78" t="s">
        <v>59</v>
      </c>
      <c r="B131" s="76">
        <f t="shared" ref="B131:M131" si="32">B118</f>
        <v>1316</v>
      </c>
      <c r="C131" s="76">
        <f t="shared" si="32"/>
        <v>1274</v>
      </c>
      <c r="D131" s="76">
        <f t="shared" si="32"/>
        <v>454</v>
      </c>
      <c r="E131" s="76">
        <f t="shared" si="32"/>
        <v>0</v>
      </c>
      <c r="F131" s="76">
        <f t="shared" si="32"/>
        <v>0</v>
      </c>
      <c r="G131" s="76">
        <f t="shared" si="32"/>
        <v>0</v>
      </c>
      <c r="H131" s="76">
        <f t="shared" si="32"/>
        <v>0</v>
      </c>
      <c r="I131" s="76">
        <f t="shared" si="32"/>
        <v>0</v>
      </c>
      <c r="J131" s="76">
        <f t="shared" si="32"/>
        <v>0</v>
      </c>
      <c r="K131" s="76">
        <f t="shared" si="32"/>
        <v>37</v>
      </c>
      <c r="L131" s="76">
        <f t="shared" si="32"/>
        <v>52</v>
      </c>
      <c r="M131" s="76">
        <f t="shared" si="32"/>
        <v>87</v>
      </c>
      <c r="N131" s="79">
        <f>SUM(B131:M131)</f>
        <v>3220</v>
      </c>
    </row>
    <row r="132" spans="1:14" x14ac:dyDescent="0.2">
      <c r="A132" s="87" t="s">
        <v>61</v>
      </c>
      <c r="B132" s="76">
        <f>SUM(B129:B131)</f>
        <v>25076</v>
      </c>
      <c r="C132" s="76">
        <f t="shared" ref="C132:M132" si="33">SUM(C129:C131)</f>
        <v>32908</v>
      </c>
      <c r="D132" s="76">
        <f t="shared" si="33"/>
        <v>9839</v>
      </c>
      <c r="E132" s="76">
        <f t="shared" si="33"/>
        <v>0</v>
      </c>
      <c r="F132" s="76">
        <f t="shared" si="33"/>
        <v>0</v>
      </c>
      <c r="G132" s="76">
        <f t="shared" si="33"/>
        <v>3077</v>
      </c>
      <c r="H132" s="76">
        <f t="shared" si="33"/>
        <v>6322</v>
      </c>
      <c r="I132" s="76">
        <f t="shared" si="33"/>
        <v>7152</v>
      </c>
      <c r="J132" s="76">
        <f t="shared" si="33"/>
        <v>3623</v>
      </c>
      <c r="K132" s="76">
        <f t="shared" si="33"/>
        <v>13220</v>
      </c>
      <c r="L132" s="76">
        <f t="shared" si="33"/>
        <v>21354</v>
      </c>
      <c r="M132" s="76">
        <f t="shared" si="33"/>
        <v>25351</v>
      </c>
      <c r="N132" s="79">
        <f>SUM(N129:N131)</f>
        <v>147922</v>
      </c>
    </row>
  </sheetData>
  <sheetProtection algorithmName="SHA-512" hashValue="WV0yeKWxPYtzPeYQfZO0XuGv0/y1ejsPPtBPkzzb7Kzrb13F086by28xJc59wAt280xcugywRULgc5AoyGkPjg==" saltValue="NV+gvHDjHxq7SQ7prioxTg==" spinCount="100000" sheet="1" objects="1" scenarios="1"/>
  <pageMargins left="0.15748031496062992" right="0.19685039370078741" top="0.47244094488188981" bottom="0.55118110236220474" header="0.15748031496062992" footer="0.15748031496062992"/>
  <pageSetup paperSize="8" scale="73" fitToHeight="0" orientation="landscape" r:id="rId1"/>
  <headerFooter>
    <oddHeader>&amp;C&amp;16CCCB - Visites 2018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4812-C76A-45C3-9F6E-1685BD4921FC}">
  <sheetPr>
    <pageSetUpPr fitToPage="1"/>
  </sheetPr>
  <dimension ref="A1:P94"/>
  <sheetViews>
    <sheetView zoomScale="110" zoomScaleNormal="110" workbookViewId="0">
      <selection activeCell="A17" sqref="A17"/>
    </sheetView>
  </sheetViews>
  <sheetFormatPr defaultColWidth="9.140625" defaultRowHeight="15" x14ac:dyDescent="0.25"/>
  <cols>
    <col min="1" max="1" width="46.7109375" customWidth="1"/>
    <col min="3" max="4" width="10.5703125" bestFit="1" customWidth="1"/>
    <col min="5" max="5" width="14.42578125" bestFit="1" customWidth="1"/>
    <col min="6" max="6" width="12.140625" bestFit="1" customWidth="1"/>
    <col min="7" max="7" width="13.7109375" customWidth="1"/>
    <col min="8" max="8" width="10" bestFit="1" customWidth="1"/>
    <col min="9" max="9" width="10.42578125" bestFit="1" customWidth="1"/>
  </cols>
  <sheetData>
    <row r="1" spans="1:9" ht="15.75" thickBot="1" x14ac:dyDescent="0.3"/>
    <row r="2" spans="1:9" ht="15.75" thickBot="1" x14ac:dyDescent="0.3">
      <c r="A2" s="58" t="s">
        <v>1</v>
      </c>
      <c r="B2" s="88" t="s">
        <v>0</v>
      </c>
      <c r="C2" s="70"/>
      <c r="D2" s="78" t="s">
        <v>62</v>
      </c>
      <c r="E2" s="79" t="s">
        <v>63</v>
      </c>
      <c r="F2" s="57" t="s">
        <v>64</v>
      </c>
      <c r="G2" s="57" t="s">
        <v>65</v>
      </c>
      <c r="H2" s="89" t="s">
        <v>66</v>
      </c>
      <c r="I2" s="89" t="s">
        <v>67</v>
      </c>
    </row>
    <row r="3" spans="1:9" x14ac:dyDescent="0.25">
      <c r="A3" s="17" t="s">
        <v>376</v>
      </c>
      <c r="B3" s="90">
        <f>'TOTALS per mes'!N3</f>
        <v>2921</v>
      </c>
      <c r="C3" s="70"/>
      <c r="D3" s="91">
        <v>4</v>
      </c>
      <c r="E3" s="92">
        <f t="shared" ref="E3:E6" si="0">B3/D3</f>
        <v>730.25</v>
      </c>
      <c r="F3" s="92">
        <f>[2]TOTALS!$B$6</f>
        <v>66375</v>
      </c>
      <c r="G3" s="56">
        <f>F3+B3</f>
        <v>69296</v>
      </c>
      <c r="H3" s="89">
        <f>143+D3</f>
        <v>147</v>
      </c>
      <c r="I3" s="93">
        <f>G3/H3</f>
        <v>471.40136054421771</v>
      </c>
    </row>
    <row r="4" spans="1:9" x14ac:dyDescent="0.25">
      <c r="A4" s="156" t="s">
        <v>145</v>
      </c>
      <c r="B4" s="7">
        <f>'TOTALS per mes'!N8</f>
        <v>49908</v>
      </c>
      <c r="C4" s="66"/>
      <c r="D4" s="91">
        <f>26+25+9+12+27+26</f>
        <v>125</v>
      </c>
      <c r="E4" s="92">
        <f t="shared" si="0"/>
        <v>399.26400000000001</v>
      </c>
      <c r="F4" s="92">
        <f>[2]TOTALS!$B$7</f>
        <v>6324</v>
      </c>
      <c r="G4" s="56">
        <f>F4+B4</f>
        <v>56232</v>
      </c>
      <c r="H4" s="89">
        <f>11+D4</f>
        <v>136</v>
      </c>
      <c r="I4" s="93">
        <f>G4/H4</f>
        <v>413.47058823529414</v>
      </c>
    </row>
    <row r="5" spans="1:9" x14ac:dyDescent="0.25">
      <c r="A5" s="45" t="s">
        <v>307</v>
      </c>
      <c r="B5" s="7">
        <f>'TOTALS per mes'!N13</f>
        <v>23059</v>
      </c>
      <c r="C5" s="66"/>
      <c r="D5" s="91">
        <f>22+27+28</f>
        <v>77</v>
      </c>
      <c r="E5" s="92">
        <f t="shared" si="0"/>
        <v>299.46753246753246</v>
      </c>
      <c r="F5" s="54"/>
      <c r="G5" s="2"/>
    </row>
    <row r="6" spans="1:9" ht="15.75" thickBot="1" x14ac:dyDescent="0.3">
      <c r="A6" s="157" t="s">
        <v>381</v>
      </c>
      <c r="B6" s="15">
        <f>'TOTALS per mes'!N18</f>
        <v>28480</v>
      </c>
      <c r="C6" s="66"/>
      <c r="D6" s="91">
        <f>17+21</f>
        <v>38</v>
      </c>
      <c r="E6" s="92">
        <f t="shared" si="0"/>
        <v>749.47368421052636</v>
      </c>
      <c r="F6" s="54"/>
      <c r="G6" s="2"/>
    </row>
    <row r="7" spans="1:9" ht="15.75" thickBot="1" x14ac:dyDescent="0.3">
      <c r="A7" s="2"/>
      <c r="B7" s="1"/>
      <c r="C7" s="62">
        <f>SUM(B3:B6)</f>
        <v>104368</v>
      </c>
      <c r="D7" s="91">
        <v>206</v>
      </c>
      <c r="E7" s="92">
        <f>C7/D7</f>
        <v>506.64077669902912</v>
      </c>
      <c r="F7" s="54"/>
      <c r="G7" s="2"/>
    </row>
    <row r="8" spans="1:9" ht="15.75" thickBot="1" x14ac:dyDescent="0.3">
      <c r="D8" s="2"/>
      <c r="E8" s="1"/>
      <c r="F8" s="54"/>
      <c r="G8" s="2"/>
    </row>
    <row r="9" spans="1:9" ht="15.75" thickBot="1" x14ac:dyDescent="0.3">
      <c r="A9" s="58" t="s">
        <v>2</v>
      </c>
      <c r="B9" s="1"/>
      <c r="C9" s="66"/>
    </row>
    <row r="10" spans="1:9" x14ac:dyDescent="0.25">
      <c r="A10" s="44" t="s">
        <v>68</v>
      </c>
      <c r="B10" s="24">
        <f>'TOTALS per mes'!N28</f>
        <v>281</v>
      </c>
      <c r="C10" s="66"/>
      <c r="E10" s="2"/>
      <c r="F10" s="94">
        <v>2019</v>
      </c>
      <c r="G10" s="94">
        <v>2020</v>
      </c>
    </row>
    <row r="11" spans="1:9" x14ac:dyDescent="0.25">
      <c r="A11" s="44" t="s">
        <v>27</v>
      </c>
      <c r="B11" s="7">
        <f>'TOTALS per mes'!N25</f>
        <v>990</v>
      </c>
      <c r="C11" s="66"/>
      <c r="E11" s="77" t="s">
        <v>54</v>
      </c>
      <c r="F11" s="67">
        <v>291616</v>
      </c>
      <c r="G11" s="67">
        <f>C7</f>
        <v>104368</v>
      </c>
    </row>
    <row r="12" spans="1:9" x14ac:dyDescent="0.25">
      <c r="A12" s="155" t="s">
        <v>3</v>
      </c>
      <c r="B12" s="7">
        <f>'TOTALS per mes'!N26</f>
        <v>2035</v>
      </c>
      <c r="C12" s="66"/>
      <c r="E12" s="95" t="s">
        <v>55</v>
      </c>
      <c r="F12" s="67">
        <v>147714</v>
      </c>
      <c r="G12" s="67">
        <f>C40</f>
        <v>12832</v>
      </c>
    </row>
    <row r="13" spans="1:9" x14ac:dyDescent="0.25">
      <c r="A13" s="155" t="s">
        <v>4</v>
      </c>
      <c r="B13" s="7">
        <f>'TOTALS per mes'!N27</f>
        <v>1180</v>
      </c>
      <c r="C13" s="66"/>
      <c r="E13" s="95" t="s">
        <v>56</v>
      </c>
      <c r="F13" s="67"/>
      <c r="G13" s="67">
        <f>C60</f>
        <v>11439</v>
      </c>
      <c r="H13" t="s">
        <v>70</v>
      </c>
    </row>
    <row r="14" spans="1:9" x14ac:dyDescent="0.25">
      <c r="A14" s="155" t="s">
        <v>382</v>
      </c>
      <c r="B14" s="7">
        <f>'TOTALS per mes'!N29</f>
        <v>26</v>
      </c>
      <c r="C14" s="66"/>
      <c r="E14" s="95" t="s">
        <v>69</v>
      </c>
      <c r="F14" s="67">
        <v>33460</v>
      </c>
      <c r="G14" s="67">
        <f>C80</f>
        <v>10520</v>
      </c>
    </row>
    <row r="15" spans="1:9" x14ac:dyDescent="0.25">
      <c r="A15" s="155" t="s">
        <v>48</v>
      </c>
      <c r="B15" s="7">
        <f>'TOTALS per mes'!N30</f>
        <v>290</v>
      </c>
      <c r="C15" s="66"/>
      <c r="E15" s="95" t="s">
        <v>59</v>
      </c>
      <c r="F15" s="67">
        <v>16006</v>
      </c>
      <c r="G15" s="67">
        <f>C85</f>
        <v>3220</v>
      </c>
    </row>
    <row r="16" spans="1:9" x14ac:dyDescent="0.25">
      <c r="A16" s="155" t="s">
        <v>20</v>
      </c>
      <c r="B16" s="7">
        <f>'TOTALS per mes'!N31</f>
        <v>276</v>
      </c>
      <c r="C16" s="99"/>
      <c r="E16" s="96" t="s">
        <v>58</v>
      </c>
      <c r="F16" s="67">
        <v>28920</v>
      </c>
      <c r="G16" s="67">
        <f>C90</f>
        <v>5543</v>
      </c>
    </row>
    <row r="17" spans="1:16" x14ac:dyDescent="0.25">
      <c r="A17" s="46" t="s">
        <v>413</v>
      </c>
      <c r="B17" s="7">
        <f>'TOTALS per mes'!N32</f>
        <v>526</v>
      </c>
      <c r="C17" s="99"/>
      <c r="E17" s="97" t="s">
        <v>61</v>
      </c>
      <c r="F17" s="98">
        <f>SUM(F11:F16)</f>
        <v>517716</v>
      </c>
      <c r="G17" s="98">
        <f>SUM(G11:G16)</f>
        <v>147922</v>
      </c>
    </row>
    <row r="18" spans="1:16" x14ac:dyDescent="0.25">
      <c r="A18" s="46" t="s">
        <v>21</v>
      </c>
      <c r="B18" s="7">
        <f>'TOTALS per mes'!N33</f>
        <v>169</v>
      </c>
      <c r="C18" s="66"/>
    </row>
    <row r="19" spans="1:16" x14ac:dyDescent="0.25">
      <c r="A19" s="44" t="s">
        <v>383</v>
      </c>
      <c r="B19" s="7">
        <f>'TOTALS per mes'!N34</f>
        <v>90</v>
      </c>
      <c r="C19" s="66"/>
    </row>
    <row r="20" spans="1:16" x14ac:dyDescent="0.25">
      <c r="A20" s="44" t="s">
        <v>22</v>
      </c>
      <c r="B20" s="7">
        <f>'TOTALS per mes'!N35</f>
        <v>220</v>
      </c>
      <c r="C20" s="66"/>
    </row>
    <row r="21" spans="1:16" x14ac:dyDescent="0.25">
      <c r="A21" s="44" t="s">
        <v>23</v>
      </c>
      <c r="B21" s="7">
        <f>'TOTALS per mes'!N36</f>
        <v>105</v>
      </c>
      <c r="C21" s="66"/>
    </row>
    <row r="22" spans="1:16" x14ac:dyDescent="0.25">
      <c r="A22" s="44" t="s">
        <v>49</v>
      </c>
      <c r="B22" s="7">
        <f>'TOTALS per mes'!N37</f>
        <v>176</v>
      </c>
      <c r="C22" s="66"/>
    </row>
    <row r="23" spans="1:16" x14ac:dyDescent="0.25">
      <c r="A23" s="44" t="s">
        <v>28</v>
      </c>
      <c r="B23" s="7">
        <f>'TOTALS per mes'!N38</f>
        <v>197</v>
      </c>
      <c r="C23" s="66"/>
    </row>
    <row r="24" spans="1:16" x14ac:dyDescent="0.25">
      <c r="A24" s="44" t="s">
        <v>265</v>
      </c>
      <c r="B24" s="7">
        <f>'TOTALS per mes'!N39</f>
        <v>351</v>
      </c>
      <c r="C24" s="66"/>
    </row>
    <row r="25" spans="1:16" x14ac:dyDescent="0.25">
      <c r="A25" s="44" t="s">
        <v>30</v>
      </c>
      <c r="B25" s="7">
        <f>'TOTALS per mes'!N40</f>
        <v>519</v>
      </c>
      <c r="C25" s="66"/>
    </row>
    <row r="26" spans="1:16" x14ac:dyDescent="0.25">
      <c r="A26" s="44" t="s">
        <v>266</v>
      </c>
      <c r="B26" s="7">
        <f>'TOTALS per mes'!N41</f>
        <v>1011</v>
      </c>
      <c r="C26" s="66"/>
    </row>
    <row r="27" spans="1:16" x14ac:dyDescent="0.25">
      <c r="A27" s="44" t="s">
        <v>31</v>
      </c>
      <c r="B27" s="7">
        <f>'TOTALS per mes'!N42</f>
        <v>1981</v>
      </c>
      <c r="C27" s="66"/>
    </row>
    <row r="28" spans="1:16" x14ac:dyDescent="0.25">
      <c r="A28" s="44" t="s">
        <v>384</v>
      </c>
      <c r="B28" s="7">
        <f>'TOTALS per mes'!N43</f>
        <v>50</v>
      </c>
      <c r="C28" s="66"/>
    </row>
    <row r="29" spans="1:16" x14ac:dyDescent="0.25">
      <c r="A29" s="44" t="s">
        <v>298</v>
      </c>
      <c r="B29" s="7">
        <f>'TOTALS per mes'!N44</f>
        <v>520</v>
      </c>
      <c r="C29" s="66"/>
    </row>
    <row r="30" spans="1:16" x14ac:dyDescent="0.25">
      <c r="A30" s="44" t="s">
        <v>301</v>
      </c>
      <c r="B30" s="7">
        <f>'TOTALS per mes'!N45</f>
        <v>255</v>
      </c>
      <c r="C30" s="66"/>
    </row>
    <row r="31" spans="1:16" x14ac:dyDescent="0.25">
      <c r="A31" s="44" t="s">
        <v>32</v>
      </c>
      <c r="B31" s="7">
        <f>'TOTALS per mes'!N46</f>
        <v>598</v>
      </c>
      <c r="C31" s="66"/>
      <c r="P31" t="s">
        <v>70</v>
      </c>
    </row>
    <row r="32" spans="1:16" x14ac:dyDescent="0.25">
      <c r="A32" s="44" t="s">
        <v>385</v>
      </c>
      <c r="B32" s="7">
        <f>'TOTALS per mes'!N47</f>
        <v>17</v>
      </c>
      <c r="C32" s="66"/>
    </row>
    <row r="33" spans="1:3" x14ac:dyDescent="0.25">
      <c r="A33" s="44" t="s">
        <v>302</v>
      </c>
      <c r="B33" s="7">
        <f>'TOTALS per mes'!N48</f>
        <v>96</v>
      </c>
      <c r="C33" s="66"/>
    </row>
    <row r="34" spans="1:3" x14ac:dyDescent="0.25">
      <c r="A34" s="44" t="s">
        <v>306</v>
      </c>
      <c r="B34" s="7">
        <f>'TOTALS per mes'!N49</f>
        <v>166</v>
      </c>
      <c r="C34" s="66"/>
    </row>
    <row r="35" spans="1:3" x14ac:dyDescent="0.25">
      <c r="A35" s="44" t="s">
        <v>386</v>
      </c>
      <c r="B35" s="7">
        <f>'TOTALS per mes'!N50</f>
        <v>92</v>
      </c>
      <c r="C35" s="66"/>
    </row>
    <row r="36" spans="1:3" x14ac:dyDescent="0.25">
      <c r="A36" s="44" t="s">
        <v>33</v>
      </c>
      <c r="B36" s="7">
        <f>'TOTALS per mes'!N51</f>
        <v>126</v>
      </c>
      <c r="C36" s="66"/>
    </row>
    <row r="37" spans="1:3" x14ac:dyDescent="0.25">
      <c r="A37" s="19" t="s">
        <v>368</v>
      </c>
      <c r="B37" s="7">
        <f>'TOTALS per mes'!N52</f>
        <v>41</v>
      </c>
      <c r="C37" s="66"/>
    </row>
    <row r="38" spans="1:3" x14ac:dyDescent="0.25">
      <c r="A38" s="19" t="s">
        <v>369</v>
      </c>
      <c r="B38" s="7">
        <f>'TOTALS per mes'!N53</f>
        <v>53</v>
      </c>
      <c r="C38" s="66"/>
    </row>
    <row r="39" spans="1:3" ht="15.75" thickBot="1" x14ac:dyDescent="0.3">
      <c r="A39" s="53" t="s">
        <v>5</v>
      </c>
      <c r="B39" s="15">
        <f>'TOTALS per mes'!N54</f>
        <v>395</v>
      </c>
      <c r="C39" s="66"/>
    </row>
    <row r="40" spans="1:3" ht="15.75" thickBot="1" x14ac:dyDescent="0.3">
      <c r="A40" s="2"/>
      <c r="B40" s="1"/>
      <c r="C40" s="62">
        <f>SUM(B10:B39)</f>
        <v>12832</v>
      </c>
    </row>
    <row r="41" spans="1:3" ht="15.75" thickBot="1" x14ac:dyDescent="0.3">
      <c r="A41" s="2"/>
      <c r="B41" s="1"/>
    </row>
    <row r="42" spans="1:3" ht="16.5" thickBot="1" x14ac:dyDescent="0.3">
      <c r="A42" s="23" t="s">
        <v>6</v>
      </c>
      <c r="B42" s="1"/>
      <c r="C42" s="66"/>
    </row>
    <row r="43" spans="1:3" x14ac:dyDescent="0.25">
      <c r="A43" s="17" t="s">
        <v>51</v>
      </c>
      <c r="B43" s="24">
        <f>'TOTALS per mes'!N58</f>
        <v>600</v>
      </c>
      <c r="C43" s="66"/>
    </row>
    <row r="44" spans="1:3" x14ac:dyDescent="0.25">
      <c r="A44" s="25" t="s">
        <v>52</v>
      </c>
      <c r="B44" s="7">
        <f>'TOTALS per mes'!N59</f>
        <v>137</v>
      </c>
      <c r="C44" s="66"/>
    </row>
    <row r="45" spans="1:3" x14ac:dyDescent="0.25">
      <c r="A45" s="2" t="s">
        <v>24</v>
      </c>
      <c r="B45" s="7">
        <f>'TOTALS per mes'!N60</f>
        <v>6123</v>
      </c>
      <c r="C45" s="66"/>
    </row>
    <row r="46" spans="1:3" x14ac:dyDescent="0.25">
      <c r="A46" s="19" t="s">
        <v>29</v>
      </c>
      <c r="B46" s="7">
        <f>'TOTALS per mes'!N61</f>
        <v>72</v>
      </c>
      <c r="C46" s="66"/>
    </row>
    <row r="47" spans="1:3" x14ac:dyDescent="0.25">
      <c r="A47" s="38" t="s">
        <v>387</v>
      </c>
      <c r="B47" s="7">
        <f>'TOTALS per mes'!N62</f>
        <v>478</v>
      </c>
      <c r="C47" s="70"/>
    </row>
    <row r="48" spans="1:3" x14ac:dyDescent="0.25">
      <c r="A48" s="25" t="s">
        <v>261</v>
      </c>
      <c r="B48" s="7">
        <f>'TOTALS per mes'!N63</f>
        <v>576</v>
      </c>
      <c r="C48" s="70"/>
    </row>
    <row r="49" spans="1:3" x14ac:dyDescent="0.25">
      <c r="A49" s="25" t="s">
        <v>262</v>
      </c>
      <c r="B49" s="7">
        <f>'TOTALS per mes'!N64</f>
        <v>173</v>
      </c>
      <c r="C49" s="70"/>
    </row>
    <row r="50" spans="1:3" x14ac:dyDescent="0.25">
      <c r="A50" s="25" t="s">
        <v>263</v>
      </c>
      <c r="B50" s="7">
        <f>'TOTALS per mes'!N65</f>
        <v>292</v>
      </c>
      <c r="C50" s="70"/>
    </row>
    <row r="51" spans="1:3" x14ac:dyDescent="0.25">
      <c r="A51" s="25" t="s">
        <v>264</v>
      </c>
      <c r="B51" s="7">
        <f>'TOTALS per mes'!N66</f>
        <v>455</v>
      </c>
      <c r="C51" s="70"/>
    </row>
    <row r="52" spans="1:3" x14ac:dyDescent="0.25">
      <c r="A52" s="25" t="s">
        <v>280</v>
      </c>
      <c r="B52" s="7">
        <f>'TOTALS per mes'!N67</f>
        <v>114</v>
      </c>
      <c r="C52" s="70"/>
    </row>
    <row r="53" spans="1:3" x14ac:dyDescent="0.25">
      <c r="A53" s="25" t="s">
        <v>300</v>
      </c>
      <c r="B53" s="7">
        <f>'TOTALS per mes'!N68</f>
        <v>829</v>
      </c>
      <c r="C53" s="70"/>
    </row>
    <row r="54" spans="1:3" x14ac:dyDescent="0.25">
      <c r="A54" s="25" t="s">
        <v>305</v>
      </c>
      <c r="B54" s="7">
        <f>'TOTALS per mes'!N69</f>
        <v>239</v>
      </c>
      <c r="C54" s="70"/>
    </row>
    <row r="55" spans="1:3" x14ac:dyDescent="0.25">
      <c r="A55" s="25" t="s">
        <v>367</v>
      </c>
      <c r="B55" s="7">
        <f>'TOTALS per mes'!N70</f>
        <v>224</v>
      </c>
      <c r="C55" s="70"/>
    </row>
    <row r="56" spans="1:3" ht="15.75" customHeight="1" x14ac:dyDescent="0.25">
      <c r="A56" s="25" t="s">
        <v>363</v>
      </c>
      <c r="B56" s="7">
        <f>'TOTALS per mes'!N71</f>
        <v>21</v>
      </c>
      <c r="C56" s="70"/>
    </row>
    <row r="57" spans="1:3" x14ac:dyDescent="0.25">
      <c r="A57" s="25" t="s">
        <v>366</v>
      </c>
      <c r="B57" s="7">
        <f>'TOTALS per mes'!N72</f>
        <v>177</v>
      </c>
      <c r="C57" s="70"/>
    </row>
    <row r="58" spans="1:3" x14ac:dyDescent="0.25">
      <c r="A58" s="25" t="s">
        <v>7</v>
      </c>
      <c r="B58" s="7">
        <f>'TOTALS per mes'!N73</f>
        <v>89</v>
      </c>
      <c r="C58" s="66"/>
    </row>
    <row r="59" spans="1:3" ht="15.75" thickBot="1" x14ac:dyDescent="0.3">
      <c r="A59" s="21" t="s">
        <v>8</v>
      </c>
      <c r="B59" s="15">
        <f>'TOTALS per mes'!N74</f>
        <v>840</v>
      </c>
      <c r="C59" s="66"/>
    </row>
    <row r="60" spans="1:3" ht="15.75" thickBot="1" x14ac:dyDescent="0.3">
      <c r="A60" s="2"/>
      <c r="B60" s="1"/>
      <c r="C60" s="62">
        <f>SUM(B43:B59)</f>
        <v>11439</v>
      </c>
    </row>
    <row r="61" spans="1:3" ht="15.75" thickBot="1" x14ac:dyDescent="0.3">
      <c r="A61" s="2"/>
      <c r="B61" s="1"/>
      <c r="C61" s="66"/>
    </row>
    <row r="62" spans="1:3" ht="15.75" thickBot="1" x14ac:dyDescent="0.3">
      <c r="A62" s="58" t="s">
        <v>9</v>
      </c>
      <c r="B62" s="1"/>
      <c r="C62" s="66"/>
    </row>
    <row r="63" spans="1:3" x14ac:dyDescent="0.25">
      <c r="A63" s="17" t="s">
        <v>388</v>
      </c>
      <c r="B63" s="24">
        <f>'TOTALS per mes'!N78</f>
        <v>306</v>
      </c>
      <c r="C63" s="70"/>
    </row>
    <row r="64" spans="1:3" x14ac:dyDescent="0.25">
      <c r="A64" s="25" t="s">
        <v>10</v>
      </c>
      <c r="B64" s="7">
        <f>'TOTALS per mes'!N79</f>
        <v>345</v>
      </c>
      <c r="C64" s="70"/>
    </row>
    <row r="65" spans="1:3" x14ac:dyDescent="0.25">
      <c r="A65" s="25" t="s">
        <v>25</v>
      </c>
      <c r="B65" s="7">
        <f>'TOTALS per mes'!N80</f>
        <v>605</v>
      </c>
      <c r="C65" s="70"/>
    </row>
    <row r="66" spans="1:3" x14ac:dyDescent="0.25">
      <c r="A66" s="68" t="s">
        <v>26</v>
      </c>
      <c r="B66" s="7">
        <f>'TOTALS per mes'!N81</f>
        <v>446</v>
      </c>
      <c r="C66" s="70"/>
    </row>
    <row r="67" spans="1:3" x14ac:dyDescent="0.25">
      <c r="A67" s="68" t="s">
        <v>288</v>
      </c>
      <c r="B67" s="7">
        <f>'TOTALS per mes'!N82</f>
        <v>98</v>
      </c>
      <c r="C67" s="70"/>
    </row>
    <row r="68" spans="1:3" x14ac:dyDescent="0.25">
      <c r="A68" s="68" t="s">
        <v>299</v>
      </c>
      <c r="B68" s="7">
        <f>'TOTALS per mes'!N83</f>
        <v>208</v>
      </c>
      <c r="C68" s="70"/>
    </row>
    <row r="69" spans="1:3" x14ac:dyDescent="0.25">
      <c r="A69" s="68" t="s">
        <v>389</v>
      </c>
      <c r="B69" s="7">
        <f>'TOTALS per mes'!N84</f>
        <v>1796</v>
      </c>
      <c r="C69" s="70"/>
    </row>
    <row r="70" spans="1:3" x14ac:dyDescent="0.25">
      <c r="A70" s="68" t="s">
        <v>303</v>
      </c>
      <c r="B70" s="7">
        <f>'TOTALS per mes'!N85</f>
        <v>393</v>
      </c>
      <c r="C70" s="70"/>
    </row>
    <row r="71" spans="1:3" x14ac:dyDescent="0.25">
      <c r="A71" s="68" t="s">
        <v>304</v>
      </c>
      <c r="B71" s="7">
        <f>'TOTALS per mes'!N86</f>
        <v>104</v>
      </c>
      <c r="C71" s="70"/>
    </row>
    <row r="72" spans="1:3" x14ac:dyDescent="0.25">
      <c r="A72" s="68" t="s">
        <v>352</v>
      </c>
      <c r="B72" s="7">
        <f>'TOTALS per mes'!N87</f>
        <v>91</v>
      </c>
      <c r="C72" s="70"/>
    </row>
    <row r="73" spans="1:3" x14ac:dyDescent="0.25">
      <c r="A73" s="38" t="s">
        <v>359</v>
      </c>
      <c r="B73" s="7">
        <f>'TOTALS per mes'!N88</f>
        <v>40</v>
      </c>
      <c r="C73" s="70"/>
    </row>
    <row r="74" spans="1:3" x14ac:dyDescent="0.25">
      <c r="A74" s="38" t="s">
        <v>360</v>
      </c>
      <c r="B74" s="7"/>
      <c r="C74" s="70"/>
    </row>
    <row r="75" spans="1:3" x14ac:dyDescent="0.25">
      <c r="A75" s="38" t="s">
        <v>361</v>
      </c>
      <c r="B75" s="7">
        <f>'TOTALS per mes'!N89</f>
        <v>186</v>
      </c>
      <c r="C75" s="70"/>
    </row>
    <row r="76" spans="1:3" x14ac:dyDescent="0.25">
      <c r="A76" s="100" t="s">
        <v>362</v>
      </c>
      <c r="B76" s="7"/>
      <c r="C76" s="70"/>
    </row>
    <row r="77" spans="1:3" x14ac:dyDescent="0.25">
      <c r="A77" s="25" t="s">
        <v>390</v>
      </c>
      <c r="B77" s="7">
        <f>'TOTALS per mes'!N90</f>
        <v>235</v>
      </c>
      <c r="C77" s="66"/>
    </row>
    <row r="78" spans="1:3" x14ac:dyDescent="0.25">
      <c r="A78" s="25" t="s">
        <v>11</v>
      </c>
      <c r="B78" s="7">
        <f>'TOTALS per mes'!N91</f>
        <v>58</v>
      </c>
      <c r="C78" s="66"/>
    </row>
    <row r="79" spans="1:3" ht="15.75" thickBot="1" x14ac:dyDescent="0.3">
      <c r="A79" s="21" t="s">
        <v>12</v>
      </c>
      <c r="B79" s="15">
        <f>'TOTALS per mes'!N92</f>
        <v>5609</v>
      </c>
      <c r="C79" s="66"/>
    </row>
    <row r="80" spans="1:3" ht="15.75" thickBot="1" x14ac:dyDescent="0.3">
      <c r="A80" s="2"/>
      <c r="B80" s="1"/>
      <c r="C80" s="62">
        <f>SUM(B63:B79)</f>
        <v>10520</v>
      </c>
    </row>
    <row r="81" spans="1:3" ht="15.75" thickBot="1" x14ac:dyDescent="0.3">
      <c r="A81" s="2"/>
      <c r="B81" s="1"/>
      <c r="C81" s="54"/>
    </row>
    <row r="82" spans="1:3" ht="15.75" thickBot="1" x14ac:dyDescent="0.3">
      <c r="A82" s="58" t="s">
        <v>13</v>
      </c>
      <c r="B82" s="1"/>
      <c r="C82" s="66"/>
    </row>
    <row r="83" spans="1:3" x14ac:dyDescent="0.25">
      <c r="A83" s="27" t="s">
        <v>14</v>
      </c>
      <c r="B83" s="24">
        <f>'TOTALS per mes'!N96</f>
        <v>2421</v>
      </c>
      <c r="C83" s="66"/>
    </row>
    <row r="84" spans="1:3" ht="15.75" thickBot="1" x14ac:dyDescent="0.3">
      <c r="A84" s="28" t="s">
        <v>15</v>
      </c>
      <c r="B84" s="15">
        <f>'TOTALS per mes'!N97</f>
        <v>799</v>
      </c>
      <c r="C84" s="54"/>
    </row>
    <row r="85" spans="1:3" ht="15.75" thickBot="1" x14ac:dyDescent="0.3">
      <c r="A85" s="2"/>
      <c r="B85" s="1"/>
      <c r="C85" s="62">
        <f>SUM(B83:B84)</f>
        <v>3220</v>
      </c>
    </row>
    <row r="86" spans="1:3" ht="15.75" thickBot="1" x14ac:dyDescent="0.3">
      <c r="A86" s="2"/>
      <c r="B86" s="1"/>
      <c r="C86" s="54"/>
    </row>
    <row r="87" spans="1:3" ht="15.75" thickBot="1" x14ac:dyDescent="0.3">
      <c r="A87" s="58" t="s">
        <v>53</v>
      </c>
      <c r="B87" s="1"/>
      <c r="C87" s="66"/>
    </row>
    <row r="88" spans="1:3" x14ac:dyDescent="0.25">
      <c r="A88" s="29" t="s">
        <v>71</v>
      </c>
      <c r="B88" s="24">
        <f>'TOTALS per mes'!N101</f>
        <v>5023</v>
      </c>
      <c r="C88" s="66"/>
    </row>
    <row r="89" spans="1:3" ht="15.75" thickBot="1" x14ac:dyDescent="0.3">
      <c r="A89" s="30" t="s">
        <v>18</v>
      </c>
      <c r="B89" s="15">
        <f>'TOTALS per mes'!N102</f>
        <v>520</v>
      </c>
      <c r="C89" s="54"/>
    </row>
    <row r="90" spans="1:3" ht="15.75" thickBot="1" x14ac:dyDescent="0.3">
      <c r="A90" s="101"/>
      <c r="B90" s="1"/>
      <c r="C90" s="62">
        <f>SUM(B88:B89)</f>
        <v>5543</v>
      </c>
    </row>
    <row r="91" spans="1:3" ht="15.75" thickBot="1" x14ac:dyDescent="0.3">
      <c r="A91" s="2"/>
      <c r="B91" s="1"/>
      <c r="C91" s="54"/>
    </row>
    <row r="92" spans="1:3" ht="18.75" thickBot="1" x14ac:dyDescent="0.3">
      <c r="A92" s="102" t="s">
        <v>0</v>
      </c>
      <c r="B92" s="1"/>
      <c r="C92" s="103">
        <f>SUM(C7:C90)</f>
        <v>147922</v>
      </c>
    </row>
    <row r="93" spans="1:3" x14ac:dyDescent="0.25">
      <c r="A93" s="2"/>
      <c r="B93" s="66"/>
      <c r="C93" s="66"/>
    </row>
    <row r="94" spans="1:3" x14ac:dyDescent="0.25">
      <c r="A94" s="2"/>
      <c r="B94" s="1"/>
    </row>
  </sheetData>
  <sheetProtection algorithmName="SHA-512" hashValue="+CSN7TF+t7jwFDG1NtIvv9EQutoVL4KAGo1U9F+C0J+th0KjOe6Ocqigq1P77PJzU5ifaex7G0jPamXiyLXH3A==" saltValue="VIrNdMUPHM2v1WA8vaubMA==" spinCount="100000" sheet="1" objects="1" scenarios="1"/>
  <pageMargins left="0.7" right="0.7" top="0.75" bottom="0.75" header="0.3" footer="0.3"/>
  <pageSetup paperSize="8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C38E-BD1A-4BEE-8833-C3415B057530}">
  <sheetPr>
    <pageSetUpPr fitToPage="1"/>
  </sheetPr>
  <dimension ref="A1:N11"/>
  <sheetViews>
    <sheetView topLeftCell="A22" workbookViewId="0">
      <selection activeCell="C5" sqref="C5"/>
    </sheetView>
  </sheetViews>
  <sheetFormatPr defaultColWidth="9.140625" defaultRowHeight="15" x14ac:dyDescent="0.25"/>
  <cols>
    <col min="1" max="1" width="27.42578125" customWidth="1"/>
    <col min="10" max="10" width="10" bestFit="1" customWidth="1"/>
    <col min="11" max="11" width="8.42578125" bestFit="1" customWidth="1"/>
    <col min="12" max="13" width="10.28515625" bestFit="1" customWidth="1"/>
  </cols>
  <sheetData>
    <row r="1" spans="1:14" s="55" customFormat="1" ht="12.75" x14ac:dyDescent="0.2">
      <c r="A1" s="57" t="s">
        <v>2</v>
      </c>
      <c r="B1" s="56" t="s">
        <v>34</v>
      </c>
      <c r="C1" s="56" t="s">
        <v>35</v>
      </c>
      <c r="D1" s="57" t="s">
        <v>36</v>
      </c>
      <c r="E1" s="57" t="s">
        <v>37</v>
      </c>
      <c r="F1" s="57" t="s">
        <v>38</v>
      </c>
      <c r="G1" s="57" t="s">
        <v>39</v>
      </c>
      <c r="H1" s="57" t="s">
        <v>40</v>
      </c>
      <c r="I1" s="57" t="s">
        <v>41</v>
      </c>
      <c r="J1" s="57" t="s">
        <v>42</v>
      </c>
      <c r="K1" s="57" t="s">
        <v>43</v>
      </c>
      <c r="L1" s="57" t="s">
        <v>44</v>
      </c>
      <c r="M1" s="57" t="s">
        <v>45</v>
      </c>
      <c r="N1" s="57" t="s">
        <v>46</v>
      </c>
    </row>
    <row r="2" spans="1:14" x14ac:dyDescent="0.25">
      <c r="A2" s="171" t="s">
        <v>321</v>
      </c>
      <c r="B2" s="172"/>
      <c r="C2" s="172"/>
      <c r="D2" s="172"/>
      <c r="E2" s="172"/>
      <c r="F2" s="172"/>
      <c r="G2" s="172"/>
      <c r="H2" s="172"/>
      <c r="I2" s="172"/>
      <c r="J2" s="172"/>
      <c r="K2" s="172">
        <v>125</v>
      </c>
      <c r="L2" s="172"/>
      <c r="M2" s="172"/>
      <c r="N2" s="173">
        <f>SUM(B2:M2)</f>
        <v>125</v>
      </c>
    </row>
    <row r="3" spans="1:14" x14ac:dyDescent="0.25">
      <c r="A3" s="174" t="s">
        <v>379</v>
      </c>
      <c r="B3" s="175"/>
      <c r="C3" s="175"/>
      <c r="D3" s="175"/>
      <c r="E3" s="175"/>
      <c r="F3" s="175"/>
      <c r="G3" s="175"/>
      <c r="H3" s="175"/>
      <c r="I3" s="175"/>
      <c r="J3" s="175"/>
      <c r="K3" s="175">
        <v>53</v>
      </c>
      <c r="L3" s="175"/>
      <c r="M3" s="175"/>
      <c r="N3" s="176">
        <f t="shared" ref="N3:N9" si="0">SUM(B3:M3)</f>
        <v>53</v>
      </c>
    </row>
    <row r="4" spans="1:14" x14ac:dyDescent="0.25">
      <c r="A4" s="174" t="s">
        <v>322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>
        <v>171</v>
      </c>
      <c r="M4" s="175"/>
      <c r="N4" s="176">
        <f t="shared" si="0"/>
        <v>171</v>
      </c>
    </row>
    <row r="5" spans="1:14" x14ac:dyDescent="0.25">
      <c r="A5" s="174" t="s">
        <v>378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>
        <v>131</v>
      </c>
      <c r="M5" s="175"/>
      <c r="N5" s="176">
        <f t="shared" si="0"/>
        <v>131</v>
      </c>
    </row>
    <row r="6" spans="1:14" x14ac:dyDescent="0.25">
      <c r="A6" s="174" t="s">
        <v>377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>
        <v>178</v>
      </c>
      <c r="M6" s="175"/>
      <c r="N6" s="176">
        <f t="shared" si="0"/>
        <v>178</v>
      </c>
    </row>
    <row r="7" spans="1:14" x14ac:dyDescent="0.25">
      <c r="A7" s="174" t="s">
        <v>364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>
        <v>327</v>
      </c>
      <c r="M7" s="175"/>
      <c r="N7" s="176">
        <f t="shared" si="0"/>
        <v>327</v>
      </c>
    </row>
    <row r="8" spans="1:14" x14ac:dyDescent="0.25">
      <c r="A8" s="174" t="s">
        <v>303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>
        <v>245</v>
      </c>
      <c r="M8" s="175"/>
      <c r="N8" s="176">
        <f t="shared" si="0"/>
        <v>245</v>
      </c>
    </row>
    <row r="9" spans="1:14" x14ac:dyDescent="0.25">
      <c r="A9" s="174" t="s">
        <v>12</v>
      </c>
      <c r="B9" s="175"/>
      <c r="C9" s="175"/>
      <c r="D9" s="175"/>
      <c r="E9" s="175"/>
      <c r="F9" s="175"/>
      <c r="G9" s="175"/>
      <c r="H9" s="175"/>
      <c r="I9" s="175"/>
      <c r="J9" s="175"/>
      <c r="K9" s="175">
        <f>158+163</f>
        <v>321</v>
      </c>
      <c r="L9" s="175">
        <f>53+20+73+78+59+140</f>
        <v>423</v>
      </c>
      <c r="M9" s="175"/>
      <c r="N9" s="176">
        <f t="shared" si="0"/>
        <v>744</v>
      </c>
    </row>
    <row r="10" spans="1:14" x14ac:dyDescent="0.25">
      <c r="A10" s="177" t="s">
        <v>5</v>
      </c>
      <c r="B10" s="178"/>
      <c r="C10" s="178"/>
      <c r="D10" s="178"/>
      <c r="E10" s="178"/>
      <c r="F10" s="178"/>
      <c r="G10" s="178">
        <v>14</v>
      </c>
      <c r="H10" s="178">
        <v>14</v>
      </c>
      <c r="I10" s="178"/>
      <c r="J10" s="178">
        <v>16</v>
      </c>
      <c r="K10" s="178"/>
      <c r="L10" s="178">
        <f>28+79</f>
        <v>107</v>
      </c>
      <c r="M10" s="178"/>
      <c r="N10" s="176">
        <f>SUM(B10:M10)</f>
        <v>151</v>
      </c>
    </row>
    <row r="11" spans="1:14" x14ac:dyDescent="0.25">
      <c r="A11" s="89" t="s">
        <v>46</v>
      </c>
      <c r="B11" s="89"/>
      <c r="C11" s="89"/>
      <c r="D11" s="89"/>
      <c r="E11" s="89"/>
      <c r="F11" s="89"/>
      <c r="G11" s="89">
        <f>SUM(G2:G10)</f>
        <v>14</v>
      </c>
      <c r="H11" s="89">
        <f t="shared" ref="H11:N11" si="1">SUM(H2:H10)</f>
        <v>14</v>
      </c>
      <c r="I11" s="89">
        <f t="shared" si="1"/>
        <v>0</v>
      </c>
      <c r="J11" s="89">
        <f t="shared" si="1"/>
        <v>16</v>
      </c>
      <c r="K11" s="89">
        <f t="shared" si="1"/>
        <v>499</v>
      </c>
      <c r="L11" s="89">
        <f t="shared" si="1"/>
        <v>1582</v>
      </c>
      <c r="M11" s="89">
        <f t="shared" si="1"/>
        <v>0</v>
      </c>
      <c r="N11" s="152">
        <f t="shared" si="1"/>
        <v>2125</v>
      </c>
    </row>
  </sheetData>
  <sheetProtection algorithmName="SHA-512" hashValue="5PqlQAfzf19vdFvk67wszrA7oqB5bb6ztYLR4eOhFcJFE54dolZz09YEDQP9ld2gqid83DIh7QBk802i8yGhEQ==" saltValue="20fA2FxLM5Lh827w5or0zg==" spinCount="100000" sheet="1" objects="1" scenarios="1"/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F50B-3D03-42DD-8D52-B441F6D778A7}">
  <dimension ref="A1:X44"/>
  <sheetViews>
    <sheetView topLeftCell="A20" zoomScale="90" zoomScaleNormal="90" workbookViewId="0">
      <selection activeCell="O24" sqref="O24"/>
    </sheetView>
  </sheetViews>
  <sheetFormatPr defaultColWidth="11.42578125" defaultRowHeight="15" x14ac:dyDescent="0.25"/>
  <cols>
    <col min="1" max="1" width="33" customWidth="1"/>
    <col min="7" max="7" width="12" customWidth="1"/>
    <col min="10" max="10" width="12.5703125" customWidth="1"/>
    <col min="11" max="11" width="12" customWidth="1"/>
    <col min="12" max="12" width="13.42578125" customWidth="1"/>
    <col min="13" max="13" width="13" bestFit="1" customWidth="1"/>
    <col min="16" max="16" width="25.42578125" bestFit="1" customWidth="1"/>
    <col min="19" max="19" width="10" bestFit="1" customWidth="1"/>
    <col min="20" max="20" width="11" customWidth="1"/>
    <col min="21" max="21" width="12.85546875" customWidth="1"/>
    <col min="24" max="24" width="10.42578125" customWidth="1"/>
    <col min="25" max="25" width="7.5703125" bestFit="1" customWidth="1"/>
    <col min="256" max="256" width="33" customWidth="1"/>
    <col min="262" max="262" width="12" customWidth="1"/>
    <col min="265" max="265" width="12.5703125" customWidth="1"/>
    <col min="266" max="266" width="12" customWidth="1"/>
    <col min="267" max="267" width="13.42578125" customWidth="1"/>
    <col min="268" max="268" width="11.85546875" customWidth="1"/>
    <col min="512" max="512" width="33" customWidth="1"/>
    <col min="518" max="518" width="12" customWidth="1"/>
    <col min="521" max="521" width="12.5703125" customWidth="1"/>
    <col min="522" max="522" width="12" customWidth="1"/>
    <col min="523" max="523" width="13.42578125" customWidth="1"/>
    <col min="524" max="524" width="11.85546875" customWidth="1"/>
    <col min="768" max="768" width="33" customWidth="1"/>
    <col min="774" max="774" width="12" customWidth="1"/>
    <col min="777" max="777" width="12.5703125" customWidth="1"/>
    <col min="778" max="778" width="12" customWidth="1"/>
    <col min="779" max="779" width="13.42578125" customWidth="1"/>
    <col min="780" max="780" width="11.85546875" customWidth="1"/>
    <col min="1024" max="1024" width="33" customWidth="1"/>
    <col min="1030" max="1030" width="12" customWidth="1"/>
    <col min="1033" max="1033" width="12.5703125" customWidth="1"/>
    <col min="1034" max="1034" width="12" customWidth="1"/>
    <col min="1035" max="1035" width="13.42578125" customWidth="1"/>
    <col min="1036" max="1036" width="11.85546875" customWidth="1"/>
    <col min="1280" max="1280" width="33" customWidth="1"/>
    <col min="1286" max="1286" width="12" customWidth="1"/>
    <col min="1289" max="1289" width="12.5703125" customWidth="1"/>
    <col min="1290" max="1290" width="12" customWidth="1"/>
    <col min="1291" max="1291" width="13.42578125" customWidth="1"/>
    <col min="1292" max="1292" width="11.85546875" customWidth="1"/>
    <col min="1536" max="1536" width="33" customWidth="1"/>
    <col min="1542" max="1542" width="12" customWidth="1"/>
    <col min="1545" max="1545" width="12.5703125" customWidth="1"/>
    <col min="1546" max="1546" width="12" customWidth="1"/>
    <col min="1547" max="1547" width="13.42578125" customWidth="1"/>
    <col min="1548" max="1548" width="11.85546875" customWidth="1"/>
    <col min="1792" max="1792" width="33" customWidth="1"/>
    <col min="1798" max="1798" width="12" customWidth="1"/>
    <col min="1801" max="1801" width="12.5703125" customWidth="1"/>
    <col min="1802" max="1802" width="12" customWidth="1"/>
    <col min="1803" max="1803" width="13.42578125" customWidth="1"/>
    <col min="1804" max="1804" width="11.85546875" customWidth="1"/>
    <col min="2048" max="2048" width="33" customWidth="1"/>
    <col min="2054" max="2054" width="12" customWidth="1"/>
    <col min="2057" max="2057" width="12.5703125" customWidth="1"/>
    <col min="2058" max="2058" width="12" customWidth="1"/>
    <col min="2059" max="2059" width="13.42578125" customWidth="1"/>
    <col min="2060" max="2060" width="11.85546875" customWidth="1"/>
    <col min="2304" max="2304" width="33" customWidth="1"/>
    <col min="2310" max="2310" width="12" customWidth="1"/>
    <col min="2313" max="2313" width="12.5703125" customWidth="1"/>
    <col min="2314" max="2314" width="12" customWidth="1"/>
    <col min="2315" max="2315" width="13.42578125" customWidth="1"/>
    <col min="2316" max="2316" width="11.85546875" customWidth="1"/>
    <col min="2560" max="2560" width="33" customWidth="1"/>
    <col min="2566" max="2566" width="12" customWidth="1"/>
    <col min="2569" max="2569" width="12.5703125" customWidth="1"/>
    <col min="2570" max="2570" width="12" customWidth="1"/>
    <col min="2571" max="2571" width="13.42578125" customWidth="1"/>
    <col min="2572" max="2572" width="11.85546875" customWidth="1"/>
    <col min="2816" max="2816" width="33" customWidth="1"/>
    <col min="2822" max="2822" width="12" customWidth="1"/>
    <col min="2825" max="2825" width="12.5703125" customWidth="1"/>
    <col min="2826" max="2826" width="12" customWidth="1"/>
    <col min="2827" max="2827" width="13.42578125" customWidth="1"/>
    <col min="2828" max="2828" width="11.85546875" customWidth="1"/>
    <col min="3072" max="3072" width="33" customWidth="1"/>
    <col min="3078" max="3078" width="12" customWidth="1"/>
    <col min="3081" max="3081" width="12.5703125" customWidth="1"/>
    <col min="3082" max="3082" width="12" customWidth="1"/>
    <col min="3083" max="3083" width="13.42578125" customWidth="1"/>
    <col min="3084" max="3084" width="11.85546875" customWidth="1"/>
    <col min="3328" max="3328" width="33" customWidth="1"/>
    <col min="3334" max="3334" width="12" customWidth="1"/>
    <col min="3337" max="3337" width="12.5703125" customWidth="1"/>
    <col min="3338" max="3338" width="12" customWidth="1"/>
    <col min="3339" max="3339" width="13.42578125" customWidth="1"/>
    <col min="3340" max="3340" width="11.85546875" customWidth="1"/>
    <col min="3584" max="3584" width="33" customWidth="1"/>
    <col min="3590" max="3590" width="12" customWidth="1"/>
    <col min="3593" max="3593" width="12.5703125" customWidth="1"/>
    <col min="3594" max="3594" width="12" customWidth="1"/>
    <col min="3595" max="3595" width="13.42578125" customWidth="1"/>
    <col min="3596" max="3596" width="11.85546875" customWidth="1"/>
    <col min="3840" max="3840" width="33" customWidth="1"/>
    <col min="3846" max="3846" width="12" customWidth="1"/>
    <col min="3849" max="3849" width="12.5703125" customWidth="1"/>
    <col min="3850" max="3850" width="12" customWidth="1"/>
    <col min="3851" max="3851" width="13.42578125" customWidth="1"/>
    <col min="3852" max="3852" width="11.85546875" customWidth="1"/>
    <col min="4096" max="4096" width="33" customWidth="1"/>
    <col min="4102" max="4102" width="12" customWidth="1"/>
    <col min="4105" max="4105" width="12.5703125" customWidth="1"/>
    <col min="4106" max="4106" width="12" customWidth="1"/>
    <col min="4107" max="4107" width="13.42578125" customWidth="1"/>
    <col min="4108" max="4108" width="11.85546875" customWidth="1"/>
    <col min="4352" max="4352" width="33" customWidth="1"/>
    <col min="4358" max="4358" width="12" customWidth="1"/>
    <col min="4361" max="4361" width="12.5703125" customWidth="1"/>
    <col min="4362" max="4362" width="12" customWidth="1"/>
    <col min="4363" max="4363" width="13.42578125" customWidth="1"/>
    <col min="4364" max="4364" width="11.85546875" customWidth="1"/>
    <col min="4608" max="4608" width="33" customWidth="1"/>
    <col min="4614" max="4614" width="12" customWidth="1"/>
    <col min="4617" max="4617" width="12.5703125" customWidth="1"/>
    <col min="4618" max="4618" width="12" customWidth="1"/>
    <col min="4619" max="4619" width="13.42578125" customWidth="1"/>
    <col min="4620" max="4620" width="11.85546875" customWidth="1"/>
    <col min="4864" max="4864" width="33" customWidth="1"/>
    <col min="4870" max="4870" width="12" customWidth="1"/>
    <col min="4873" max="4873" width="12.5703125" customWidth="1"/>
    <col min="4874" max="4874" width="12" customWidth="1"/>
    <col min="4875" max="4875" width="13.42578125" customWidth="1"/>
    <col min="4876" max="4876" width="11.85546875" customWidth="1"/>
    <col min="5120" max="5120" width="33" customWidth="1"/>
    <col min="5126" max="5126" width="12" customWidth="1"/>
    <col min="5129" max="5129" width="12.5703125" customWidth="1"/>
    <col min="5130" max="5130" width="12" customWidth="1"/>
    <col min="5131" max="5131" width="13.42578125" customWidth="1"/>
    <col min="5132" max="5132" width="11.85546875" customWidth="1"/>
    <col min="5376" max="5376" width="33" customWidth="1"/>
    <col min="5382" max="5382" width="12" customWidth="1"/>
    <col min="5385" max="5385" width="12.5703125" customWidth="1"/>
    <col min="5386" max="5386" width="12" customWidth="1"/>
    <col min="5387" max="5387" width="13.42578125" customWidth="1"/>
    <col min="5388" max="5388" width="11.85546875" customWidth="1"/>
    <col min="5632" max="5632" width="33" customWidth="1"/>
    <col min="5638" max="5638" width="12" customWidth="1"/>
    <col min="5641" max="5641" width="12.5703125" customWidth="1"/>
    <col min="5642" max="5642" width="12" customWidth="1"/>
    <col min="5643" max="5643" width="13.42578125" customWidth="1"/>
    <col min="5644" max="5644" width="11.85546875" customWidth="1"/>
    <col min="5888" max="5888" width="33" customWidth="1"/>
    <col min="5894" max="5894" width="12" customWidth="1"/>
    <col min="5897" max="5897" width="12.5703125" customWidth="1"/>
    <col min="5898" max="5898" width="12" customWidth="1"/>
    <col min="5899" max="5899" width="13.42578125" customWidth="1"/>
    <col min="5900" max="5900" width="11.85546875" customWidth="1"/>
    <col min="6144" max="6144" width="33" customWidth="1"/>
    <col min="6150" max="6150" width="12" customWidth="1"/>
    <col min="6153" max="6153" width="12.5703125" customWidth="1"/>
    <col min="6154" max="6154" width="12" customWidth="1"/>
    <col min="6155" max="6155" width="13.42578125" customWidth="1"/>
    <col min="6156" max="6156" width="11.85546875" customWidth="1"/>
    <col min="6400" max="6400" width="33" customWidth="1"/>
    <col min="6406" max="6406" width="12" customWidth="1"/>
    <col min="6409" max="6409" width="12.5703125" customWidth="1"/>
    <col min="6410" max="6410" width="12" customWidth="1"/>
    <col min="6411" max="6411" width="13.42578125" customWidth="1"/>
    <col min="6412" max="6412" width="11.85546875" customWidth="1"/>
    <col min="6656" max="6656" width="33" customWidth="1"/>
    <col min="6662" max="6662" width="12" customWidth="1"/>
    <col min="6665" max="6665" width="12.5703125" customWidth="1"/>
    <col min="6666" max="6666" width="12" customWidth="1"/>
    <col min="6667" max="6667" width="13.42578125" customWidth="1"/>
    <col min="6668" max="6668" width="11.85546875" customWidth="1"/>
    <col min="6912" max="6912" width="33" customWidth="1"/>
    <col min="6918" max="6918" width="12" customWidth="1"/>
    <col min="6921" max="6921" width="12.5703125" customWidth="1"/>
    <col min="6922" max="6922" width="12" customWidth="1"/>
    <col min="6923" max="6923" width="13.42578125" customWidth="1"/>
    <col min="6924" max="6924" width="11.85546875" customWidth="1"/>
    <col min="7168" max="7168" width="33" customWidth="1"/>
    <col min="7174" max="7174" width="12" customWidth="1"/>
    <col min="7177" max="7177" width="12.5703125" customWidth="1"/>
    <col min="7178" max="7178" width="12" customWidth="1"/>
    <col min="7179" max="7179" width="13.42578125" customWidth="1"/>
    <col min="7180" max="7180" width="11.85546875" customWidth="1"/>
    <col min="7424" max="7424" width="33" customWidth="1"/>
    <col min="7430" max="7430" width="12" customWidth="1"/>
    <col min="7433" max="7433" width="12.5703125" customWidth="1"/>
    <col min="7434" max="7434" width="12" customWidth="1"/>
    <col min="7435" max="7435" width="13.42578125" customWidth="1"/>
    <col min="7436" max="7436" width="11.85546875" customWidth="1"/>
    <col min="7680" max="7680" width="33" customWidth="1"/>
    <col min="7686" max="7686" width="12" customWidth="1"/>
    <col min="7689" max="7689" width="12.5703125" customWidth="1"/>
    <col min="7690" max="7690" width="12" customWidth="1"/>
    <col min="7691" max="7691" width="13.42578125" customWidth="1"/>
    <col min="7692" max="7692" width="11.85546875" customWidth="1"/>
    <col min="7936" max="7936" width="33" customWidth="1"/>
    <col min="7942" max="7942" width="12" customWidth="1"/>
    <col min="7945" max="7945" width="12.5703125" customWidth="1"/>
    <col min="7946" max="7946" width="12" customWidth="1"/>
    <col min="7947" max="7947" width="13.42578125" customWidth="1"/>
    <col min="7948" max="7948" width="11.85546875" customWidth="1"/>
    <col min="8192" max="8192" width="33" customWidth="1"/>
    <col min="8198" max="8198" width="12" customWidth="1"/>
    <col min="8201" max="8201" width="12.5703125" customWidth="1"/>
    <col min="8202" max="8202" width="12" customWidth="1"/>
    <col min="8203" max="8203" width="13.42578125" customWidth="1"/>
    <col min="8204" max="8204" width="11.85546875" customWidth="1"/>
    <col min="8448" max="8448" width="33" customWidth="1"/>
    <col min="8454" max="8454" width="12" customWidth="1"/>
    <col min="8457" max="8457" width="12.5703125" customWidth="1"/>
    <col min="8458" max="8458" width="12" customWidth="1"/>
    <col min="8459" max="8459" width="13.42578125" customWidth="1"/>
    <col min="8460" max="8460" width="11.85546875" customWidth="1"/>
    <col min="8704" max="8704" width="33" customWidth="1"/>
    <col min="8710" max="8710" width="12" customWidth="1"/>
    <col min="8713" max="8713" width="12.5703125" customWidth="1"/>
    <col min="8714" max="8714" width="12" customWidth="1"/>
    <col min="8715" max="8715" width="13.42578125" customWidth="1"/>
    <col min="8716" max="8716" width="11.85546875" customWidth="1"/>
    <col min="8960" max="8960" width="33" customWidth="1"/>
    <col min="8966" max="8966" width="12" customWidth="1"/>
    <col min="8969" max="8969" width="12.5703125" customWidth="1"/>
    <col min="8970" max="8970" width="12" customWidth="1"/>
    <col min="8971" max="8971" width="13.42578125" customWidth="1"/>
    <col min="8972" max="8972" width="11.85546875" customWidth="1"/>
    <col min="9216" max="9216" width="33" customWidth="1"/>
    <col min="9222" max="9222" width="12" customWidth="1"/>
    <col min="9225" max="9225" width="12.5703125" customWidth="1"/>
    <col min="9226" max="9226" width="12" customWidth="1"/>
    <col min="9227" max="9227" width="13.42578125" customWidth="1"/>
    <col min="9228" max="9228" width="11.85546875" customWidth="1"/>
    <col min="9472" max="9472" width="33" customWidth="1"/>
    <col min="9478" max="9478" width="12" customWidth="1"/>
    <col min="9481" max="9481" width="12.5703125" customWidth="1"/>
    <col min="9482" max="9482" width="12" customWidth="1"/>
    <col min="9483" max="9483" width="13.42578125" customWidth="1"/>
    <col min="9484" max="9484" width="11.85546875" customWidth="1"/>
    <col min="9728" max="9728" width="33" customWidth="1"/>
    <col min="9734" max="9734" width="12" customWidth="1"/>
    <col min="9737" max="9737" width="12.5703125" customWidth="1"/>
    <col min="9738" max="9738" width="12" customWidth="1"/>
    <col min="9739" max="9739" width="13.42578125" customWidth="1"/>
    <col min="9740" max="9740" width="11.85546875" customWidth="1"/>
    <col min="9984" max="9984" width="33" customWidth="1"/>
    <col min="9990" max="9990" width="12" customWidth="1"/>
    <col min="9993" max="9993" width="12.5703125" customWidth="1"/>
    <col min="9994" max="9994" width="12" customWidth="1"/>
    <col min="9995" max="9995" width="13.42578125" customWidth="1"/>
    <col min="9996" max="9996" width="11.85546875" customWidth="1"/>
    <col min="10240" max="10240" width="33" customWidth="1"/>
    <col min="10246" max="10246" width="12" customWidth="1"/>
    <col min="10249" max="10249" width="12.5703125" customWidth="1"/>
    <col min="10250" max="10250" width="12" customWidth="1"/>
    <col min="10251" max="10251" width="13.42578125" customWidth="1"/>
    <col min="10252" max="10252" width="11.85546875" customWidth="1"/>
    <col min="10496" max="10496" width="33" customWidth="1"/>
    <col min="10502" max="10502" width="12" customWidth="1"/>
    <col min="10505" max="10505" width="12.5703125" customWidth="1"/>
    <col min="10506" max="10506" width="12" customWidth="1"/>
    <col min="10507" max="10507" width="13.42578125" customWidth="1"/>
    <col min="10508" max="10508" width="11.85546875" customWidth="1"/>
    <col min="10752" max="10752" width="33" customWidth="1"/>
    <col min="10758" max="10758" width="12" customWidth="1"/>
    <col min="10761" max="10761" width="12.5703125" customWidth="1"/>
    <col min="10762" max="10762" width="12" customWidth="1"/>
    <col min="10763" max="10763" width="13.42578125" customWidth="1"/>
    <col min="10764" max="10764" width="11.85546875" customWidth="1"/>
    <col min="11008" max="11008" width="33" customWidth="1"/>
    <col min="11014" max="11014" width="12" customWidth="1"/>
    <col min="11017" max="11017" width="12.5703125" customWidth="1"/>
    <col min="11018" max="11018" width="12" customWidth="1"/>
    <col min="11019" max="11019" width="13.42578125" customWidth="1"/>
    <col min="11020" max="11020" width="11.85546875" customWidth="1"/>
    <col min="11264" max="11264" width="33" customWidth="1"/>
    <col min="11270" max="11270" width="12" customWidth="1"/>
    <col min="11273" max="11273" width="12.5703125" customWidth="1"/>
    <col min="11274" max="11274" width="12" customWidth="1"/>
    <col min="11275" max="11275" width="13.42578125" customWidth="1"/>
    <col min="11276" max="11276" width="11.85546875" customWidth="1"/>
    <col min="11520" max="11520" width="33" customWidth="1"/>
    <col min="11526" max="11526" width="12" customWidth="1"/>
    <col min="11529" max="11529" width="12.5703125" customWidth="1"/>
    <col min="11530" max="11530" width="12" customWidth="1"/>
    <col min="11531" max="11531" width="13.42578125" customWidth="1"/>
    <col min="11532" max="11532" width="11.85546875" customWidth="1"/>
    <col min="11776" max="11776" width="33" customWidth="1"/>
    <col min="11782" max="11782" width="12" customWidth="1"/>
    <col min="11785" max="11785" width="12.5703125" customWidth="1"/>
    <col min="11786" max="11786" width="12" customWidth="1"/>
    <col min="11787" max="11787" width="13.42578125" customWidth="1"/>
    <col min="11788" max="11788" width="11.85546875" customWidth="1"/>
    <col min="12032" max="12032" width="33" customWidth="1"/>
    <col min="12038" max="12038" width="12" customWidth="1"/>
    <col min="12041" max="12041" width="12.5703125" customWidth="1"/>
    <col min="12042" max="12042" width="12" customWidth="1"/>
    <col min="12043" max="12043" width="13.42578125" customWidth="1"/>
    <col min="12044" max="12044" width="11.85546875" customWidth="1"/>
    <col min="12288" max="12288" width="33" customWidth="1"/>
    <col min="12294" max="12294" width="12" customWidth="1"/>
    <col min="12297" max="12297" width="12.5703125" customWidth="1"/>
    <col min="12298" max="12298" width="12" customWidth="1"/>
    <col min="12299" max="12299" width="13.42578125" customWidth="1"/>
    <col min="12300" max="12300" width="11.85546875" customWidth="1"/>
    <col min="12544" max="12544" width="33" customWidth="1"/>
    <col min="12550" max="12550" width="12" customWidth="1"/>
    <col min="12553" max="12553" width="12.5703125" customWidth="1"/>
    <col min="12554" max="12554" width="12" customWidth="1"/>
    <col min="12555" max="12555" width="13.42578125" customWidth="1"/>
    <col min="12556" max="12556" width="11.85546875" customWidth="1"/>
    <col min="12800" max="12800" width="33" customWidth="1"/>
    <col min="12806" max="12806" width="12" customWidth="1"/>
    <col min="12809" max="12809" width="12.5703125" customWidth="1"/>
    <col min="12810" max="12810" width="12" customWidth="1"/>
    <col min="12811" max="12811" width="13.42578125" customWidth="1"/>
    <col min="12812" max="12812" width="11.85546875" customWidth="1"/>
    <col min="13056" max="13056" width="33" customWidth="1"/>
    <col min="13062" max="13062" width="12" customWidth="1"/>
    <col min="13065" max="13065" width="12.5703125" customWidth="1"/>
    <col min="13066" max="13066" width="12" customWidth="1"/>
    <col min="13067" max="13067" width="13.42578125" customWidth="1"/>
    <col min="13068" max="13068" width="11.85546875" customWidth="1"/>
    <col min="13312" max="13312" width="33" customWidth="1"/>
    <col min="13318" max="13318" width="12" customWidth="1"/>
    <col min="13321" max="13321" width="12.5703125" customWidth="1"/>
    <col min="13322" max="13322" width="12" customWidth="1"/>
    <col min="13323" max="13323" width="13.42578125" customWidth="1"/>
    <col min="13324" max="13324" width="11.85546875" customWidth="1"/>
    <col min="13568" max="13568" width="33" customWidth="1"/>
    <col min="13574" max="13574" width="12" customWidth="1"/>
    <col min="13577" max="13577" width="12.5703125" customWidth="1"/>
    <col min="13578" max="13578" width="12" customWidth="1"/>
    <col min="13579" max="13579" width="13.42578125" customWidth="1"/>
    <col min="13580" max="13580" width="11.85546875" customWidth="1"/>
    <col min="13824" max="13824" width="33" customWidth="1"/>
    <col min="13830" max="13830" width="12" customWidth="1"/>
    <col min="13833" max="13833" width="12.5703125" customWidth="1"/>
    <col min="13834" max="13834" width="12" customWidth="1"/>
    <col min="13835" max="13835" width="13.42578125" customWidth="1"/>
    <col min="13836" max="13836" width="11.85546875" customWidth="1"/>
    <col min="14080" max="14080" width="33" customWidth="1"/>
    <col min="14086" max="14086" width="12" customWidth="1"/>
    <col min="14089" max="14089" width="12.5703125" customWidth="1"/>
    <col min="14090" max="14090" width="12" customWidth="1"/>
    <col min="14091" max="14091" width="13.42578125" customWidth="1"/>
    <col min="14092" max="14092" width="11.85546875" customWidth="1"/>
    <col min="14336" max="14336" width="33" customWidth="1"/>
    <col min="14342" max="14342" width="12" customWidth="1"/>
    <col min="14345" max="14345" width="12.5703125" customWidth="1"/>
    <col min="14346" max="14346" width="12" customWidth="1"/>
    <col min="14347" max="14347" width="13.42578125" customWidth="1"/>
    <col min="14348" max="14348" width="11.85546875" customWidth="1"/>
    <col min="14592" max="14592" width="33" customWidth="1"/>
    <col min="14598" max="14598" width="12" customWidth="1"/>
    <col min="14601" max="14601" width="12.5703125" customWidth="1"/>
    <col min="14602" max="14602" width="12" customWidth="1"/>
    <col min="14603" max="14603" width="13.42578125" customWidth="1"/>
    <col min="14604" max="14604" width="11.85546875" customWidth="1"/>
    <col min="14848" max="14848" width="33" customWidth="1"/>
    <col min="14854" max="14854" width="12" customWidth="1"/>
    <col min="14857" max="14857" width="12.5703125" customWidth="1"/>
    <col min="14858" max="14858" width="12" customWidth="1"/>
    <col min="14859" max="14859" width="13.42578125" customWidth="1"/>
    <col min="14860" max="14860" width="11.85546875" customWidth="1"/>
    <col min="15104" max="15104" width="33" customWidth="1"/>
    <col min="15110" max="15110" width="12" customWidth="1"/>
    <col min="15113" max="15113" width="12.5703125" customWidth="1"/>
    <col min="15114" max="15114" width="12" customWidth="1"/>
    <col min="15115" max="15115" width="13.42578125" customWidth="1"/>
    <col min="15116" max="15116" width="11.85546875" customWidth="1"/>
    <col min="15360" max="15360" width="33" customWidth="1"/>
    <col min="15366" max="15366" width="12" customWidth="1"/>
    <col min="15369" max="15369" width="12.5703125" customWidth="1"/>
    <col min="15370" max="15370" width="12" customWidth="1"/>
    <col min="15371" max="15371" width="13.42578125" customWidth="1"/>
    <col min="15372" max="15372" width="11.85546875" customWidth="1"/>
    <col min="15616" max="15616" width="33" customWidth="1"/>
    <col min="15622" max="15622" width="12" customWidth="1"/>
    <col min="15625" max="15625" width="12.5703125" customWidth="1"/>
    <col min="15626" max="15626" width="12" customWidth="1"/>
    <col min="15627" max="15627" width="13.42578125" customWidth="1"/>
    <col min="15628" max="15628" width="11.85546875" customWidth="1"/>
    <col min="15872" max="15872" width="33" customWidth="1"/>
    <col min="15878" max="15878" width="12" customWidth="1"/>
    <col min="15881" max="15881" width="12.5703125" customWidth="1"/>
    <col min="15882" max="15882" width="12" customWidth="1"/>
    <col min="15883" max="15883" width="13.42578125" customWidth="1"/>
    <col min="15884" max="15884" width="11.85546875" customWidth="1"/>
    <col min="16128" max="16128" width="33" customWidth="1"/>
    <col min="16134" max="16134" width="12" customWidth="1"/>
    <col min="16137" max="16137" width="12.5703125" customWidth="1"/>
    <col min="16138" max="16138" width="12" customWidth="1"/>
    <col min="16139" max="16139" width="13.42578125" customWidth="1"/>
    <col min="16140" max="16140" width="11.85546875" customWidth="1"/>
  </cols>
  <sheetData>
    <row r="1" spans="1:24" ht="15.75" thickBot="1" x14ac:dyDescent="0.3"/>
    <row r="2" spans="1:24" ht="15.75" thickBot="1" x14ac:dyDescent="0.3">
      <c r="V2" s="198">
        <v>2020</v>
      </c>
      <c r="W2" s="199"/>
      <c r="X2" s="185"/>
    </row>
    <row r="3" spans="1:24" ht="15.75" thickBot="1" x14ac:dyDescent="0.3">
      <c r="A3" s="104" t="s">
        <v>72</v>
      </c>
      <c r="B3" s="105" t="s">
        <v>73</v>
      </c>
      <c r="C3" s="106" t="s">
        <v>74</v>
      </c>
      <c r="D3" s="106" t="s">
        <v>75</v>
      </c>
      <c r="E3" s="106" t="s">
        <v>76</v>
      </c>
      <c r="F3" s="106" t="s">
        <v>77</v>
      </c>
      <c r="G3" s="106" t="s">
        <v>78</v>
      </c>
      <c r="H3" s="106" t="s">
        <v>79</v>
      </c>
      <c r="I3" s="106" t="s">
        <v>80</v>
      </c>
      <c r="J3" s="106" t="s">
        <v>81</v>
      </c>
      <c r="K3" s="106" t="s">
        <v>82</v>
      </c>
      <c r="L3" s="106" t="s">
        <v>83</v>
      </c>
      <c r="M3" s="106" t="s">
        <v>84</v>
      </c>
      <c r="N3" s="107" t="s">
        <v>85</v>
      </c>
      <c r="P3" s="108"/>
      <c r="Q3" s="89" t="s">
        <v>370</v>
      </c>
      <c r="R3" s="89" t="s">
        <v>85</v>
      </c>
      <c r="S3" s="193" t="s">
        <v>86</v>
      </c>
      <c r="T3" s="181" t="s">
        <v>371</v>
      </c>
      <c r="U3" s="182" t="s">
        <v>372</v>
      </c>
      <c r="V3" s="186" t="s">
        <v>350</v>
      </c>
      <c r="W3" s="180" t="s">
        <v>373</v>
      </c>
      <c r="X3" s="187"/>
    </row>
    <row r="4" spans="1:24" ht="16.5" thickBot="1" x14ac:dyDescent="0.3">
      <c r="A4" s="110" t="s">
        <v>1</v>
      </c>
      <c r="B4" s="111">
        <v>23607</v>
      </c>
      <c r="C4" s="111">
        <v>25407</v>
      </c>
      <c r="D4" s="111">
        <v>37183</v>
      </c>
      <c r="E4" s="111">
        <v>19721</v>
      </c>
      <c r="F4" s="111">
        <v>64745</v>
      </c>
      <c r="G4" s="111">
        <v>9887</v>
      </c>
      <c r="H4" s="111">
        <v>16274</v>
      </c>
      <c r="I4" s="111">
        <v>22416</v>
      </c>
      <c r="J4" s="111">
        <v>29384</v>
      </c>
      <c r="K4" s="111">
        <v>11650</v>
      </c>
      <c r="L4" s="111">
        <v>13585</v>
      </c>
      <c r="M4" s="111">
        <v>17757</v>
      </c>
      <c r="N4" s="112">
        <f>SUM(B4:M4)</f>
        <v>291616</v>
      </c>
      <c r="P4" s="128" t="s">
        <v>54</v>
      </c>
      <c r="Q4" s="113">
        <v>223278</v>
      </c>
      <c r="R4" s="113">
        <v>291616</v>
      </c>
      <c r="S4" s="194">
        <f>N13</f>
        <v>104368</v>
      </c>
      <c r="T4" s="114">
        <f t="shared" ref="T4:T9" si="0">(S4-Q4)/Q4</f>
        <v>-0.53256478470785296</v>
      </c>
      <c r="U4" s="183">
        <f>(S4-R4)/R4</f>
        <v>-0.64210468561395806</v>
      </c>
      <c r="V4" s="188">
        <f>SUM(B13:D13)</f>
        <v>38733</v>
      </c>
      <c r="W4" s="179">
        <f>SUM(G13:M13)</f>
        <v>65635</v>
      </c>
      <c r="X4" s="189">
        <f>SUM(V4:W4)</f>
        <v>104368</v>
      </c>
    </row>
    <row r="5" spans="1:24" ht="16.5" thickBot="1" x14ac:dyDescent="0.3">
      <c r="A5" s="115" t="s">
        <v>2</v>
      </c>
      <c r="B5" s="111">
        <v>2975</v>
      </c>
      <c r="C5" s="111">
        <v>7811</v>
      </c>
      <c r="D5" s="111">
        <v>18659</v>
      </c>
      <c r="E5" s="111">
        <v>24057</v>
      </c>
      <c r="F5" s="111">
        <v>22797</v>
      </c>
      <c r="G5" s="111">
        <v>17564</v>
      </c>
      <c r="H5" s="111">
        <v>3505</v>
      </c>
      <c r="I5" s="111">
        <v>7576</v>
      </c>
      <c r="J5" s="111">
        <v>16617</v>
      </c>
      <c r="K5" s="111">
        <v>7499</v>
      </c>
      <c r="L5" s="111">
        <v>15101</v>
      </c>
      <c r="M5" s="111">
        <v>3553</v>
      </c>
      <c r="N5" s="116">
        <f t="shared" ref="N5:N8" si="1">SUM(B5:M5)</f>
        <v>147714</v>
      </c>
      <c r="P5" s="128" t="s">
        <v>289</v>
      </c>
      <c r="Q5" s="113">
        <v>144354</v>
      </c>
      <c r="R5" s="113">
        <v>147714</v>
      </c>
      <c r="S5" s="194">
        <f>N14+N15</f>
        <v>24271</v>
      </c>
      <c r="T5" s="114">
        <f t="shared" si="0"/>
        <v>-0.83186472144866097</v>
      </c>
      <c r="U5" s="183">
        <f t="shared" ref="U5:U9" si="2">(S5-R5)/R5</f>
        <v>-0.83568923730993672</v>
      </c>
      <c r="V5" s="188">
        <f>SUM(B14:D14)+B15+C15+D15</f>
        <v>14204</v>
      </c>
      <c r="W5" s="179">
        <f>SUM(G14:M14)+G15+H15+I15+J15+K15+L15+M15</f>
        <v>10067</v>
      </c>
      <c r="X5" s="189">
        <f t="shared" ref="X5:X9" si="3">SUM(V5:W5)</f>
        <v>24271</v>
      </c>
    </row>
    <row r="6" spans="1:24" ht="16.5" thickBot="1" x14ac:dyDescent="0.3">
      <c r="A6" s="115" t="s">
        <v>87</v>
      </c>
      <c r="B6" s="111">
        <v>2902</v>
      </c>
      <c r="C6" s="111">
        <v>5396</v>
      </c>
      <c r="D6" s="111">
        <v>2729</v>
      </c>
      <c r="E6" s="111">
        <v>3075</v>
      </c>
      <c r="F6" s="111">
        <v>4279</v>
      </c>
      <c r="G6" s="111">
        <v>1705</v>
      </c>
      <c r="H6" s="111">
        <v>1337</v>
      </c>
      <c r="I6" s="111">
        <v>0</v>
      </c>
      <c r="J6" s="111">
        <v>562</v>
      </c>
      <c r="K6" s="111">
        <v>5261</v>
      </c>
      <c r="L6" s="111">
        <v>4194</v>
      </c>
      <c r="M6" s="111">
        <v>2020</v>
      </c>
      <c r="N6" s="116">
        <f t="shared" si="1"/>
        <v>33460</v>
      </c>
      <c r="P6" s="128" t="s">
        <v>69</v>
      </c>
      <c r="Q6" s="113">
        <v>48172</v>
      </c>
      <c r="R6" s="113">
        <v>33460</v>
      </c>
      <c r="S6" s="194">
        <f>N16</f>
        <v>10520</v>
      </c>
      <c r="T6" s="114">
        <f t="shared" si="0"/>
        <v>-0.78161587644274677</v>
      </c>
      <c r="U6" s="183">
        <f t="shared" si="2"/>
        <v>-0.68559473998804543</v>
      </c>
      <c r="V6" s="188">
        <f>SUM(B16:D16)</f>
        <v>6930</v>
      </c>
      <c r="W6" s="179">
        <f>SUM(G16:M16)</f>
        <v>3590</v>
      </c>
      <c r="X6" s="189">
        <f t="shared" si="3"/>
        <v>10520</v>
      </c>
    </row>
    <row r="7" spans="1:24" ht="16.5" thickBot="1" x14ac:dyDescent="0.3">
      <c r="A7" s="115" t="s">
        <v>88</v>
      </c>
      <c r="B7" s="111">
        <v>1162</v>
      </c>
      <c r="C7" s="111">
        <v>1736</v>
      </c>
      <c r="D7" s="111">
        <v>1367</v>
      </c>
      <c r="E7" s="111">
        <v>1389</v>
      </c>
      <c r="F7" s="111">
        <v>1525</v>
      </c>
      <c r="G7" s="111">
        <v>1169</v>
      </c>
      <c r="H7" s="111">
        <v>1130</v>
      </c>
      <c r="I7" s="111">
        <v>1351</v>
      </c>
      <c r="J7" s="111">
        <v>1195</v>
      </c>
      <c r="K7" s="111">
        <v>1212</v>
      </c>
      <c r="L7" s="111">
        <v>1513</v>
      </c>
      <c r="M7" s="111">
        <v>1257</v>
      </c>
      <c r="N7" s="116">
        <f t="shared" si="1"/>
        <v>16006</v>
      </c>
      <c r="P7" s="128" t="s">
        <v>59</v>
      </c>
      <c r="Q7" s="113">
        <v>14304</v>
      </c>
      <c r="R7" s="113">
        <v>16006</v>
      </c>
      <c r="S7" s="194">
        <f>N17</f>
        <v>3220</v>
      </c>
      <c r="T7" s="114">
        <f t="shared" si="0"/>
        <v>-0.77488814317673382</v>
      </c>
      <c r="U7" s="183">
        <f t="shared" si="2"/>
        <v>-0.79882544045982762</v>
      </c>
      <c r="V7" s="188">
        <f>SUM(B17:D17)</f>
        <v>3044</v>
      </c>
      <c r="W7" s="179">
        <f>SUM(G17:M17)</f>
        <v>176</v>
      </c>
      <c r="X7" s="189">
        <f t="shared" si="3"/>
        <v>3220</v>
      </c>
    </row>
    <row r="8" spans="1:24" ht="16.5" thickBot="1" x14ac:dyDescent="0.3">
      <c r="A8" s="115" t="s">
        <v>16</v>
      </c>
      <c r="B8" s="111">
        <v>3394</v>
      </c>
      <c r="C8" s="111">
        <v>2270</v>
      </c>
      <c r="D8" s="111">
        <v>3017</v>
      </c>
      <c r="E8" s="111">
        <v>1059</v>
      </c>
      <c r="F8" s="111">
        <v>1942</v>
      </c>
      <c r="G8" s="111">
        <v>5348</v>
      </c>
      <c r="H8" s="111">
        <v>2550</v>
      </c>
      <c r="I8" s="111">
        <v>0</v>
      </c>
      <c r="J8" s="111">
        <v>2102</v>
      </c>
      <c r="K8" s="111">
        <v>2258</v>
      </c>
      <c r="L8" s="111">
        <v>2152</v>
      </c>
      <c r="M8" s="111">
        <v>2828</v>
      </c>
      <c r="N8" s="117">
        <f t="shared" si="1"/>
        <v>28920</v>
      </c>
      <c r="P8" s="128" t="s">
        <v>58</v>
      </c>
      <c r="Q8" s="113">
        <v>35530</v>
      </c>
      <c r="R8" s="113">
        <v>28920</v>
      </c>
      <c r="S8" s="194">
        <f>N18</f>
        <v>5543</v>
      </c>
      <c r="T8" s="114">
        <f t="shared" si="0"/>
        <v>-0.84399099352659723</v>
      </c>
      <c r="U8" s="183">
        <f t="shared" si="2"/>
        <v>-0.80833333333333335</v>
      </c>
      <c r="V8" s="188">
        <f>SUM(B18:D18)</f>
        <v>4912</v>
      </c>
      <c r="W8" s="179">
        <f>SUM(G18:M18)</f>
        <v>631</v>
      </c>
      <c r="X8" s="189">
        <f t="shared" si="3"/>
        <v>5543</v>
      </c>
    </row>
    <row r="9" spans="1:24" ht="15.75" thickBot="1" x14ac:dyDescent="0.3">
      <c r="A9" s="118" t="s">
        <v>72</v>
      </c>
      <c r="B9" s="119">
        <f t="shared" ref="B9:M9" si="4">SUM(B4:B8)</f>
        <v>34040</v>
      </c>
      <c r="C9" s="119">
        <f t="shared" si="4"/>
        <v>42620</v>
      </c>
      <c r="D9" s="119">
        <f t="shared" si="4"/>
        <v>62955</v>
      </c>
      <c r="E9" s="119">
        <f t="shared" si="4"/>
        <v>49301</v>
      </c>
      <c r="F9" s="119">
        <f t="shared" si="4"/>
        <v>95288</v>
      </c>
      <c r="G9" s="119">
        <f t="shared" si="4"/>
        <v>35673</v>
      </c>
      <c r="H9" s="119">
        <f t="shared" si="4"/>
        <v>24796</v>
      </c>
      <c r="I9" s="119">
        <f t="shared" si="4"/>
        <v>31343</v>
      </c>
      <c r="J9" s="119">
        <f t="shared" si="4"/>
        <v>49860</v>
      </c>
      <c r="K9" s="119">
        <f t="shared" si="4"/>
        <v>27880</v>
      </c>
      <c r="L9" s="119">
        <f t="shared" si="4"/>
        <v>36545</v>
      </c>
      <c r="M9" s="119">
        <f t="shared" si="4"/>
        <v>27415</v>
      </c>
      <c r="N9" s="120">
        <f>SUM(N4:N8)</f>
        <v>517716</v>
      </c>
      <c r="P9" s="89"/>
      <c r="Q9" s="153">
        <v>465638</v>
      </c>
      <c r="R9" s="153">
        <v>517716</v>
      </c>
      <c r="S9" s="194">
        <f>SUM(S4:S8)</f>
        <v>147922</v>
      </c>
      <c r="T9" s="154">
        <f t="shared" si="0"/>
        <v>-0.68232403712755407</v>
      </c>
      <c r="U9" s="184">
        <f t="shared" si="2"/>
        <v>-0.71427964366563912</v>
      </c>
      <c r="V9" s="190">
        <f>SUM(V4:V8)</f>
        <v>67823</v>
      </c>
      <c r="W9" s="191">
        <f>SUM(W4:W8)</f>
        <v>80099</v>
      </c>
      <c r="X9" s="192">
        <f t="shared" si="3"/>
        <v>147922</v>
      </c>
    </row>
    <row r="10" spans="1:24" x14ac:dyDescent="0.25">
      <c r="A10" s="121"/>
      <c r="B10" s="122"/>
      <c r="C10" s="123"/>
      <c r="D10" s="123"/>
      <c r="E10" s="121"/>
      <c r="F10" s="123"/>
      <c r="G10" s="121"/>
      <c r="H10" s="123"/>
      <c r="I10" s="121"/>
      <c r="J10" s="123"/>
      <c r="K10" s="121"/>
      <c r="L10" s="123"/>
      <c r="M10" s="121"/>
      <c r="N10" s="123"/>
    </row>
    <row r="11" spans="1:24" ht="15.75" thickBot="1" x14ac:dyDescent="0.3"/>
    <row r="12" spans="1:24" ht="16.5" thickBot="1" x14ac:dyDescent="0.3">
      <c r="A12" s="104" t="s">
        <v>89</v>
      </c>
      <c r="B12" s="105" t="s">
        <v>90</v>
      </c>
      <c r="C12" s="106" t="s">
        <v>91</v>
      </c>
      <c r="D12" s="106" t="s">
        <v>92</v>
      </c>
      <c r="E12" s="106" t="s">
        <v>93</v>
      </c>
      <c r="F12" s="106" t="s">
        <v>94</v>
      </c>
      <c r="G12" s="106" t="s">
        <v>95</v>
      </c>
      <c r="H12" s="106" t="s">
        <v>96</v>
      </c>
      <c r="I12" s="106" t="s">
        <v>97</v>
      </c>
      <c r="J12" s="106" t="s">
        <v>98</v>
      </c>
      <c r="K12" s="106" t="s">
        <v>99</v>
      </c>
      <c r="L12" s="106" t="s">
        <v>100</v>
      </c>
      <c r="M12" s="106" t="s">
        <v>101</v>
      </c>
      <c r="N12" s="107" t="s">
        <v>86</v>
      </c>
      <c r="P12" s="124"/>
      <c r="Q12" s="125"/>
      <c r="R12" s="125"/>
      <c r="S12" s="126"/>
      <c r="T12" s="126"/>
      <c r="U12" s="125"/>
      <c r="V12" s="125"/>
    </row>
    <row r="13" spans="1:24" ht="19.5" thickBot="1" x14ac:dyDescent="0.3">
      <c r="A13" s="110" t="s">
        <v>1</v>
      </c>
      <c r="B13" s="111">
        <f>'TOTALS per mes'!B22</f>
        <v>17359</v>
      </c>
      <c r="C13" s="111">
        <f>'TOTALS per mes'!C22</f>
        <v>16801</v>
      </c>
      <c r="D13" s="111">
        <f>'TOTALS per mes'!D22</f>
        <v>4573</v>
      </c>
      <c r="E13" s="111">
        <f>'TOTALS per mes'!E22</f>
        <v>0</v>
      </c>
      <c r="F13" s="111">
        <f>'TOTALS per mes'!F22</f>
        <v>0</v>
      </c>
      <c r="G13" s="111">
        <f>'TOTALS per mes'!G22</f>
        <v>2949</v>
      </c>
      <c r="H13" s="111">
        <f>'TOTALS per mes'!H22</f>
        <v>4701</v>
      </c>
      <c r="I13" s="111">
        <f>'TOTALS per mes'!I22</f>
        <v>6446</v>
      </c>
      <c r="J13" s="111">
        <f>'TOTALS per mes'!J22</f>
        <v>0</v>
      </c>
      <c r="K13" s="111">
        <f>'TOTALS per mes'!K22</f>
        <v>7999</v>
      </c>
      <c r="L13" s="111">
        <f>'TOTALS per mes'!L22</f>
        <v>20028</v>
      </c>
      <c r="M13" s="111">
        <f>'TOTALS per mes'!M22</f>
        <v>23512</v>
      </c>
      <c r="N13" s="127">
        <f t="shared" ref="N13:N18" si="5">SUM(B13:M13)</f>
        <v>104368</v>
      </c>
      <c r="P13" s="128"/>
      <c r="Q13" s="129">
        <v>2020</v>
      </c>
      <c r="R13" s="129">
        <v>2019</v>
      </c>
      <c r="S13" s="130">
        <v>2018</v>
      </c>
      <c r="T13" s="130">
        <v>2017</v>
      </c>
      <c r="U13" s="130">
        <v>2016</v>
      </c>
      <c r="V13" s="130">
        <v>2015</v>
      </c>
    </row>
    <row r="14" spans="1:24" ht="16.5" thickBot="1" x14ac:dyDescent="0.3">
      <c r="A14" s="115" t="s">
        <v>2</v>
      </c>
      <c r="B14" s="111">
        <f>'TOTALS per mes'!B55</f>
        <v>1648</v>
      </c>
      <c r="C14" s="111">
        <f>'TOTALS per mes'!C55</f>
        <v>3178</v>
      </c>
      <c r="D14" s="111">
        <f>'TOTALS per mes'!D55</f>
        <v>1357</v>
      </c>
      <c r="E14" s="111">
        <f>'TOTALS per mes'!E55</f>
        <v>0</v>
      </c>
      <c r="F14" s="111">
        <f>'TOTALS per mes'!F55</f>
        <v>0</v>
      </c>
      <c r="G14" s="111">
        <f>'TOTALS per mes'!G55</f>
        <v>0</v>
      </c>
      <c r="H14" s="111">
        <f>'TOTALS per mes'!H55</f>
        <v>351</v>
      </c>
      <c r="I14" s="111">
        <f>'TOTALS per mes'!I55</f>
        <v>519</v>
      </c>
      <c r="J14" s="111">
        <f>'TOTALS per mes'!J55</f>
        <v>3122</v>
      </c>
      <c r="K14" s="111">
        <f>'TOTALS per mes'!K55</f>
        <v>1708</v>
      </c>
      <c r="L14" s="111">
        <f>'TOTALS per mes'!L55</f>
        <v>300</v>
      </c>
      <c r="M14" s="111">
        <f>'TOTALS per mes'!M55</f>
        <v>649</v>
      </c>
      <c r="N14" s="131">
        <f>SUM(B14:M14)</f>
        <v>12832</v>
      </c>
      <c r="P14" s="128" t="s">
        <v>54</v>
      </c>
      <c r="Q14" s="137">
        <f>N13</f>
        <v>104368</v>
      </c>
      <c r="R14" s="132">
        <f>N4</f>
        <v>291616</v>
      </c>
      <c r="S14" s="133">
        <v>223278</v>
      </c>
      <c r="T14" s="134">
        <v>167238</v>
      </c>
      <c r="U14" s="134">
        <v>232447</v>
      </c>
      <c r="V14" s="134">
        <v>185396</v>
      </c>
    </row>
    <row r="15" spans="1:24" ht="16.5" thickBot="1" x14ac:dyDescent="0.3">
      <c r="A15" s="115" t="s">
        <v>6</v>
      </c>
      <c r="B15" s="111">
        <f>'TOTALS per mes'!B75</f>
        <v>975</v>
      </c>
      <c r="C15" s="111">
        <f>'TOTALS per mes'!C75</f>
        <v>5461</v>
      </c>
      <c r="D15" s="111">
        <f>'TOTALS per mes'!D75</f>
        <v>1585</v>
      </c>
      <c r="E15" s="111">
        <f>'TOTALS per mes'!E75</f>
        <v>0</v>
      </c>
      <c r="F15" s="111">
        <f>'TOTALS per mes'!F75</f>
        <v>0</v>
      </c>
      <c r="G15" s="111">
        <f>'TOTALS per mes'!G75</f>
        <v>30</v>
      </c>
      <c r="H15" s="111">
        <f>'TOTALS per mes'!H75</f>
        <v>1229</v>
      </c>
      <c r="I15" s="111">
        <f>'TOTALS per mes'!I75</f>
        <v>187</v>
      </c>
      <c r="J15" s="111">
        <f>'TOTALS per mes'!J75</f>
        <v>164</v>
      </c>
      <c r="K15" s="111">
        <f>'TOTALS per mes'!K75</f>
        <v>628</v>
      </c>
      <c r="L15" s="111">
        <f>'TOTALS per mes'!L75</f>
        <v>744</v>
      </c>
      <c r="M15" s="111">
        <f>'TOTALS per mes'!M75</f>
        <v>436</v>
      </c>
      <c r="N15" s="131">
        <f>SUM(B15:M15)</f>
        <v>11439</v>
      </c>
      <c r="P15" s="128" t="s">
        <v>289</v>
      </c>
      <c r="Q15" s="137">
        <f>N14+N15</f>
        <v>24271</v>
      </c>
      <c r="R15" s="132">
        <f t="shared" ref="R15:R18" si="6">N5</f>
        <v>147714</v>
      </c>
      <c r="S15" s="135">
        <v>144354</v>
      </c>
      <c r="T15" s="134">
        <v>136253</v>
      </c>
      <c r="U15" s="134">
        <v>145650</v>
      </c>
      <c r="V15" s="134">
        <v>111108</v>
      </c>
    </row>
    <row r="16" spans="1:24" ht="16.5" thickBot="1" x14ac:dyDescent="0.3">
      <c r="A16" s="115" t="s">
        <v>102</v>
      </c>
      <c r="B16" s="111">
        <f>'TOTALS per mes'!B93</f>
        <v>2148</v>
      </c>
      <c r="C16" s="111">
        <f>'TOTALS per mes'!C93</f>
        <v>4005</v>
      </c>
      <c r="D16" s="111">
        <f>'TOTALS per mes'!D93</f>
        <v>777</v>
      </c>
      <c r="E16" s="111">
        <f>'TOTALS per mes'!E93</f>
        <v>0</v>
      </c>
      <c r="F16" s="111">
        <f>'TOTALS per mes'!F93</f>
        <v>0</v>
      </c>
      <c r="G16" s="111">
        <f>'TOTALS per mes'!G93</f>
        <v>0</v>
      </c>
      <c r="H16" s="111">
        <f>'TOTALS per mes'!H93</f>
        <v>0</v>
      </c>
      <c r="I16" s="111">
        <f>'TOTALS per mes'!I93</f>
        <v>0</v>
      </c>
      <c r="J16" s="111">
        <f>'TOTALS per mes'!J93</f>
        <v>304</v>
      </c>
      <c r="K16" s="111">
        <f>'TOTALS per mes'!K93</f>
        <v>2621</v>
      </c>
      <c r="L16" s="111">
        <f>'TOTALS per mes'!L93</f>
        <v>230</v>
      </c>
      <c r="M16" s="111">
        <f>'TOTALS per mes'!M93</f>
        <v>435</v>
      </c>
      <c r="N16" s="131">
        <f t="shared" si="5"/>
        <v>10520</v>
      </c>
      <c r="P16" s="128" t="s">
        <v>69</v>
      </c>
      <c r="Q16" s="137">
        <f>N16</f>
        <v>10520</v>
      </c>
      <c r="R16" s="132">
        <f t="shared" si="6"/>
        <v>33460</v>
      </c>
      <c r="S16" s="135">
        <v>48172</v>
      </c>
      <c r="T16" s="134">
        <v>29031</v>
      </c>
      <c r="U16" s="134">
        <v>32211</v>
      </c>
      <c r="V16" s="134">
        <v>27752</v>
      </c>
    </row>
    <row r="17" spans="1:24" ht="16.5" thickBot="1" x14ac:dyDescent="0.3">
      <c r="A17" s="115" t="s">
        <v>88</v>
      </c>
      <c r="B17" s="111">
        <f>'TOTALS per mes'!B98</f>
        <v>1316</v>
      </c>
      <c r="C17" s="111">
        <f>'TOTALS per mes'!C98</f>
        <v>1274</v>
      </c>
      <c r="D17" s="111">
        <f>'TOTALS per mes'!D98</f>
        <v>454</v>
      </c>
      <c r="E17" s="111">
        <f>'TOTALS per mes'!E98</f>
        <v>0</v>
      </c>
      <c r="F17" s="111">
        <f>'TOTALS per mes'!F98</f>
        <v>0</v>
      </c>
      <c r="G17" s="111">
        <f>'TOTALS per mes'!G98</f>
        <v>0</v>
      </c>
      <c r="H17" s="111">
        <f>'TOTALS per mes'!H98</f>
        <v>0</v>
      </c>
      <c r="I17" s="111">
        <f>'TOTALS per mes'!I98</f>
        <v>0</v>
      </c>
      <c r="J17" s="111">
        <f>'TOTALS per mes'!J98</f>
        <v>0</v>
      </c>
      <c r="K17" s="111">
        <f>'TOTALS per mes'!K98</f>
        <v>37</v>
      </c>
      <c r="L17" s="111">
        <f>'TOTALS per mes'!L98</f>
        <v>52</v>
      </c>
      <c r="M17" s="111">
        <f>'TOTALS per mes'!M98</f>
        <v>87</v>
      </c>
      <c r="N17" s="131">
        <f t="shared" si="5"/>
        <v>3220</v>
      </c>
      <c r="P17" s="128" t="s">
        <v>59</v>
      </c>
      <c r="Q17" s="137">
        <f>N17</f>
        <v>3220</v>
      </c>
      <c r="R17" s="132">
        <f t="shared" si="6"/>
        <v>16006</v>
      </c>
      <c r="S17" s="133">
        <v>14304</v>
      </c>
      <c r="T17" s="134">
        <v>23405</v>
      </c>
      <c r="U17" s="134">
        <v>21397</v>
      </c>
      <c r="V17" s="134">
        <v>23156</v>
      </c>
    </row>
    <row r="18" spans="1:24" ht="16.5" thickBot="1" x14ac:dyDescent="0.3">
      <c r="A18" s="115" t="s">
        <v>16</v>
      </c>
      <c r="B18" s="111">
        <f>'TOTALS per mes'!B103</f>
        <v>1630</v>
      </c>
      <c r="C18" s="111">
        <f>'TOTALS per mes'!C103</f>
        <v>2189</v>
      </c>
      <c r="D18" s="111">
        <f>'TOTALS per mes'!D103</f>
        <v>1093</v>
      </c>
      <c r="E18" s="111">
        <f>'TOTALS per mes'!E103</f>
        <v>0</v>
      </c>
      <c r="F18" s="111">
        <f>'TOTALS per mes'!F103</f>
        <v>0</v>
      </c>
      <c r="G18" s="111">
        <f>'TOTALS per mes'!G103</f>
        <v>98</v>
      </c>
      <c r="H18" s="111">
        <f>'TOTALS per mes'!H103</f>
        <v>41</v>
      </c>
      <c r="I18" s="111">
        <f>'TOTALS per mes'!I103</f>
        <v>0</v>
      </c>
      <c r="J18" s="111">
        <f>'TOTALS per mes'!J103</f>
        <v>33</v>
      </c>
      <c r="K18" s="111">
        <f>'TOTALS per mes'!K103</f>
        <v>227</v>
      </c>
      <c r="L18" s="111">
        <f>'TOTALS per mes'!L103</f>
        <v>0</v>
      </c>
      <c r="M18" s="111">
        <f>'TOTALS per mes'!M103</f>
        <v>232</v>
      </c>
      <c r="N18" s="136">
        <f t="shared" si="5"/>
        <v>5543</v>
      </c>
      <c r="P18" s="128" t="s">
        <v>58</v>
      </c>
      <c r="Q18" s="137">
        <f>N18</f>
        <v>5543</v>
      </c>
      <c r="R18" s="132">
        <f t="shared" si="6"/>
        <v>28920</v>
      </c>
      <c r="S18" s="135">
        <v>35530</v>
      </c>
      <c r="T18" s="134">
        <v>27538</v>
      </c>
      <c r="U18" s="134">
        <v>25689</v>
      </c>
      <c r="V18" s="134">
        <v>36454</v>
      </c>
      <c r="X18" s="109"/>
    </row>
    <row r="19" spans="1:24" ht="16.5" thickBot="1" x14ac:dyDescent="0.3">
      <c r="A19" s="118" t="s">
        <v>89</v>
      </c>
      <c r="B19" s="119">
        <f t="shared" ref="B19:M19" si="7">SUM(B13:B18)</f>
        <v>25076</v>
      </c>
      <c r="C19" s="119">
        <f t="shared" si="7"/>
        <v>32908</v>
      </c>
      <c r="D19" s="119">
        <f t="shared" si="7"/>
        <v>9839</v>
      </c>
      <c r="E19" s="119">
        <f t="shared" si="7"/>
        <v>0</v>
      </c>
      <c r="F19" s="119">
        <f t="shared" si="7"/>
        <v>0</v>
      </c>
      <c r="G19" s="119">
        <f t="shared" si="7"/>
        <v>3077</v>
      </c>
      <c r="H19" s="119">
        <f t="shared" si="7"/>
        <v>6322</v>
      </c>
      <c r="I19" s="119">
        <f t="shared" si="7"/>
        <v>7152</v>
      </c>
      <c r="J19" s="119">
        <f t="shared" si="7"/>
        <v>3623</v>
      </c>
      <c r="K19" s="119">
        <f t="shared" si="7"/>
        <v>13220</v>
      </c>
      <c r="L19" s="119">
        <f t="shared" si="7"/>
        <v>21354</v>
      </c>
      <c r="M19" s="119">
        <f t="shared" si="7"/>
        <v>25351</v>
      </c>
      <c r="N19" s="120">
        <f>SUM(N13:N18)</f>
        <v>147922</v>
      </c>
      <c r="P19" s="128" t="s">
        <v>61</v>
      </c>
      <c r="Q19" s="137">
        <f>SUM(Q14:Q18)</f>
        <v>147922</v>
      </c>
      <c r="R19" s="137">
        <f>SUM(R14:R18)</f>
        <v>517716</v>
      </c>
      <c r="S19" s="138">
        <f>SUM(S14:S18)</f>
        <v>465638</v>
      </c>
      <c r="T19" s="139">
        <v>383365</v>
      </c>
      <c r="U19" s="139">
        <v>457394</v>
      </c>
      <c r="V19" s="139">
        <v>383866</v>
      </c>
    </row>
    <row r="20" spans="1:24" ht="16.5" thickBot="1" x14ac:dyDescent="0.3">
      <c r="P20" s="128"/>
      <c r="Q20" s="195" t="s">
        <v>374</v>
      </c>
      <c r="R20" s="141" t="s">
        <v>104</v>
      </c>
      <c r="S20" s="141" t="s">
        <v>105</v>
      </c>
      <c r="T20" s="142" t="s">
        <v>106</v>
      </c>
      <c r="U20" s="143"/>
      <c r="V20" s="143"/>
    </row>
    <row r="21" spans="1:24" ht="15.75" thickBot="1" x14ac:dyDescent="0.3">
      <c r="A21" s="140" t="s">
        <v>103</v>
      </c>
    </row>
    <row r="22" spans="1:24" ht="15.75" thickBot="1" x14ac:dyDescent="0.3">
      <c r="A22" s="104"/>
      <c r="B22" s="105" t="s">
        <v>107</v>
      </c>
      <c r="C22" s="106" t="s">
        <v>108</v>
      </c>
      <c r="D22" s="106" t="s">
        <v>109</v>
      </c>
      <c r="E22" s="106" t="s">
        <v>110</v>
      </c>
      <c r="F22" s="106" t="s">
        <v>111</v>
      </c>
      <c r="G22" s="106" t="s">
        <v>112</v>
      </c>
      <c r="H22" s="106" t="s">
        <v>113</v>
      </c>
      <c r="I22" s="106" t="s">
        <v>114</v>
      </c>
      <c r="J22" s="106" t="s">
        <v>115</v>
      </c>
      <c r="K22" s="106" t="s">
        <v>116</v>
      </c>
      <c r="L22" s="106" t="s">
        <v>117</v>
      </c>
      <c r="M22" s="106" t="s">
        <v>118</v>
      </c>
      <c r="N22" s="107" t="s">
        <v>119</v>
      </c>
    </row>
    <row r="23" spans="1:24" ht="15.75" thickBot="1" x14ac:dyDescent="0.3">
      <c r="A23" s="144" t="s">
        <v>120</v>
      </c>
      <c r="B23" s="111">
        <v>10271</v>
      </c>
      <c r="C23" s="111">
        <v>13068</v>
      </c>
      <c r="D23" s="111">
        <v>14696</v>
      </c>
      <c r="E23" s="111">
        <v>21537</v>
      </c>
      <c r="F23" s="111">
        <v>54622</v>
      </c>
      <c r="G23" s="111">
        <v>13823</v>
      </c>
      <c r="H23" s="111">
        <v>7245</v>
      </c>
      <c r="I23" s="111">
        <v>8336</v>
      </c>
      <c r="J23" s="111">
        <v>8700</v>
      </c>
      <c r="K23" s="111">
        <v>19468</v>
      </c>
      <c r="L23" s="111">
        <v>28394</v>
      </c>
      <c r="M23" s="111">
        <v>23118</v>
      </c>
      <c r="N23" s="127">
        <f>SUM(B23:M23)</f>
        <v>223278</v>
      </c>
      <c r="O23" s="123"/>
    </row>
    <row r="24" spans="1:24" x14ac:dyDescent="0.25">
      <c r="A24" s="115" t="s">
        <v>121</v>
      </c>
      <c r="B24" s="111">
        <f t="shared" ref="B24:M24" si="8">B13</f>
        <v>17359</v>
      </c>
      <c r="C24" s="111">
        <f t="shared" si="8"/>
        <v>16801</v>
      </c>
      <c r="D24" s="111">
        <f t="shared" si="8"/>
        <v>4573</v>
      </c>
      <c r="E24" s="111">
        <f t="shared" si="8"/>
        <v>0</v>
      </c>
      <c r="F24" s="111">
        <f t="shared" si="8"/>
        <v>0</v>
      </c>
      <c r="G24" s="111">
        <f t="shared" si="8"/>
        <v>2949</v>
      </c>
      <c r="H24" s="111">
        <f t="shared" si="8"/>
        <v>4701</v>
      </c>
      <c r="I24" s="111">
        <f t="shared" si="8"/>
        <v>6446</v>
      </c>
      <c r="J24" s="111">
        <f t="shared" si="8"/>
        <v>0</v>
      </c>
      <c r="K24" s="111">
        <f t="shared" si="8"/>
        <v>7999</v>
      </c>
      <c r="L24" s="111">
        <f t="shared" si="8"/>
        <v>20028</v>
      </c>
      <c r="M24" s="111">
        <f t="shared" si="8"/>
        <v>23512</v>
      </c>
      <c r="N24" s="127">
        <f>SUM(B24:M24)</f>
        <v>104368</v>
      </c>
    </row>
    <row r="25" spans="1:24" ht="15.75" thickBot="1" x14ac:dyDescent="0.3">
      <c r="A25" s="145" t="s">
        <v>122</v>
      </c>
      <c r="B25" s="146">
        <f>(B24-B23)/B23*100</f>
        <v>69.009833511829427</v>
      </c>
      <c r="C25" s="146">
        <f t="shared" ref="C25:N25" si="9">(C24-C23)/C23*100</f>
        <v>28.565962656871747</v>
      </c>
      <c r="D25" s="146">
        <f t="shared" si="9"/>
        <v>-68.882689167120304</v>
      </c>
      <c r="E25" s="146">
        <f t="shared" si="9"/>
        <v>-100</v>
      </c>
      <c r="F25" s="146">
        <f t="shared" si="9"/>
        <v>-100</v>
      </c>
      <c r="G25" s="146">
        <f t="shared" si="9"/>
        <v>-78.665991463502863</v>
      </c>
      <c r="H25" s="146">
        <f t="shared" si="9"/>
        <v>-35.113871635610764</v>
      </c>
      <c r="I25" s="146">
        <f t="shared" si="9"/>
        <v>-22.67274472168906</v>
      </c>
      <c r="J25" s="146">
        <f t="shared" si="9"/>
        <v>-100</v>
      </c>
      <c r="K25" s="146">
        <f t="shared" si="9"/>
        <v>-58.912060817752213</v>
      </c>
      <c r="L25" s="146">
        <f t="shared" si="9"/>
        <v>-29.463971261534127</v>
      </c>
      <c r="M25" s="146">
        <f t="shared" si="9"/>
        <v>1.7042996799031058</v>
      </c>
      <c r="N25" s="146">
        <f t="shared" si="9"/>
        <v>-53.256478470785297</v>
      </c>
    </row>
    <row r="26" spans="1:24" ht="15.75" thickBot="1" x14ac:dyDescent="0.3">
      <c r="A26" s="115" t="s">
        <v>123</v>
      </c>
      <c r="B26" s="111">
        <v>4479</v>
      </c>
      <c r="C26" s="111">
        <v>19300</v>
      </c>
      <c r="D26" s="111">
        <v>10064</v>
      </c>
      <c r="E26" s="111">
        <v>26502</v>
      </c>
      <c r="F26" s="111">
        <v>23363</v>
      </c>
      <c r="G26" s="111">
        <v>14567</v>
      </c>
      <c r="H26" s="111">
        <v>2870</v>
      </c>
      <c r="I26" s="111">
        <v>7862</v>
      </c>
      <c r="J26" s="111">
        <v>13845</v>
      </c>
      <c r="K26" s="111">
        <v>4591</v>
      </c>
      <c r="L26" s="111">
        <v>9915</v>
      </c>
      <c r="M26" s="111">
        <v>6996</v>
      </c>
      <c r="N26" s="127">
        <f t="shared" ref="N26:N36" si="10">SUM(B26:M26)</f>
        <v>144354</v>
      </c>
    </row>
    <row r="27" spans="1:24" x14ac:dyDescent="0.25">
      <c r="A27" s="115" t="s">
        <v>290</v>
      </c>
      <c r="B27" s="111">
        <f>B14+B15</f>
        <v>2623</v>
      </c>
      <c r="C27" s="111">
        <f>C14+C15</f>
        <v>8639</v>
      </c>
      <c r="D27" s="111">
        <f>D14+D15</f>
        <v>2942</v>
      </c>
      <c r="E27" s="111">
        <f t="shared" ref="E27:G27" si="11">E14</f>
        <v>0</v>
      </c>
      <c r="F27" s="111">
        <f t="shared" si="11"/>
        <v>0</v>
      </c>
      <c r="G27" s="111">
        <f t="shared" si="11"/>
        <v>0</v>
      </c>
      <c r="H27" s="111">
        <f t="shared" ref="H27:M27" si="12">H14+H15</f>
        <v>1580</v>
      </c>
      <c r="I27" s="111">
        <f t="shared" si="12"/>
        <v>706</v>
      </c>
      <c r="J27" s="111">
        <f t="shared" si="12"/>
        <v>3286</v>
      </c>
      <c r="K27" s="111">
        <f t="shared" si="12"/>
        <v>2336</v>
      </c>
      <c r="L27" s="111">
        <f t="shared" si="12"/>
        <v>1044</v>
      </c>
      <c r="M27" s="111">
        <f t="shared" si="12"/>
        <v>1085</v>
      </c>
      <c r="N27" s="127">
        <f t="shared" si="10"/>
        <v>24241</v>
      </c>
    </row>
    <row r="28" spans="1:24" ht="15.75" thickBot="1" x14ac:dyDescent="0.3">
      <c r="A28" s="145" t="s">
        <v>122</v>
      </c>
      <c r="B28" s="146">
        <f>(B27-B26)/B26*100</f>
        <v>-41.437820942174589</v>
      </c>
      <c r="C28" s="146">
        <f t="shared" ref="C28:N28" si="13">(C27-C26)/C26*100</f>
        <v>-55.238341968911918</v>
      </c>
      <c r="D28" s="146">
        <f t="shared" si="13"/>
        <v>-70.767090620031794</v>
      </c>
      <c r="E28" s="146">
        <f t="shared" si="13"/>
        <v>-100</v>
      </c>
      <c r="F28" s="146">
        <f t="shared" si="13"/>
        <v>-100</v>
      </c>
      <c r="G28" s="146">
        <f t="shared" si="13"/>
        <v>-100</v>
      </c>
      <c r="H28" s="146">
        <f t="shared" si="13"/>
        <v>-44.947735191637634</v>
      </c>
      <c r="I28" s="146">
        <f t="shared" si="13"/>
        <v>-91.020096667514622</v>
      </c>
      <c r="J28" s="146">
        <f t="shared" si="13"/>
        <v>-76.265799927771766</v>
      </c>
      <c r="K28" s="146">
        <f t="shared" si="13"/>
        <v>-49.11783925070791</v>
      </c>
      <c r="L28" s="146">
        <f t="shared" si="13"/>
        <v>-89.470499243570345</v>
      </c>
      <c r="M28" s="146">
        <f t="shared" si="13"/>
        <v>-84.491137793024578</v>
      </c>
      <c r="N28" s="146">
        <f t="shared" si="13"/>
        <v>-83.207254388517114</v>
      </c>
    </row>
    <row r="29" spans="1:24" ht="15.75" thickBot="1" x14ac:dyDescent="0.3">
      <c r="A29" s="115" t="s">
        <v>124</v>
      </c>
      <c r="B29" s="111">
        <v>2113</v>
      </c>
      <c r="C29" s="111">
        <v>5218</v>
      </c>
      <c r="D29" s="111">
        <v>3079</v>
      </c>
      <c r="E29" s="111">
        <v>4716</v>
      </c>
      <c r="F29" s="111">
        <v>3747</v>
      </c>
      <c r="G29" s="111">
        <v>3706</v>
      </c>
      <c r="H29" s="111">
        <v>915</v>
      </c>
      <c r="I29" s="111">
        <v>0</v>
      </c>
      <c r="J29" s="111">
        <v>315</v>
      </c>
      <c r="K29" s="111">
        <v>17462</v>
      </c>
      <c r="L29" s="111">
        <v>4814</v>
      </c>
      <c r="M29" s="111">
        <v>2087</v>
      </c>
      <c r="N29" s="127">
        <f t="shared" si="10"/>
        <v>48172</v>
      </c>
    </row>
    <row r="30" spans="1:24" x14ac:dyDescent="0.25">
      <c r="A30" s="115" t="s">
        <v>125</v>
      </c>
      <c r="B30" s="111">
        <f>B16</f>
        <v>2148</v>
      </c>
      <c r="C30" s="111">
        <f t="shared" ref="C30:M30" si="14">C16</f>
        <v>4005</v>
      </c>
      <c r="D30" s="111">
        <f t="shared" si="14"/>
        <v>777</v>
      </c>
      <c r="E30" s="111">
        <f t="shared" si="14"/>
        <v>0</v>
      </c>
      <c r="F30" s="111">
        <f t="shared" si="14"/>
        <v>0</v>
      </c>
      <c r="G30" s="111">
        <f t="shared" si="14"/>
        <v>0</v>
      </c>
      <c r="H30" s="111">
        <f t="shared" si="14"/>
        <v>0</v>
      </c>
      <c r="I30" s="111">
        <f t="shared" si="14"/>
        <v>0</v>
      </c>
      <c r="J30" s="111">
        <f t="shared" si="14"/>
        <v>304</v>
      </c>
      <c r="K30" s="111">
        <f t="shared" si="14"/>
        <v>2621</v>
      </c>
      <c r="L30" s="111">
        <f t="shared" si="14"/>
        <v>230</v>
      </c>
      <c r="M30" s="111">
        <f t="shared" si="14"/>
        <v>435</v>
      </c>
      <c r="N30" s="127">
        <f t="shared" si="10"/>
        <v>10520</v>
      </c>
    </row>
    <row r="31" spans="1:24" ht="15.75" thickBot="1" x14ac:dyDescent="0.3">
      <c r="A31" s="145" t="s">
        <v>122</v>
      </c>
      <c r="B31" s="146">
        <f>(B30-B29)/B29*100</f>
        <v>1.6564126833885469</v>
      </c>
      <c r="C31" s="146">
        <f t="shared" ref="C31:N31" si="15">(C30-C29)/C29*100</f>
        <v>-23.246454580298963</v>
      </c>
      <c r="D31" s="146">
        <f t="shared" si="15"/>
        <v>-74.764533939590777</v>
      </c>
      <c r="E31" s="146">
        <f t="shared" si="15"/>
        <v>-100</v>
      </c>
      <c r="F31" s="146">
        <f t="shared" si="15"/>
        <v>-100</v>
      </c>
      <c r="G31" s="146">
        <f t="shared" si="15"/>
        <v>-100</v>
      </c>
      <c r="H31" s="146">
        <f t="shared" si="15"/>
        <v>-100</v>
      </c>
      <c r="I31" s="146" t="e">
        <f t="shared" si="15"/>
        <v>#DIV/0!</v>
      </c>
      <c r="J31" s="146">
        <f t="shared" si="15"/>
        <v>-3.4920634920634921</v>
      </c>
      <c r="K31" s="146">
        <f t="shared" si="15"/>
        <v>-84.990264574504636</v>
      </c>
      <c r="L31" s="146">
        <f t="shared" si="15"/>
        <v>-95.222268383880348</v>
      </c>
      <c r="M31" s="146">
        <f t="shared" si="15"/>
        <v>-79.156684235745089</v>
      </c>
      <c r="N31" s="146">
        <f t="shared" si="15"/>
        <v>-78.161587644274675</v>
      </c>
    </row>
    <row r="32" spans="1:24" ht="15.75" thickBot="1" x14ac:dyDescent="0.3">
      <c r="A32" s="115" t="s">
        <v>126</v>
      </c>
      <c r="B32" s="111">
        <v>1487</v>
      </c>
      <c r="C32" s="111">
        <v>1630</v>
      </c>
      <c r="D32" s="111">
        <v>1544</v>
      </c>
      <c r="E32" s="111">
        <v>1509</v>
      </c>
      <c r="F32" s="111">
        <v>1596</v>
      </c>
      <c r="G32" s="111">
        <v>768</v>
      </c>
      <c r="H32" s="111">
        <v>813</v>
      </c>
      <c r="I32" s="111">
        <v>973</v>
      </c>
      <c r="J32" s="111">
        <v>851</v>
      </c>
      <c r="K32" s="111">
        <v>1007</v>
      </c>
      <c r="L32" s="111">
        <v>1191</v>
      </c>
      <c r="M32" s="111">
        <v>935</v>
      </c>
      <c r="N32" s="127">
        <f t="shared" si="10"/>
        <v>14304</v>
      </c>
    </row>
    <row r="33" spans="1:18" x14ac:dyDescent="0.25">
      <c r="A33" s="115" t="s">
        <v>127</v>
      </c>
      <c r="B33" s="111">
        <f>B17</f>
        <v>1316</v>
      </c>
      <c r="C33" s="111">
        <f t="shared" ref="C33:M33" si="16">C17</f>
        <v>1274</v>
      </c>
      <c r="D33" s="111">
        <f t="shared" si="16"/>
        <v>454</v>
      </c>
      <c r="E33" s="111">
        <f t="shared" si="16"/>
        <v>0</v>
      </c>
      <c r="F33" s="111">
        <f t="shared" si="16"/>
        <v>0</v>
      </c>
      <c r="G33" s="111">
        <f t="shared" si="16"/>
        <v>0</v>
      </c>
      <c r="H33" s="111">
        <f t="shared" si="16"/>
        <v>0</v>
      </c>
      <c r="I33" s="111">
        <f t="shared" si="16"/>
        <v>0</v>
      </c>
      <c r="J33" s="111">
        <f t="shared" si="16"/>
        <v>0</v>
      </c>
      <c r="K33" s="111">
        <f t="shared" si="16"/>
        <v>37</v>
      </c>
      <c r="L33" s="111">
        <f t="shared" si="16"/>
        <v>52</v>
      </c>
      <c r="M33" s="111">
        <f t="shared" si="16"/>
        <v>87</v>
      </c>
      <c r="N33" s="127">
        <f t="shared" si="10"/>
        <v>3220</v>
      </c>
    </row>
    <row r="34" spans="1:18" ht="15.75" thickBot="1" x14ac:dyDescent="0.3">
      <c r="A34" s="145" t="s">
        <v>122</v>
      </c>
      <c r="B34" s="146">
        <f>(B33-B32)/B32*100</f>
        <v>-11.499663752521856</v>
      </c>
      <c r="C34" s="146">
        <f t="shared" ref="C34:N34" si="17">(C33-C32)/C32*100</f>
        <v>-21.840490797546011</v>
      </c>
      <c r="D34" s="146">
        <f t="shared" si="17"/>
        <v>-70.595854922279784</v>
      </c>
      <c r="E34" s="146">
        <f t="shared" si="17"/>
        <v>-100</v>
      </c>
      <c r="F34" s="146">
        <f t="shared" si="17"/>
        <v>-100</v>
      </c>
      <c r="G34" s="146">
        <f t="shared" si="17"/>
        <v>-100</v>
      </c>
      <c r="H34" s="146">
        <f t="shared" si="17"/>
        <v>-100</v>
      </c>
      <c r="I34" s="146">
        <f t="shared" si="17"/>
        <v>-100</v>
      </c>
      <c r="J34" s="146">
        <f t="shared" si="17"/>
        <v>-100</v>
      </c>
      <c r="K34" s="146">
        <f t="shared" si="17"/>
        <v>-96.32571996027805</v>
      </c>
      <c r="L34" s="146">
        <f t="shared" si="17"/>
        <v>-95.633921074727127</v>
      </c>
      <c r="M34" s="146">
        <f t="shared" si="17"/>
        <v>-90.695187165775408</v>
      </c>
      <c r="N34" s="146">
        <f t="shared" si="17"/>
        <v>-77.488814317673388</v>
      </c>
    </row>
    <row r="35" spans="1:18" ht="15.75" thickBot="1" x14ac:dyDescent="0.3">
      <c r="A35" s="115" t="s">
        <v>128</v>
      </c>
      <c r="B35" s="111">
        <v>2565</v>
      </c>
      <c r="C35" s="111">
        <v>2039</v>
      </c>
      <c r="D35" s="111">
        <v>5669</v>
      </c>
      <c r="E35" s="111">
        <v>2315</v>
      </c>
      <c r="F35" s="111">
        <v>805</v>
      </c>
      <c r="G35" s="111">
        <v>3658</v>
      </c>
      <c r="H35" s="111">
        <v>2660</v>
      </c>
      <c r="I35" s="111">
        <v>290</v>
      </c>
      <c r="J35" s="111">
        <v>8181</v>
      </c>
      <c r="K35" s="111">
        <v>2982</v>
      </c>
      <c r="L35" s="111">
        <v>2440</v>
      </c>
      <c r="M35" s="111">
        <v>1926</v>
      </c>
      <c r="N35" s="127">
        <f t="shared" si="10"/>
        <v>35530</v>
      </c>
    </row>
    <row r="36" spans="1:18" x14ac:dyDescent="0.25">
      <c r="A36" s="115" t="s">
        <v>129</v>
      </c>
      <c r="B36" s="147">
        <f>B18</f>
        <v>1630</v>
      </c>
      <c r="C36" s="147">
        <f t="shared" ref="C36:M36" si="18">C18</f>
        <v>2189</v>
      </c>
      <c r="D36" s="147">
        <f t="shared" si="18"/>
        <v>1093</v>
      </c>
      <c r="E36" s="147">
        <f t="shared" si="18"/>
        <v>0</v>
      </c>
      <c r="F36" s="147">
        <f t="shared" si="18"/>
        <v>0</v>
      </c>
      <c r="G36" s="147">
        <f t="shared" si="18"/>
        <v>98</v>
      </c>
      <c r="H36" s="147">
        <f t="shared" si="18"/>
        <v>41</v>
      </c>
      <c r="I36" s="147">
        <f t="shared" si="18"/>
        <v>0</v>
      </c>
      <c r="J36" s="147">
        <f t="shared" si="18"/>
        <v>33</v>
      </c>
      <c r="K36" s="147">
        <f t="shared" si="18"/>
        <v>227</v>
      </c>
      <c r="L36" s="147">
        <f t="shared" si="18"/>
        <v>0</v>
      </c>
      <c r="M36" s="147">
        <f t="shared" si="18"/>
        <v>232</v>
      </c>
      <c r="N36" s="148">
        <f t="shared" si="10"/>
        <v>5543</v>
      </c>
    </row>
    <row r="37" spans="1:18" x14ac:dyDescent="0.25">
      <c r="A37" s="145" t="s">
        <v>122</v>
      </c>
      <c r="B37" s="146">
        <f>(B36-B35)/B35*100</f>
        <v>-36.452241715399609</v>
      </c>
      <c r="C37" s="146">
        <f t="shared" ref="C37:N37" si="19">(C36-C35)/C35*100</f>
        <v>7.3565473271211381</v>
      </c>
      <c r="D37" s="146">
        <f t="shared" si="19"/>
        <v>-80.719703651437641</v>
      </c>
      <c r="E37" s="146">
        <f t="shared" si="19"/>
        <v>-100</v>
      </c>
      <c r="F37" s="146">
        <f t="shared" si="19"/>
        <v>-100</v>
      </c>
      <c r="G37" s="146">
        <f t="shared" si="19"/>
        <v>-97.320940404592676</v>
      </c>
      <c r="H37" s="146">
        <f t="shared" si="19"/>
        <v>-98.458646616541358</v>
      </c>
      <c r="I37" s="146">
        <f t="shared" si="19"/>
        <v>-100</v>
      </c>
      <c r="J37" s="146">
        <f t="shared" si="19"/>
        <v>-99.596626329299596</v>
      </c>
      <c r="K37" s="146">
        <f t="shared" si="19"/>
        <v>-92.387659289067741</v>
      </c>
      <c r="L37" s="146">
        <f t="shared" si="19"/>
        <v>-100</v>
      </c>
      <c r="M37" s="146">
        <f t="shared" si="19"/>
        <v>-87.954309449636554</v>
      </c>
      <c r="N37" s="146">
        <f t="shared" si="19"/>
        <v>-84.399099352659718</v>
      </c>
    </row>
    <row r="38" spans="1:18" x14ac:dyDescent="0.25">
      <c r="A38" s="149" t="s">
        <v>130</v>
      </c>
      <c r="B38" s="150">
        <v>20915</v>
      </c>
      <c r="C38" s="150">
        <v>41255</v>
      </c>
      <c r="D38" s="150">
        <v>35052</v>
      </c>
      <c r="E38" s="150">
        <v>56579</v>
      </c>
      <c r="F38" s="150">
        <v>84133</v>
      </c>
      <c r="G38" s="150">
        <v>36522</v>
      </c>
      <c r="H38" s="150">
        <v>14503</v>
      </c>
      <c r="I38" s="150">
        <v>17461</v>
      </c>
      <c r="J38" s="150">
        <v>31892</v>
      </c>
      <c r="K38" s="150">
        <v>45510</v>
      </c>
      <c r="L38" s="150">
        <v>46754</v>
      </c>
      <c r="M38" s="150">
        <v>35062</v>
      </c>
      <c r="N38" s="150">
        <f>SUM(B38:M38)</f>
        <v>465638</v>
      </c>
    </row>
    <row r="39" spans="1:18" x14ac:dyDescent="0.25">
      <c r="A39" s="149" t="s">
        <v>131</v>
      </c>
      <c r="B39" s="150">
        <f>B19</f>
        <v>25076</v>
      </c>
      <c r="C39" s="150">
        <f t="shared" ref="C39:M39" si="20">C19</f>
        <v>32908</v>
      </c>
      <c r="D39" s="150">
        <f t="shared" si="20"/>
        <v>9839</v>
      </c>
      <c r="E39" s="150">
        <f t="shared" si="20"/>
        <v>0</v>
      </c>
      <c r="F39" s="150">
        <f t="shared" si="20"/>
        <v>0</v>
      </c>
      <c r="G39" s="150">
        <f t="shared" si="20"/>
        <v>3077</v>
      </c>
      <c r="H39" s="150">
        <f t="shared" si="20"/>
        <v>6322</v>
      </c>
      <c r="I39" s="150">
        <f t="shared" si="20"/>
        <v>7152</v>
      </c>
      <c r="J39" s="150">
        <f t="shared" si="20"/>
        <v>3623</v>
      </c>
      <c r="K39" s="150">
        <f t="shared" si="20"/>
        <v>13220</v>
      </c>
      <c r="L39" s="150">
        <f t="shared" si="20"/>
        <v>21354</v>
      </c>
      <c r="M39" s="150">
        <f t="shared" si="20"/>
        <v>25351</v>
      </c>
      <c r="N39" s="150">
        <f>SUM(B39:M39)</f>
        <v>147922</v>
      </c>
    </row>
    <row r="40" spans="1:18" x14ac:dyDescent="0.25">
      <c r="A40" s="145" t="s">
        <v>122</v>
      </c>
      <c r="B40" s="146">
        <f>(B39-B38)/B38*100</f>
        <v>19.894812335644275</v>
      </c>
      <c r="C40" s="146">
        <f t="shared" ref="C40:N40" si="21">(C39-C38)/C38*100</f>
        <v>-20.232699066779784</v>
      </c>
      <c r="D40" s="146">
        <f t="shared" si="21"/>
        <v>-71.930275019970324</v>
      </c>
      <c r="E40" s="146">
        <f t="shared" si="21"/>
        <v>-100</v>
      </c>
      <c r="F40" s="146">
        <f t="shared" si="21"/>
        <v>-100</v>
      </c>
      <c r="G40" s="146">
        <f t="shared" si="21"/>
        <v>-91.574941131372867</v>
      </c>
      <c r="H40" s="146">
        <f t="shared" si="21"/>
        <v>-56.409018823691646</v>
      </c>
      <c r="I40" s="146">
        <f t="shared" si="21"/>
        <v>-59.040146612450606</v>
      </c>
      <c r="J40" s="146">
        <f t="shared" si="21"/>
        <v>-88.639784271917719</v>
      </c>
      <c r="K40" s="146">
        <f t="shared" si="21"/>
        <v>-70.95143924412217</v>
      </c>
      <c r="L40" s="146">
        <f t="shared" si="21"/>
        <v>-54.326902511015099</v>
      </c>
      <c r="M40" s="146">
        <f t="shared" si="21"/>
        <v>-27.696651645656267</v>
      </c>
      <c r="N40" s="146">
        <f t="shared" si="21"/>
        <v>-68.232403712755413</v>
      </c>
    </row>
    <row r="43" spans="1:18" x14ac:dyDescent="0.25">
      <c r="Q43" t="s">
        <v>350</v>
      </c>
      <c r="R43" t="s">
        <v>373</v>
      </c>
    </row>
    <row r="44" spans="1:18" x14ac:dyDescent="0.25">
      <c r="P44" t="s">
        <v>349</v>
      </c>
      <c r="Q44" s="179">
        <f>SUM(B19:D19)</f>
        <v>67823</v>
      </c>
      <c r="R44" s="179">
        <f>SUM(G19:M19)</f>
        <v>80099</v>
      </c>
    </row>
  </sheetData>
  <sheetProtection algorithmName="SHA-512" hashValue="d+/MqBACRQArH3qpSMM/mYPWI9At9PY5RvPi35QosOPX1JUK/M4BFlJ9JMvjiYMdZNjDWjg4xvGqTmcKsQWQyg==" saltValue="DGBI3cerS69RnyQHHfsYrg==" spinCount="100000" sheet="1" objects="1" scenarios="1"/>
  <mergeCells count="1">
    <mergeCell ref="V2:W2"/>
  </mergeCells>
  <phoneticPr fontId="26" type="noConversion"/>
  <pageMargins left="0.31496062992125984" right="0.19685039370078741" top="0.74803149606299213" bottom="0.74803149606299213" header="0.31496062992125984" footer="0.31496062992125984"/>
  <pageSetup paperSize="9" scale="75" orientation="landscape" r:id="rId1"/>
  <rowBreaks count="1" manualBreakCount="1">
    <brk id="4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8641-A750-41D6-8F4E-48E1E70E050E}">
  <dimension ref="A1:AN108"/>
  <sheetViews>
    <sheetView topLeftCell="S51" zoomScale="80" zoomScaleNormal="80" workbookViewId="0">
      <selection activeCell="A34" sqref="A34"/>
    </sheetView>
  </sheetViews>
  <sheetFormatPr defaultColWidth="11.42578125" defaultRowHeight="12.75" x14ac:dyDescent="0.2"/>
  <cols>
    <col min="1" max="1" width="23.140625" style="1" customWidth="1"/>
    <col min="2" max="12" width="9.5703125" style="1" bestFit="1" customWidth="1"/>
    <col min="13" max="13" width="10" style="1" bestFit="1" customWidth="1"/>
    <col min="14" max="18" width="9.5703125" style="1" bestFit="1" customWidth="1"/>
    <col min="19" max="21" width="7.85546875" style="1" bestFit="1" customWidth="1"/>
    <col min="22" max="23" width="9.5703125" style="1" bestFit="1" customWidth="1"/>
    <col min="24" max="24" width="7.85546875" style="1" bestFit="1" customWidth="1"/>
    <col min="25" max="25" width="9" style="1" bestFit="1" customWidth="1"/>
    <col min="26" max="26" width="8" style="1" bestFit="1" customWidth="1"/>
    <col min="27" max="27" width="8.42578125" style="1" bestFit="1" customWidth="1"/>
    <col min="28" max="28" width="7.85546875" style="1" bestFit="1" customWidth="1"/>
    <col min="29" max="29" width="8.7109375" style="1" bestFit="1" customWidth="1"/>
    <col min="30" max="48" width="9.5703125" style="1" bestFit="1" customWidth="1"/>
    <col min="49" max="16384" width="11.42578125" style="1"/>
  </cols>
  <sheetData>
    <row r="1" spans="1:14" s="179" customFormat="1" ht="15" x14ac:dyDescent="0.25">
      <c r="B1" s="196" t="s">
        <v>308</v>
      </c>
      <c r="C1" s="196" t="s">
        <v>309</v>
      </c>
      <c r="D1" s="196" t="s">
        <v>310</v>
      </c>
      <c r="E1" s="196" t="s">
        <v>311</v>
      </c>
      <c r="F1" s="196" t="s">
        <v>312</v>
      </c>
      <c r="G1" s="196" t="s">
        <v>313</v>
      </c>
      <c r="H1" s="196" t="s">
        <v>314</v>
      </c>
      <c r="I1" s="196" t="s">
        <v>315</v>
      </c>
      <c r="J1" s="196" t="s">
        <v>316</v>
      </c>
      <c r="K1" s="196" t="s">
        <v>317</v>
      </c>
      <c r="L1" s="196" t="s">
        <v>318</v>
      </c>
      <c r="M1" s="196" t="s">
        <v>319</v>
      </c>
      <c r="N1" s="196" t="s">
        <v>320</v>
      </c>
    </row>
    <row r="2" spans="1:14" s="179" customFormat="1" ht="15" x14ac:dyDescent="0.25">
      <c r="A2" s="197" t="s">
        <v>307</v>
      </c>
      <c r="B2" s="179">
        <v>3135</v>
      </c>
      <c r="C2" s="179">
        <v>2544</v>
      </c>
      <c r="D2" s="179">
        <v>1583</v>
      </c>
      <c r="E2" s="179">
        <v>1352</v>
      </c>
      <c r="F2" s="179">
        <v>1802</v>
      </c>
      <c r="G2" s="179">
        <v>1983</v>
      </c>
      <c r="H2" s="179">
        <v>2227</v>
      </c>
      <c r="I2" s="179">
        <v>1945</v>
      </c>
      <c r="J2" s="179">
        <v>1742</v>
      </c>
      <c r="K2" s="179">
        <v>1951</v>
      </c>
      <c r="L2" s="179">
        <v>1382</v>
      </c>
      <c r="M2" s="179">
        <v>886</v>
      </c>
      <c r="N2" s="179">
        <v>568</v>
      </c>
    </row>
    <row r="3" spans="1:14" s="179" customFormat="1" ht="15" x14ac:dyDescent="0.25">
      <c r="A3" s="197" t="s">
        <v>375</v>
      </c>
      <c r="G3" s="179">
        <v>1965</v>
      </c>
      <c r="H3" s="179">
        <v>4653</v>
      </c>
      <c r="I3" s="179">
        <v>4802</v>
      </c>
      <c r="J3" s="179">
        <v>5141</v>
      </c>
      <c r="K3" s="179">
        <v>6398</v>
      </c>
      <c r="L3" s="179">
        <v>5444</v>
      </c>
    </row>
    <row r="4" spans="1:14" s="179" customFormat="1" ht="15" x14ac:dyDescent="0.25"/>
    <row r="5" spans="1:14" x14ac:dyDescent="0.2">
      <c r="A5" s="66"/>
    </row>
    <row r="6" spans="1:14" x14ac:dyDescent="0.2">
      <c r="A6" s="66"/>
    </row>
    <row r="7" spans="1:14" x14ac:dyDescent="0.2">
      <c r="A7" s="66"/>
    </row>
    <row r="8" spans="1:14" x14ac:dyDescent="0.2">
      <c r="A8" s="66"/>
    </row>
    <row r="9" spans="1:14" x14ac:dyDescent="0.2">
      <c r="A9" s="66"/>
    </row>
    <row r="10" spans="1:14" x14ac:dyDescent="0.2">
      <c r="A10" s="66"/>
    </row>
    <row r="11" spans="1:14" x14ac:dyDescent="0.2">
      <c r="A11" s="66"/>
    </row>
    <row r="12" spans="1:14" x14ac:dyDescent="0.2">
      <c r="A12" s="66"/>
    </row>
    <row r="13" spans="1:14" x14ac:dyDescent="0.2">
      <c r="A13" s="66"/>
    </row>
    <row r="14" spans="1:14" x14ac:dyDescent="0.2">
      <c r="A14" s="66"/>
    </row>
    <row r="15" spans="1:14" x14ac:dyDescent="0.2">
      <c r="A15" s="66"/>
    </row>
    <row r="16" spans="1:14" x14ac:dyDescent="0.2">
      <c r="A16" s="66"/>
    </row>
    <row r="17" spans="1:40" x14ac:dyDescent="0.2">
      <c r="A17" s="66"/>
    </row>
    <row r="18" spans="1:40" x14ac:dyDescent="0.2">
      <c r="A18" s="66"/>
    </row>
    <row r="19" spans="1:40" x14ac:dyDescent="0.2">
      <c r="A19" s="66"/>
    </row>
    <row r="20" spans="1:40" x14ac:dyDescent="0.2">
      <c r="A20" s="66"/>
    </row>
    <row r="21" spans="1:40" x14ac:dyDescent="0.2">
      <c r="A21" s="66"/>
    </row>
    <row r="25" spans="1:40" x14ac:dyDescent="0.2">
      <c r="B25" s="1" t="s">
        <v>323</v>
      </c>
      <c r="C25" s="1" t="s">
        <v>324</v>
      </c>
      <c r="D25" s="1" t="s">
        <v>325</v>
      </c>
      <c r="E25" s="1" t="s">
        <v>326</v>
      </c>
      <c r="F25" s="1" t="s">
        <v>327</v>
      </c>
      <c r="G25" s="1" t="s">
        <v>328</v>
      </c>
      <c r="H25" s="1" t="s">
        <v>329</v>
      </c>
      <c r="I25" s="1" t="s">
        <v>330</v>
      </c>
      <c r="J25" s="1" t="s">
        <v>331</v>
      </c>
      <c r="K25" s="1" t="s">
        <v>332</v>
      </c>
      <c r="L25" s="1" t="s">
        <v>333</v>
      </c>
      <c r="M25" s="1" t="s">
        <v>334</v>
      </c>
      <c r="N25" s="1" t="s">
        <v>335</v>
      </c>
      <c r="O25" s="1" t="s">
        <v>336</v>
      </c>
      <c r="P25" s="1" t="s">
        <v>337</v>
      </c>
      <c r="Q25" s="1" t="s">
        <v>338</v>
      </c>
      <c r="R25" s="1" t="s">
        <v>339</v>
      </c>
      <c r="S25" s="1" t="s">
        <v>340</v>
      </c>
      <c r="T25" s="1" t="s">
        <v>341</v>
      </c>
      <c r="U25" s="1" t="s">
        <v>342</v>
      </c>
      <c r="V25" s="1" t="s">
        <v>343</v>
      </c>
      <c r="W25" s="1" t="s">
        <v>344</v>
      </c>
      <c r="X25" s="1" t="s">
        <v>345</v>
      </c>
      <c r="Y25" s="1" t="s">
        <v>346</v>
      </c>
      <c r="Z25" s="1" t="s">
        <v>347</v>
      </c>
      <c r="AA25" s="1" t="s">
        <v>348</v>
      </c>
    </row>
    <row r="26" spans="1:40" x14ac:dyDescent="0.2">
      <c r="A26" s="66" t="s">
        <v>307</v>
      </c>
      <c r="B26" s="1">
        <f>B2</f>
        <v>3135</v>
      </c>
      <c r="C26" s="1">
        <f t="shared" ref="C26:N26" si="0">C2</f>
        <v>2544</v>
      </c>
      <c r="D26" s="1">
        <f t="shared" si="0"/>
        <v>1583</v>
      </c>
      <c r="E26" s="1">
        <f t="shared" si="0"/>
        <v>1352</v>
      </c>
      <c r="F26" s="1">
        <f t="shared" si="0"/>
        <v>1802</v>
      </c>
      <c r="G26" s="1">
        <f t="shared" si="0"/>
        <v>1983</v>
      </c>
      <c r="H26" s="1">
        <f t="shared" si="0"/>
        <v>2227</v>
      </c>
      <c r="I26" s="1">
        <f t="shared" si="0"/>
        <v>1945</v>
      </c>
      <c r="J26" s="1">
        <f t="shared" si="0"/>
        <v>1742</v>
      </c>
      <c r="K26" s="1">
        <f t="shared" si="0"/>
        <v>1951</v>
      </c>
      <c r="L26" s="1">
        <f t="shared" si="0"/>
        <v>1382</v>
      </c>
      <c r="M26" s="1">
        <f t="shared" si="0"/>
        <v>886</v>
      </c>
      <c r="N26" s="1">
        <f t="shared" si="0"/>
        <v>568</v>
      </c>
    </row>
    <row r="27" spans="1:40" x14ac:dyDescent="0.2">
      <c r="A27" s="66" t="s">
        <v>145</v>
      </c>
      <c r="B27" s="1">
        <v>2680</v>
      </c>
      <c r="C27" s="1">
        <v>3410</v>
      </c>
      <c r="D27" s="1">
        <v>2850</v>
      </c>
      <c r="E27" s="1">
        <v>3287</v>
      </c>
      <c r="F27" s="1">
        <v>3809</v>
      </c>
      <c r="G27" s="1">
        <v>3755</v>
      </c>
      <c r="H27" s="1">
        <v>4057</v>
      </c>
      <c r="I27" s="1">
        <v>3801</v>
      </c>
      <c r="J27" s="1">
        <v>3816</v>
      </c>
      <c r="K27" s="1">
        <v>3767</v>
      </c>
      <c r="L27" s="1">
        <v>4334</v>
      </c>
      <c r="M27" s="1">
        <v>1992</v>
      </c>
      <c r="N27" s="1">
        <v>578</v>
      </c>
      <c r="O27" s="1">
        <v>0</v>
      </c>
      <c r="P27" s="1">
        <v>663</v>
      </c>
      <c r="Q27" s="1">
        <v>1064</v>
      </c>
      <c r="R27" s="1">
        <v>1111</v>
      </c>
      <c r="S27" s="1">
        <v>1211</v>
      </c>
      <c r="T27" s="1">
        <v>1427</v>
      </c>
      <c r="U27" s="1">
        <v>1112</v>
      </c>
      <c r="V27" s="1">
        <v>752</v>
      </c>
      <c r="W27" s="1">
        <v>1019</v>
      </c>
      <c r="X27" s="1">
        <v>986</v>
      </c>
      <c r="Y27" s="1">
        <v>1116</v>
      </c>
      <c r="Z27" s="1">
        <v>1438</v>
      </c>
      <c r="AA27" s="1">
        <v>2197</v>
      </c>
    </row>
    <row r="28" spans="1:40" x14ac:dyDescent="0.2">
      <c r="A28" s="66" t="s">
        <v>182</v>
      </c>
      <c r="B28" s="1">
        <v>4440</v>
      </c>
      <c r="C28" s="1">
        <v>4943</v>
      </c>
      <c r="D28" s="1">
        <v>3804</v>
      </c>
      <c r="E28" s="1">
        <v>4153</v>
      </c>
      <c r="F28" s="1">
        <v>3114</v>
      </c>
      <c r="G28" s="1">
        <v>7324</v>
      </c>
      <c r="H28" s="1">
        <v>3188</v>
      </c>
      <c r="I28" s="1">
        <v>2335</v>
      </c>
      <c r="J28" s="1">
        <v>2326</v>
      </c>
      <c r="K28" s="1">
        <v>2714</v>
      </c>
      <c r="L28" s="1">
        <v>1750</v>
      </c>
      <c r="M28" s="1">
        <v>1823</v>
      </c>
      <c r="N28" s="1">
        <v>2136</v>
      </c>
      <c r="O28" s="1">
        <v>2188</v>
      </c>
      <c r="P28" s="1">
        <v>2422</v>
      </c>
      <c r="Q28" s="1">
        <v>2706</v>
      </c>
      <c r="R28" s="1">
        <v>2564</v>
      </c>
      <c r="S28" s="1">
        <v>2774</v>
      </c>
      <c r="T28" s="1">
        <v>2672</v>
      </c>
      <c r="U28" s="1">
        <v>2747</v>
      </c>
      <c r="V28" s="1">
        <v>3047</v>
      </c>
      <c r="W28" s="1">
        <v>2650</v>
      </c>
      <c r="X28" s="1">
        <v>3938</v>
      </c>
      <c r="Y28" s="1">
        <v>5142</v>
      </c>
      <c r="Z28" s="1">
        <v>3381</v>
      </c>
    </row>
    <row r="29" spans="1:40" x14ac:dyDescent="0.2">
      <c r="A29" s="66" t="s">
        <v>376</v>
      </c>
      <c r="B29" s="1">
        <v>2599</v>
      </c>
      <c r="C29" s="1">
        <v>2833</v>
      </c>
      <c r="D29" s="1">
        <v>2653</v>
      </c>
      <c r="E29" s="1">
        <v>2579</v>
      </c>
      <c r="F29" s="1">
        <v>2085</v>
      </c>
      <c r="G29" s="1">
        <v>2254</v>
      </c>
      <c r="H29" s="1">
        <v>2599</v>
      </c>
      <c r="I29" s="1">
        <v>2140</v>
      </c>
      <c r="J29" s="1">
        <v>2772</v>
      </c>
      <c r="K29" s="1">
        <v>2505</v>
      </c>
      <c r="L29" s="1">
        <v>4688</v>
      </c>
      <c r="M29" s="1">
        <v>2928</v>
      </c>
      <c r="N29" s="1">
        <v>3004</v>
      </c>
      <c r="O29" s="1">
        <v>2140</v>
      </c>
      <c r="P29" s="1">
        <v>2752</v>
      </c>
      <c r="Q29" s="1">
        <v>3094</v>
      </c>
      <c r="R29" s="1">
        <v>2487</v>
      </c>
      <c r="S29" s="1">
        <v>3389</v>
      </c>
      <c r="T29" s="1">
        <v>3169</v>
      </c>
      <c r="U29" s="1">
        <v>3351</v>
      </c>
      <c r="V29" s="1">
        <v>2610</v>
      </c>
      <c r="W29" s="1">
        <v>2201</v>
      </c>
      <c r="X29" s="1">
        <v>2597</v>
      </c>
      <c r="Y29" s="1">
        <v>2711</v>
      </c>
      <c r="Z29" s="1">
        <v>235</v>
      </c>
    </row>
    <row r="30" spans="1:40" x14ac:dyDescent="0.2">
      <c r="A30" s="66" t="s">
        <v>375</v>
      </c>
      <c r="B30" s="1">
        <v>1965</v>
      </c>
      <c r="C30" s="1">
        <v>4633</v>
      </c>
      <c r="D30" s="1">
        <v>4802</v>
      </c>
      <c r="E30" s="1">
        <v>5141</v>
      </c>
      <c r="F30" s="1">
        <v>6398</v>
      </c>
      <c r="G30" s="1">
        <v>5377</v>
      </c>
    </row>
    <row r="31" spans="1:40" s="196" customForma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3" spans="1:40" s="196" customFormat="1" ht="10.5" x14ac:dyDescent="0.15">
      <c r="B33" s="196" t="s">
        <v>132</v>
      </c>
      <c r="C33" s="196" t="s">
        <v>133</v>
      </c>
      <c r="D33" s="196" t="s">
        <v>134</v>
      </c>
      <c r="E33" s="196" t="s">
        <v>135</v>
      </c>
      <c r="F33" s="196" t="s">
        <v>136</v>
      </c>
      <c r="G33" s="196" t="s">
        <v>137</v>
      </c>
      <c r="H33" s="196" t="s">
        <v>138</v>
      </c>
      <c r="I33" s="196" t="s">
        <v>139</v>
      </c>
      <c r="J33" s="196" t="s">
        <v>140</v>
      </c>
      <c r="K33" s="196" t="s">
        <v>141</v>
      </c>
      <c r="L33" s="196" t="s">
        <v>142</v>
      </c>
      <c r="M33" s="196" t="s">
        <v>143</v>
      </c>
      <c r="N33" s="196" t="s">
        <v>144</v>
      </c>
      <c r="O33" s="196" t="s">
        <v>267</v>
      </c>
      <c r="P33" s="196" t="s">
        <v>268</v>
      </c>
      <c r="Q33" s="196" t="s">
        <v>269</v>
      </c>
      <c r="R33" s="196" t="s">
        <v>270</v>
      </c>
      <c r="S33" s="196" t="s">
        <v>271</v>
      </c>
      <c r="T33" s="196" t="s">
        <v>272</v>
      </c>
      <c r="U33" s="196" t="s">
        <v>273</v>
      </c>
      <c r="V33" s="196" t="s">
        <v>274</v>
      </c>
      <c r="W33" s="196" t="s">
        <v>275</v>
      </c>
      <c r="X33" s="196" t="s">
        <v>276</v>
      </c>
      <c r="Y33" s="196" t="s">
        <v>277</v>
      </c>
      <c r="Z33" s="196" t="s">
        <v>278</v>
      </c>
      <c r="AA33" s="196" t="s">
        <v>279</v>
      </c>
    </row>
    <row r="34" spans="1:40" x14ac:dyDescent="0.2">
      <c r="A34" s="66" t="s">
        <v>145</v>
      </c>
      <c r="B34" s="1">
        <v>2680</v>
      </c>
      <c r="C34" s="1">
        <v>3410</v>
      </c>
      <c r="D34" s="1">
        <v>2850</v>
      </c>
      <c r="E34" s="1">
        <v>3287</v>
      </c>
      <c r="F34" s="1">
        <v>3809</v>
      </c>
      <c r="G34" s="1">
        <v>3755</v>
      </c>
      <c r="H34" s="1">
        <v>4057</v>
      </c>
      <c r="I34" s="1">
        <v>3801</v>
      </c>
      <c r="J34" s="1">
        <v>3816</v>
      </c>
      <c r="K34" s="1">
        <v>3767</v>
      </c>
      <c r="L34" s="1">
        <v>4334</v>
      </c>
      <c r="M34" s="1">
        <v>1992</v>
      </c>
      <c r="N34" s="1">
        <v>578</v>
      </c>
      <c r="O34" s="1">
        <f>SUM([3]Març!Q3:W3)</f>
        <v>0</v>
      </c>
      <c r="P34" s="1">
        <v>663</v>
      </c>
      <c r="Q34" s="1">
        <v>1064</v>
      </c>
      <c r="R34" s="1">
        <v>1111</v>
      </c>
      <c r="S34" s="1">
        <v>1211</v>
      </c>
      <c r="T34" s="1">
        <v>1427</v>
      </c>
      <c r="U34" s="1">
        <v>1112</v>
      </c>
      <c r="V34" s="1">
        <v>752</v>
      </c>
      <c r="W34" s="1">
        <v>1019</v>
      </c>
      <c r="X34" s="1">
        <v>986</v>
      </c>
      <c r="Y34" s="1">
        <v>1116</v>
      </c>
      <c r="Z34" s="1">
        <v>1438</v>
      </c>
      <c r="AA34" s="1">
        <v>2197</v>
      </c>
    </row>
    <row r="35" spans="1:40" x14ac:dyDescent="0.2">
      <c r="A35" s="66"/>
      <c r="B35" s="196" t="s">
        <v>146</v>
      </c>
      <c r="C35" s="196" t="s">
        <v>147</v>
      </c>
      <c r="D35" s="196" t="s">
        <v>148</v>
      </c>
      <c r="E35" s="196" t="s">
        <v>149</v>
      </c>
      <c r="F35" s="196" t="s">
        <v>150</v>
      </c>
      <c r="G35" s="196" t="s">
        <v>151</v>
      </c>
      <c r="H35" s="196" t="s">
        <v>152</v>
      </c>
      <c r="I35" s="196" t="s">
        <v>153</v>
      </c>
      <c r="J35" s="196" t="s">
        <v>154</v>
      </c>
      <c r="K35" s="196" t="s">
        <v>155</v>
      </c>
      <c r="L35" s="196" t="s">
        <v>156</v>
      </c>
      <c r="M35" s="196" t="s">
        <v>157</v>
      </c>
      <c r="N35" s="196" t="s">
        <v>158</v>
      </c>
      <c r="O35" s="196" t="s">
        <v>159</v>
      </c>
      <c r="P35" s="196" t="s">
        <v>160</v>
      </c>
      <c r="Q35" s="196" t="s">
        <v>161</v>
      </c>
      <c r="R35" s="196" t="s">
        <v>162</v>
      </c>
      <c r="S35" s="196" t="s">
        <v>163</v>
      </c>
      <c r="T35" s="196" t="s">
        <v>164</v>
      </c>
      <c r="U35" s="196" t="s">
        <v>165</v>
      </c>
      <c r="V35" s="196" t="s">
        <v>166</v>
      </c>
      <c r="W35" s="196" t="s">
        <v>167</v>
      </c>
      <c r="X35" s="196" t="s">
        <v>168</v>
      </c>
      <c r="Y35" s="196" t="s">
        <v>169</v>
      </c>
      <c r="Z35" s="196" t="s">
        <v>170</v>
      </c>
      <c r="AA35" s="196" t="s">
        <v>171</v>
      </c>
      <c r="AB35" s="196" t="s">
        <v>172</v>
      </c>
      <c r="AC35" s="196" t="s">
        <v>173</v>
      </c>
      <c r="AD35" s="196" t="s">
        <v>174</v>
      </c>
      <c r="AE35" s="196" t="s">
        <v>175</v>
      </c>
      <c r="AF35" s="196" t="s">
        <v>176</v>
      </c>
      <c r="AG35" s="196" t="s">
        <v>177</v>
      </c>
      <c r="AH35" s="196" t="s">
        <v>178</v>
      </c>
      <c r="AI35" s="196" t="s">
        <v>179</v>
      </c>
      <c r="AJ35" s="196" t="s">
        <v>180</v>
      </c>
      <c r="AK35" s="196" t="s">
        <v>181</v>
      </c>
      <c r="AL35" s="196" t="s">
        <v>132</v>
      </c>
      <c r="AM35" s="196" t="s">
        <v>133</v>
      </c>
      <c r="AN35" s="196" t="s">
        <v>134</v>
      </c>
    </row>
    <row r="36" spans="1:40" x14ac:dyDescent="0.2">
      <c r="A36" s="66" t="s">
        <v>182</v>
      </c>
      <c r="B36" s="1">
        <v>4440</v>
      </c>
      <c r="C36" s="1">
        <v>4943</v>
      </c>
      <c r="D36" s="1">
        <v>3804</v>
      </c>
      <c r="E36" s="1">
        <v>4153</v>
      </c>
      <c r="F36" s="1">
        <v>3114</v>
      </c>
      <c r="G36" s="1">
        <v>7324</v>
      </c>
      <c r="H36" s="1">
        <v>3188</v>
      </c>
      <c r="I36" s="1">
        <v>2335</v>
      </c>
      <c r="J36" s="1">
        <v>2326</v>
      </c>
      <c r="K36" s="1">
        <v>2714</v>
      </c>
      <c r="L36" s="1">
        <v>1750</v>
      </c>
      <c r="M36" s="1">
        <v>1823</v>
      </c>
      <c r="N36" s="1">
        <v>2136</v>
      </c>
      <c r="O36" s="1">
        <v>2188</v>
      </c>
      <c r="P36" s="1">
        <v>2422</v>
      </c>
      <c r="Q36" s="1">
        <v>2706</v>
      </c>
      <c r="R36" s="1">
        <v>2564</v>
      </c>
      <c r="S36" s="1">
        <v>2774</v>
      </c>
      <c r="T36" s="1">
        <v>2672</v>
      </c>
      <c r="U36" s="1">
        <v>2747</v>
      </c>
      <c r="V36" s="1">
        <v>3047</v>
      </c>
      <c r="W36" s="1">
        <v>2650</v>
      </c>
      <c r="X36" s="1">
        <v>3938</v>
      </c>
      <c r="Y36" s="1">
        <v>5142</v>
      </c>
      <c r="Z36" s="1">
        <v>3381</v>
      </c>
    </row>
    <row r="37" spans="1:40" x14ac:dyDescent="0.2">
      <c r="A37" s="66" t="s">
        <v>376</v>
      </c>
      <c r="P37" s="1">
        <v>2599</v>
      </c>
      <c r="Q37" s="1">
        <v>2833</v>
      </c>
      <c r="R37" s="1">
        <v>2653</v>
      </c>
      <c r="S37" s="1">
        <v>2579</v>
      </c>
      <c r="T37" s="1">
        <v>2085</v>
      </c>
      <c r="U37" s="1">
        <v>2254</v>
      </c>
      <c r="V37" s="1">
        <v>2599</v>
      </c>
      <c r="W37" s="1">
        <v>2140</v>
      </c>
      <c r="X37" s="1">
        <v>2772</v>
      </c>
      <c r="Y37" s="1">
        <v>2505</v>
      </c>
      <c r="Z37" s="1">
        <v>4688</v>
      </c>
      <c r="AA37" s="1">
        <v>2928</v>
      </c>
      <c r="AB37" s="1">
        <v>3004</v>
      </c>
      <c r="AC37" s="1">
        <v>2140</v>
      </c>
      <c r="AD37" s="1">
        <v>2752</v>
      </c>
      <c r="AE37" s="1">
        <v>3094</v>
      </c>
      <c r="AF37" s="1">
        <v>2487</v>
      </c>
      <c r="AG37" s="1">
        <v>3389</v>
      </c>
      <c r="AH37" s="1">
        <v>3169</v>
      </c>
      <c r="AI37" s="1">
        <v>3351</v>
      </c>
      <c r="AJ37" s="1">
        <v>2610</v>
      </c>
      <c r="AK37" s="1">
        <v>2201</v>
      </c>
      <c r="AL37" s="1">
        <v>2597</v>
      </c>
      <c r="AM37" s="1">
        <v>2711</v>
      </c>
      <c r="AN37" s="1">
        <v>235</v>
      </c>
    </row>
    <row r="38" spans="1:40" s="196" customFormat="1" x14ac:dyDescent="0.2">
      <c r="A38" s="66" t="s">
        <v>183</v>
      </c>
      <c r="B38" s="1"/>
      <c r="C38" s="1"/>
      <c r="D38" s="1">
        <v>5142</v>
      </c>
      <c r="E38" s="1">
        <v>11148</v>
      </c>
      <c r="F38" s="1">
        <v>8958</v>
      </c>
      <c r="G38" s="1">
        <v>14704</v>
      </c>
      <c r="H38" s="1">
        <v>12487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s="196" customForma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196" customFormat="1" ht="10.5" x14ac:dyDescent="0.15"/>
    <row r="41" spans="1:40" s="196" customFormat="1" ht="10.5" x14ac:dyDescent="0.15"/>
    <row r="42" spans="1:40" s="196" customFormat="1" ht="10.5" x14ac:dyDescent="0.15"/>
    <row r="43" spans="1:40" s="196" customFormat="1" ht="10.5" x14ac:dyDescent="0.15"/>
    <row r="44" spans="1:40" s="196" customFormat="1" ht="10.5" x14ac:dyDescent="0.15"/>
    <row r="45" spans="1:40" s="196" customFormat="1" ht="10.5" x14ac:dyDescent="0.15"/>
    <row r="46" spans="1:40" s="196" customFormat="1" ht="10.5" x14ac:dyDescent="0.15"/>
    <row r="47" spans="1:40" s="196" customFormat="1" ht="10.5" x14ac:dyDescent="0.15"/>
    <row r="48" spans="1:40" s="196" customFormat="1" ht="10.5" x14ac:dyDescent="0.15"/>
    <row r="49" s="196" customFormat="1" ht="10.5" x14ac:dyDescent="0.15"/>
    <row r="50" s="196" customFormat="1" ht="10.5" x14ac:dyDescent="0.15"/>
    <row r="51" s="196" customFormat="1" ht="10.5" x14ac:dyDescent="0.15"/>
    <row r="52" s="196" customFormat="1" ht="10.5" x14ac:dyDescent="0.15"/>
    <row r="53" s="196" customFormat="1" ht="10.5" x14ac:dyDescent="0.15"/>
    <row r="54" s="196" customFormat="1" ht="10.5" x14ac:dyDescent="0.15"/>
    <row r="55" s="196" customFormat="1" ht="10.5" x14ac:dyDescent="0.15"/>
    <row r="56" s="196" customFormat="1" ht="10.5" x14ac:dyDescent="0.15"/>
    <row r="57" s="196" customFormat="1" ht="10.5" x14ac:dyDescent="0.15"/>
    <row r="58" s="196" customFormat="1" ht="10.5" x14ac:dyDescent="0.15"/>
    <row r="59" s="196" customFormat="1" ht="10.5" x14ac:dyDescent="0.15"/>
    <row r="60" s="196" customFormat="1" ht="10.5" x14ac:dyDescent="0.15"/>
    <row r="61" s="196" customFormat="1" ht="10.5" x14ac:dyDescent="0.15"/>
    <row r="62" s="196" customFormat="1" ht="10.5" x14ac:dyDescent="0.15"/>
    <row r="63" s="196" customFormat="1" ht="10.5" x14ac:dyDescent="0.15"/>
    <row r="64" s="196" customFormat="1" ht="10.5" x14ac:dyDescent="0.15"/>
    <row r="65" spans="1:40" s="196" customFormat="1" ht="10.5" x14ac:dyDescent="0.15"/>
    <row r="66" spans="1:40" s="196" customFormat="1" ht="10.5" x14ac:dyDescent="0.15"/>
    <row r="67" spans="1:40" s="196" customFormat="1" ht="10.5" x14ac:dyDescent="0.15"/>
    <row r="68" spans="1:40" s="196" customFormat="1" ht="10.5" x14ac:dyDescent="0.15"/>
    <row r="69" spans="1:40" x14ac:dyDescent="0.2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</row>
    <row r="70" spans="1:40" s="196" customFormat="1" ht="10.5" x14ac:dyDescent="0.15">
      <c r="B70" s="196" t="s">
        <v>184</v>
      </c>
      <c r="C70" s="196" t="s">
        <v>185</v>
      </c>
      <c r="D70" s="196" t="s">
        <v>186</v>
      </c>
      <c r="E70" s="196" t="s">
        <v>187</v>
      </c>
      <c r="F70" s="196" t="s">
        <v>188</v>
      </c>
      <c r="G70" s="196" t="s">
        <v>189</v>
      </c>
      <c r="H70" s="196" t="s">
        <v>190</v>
      </c>
      <c r="I70" s="196" t="s">
        <v>191</v>
      </c>
      <c r="J70" s="196" t="s">
        <v>192</v>
      </c>
      <c r="K70" s="196" t="s">
        <v>193</v>
      </c>
      <c r="L70" s="196" t="s">
        <v>194</v>
      </c>
      <c r="M70" s="196" t="s">
        <v>195</v>
      </c>
      <c r="N70" s="196" t="s">
        <v>196</v>
      </c>
      <c r="O70" s="196" t="s">
        <v>197</v>
      </c>
      <c r="P70" s="196" t="s">
        <v>198</v>
      </c>
      <c r="Q70" s="196" t="s">
        <v>199</v>
      </c>
      <c r="R70" s="196" t="s">
        <v>200</v>
      </c>
      <c r="S70" s="196" t="s">
        <v>201</v>
      </c>
      <c r="T70" s="196" t="s">
        <v>202</v>
      </c>
      <c r="U70" s="196" t="s">
        <v>203</v>
      </c>
      <c r="V70" s="196" t="s">
        <v>204</v>
      </c>
      <c r="W70" s="196" t="s">
        <v>205</v>
      </c>
      <c r="X70" s="196" t="s">
        <v>206</v>
      </c>
    </row>
    <row r="71" spans="1:40" x14ac:dyDescent="0.2">
      <c r="A71" s="66" t="s">
        <v>207</v>
      </c>
      <c r="B71" s="1">
        <v>7753</v>
      </c>
      <c r="C71" s="1">
        <v>8484</v>
      </c>
      <c r="D71" s="1">
        <v>6222</v>
      </c>
      <c r="E71" s="1">
        <v>6331</v>
      </c>
      <c r="F71" s="1">
        <v>6470</v>
      </c>
      <c r="G71" s="1">
        <v>5365</v>
      </c>
      <c r="H71" s="1">
        <v>5078</v>
      </c>
      <c r="I71" s="1">
        <v>4550</v>
      </c>
      <c r="J71" s="1">
        <v>4115</v>
      </c>
      <c r="K71" s="1">
        <v>6102</v>
      </c>
      <c r="L71" s="1">
        <v>4059</v>
      </c>
      <c r="M71" s="1">
        <v>5532</v>
      </c>
      <c r="N71" s="1">
        <v>6097</v>
      </c>
      <c r="O71" s="1">
        <v>6217</v>
      </c>
      <c r="P71" s="1">
        <v>6243</v>
      </c>
      <c r="Q71" s="1">
        <v>3999</v>
      </c>
      <c r="R71" s="1">
        <v>6318</v>
      </c>
      <c r="S71" s="1">
        <v>8800</v>
      </c>
      <c r="T71" s="1">
        <v>6309</v>
      </c>
      <c r="U71" s="1">
        <v>6201</v>
      </c>
      <c r="V71" s="1">
        <v>6951</v>
      </c>
      <c r="W71" s="1">
        <v>8264</v>
      </c>
      <c r="X71" s="1">
        <v>11207</v>
      </c>
    </row>
    <row r="72" spans="1:40" s="196" customFormat="1" ht="10.5" x14ac:dyDescent="0.15">
      <c r="B72" s="196" t="s">
        <v>208</v>
      </c>
      <c r="C72" s="196" t="s">
        <v>209</v>
      </c>
      <c r="D72" s="196" t="s">
        <v>210</v>
      </c>
      <c r="E72" s="196" t="s">
        <v>211</v>
      </c>
      <c r="F72" s="196" t="s">
        <v>212</v>
      </c>
      <c r="G72" s="196" t="s">
        <v>213</v>
      </c>
      <c r="H72" s="196" t="s">
        <v>214</v>
      </c>
      <c r="I72" s="196" t="s">
        <v>215</v>
      </c>
      <c r="J72" s="196" t="s">
        <v>216</v>
      </c>
      <c r="K72" s="196" t="s">
        <v>217</v>
      </c>
      <c r="L72" s="196" t="s">
        <v>218</v>
      </c>
      <c r="M72" s="196" t="s">
        <v>219</v>
      </c>
      <c r="N72" s="196" t="s">
        <v>220</v>
      </c>
      <c r="O72" s="196" t="s">
        <v>221</v>
      </c>
      <c r="P72" s="196" t="s">
        <v>222</v>
      </c>
      <c r="Q72" s="196" t="s">
        <v>223</v>
      </c>
      <c r="R72" s="196" t="s">
        <v>224</v>
      </c>
      <c r="S72" s="196" t="s">
        <v>225</v>
      </c>
      <c r="T72" s="196" t="s">
        <v>226</v>
      </c>
      <c r="U72" s="196" t="s">
        <v>227</v>
      </c>
      <c r="V72" s="196" t="s">
        <v>228</v>
      </c>
      <c r="W72" s="196" t="s">
        <v>229</v>
      </c>
      <c r="X72" s="196" t="s">
        <v>230</v>
      </c>
    </row>
    <row r="73" spans="1:40" x14ac:dyDescent="0.2">
      <c r="A73" s="66" t="s">
        <v>231</v>
      </c>
      <c r="B73" s="1">
        <v>4812</v>
      </c>
      <c r="C73" s="1">
        <v>2392</v>
      </c>
      <c r="D73" s="1">
        <v>2453</v>
      </c>
      <c r="E73" s="1">
        <v>2050</v>
      </c>
      <c r="F73" s="1">
        <v>1400</v>
      </c>
      <c r="G73" s="1">
        <v>1374</v>
      </c>
      <c r="H73" s="1">
        <v>1156</v>
      </c>
      <c r="I73" s="1">
        <v>1461</v>
      </c>
      <c r="J73" s="1">
        <v>1361</v>
      </c>
      <c r="K73" s="1">
        <v>1864</v>
      </c>
      <c r="L73" s="1">
        <v>1888</v>
      </c>
      <c r="M73" s="1">
        <v>1971</v>
      </c>
      <c r="N73" s="1">
        <v>1946</v>
      </c>
      <c r="O73" s="1">
        <v>1821</v>
      </c>
      <c r="P73" s="1">
        <v>2065</v>
      </c>
      <c r="Q73" s="1">
        <v>2185</v>
      </c>
      <c r="R73" s="1">
        <v>1706</v>
      </c>
      <c r="S73" s="1">
        <v>1641</v>
      </c>
      <c r="T73" s="1">
        <v>1379</v>
      </c>
      <c r="U73" s="1">
        <v>1940</v>
      </c>
      <c r="V73" s="1">
        <v>2163</v>
      </c>
      <c r="W73" s="1">
        <v>2453</v>
      </c>
      <c r="X73" s="1">
        <v>2426</v>
      </c>
    </row>
    <row r="74" spans="1:40" x14ac:dyDescent="0.2">
      <c r="A74" s="196"/>
      <c r="B74" s="196" t="s">
        <v>232</v>
      </c>
      <c r="C74" s="196" t="s">
        <v>233</v>
      </c>
      <c r="D74" s="196" t="s">
        <v>234</v>
      </c>
      <c r="E74" s="196" t="s">
        <v>235</v>
      </c>
      <c r="F74" s="196" t="s">
        <v>236</v>
      </c>
      <c r="G74" s="196" t="s">
        <v>237</v>
      </c>
      <c r="H74" s="196" t="s">
        <v>238</v>
      </c>
      <c r="I74" s="196" t="s">
        <v>239</v>
      </c>
      <c r="J74" s="196" t="s">
        <v>240</v>
      </c>
      <c r="K74" s="196" t="s">
        <v>241</v>
      </c>
      <c r="L74" s="196" t="s">
        <v>242</v>
      </c>
      <c r="M74" s="196" t="s">
        <v>243</v>
      </c>
      <c r="N74" s="196" t="s">
        <v>244</v>
      </c>
      <c r="O74" s="196" t="s">
        <v>245</v>
      </c>
      <c r="P74" s="196" t="s">
        <v>246</v>
      </c>
      <c r="Q74" s="196" t="s">
        <v>247</v>
      </c>
      <c r="R74" s="196" t="s">
        <v>248</v>
      </c>
      <c r="S74" s="196" t="s">
        <v>249</v>
      </c>
      <c r="T74" s="196" t="s">
        <v>250</v>
      </c>
      <c r="U74" s="196" t="s">
        <v>251</v>
      </c>
      <c r="V74" s="196" t="s">
        <v>252</v>
      </c>
      <c r="W74" s="196" t="s">
        <v>253</v>
      </c>
      <c r="X74" s="196" t="s">
        <v>254</v>
      </c>
      <c r="Y74" s="196" t="s">
        <v>255</v>
      </c>
      <c r="Z74" s="196" t="s">
        <v>256</v>
      </c>
      <c r="AA74" s="196" t="s">
        <v>257</v>
      </c>
      <c r="AB74" s="196" t="s">
        <v>258</v>
      </c>
      <c r="AC74" s="196" t="s">
        <v>259</v>
      </c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</row>
    <row r="75" spans="1:40" x14ac:dyDescent="0.2">
      <c r="A75" s="66" t="s">
        <v>260</v>
      </c>
      <c r="B75" s="1">
        <v>2949</v>
      </c>
      <c r="C75" s="1">
        <v>3064</v>
      </c>
      <c r="D75" s="1">
        <v>1957</v>
      </c>
      <c r="E75" s="1">
        <v>2906</v>
      </c>
      <c r="F75" s="1">
        <v>2288</v>
      </c>
      <c r="G75" s="1">
        <v>2389</v>
      </c>
      <c r="H75" s="1">
        <v>2635</v>
      </c>
      <c r="I75" s="1">
        <v>1551</v>
      </c>
      <c r="J75" s="1">
        <v>1271</v>
      </c>
      <c r="K75" s="1">
        <v>1842</v>
      </c>
      <c r="L75" s="1">
        <v>2269</v>
      </c>
      <c r="M75" s="1">
        <v>2524</v>
      </c>
      <c r="N75" s="1">
        <v>2411</v>
      </c>
      <c r="O75" s="1">
        <v>2670</v>
      </c>
      <c r="P75" s="1">
        <v>2791</v>
      </c>
      <c r="Q75" s="1">
        <v>2807</v>
      </c>
      <c r="R75" s="1">
        <v>4537</v>
      </c>
      <c r="S75" s="1">
        <v>2735</v>
      </c>
      <c r="T75" s="1">
        <v>3119</v>
      </c>
      <c r="U75" s="1">
        <v>2620</v>
      </c>
      <c r="V75" s="1">
        <v>4794</v>
      </c>
      <c r="W75" s="1">
        <v>3148</v>
      </c>
      <c r="X75" s="1">
        <v>2307</v>
      </c>
      <c r="Y75" s="1">
        <v>3115</v>
      </c>
      <c r="Z75" s="1">
        <v>3977</v>
      </c>
      <c r="AA75" s="1">
        <v>2716</v>
      </c>
      <c r="AB75" s="1">
        <v>3899</v>
      </c>
      <c r="AC75" s="1">
        <v>249</v>
      </c>
    </row>
    <row r="76" spans="1:40" x14ac:dyDescent="0.2">
      <c r="A76" s="66"/>
    </row>
    <row r="77" spans="1:40" x14ac:dyDescent="0.2">
      <c r="A77" s="66"/>
    </row>
    <row r="78" spans="1:40" x14ac:dyDescent="0.2">
      <c r="A78" s="66"/>
    </row>
    <row r="79" spans="1:40" x14ac:dyDescent="0.2">
      <c r="A79" s="66"/>
    </row>
    <row r="80" spans="1:40" x14ac:dyDescent="0.2">
      <c r="A80" s="66"/>
    </row>
    <row r="81" spans="1:1" x14ac:dyDescent="0.2">
      <c r="A81" s="66"/>
    </row>
    <row r="82" spans="1:1" x14ac:dyDescent="0.2">
      <c r="A82" s="66"/>
    </row>
    <row r="83" spans="1:1" x14ac:dyDescent="0.2">
      <c r="A83" s="66"/>
    </row>
    <row r="84" spans="1:1" x14ac:dyDescent="0.2">
      <c r="A84" s="66"/>
    </row>
    <row r="85" spans="1:1" x14ac:dyDescent="0.2">
      <c r="A85" s="66"/>
    </row>
    <row r="86" spans="1:1" x14ac:dyDescent="0.2">
      <c r="A86" s="66"/>
    </row>
    <row r="87" spans="1:1" x14ac:dyDescent="0.2">
      <c r="A87" s="66"/>
    </row>
    <row r="88" spans="1:1" x14ac:dyDescent="0.2">
      <c r="A88" s="66"/>
    </row>
    <row r="89" spans="1:1" x14ac:dyDescent="0.2">
      <c r="A89" s="66"/>
    </row>
    <row r="90" spans="1:1" x14ac:dyDescent="0.2">
      <c r="A90" s="66"/>
    </row>
    <row r="91" spans="1:1" x14ac:dyDescent="0.2">
      <c r="A91" s="66"/>
    </row>
    <row r="92" spans="1:1" x14ac:dyDescent="0.2">
      <c r="A92" s="66"/>
    </row>
    <row r="93" spans="1:1" x14ac:dyDescent="0.2">
      <c r="A93" s="66"/>
    </row>
    <row r="94" spans="1:1" x14ac:dyDescent="0.2">
      <c r="A94" s="66"/>
    </row>
    <row r="95" spans="1:1" x14ac:dyDescent="0.2">
      <c r="A95" s="66"/>
    </row>
    <row r="96" spans="1:1" x14ac:dyDescent="0.2">
      <c r="A96" s="66"/>
    </row>
    <row r="97" spans="1:40" x14ac:dyDescent="0.2">
      <c r="A97" s="66"/>
    </row>
    <row r="98" spans="1:40" x14ac:dyDescent="0.2">
      <c r="A98" s="66"/>
    </row>
    <row r="99" spans="1:40" x14ac:dyDescent="0.2">
      <c r="A99" s="66"/>
    </row>
    <row r="100" spans="1:40" x14ac:dyDescent="0.2">
      <c r="A100" s="66"/>
    </row>
    <row r="101" spans="1:40" s="196" customFormat="1" x14ac:dyDescent="0.2">
      <c r="A101" s="6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3" spans="1:40" x14ac:dyDescent="0.2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</row>
    <row r="104" spans="1:40" x14ac:dyDescent="0.2">
      <c r="A104" s="66"/>
    </row>
    <row r="105" spans="1:40" x14ac:dyDescent="0.2">
      <c r="A105" s="66"/>
    </row>
    <row r="106" spans="1:40" x14ac:dyDescent="0.2">
      <c r="A106" s="66"/>
    </row>
    <row r="107" spans="1:40" x14ac:dyDescent="0.2">
      <c r="A107" s="66"/>
    </row>
    <row r="108" spans="1:40" x14ac:dyDescent="0.2">
      <c r="A108" s="66"/>
    </row>
  </sheetData>
  <sheetProtection algorithmName="SHA-512" hashValue="KIF8LDwrtlDsjA0CCUBjYPoecxj+HE1L4JZsDMKHzLQhFWFWHmuJhwnwLIkHF+vPIho6BkxQMTT7JKAjgXqpSQ==" saltValue="sUREkm3Ey2nCHVxoY36oFw==" spinCount="100000" sheet="1" objects="1" scenarios="1"/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E557-387B-4A4E-9501-203FED899A14}">
  <dimension ref="A2:F26"/>
  <sheetViews>
    <sheetView workbookViewId="0">
      <selection activeCell="E17" sqref="E17"/>
    </sheetView>
  </sheetViews>
  <sheetFormatPr defaultColWidth="9.140625" defaultRowHeight="15" x14ac:dyDescent="0.25"/>
  <cols>
    <col min="1" max="1" width="33.42578125" bestFit="1" customWidth="1"/>
    <col min="2" max="2" width="8" bestFit="1" customWidth="1"/>
    <col min="5" max="5" width="16" bestFit="1" customWidth="1"/>
    <col min="6" max="6" width="15.85546875" bestFit="1" customWidth="1"/>
  </cols>
  <sheetData>
    <row r="2" spans="1:4" ht="15.75" thickBot="1" x14ac:dyDescent="0.3">
      <c r="A2" s="167"/>
      <c r="B2" s="152" t="s">
        <v>291</v>
      </c>
      <c r="C2" s="152" t="s">
        <v>292</v>
      </c>
      <c r="D2" s="152" t="s">
        <v>287</v>
      </c>
    </row>
    <row r="3" spans="1:4" x14ac:dyDescent="0.25">
      <c r="A3" s="110" t="s">
        <v>1</v>
      </c>
      <c r="B3" s="89">
        <v>7245</v>
      </c>
      <c r="C3" s="89">
        <v>8336</v>
      </c>
      <c r="D3" s="89">
        <f>SUM(B3:C3)</f>
        <v>15581</v>
      </c>
    </row>
    <row r="4" spans="1:4" x14ac:dyDescent="0.25">
      <c r="A4" s="115" t="s">
        <v>2</v>
      </c>
      <c r="B4" s="89">
        <v>2870</v>
      </c>
      <c r="C4" s="89">
        <v>7862</v>
      </c>
      <c r="D4" s="89">
        <f t="shared" ref="D4:D8" si="0">SUM(B4:C4)</f>
        <v>10732</v>
      </c>
    </row>
    <row r="5" spans="1:4" x14ac:dyDescent="0.25">
      <c r="A5" s="115" t="s">
        <v>87</v>
      </c>
      <c r="B5" s="89">
        <v>915</v>
      </c>
      <c r="C5" s="89">
        <v>0</v>
      </c>
      <c r="D5" s="89">
        <f t="shared" si="0"/>
        <v>915</v>
      </c>
    </row>
    <row r="6" spans="1:4" x14ac:dyDescent="0.25">
      <c r="A6" s="115" t="s">
        <v>88</v>
      </c>
      <c r="B6" s="89">
        <v>813</v>
      </c>
      <c r="C6" s="89">
        <v>973</v>
      </c>
      <c r="D6" s="89">
        <f t="shared" si="0"/>
        <v>1786</v>
      </c>
    </row>
    <row r="7" spans="1:4" ht="15.75" thickBot="1" x14ac:dyDescent="0.3">
      <c r="A7" s="115" t="s">
        <v>16</v>
      </c>
      <c r="B7" s="89">
        <v>2660</v>
      </c>
      <c r="C7" s="89">
        <v>290</v>
      </c>
      <c r="D7" s="89">
        <f t="shared" si="0"/>
        <v>2950</v>
      </c>
    </row>
    <row r="8" spans="1:4" ht="15.75" thickBot="1" x14ac:dyDescent="0.3">
      <c r="A8" s="169" t="s">
        <v>295</v>
      </c>
      <c r="B8" s="89">
        <v>14503</v>
      </c>
      <c r="C8" s="89">
        <v>17461</v>
      </c>
      <c r="D8" s="89">
        <f t="shared" si="0"/>
        <v>31964</v>
      </c>
    </row>
    <row r="10" spans="1:4" ht="15.75" thickBot="1" x14ac:dyDescent="0.3">
      <c r="A10" s="89"/>
      <c r="B10" s="165">
        <v>43647</v>
      </c>
      <c r="C10" s="152" t="s">
        <v>80</v>
      </c>
      <c r="D10" s="152" t="s">
        <v>287</v>
      </c>
    </row>
    <row r="11" spans="1:4" x14ac:dyDescent="0.25">
      <c r="A11" s="110" t="s">
        <v>1</v>
      </c>
      <c r="B11" s="89">
        <v>16274</v>
      </c>
      <c r="C11" s="89">
        <v>22416</v>
      </c>
      <c r="D11" s="89">
        <f>SUM(B11:C11)</f>
        <v>38690</v>
      </c>
    </row>
    <row r="12" spans="1:4" x14ac:dyDescent="0.25">
      <c r="A12" s="115" t="s">
        <v>2</v>
      </c>
      <c r="B12" s="89">
        <v>3505</v>
      </c>
      <c r="C12" s="89">
        <v>7576</v>
      </c>
      <c r="D12" s="89">
        <f t="shared" ref="D12:D26" si="1">SUM(B12:C12)</f>
        <v>11081</v>
      </c>
    </row>
    <row r="13" spans="1:4" x14ac:dyDescent="0.25">
      <c r="A13" s="115" t="s">
        <v>87</v>
      </c>
      <c r="B13" s="89">
        <v>1337</v>
      </c>
      <c r="C13" s="135">
        <v>0</v>
      </c>
      <c r="D13" s="89">
        <f t="shared" si="1"/>
        <v>1337</v>
      </c>
    </row>
    <row r="14" spans="1:4" x14ac:dyDescent="0.25">
      <c r="A14" s="115" t="s">
        <v>88</v>
      </c>
      <c r="B14" s="89">
        <v>1130</v>
      </c>
      <c r="C14" s="89">
        <v>1351</v>
      </c>
      <c r="D14" s="89">
        <f t="shared" si="1"/>
        <v>2481</v>
      </c>
    </row>
    <row r="15" spans="1:4" ht="15.75" thickBot="1" x14ac:dyDescent="0.3">
      <c r="A15" s="115" t="s">
        <v>16</v>
      </c>
      <c r="B15" s="89">
        <v>2550</v>
      </c>
      <c r="C15" s="89">
        <v>0</v>
      </c>
      <c r="D15" s="89">
        <f t="shared" si="1"/>
        <v>2550</v>
      </c>
    </row>
    <row r="16" spans="1:4" ht="15.75" thickBot="1" x14ac:dyDescent="0.3">
      <c r="A16" s="170" t="s">
        <v>296</v>
      </c>
      <c r="B16" s="89">
        <v>24796</v>
      </c>
      <c r="C16" s="89">
        <v>31343</v>
      </c>
      <c r="D16" s="89">
        <f t="shared" si="1"/>
        <v>56139</v>
      </c>
    </row>
    <row r="17" spans="1:6" x14ac:dyDescent="0.25">
      <c r="A17" s="89"/>
      <c r="B17" s="89"/>
      <c r="C17" s="89"/>
      <c r="D17" s="89"/>
    </row>
    <row r="18" spans="1:6" x14ac:dyDescent="0.25">
      <c r="A18" s="89"/>
      <c r="B18" s="89"/>
      <c r="C18" s="89"/>
      <c r="D18" s="89"/>
    </row>
    <row r="19" spans="1:6" ht="30.75" thickBot="1" x14ac:dyDescent="0.3">
      <c r="A19" s="89"/>
      <c r="B19" s="152" t="s">
        <v>96</v>
      </c>
      <c r="C19" s="152" t="s">
        <v>97</v>
      </c>
      <c r="D19" s="152" t="s">
        <v>287</v>
      </c>
      <c r="E19" s="168" t="s">
        <v>294</v>
      </c>
      <c r="F19" s="168" t="s">
        <v>293</v>
      </c>
    </row>
    <row r="20" spans="1:6" x14ac:dyDescent="0.25">
      <c r="A20" s="110" t="s">
        <v>1</v>
      </c>
      <c r="B20" s="89">
        <v>4701</v>
      </c>
      <c r="C20" s="89">
        <v>6446</v>
      </c>
      <c r="D20" s="89">
        <f t="shared" si="1"/>
        <v>11147</v>
      </c>
      <c r="E20" s="166">
        <f>(D20-D11)/D11</f>
        <v>-0.71188937710002587</v>
      </c>
      <c r="F20" s="166">
        <f>(D20-D3)/D3</f>
        <v>-0.28457736987356397</v>
      </c>
    </row>
    <row r="21" spans="1:6" x14ac:dyDescent="0.25">
      <c r="A21" s="115" t="s">
        <v>2</v>
      </c>
      <c r="B21" s="89">
        <v>351</v>
      </c>
      <c r="C21" s="89">
        <v>519</v>
      </c>
      <c r="D21" s="89">
        <f t="shared" si="1"/>
        <v>870</v>
      </c>
      <c r="E21" s="166">
        <f>(D21+D22-D12)/D12</f>
        <v>-0.79370092951899651</v>
      </c>
      <c r="F21" s="166">
        <f>(D21+D22-D4)/D4</f>
        <v>-0.78699217294073798</v>
      </c>
    </row>
    <row r="22" spans="1:6" x14ac:dyDescent="0.25">
      <c r="A22" s="115" t="s">
        <v>6</v>
      </c>
      <c r="B22" s="89">
        <v>1229</v>
      </c>
      <c r="C22" s="89">
        <v>187</v>
      </c>
      <c r="D22" s="89">
        <f t="shared" si="1"/>
        <v>1416</v>
      </c>
      <c r="E22" s="166"/>
      <c r="F22" s="166"/>
    </row>
    <row r="23" spans="1:6" x14ac:dyDescent="0.25">
      <c r="A23" s="115" t="s">
        <v>102</v>
      </c>
      <c r="B23" s="89">
        <v>0</v>
      </c>
      <c r="C23" s="89">
        <v>0</v>
      </c>
      <c r="D23" s="89">
        <f t="shared" si="1"/>
        <v>0</v>
      </c>
      <c r="E23" s="166"/>
      <c r="F23" s="166"/>
    </row>
    <row r="24" spans="1:6" x14ac:dyDescent="0.25">
      <c r="A24" s="115" t="s">
        <v>88</v>
      </c>
      <c r="B24" s="89">
        <v>0</v>
      </c>
      <c r="C24" s="89">
        <v>0</v>
      </c>
      <c r="D24" s="89">
        <f t="shared" si="1"/>
        <v>0</v>
      </c>
      <c r="E24" s="166"/>
      <c r="F24" s="166"/>
    </row>
    <row r="25" spans="1:6" ht="15.75" thickBot="1" x14ac:dyDescent="0.3">
      <c r="A25" s="115" t="s">
        <v>16</v>
      </c>
      <c r="B25" s="89">
        <v>41</v>
      </c>
      <c r="C25" s="89">
        <v>0</v>
      </c>
      <c r="D25" s="89">
        <f t="shared" si="1"/>
        <v>41</v>
      </c>
      <c r="E25" s="166"/>
      <c r="F25" s="166"/>
    </row>
    <row r="26" spans="1:6" ht="15.75" thickBot="1" x14ac:dyDescent="0.3">
      <c r="A26" s="170" t="s">
        <v>297</v>
      </c>
      <c r="B26" s="89">
        <v>6322</v>
      </c>
      <c r="C26" s="89">
        <v>7152</v>
      </c>
      <c r="D26" s="89">
        <f t="shared" si="1"/>
        <v>13474</v>
      </c>
      <c r="E26" s="166">
        <f>(D26-D16)/D16</f>
        <v>-0.75998859972568089</v>
      </c>
      <c r="F26" s="166">
        <f>(D26-D8)/D8</f>
        <v>-0.57846327118007757</v>
      </c>
    </row>
  </sheetData>
  <sheetProtection algorithmName="SHA-512" hashValue="/i3slQ8s/HdnhS6y1q0PROSItKlJFt5JnFv6rlddulgxRLce2l3G+1rAoH9HLZcCg1Pu25R7erMHl1H4gTOMCw==" saltValue="kLNMf8kf2hdTCocAIKMjD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2</vt:i4>
      </vt:variant>
    </vt:vector>
  </HeadingPairs>
  <TitlesOfParts>
    <vt:vector size="8" baseType="lpstr">
      <vt:lpstr>TOTALS per mes</vt:lpstr>
      <vt:lpstr>TOTALS</vt:lpstr>
      <vt:lpstr>Streamings</vt:lpstr>
      <vt:lpstr>Comparativa 19-20</vt:lpstr>
      <vt:lpstr>xifres setmana</vt:lpstr>
      <vt:lpstr>Estiu 2020-comparativa</vt:lpstr>
      <vt:lpstr>'TOTALS per mes'!Print_Titles</vt:lpstr>
      <vt:lpstr>'TOTALS per mes'!Títols_per_imprimir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Ribas</dc:creator>
  <cp:lastModifiedBy>Rosa Puig</cp:lastModifiedBy>
  <cp:lastPrinted>2021-01-08T09:36:26Z</cp:lastPrinted>
  <dcterms:created xsi:type="dcterms:W3CDTF">2020-04-23T09:01:18Z</dcterms:created>
  <dcterms:modified xsi:type="dcterms:W3CDTF">2024-03-07T14:14:07Z</dcterms:modified>
</cp:coreProperties>
</file>