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mgalvezb.AJV\Desktop\"/>
    </mc:Choice>
  </mc:AlternateContent>
  <xr:revisionPtr revIDLastSave="0" documentId="13_ncr:9_{2434D962-1944-4CF7-8B51-E3CBF72CDC82}" xr6:coauthVersionLast="47" xr6:coauthVersionMax="47" xr10:uidLastSave="{00000000-0000-0000-0000-000000000000}"/>
  <bookViews>
    <workbookView xWindow="-120" yWindow="-120" windowWidth="29040" windowHeight="15720" xr2:uid="{DAE2FE30-75D0-41E9-9F24-435EA85899B0}"/>
  </bookViews>
  <sheets>
    <sheet name="Ingr x Econ" sheetId="1" r:id="rId1"/>
    <sheet name="DS1" sheetId="2" state="hidden" r:id="rId2"/>
  </sheets>
  <definedNames>
    <definedName name="__bookmark_1">'Ingr x Econ'!$A$1:$D$143</definedName>
    <definedName name="_xlnm._FilterDatabase" localSheetId="0" hidden="1">'Ingr x Econ'!$A$1:$D$143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A13" i="2"/>
  <c r="A14" i="2"/>
  <c r="D135" i="1"/>
  <c r="D85" i="1"/>
  <c r="D113" i="1"/>
  <c r="D29" i="1"/>
  <c r="A29" i="2" s="1"/>
  <c r="D127" i="1"/>
  <c r="A196" i="2" s="1"/>
  <c r="D128" i="1"/>
  <c r="D38" i="1"/>
  <c r="D52" i="1"/>
  <c r="A53" i="2" s="1"/>
  <c r="D92" i="1"/>
  <c r="A127" i="2" s="1"/>
  <c r="D134" i="1"/>
  <c r="D138" i="1" s="1"/>
  <c r="D136" i="1"/>
  <c r="D10" i="1"/>
  <c r="D18" i="1"/>
  <c r="D115" i="1"/>
  <c r="D112" i="1"/>
  <c r="D22" i="1"/>
  <c r="D15" i="1"/>
  <c r="D17" i="1"/>
  <c r="D23" i="1"/>
  <c r="D82" i="1"/>
  <c r="D108" i="1"/>
  <c r="D129" i="1"/>
  <c r="A50" i="2"/>
  <c r="A55" i="2"/>
  <c r="D106" i="1"/>
  <c r="D109" i="1"/>
  <c r="A62" i="2"/>
  <c r="D111" i="1"/>
  <c r="D122" i="1"/>
  <c r="D80" i="1"/>
  <c r="A89" i="2" s="1"/>
  <c r="A72" i="2"/>
  <c r="A73" i="2"/>
  <c r="A74" i="2"/>
  <c r="A77" i="2"/>
  <c r="D110" i="1"/>
  <c r="D120" i="1"/>
  <c r="A186" i="2" s="1"/>
  <c r="A86" i="2"/>
  <c r="D81" i="1"/>
  <c r="A90" i="2"/>
  <c r="A92" i="2"/>
  <c r="A93" i="2"/>
  <c r="A94" i="2"/>
  <c r="D83" i="1"/>
  <c r="A95" i="2" s="1"/>
  <c r="D105" i="1"/>
  <c r="A97" i="2" s="1"/>
  <c r="D107" i="1"/>
  <c r="A98" i="2" s="1"/>
  <c r="A99" i="2"/>
  <c r="A100" i="2"/>
  <c r="D93" i="1"/>
  <c r="A101" i="2" s="1"/>
  <c r="D97" i="1"/>
  <c r="A102" i="2" s="1"/>
  <c r="D16" i="1"/>
  <c r="A103" i="2" s="1"/>
  <c r="D94" i="1"/>
  <c r="A104" i="2" s="1"/>
  <c r="A105" i="2"/>
  <c r="A106" i="2"/>
  <c r="D74" i="1"/>
  <c r="D84" i="1"/>
  <c r="A108" i="2" s="1"/>
  <c r="D86" i="1"/>
  <c r="A109" i="2" s="1"/>
  <c r="D102" i="1"/>
  <c r="A110" i="2" s="1"/>
  <c r="D104" i="1"/>
  <c r="A111" i="2" s="1"/>
  <c r="D35" i="1"/>
  <c r="A35" i="2" s="1"/>
  <c r="D64" i="1"/>
  <c r="D66" i="1"/>
  <c r="A114" i="2" s="1"/>
  <c r="D68" i="1"/>
  <c r="A115" i="2" s="1"/>
  <c r="A116" i="2"/>
  <c r="D100" i="1"/>
  <c r="A117" i="2" s="1"/>
  <c r="D36" i="1"/>
  <c r="A118" i="2" s="1"/>
  <c r="D60" i="1"/>
  <c r="D61" i="1"/>
  <c r="D65" i="1"/>
  <c r="A68" i="2" s="1"/>
  <c r="D73" i="1"/>
  <c r="A80" i="2" s="1"/>
  <c r="D87" i="1"/>
  <c r="D103" i="1"/>
  <c r="A126" i="2"/>
  <c r="D114" i="1"/>
  <c r="D24" i="1"/>
  <c r="D62" i="1"/>
  <c r="A65" i="2" s="1"/>
  <c r="D88" i="1"/>
  <c r="A131" i="2" s="1"/>
  <c r="D55" i="1"/>
  <c r="D58" i="1"/>
  <c r="D67" i="1"/>
  <c r="D69" i="1"/>
  <c r="D71" i="1"/>
  <c r="A78" i="2" s="1"/>
  <c r="D72" i="1"/>
  <c r="A79" i="2" s="1"/>
  <c r="D75" i="1"/>
  <c r="D76" i="1"/>
  <c r="D77" i="1"/>
  <c r="D78" i="1"/>
  <c r="D95" i="1"/>
  <c r="D123" i="1"/>
  <c r="D59" i="1"/>
  <c r="D34" i="1"/>
  <c r="D56" i="1"/>
  <c r="D57" i="1"/>
  <c r="A147" i="2" s="1"/>
  <c r="A148" i="2"/>
  <c r="D49" i="1"/>
  <c r="A149" i="2" s="1"/>
  <c r="D63" i="1"/>
  <c r="A66" i="2" s="1"/>
  <c r="D70" i="1"/>
  <c r="A76" i="2" s="1"/>
  <c r="D79" i="1"/>
  <c r="D89" i="1"/>
  <c r="D21" i="1"/>
  <c r="D90" i="1"/>
  <c r="D101" i="1"/>
  <c r="A156" i="2" s="1"/>
  <c r="A157" i="2"/>
  <c r="D25" i="1"/>
  <c r="A159" i="2" s="1"/>
  <c r="D28" i="1"/>
  <c r="D30" i="1"/>
  <c r="D31" i="1"/>
  <c r="D32" i="1"/>
  <c r="A163" i="2" s="1"/>
  <c r="D33" i="1"/>
  <c r="A164" i="2" s="1"/>
  <c r="A165" i="2"/>
  <c r="A166" i="2"/>
  <c r="A168" i="2"/>
  <c r="D12" i="1"/>
  <c r="D13" i="1"/>
  <c r="D14" i="1"/>
  <c r="D37" i="1"/>
  <c r="D116" i="1"/>
  <c r="A173" i="2" s="1"/>
  <c r="A174" i="2"/>
  <c r="D137" i="1"/>
  <c r="A175" i="2" s="1"/>
  <c r="A176" i="2"/>
  <c r="D118" i="1"/>
  <c r="D91" i="1"/>
  <c r="D143" i="1"/>
  <c r="D19" i="1"/>
  <c r="D98" i="1"/>
  <c r="D124" i="1"/>
  <c r="A187" i="2"/>
  <c r="D96" i="1"/>
  <c r="D47" i="1"/>
  <c r="D125" i="1" s="1"/>
  <c r="A191" i="2"/>
  <c r="D39" i="1"/>
  <c r="A192" i="2" s="1"/>
  <c r="D45" i="1"/>
  <c r="D53" i="1"/>
  <c r="D54" i="1"/>
  <c r="A56" i="2" s="1"/>
  <c r="D119" i="1"/>
  <c r="D121" i="1"/>
  <c r="D140" i="1"/>
  <c r="A225" i="2" s="1"/>
  <c r="D141" i="1"/>
  <c r="A226" i="2" s="1"/>
  <c r="D130" i="1"/>
  <c r="D132" i="1"/>
  <c r="A203" i="2" s="1"/>
  <c r="A204" i="2"/>
  <c r="D2" i="1"/>
  <c r="D9" i="1" s="1"/>
  <c r="D3" i="1"/>
  <c r="D4" i="1"/>
  <c r="D5" i="1"/>
  <c r="D6" i="1"/>
  <c r="A6" i="2" s="1"/>
  <c r="D7" i="1"/>
  <c r="D8" i="1"/>
  <c r="D40" i="1"/>
  <c r="A212" i="2" s="1"/>
  <c r="D41" i="1"/>
  <c r="D42" i="1"/>
  <c r="A214" i="2" s="1"/>
  <c r="D43" i="1"/>
  <c r="A44" i="2" s="1"/>
  <c r="D44" i="1"/>
  <c r="A216" i="2" s="1"/>
  <c r="D48" i="1"/>
  <c r="D50" i="1"/>
  <c r="D51" i="1"/>
  <c r="D117" i="1"/>
  <c r="D126" i="1"/>
  <c r="D133" i="1" s="1"/>
  <c r="D131" i="1"/>
  <c r="A222" i="2" s="1"/>
  <c r="D139" i="1"/>
  <c r="D142" i="1" s="1"/>
  <c r="A227" i="2"/>
  <c r="A228" i="2"/>
  <c r="D20" i="1"/>
  <c r="A229" i="2" s="1"/>
  <c r="D26" i="1"/>
  <c r="D27" i="1"/>
  <c r="A231" i="2" s="1"/>
  <c r="D99" i="1"/>
  <c r="A10" i="2" l="1"/>
  <c r="D46" i="1"/>
  <c r="A179" i="2"/>
  <c r="D144" i="1"/>
  <c r="D145" i="1"/>
  <c r="A88" i="2"/>
  <c r="A91" i="2"/>
  <c r="A143" i="2"/>
  <c r="A190" i="2"/>
  <c r="A182" i="2"/>
  <c r="A177" i="2"/>
  <c r="A184" i="2"/>
  <c r="A161" i="2"/>
  <c r="A223" i="2"/>
  <c r="A224" i="2"/>
  <c r="A189" i="2"/>
  <c r="A153" i="2"/>
  <c r="A38" i="2"/>
  <c r="A107" i="2"/>
  <c r="A129" i="2"/>
  <c r="A142" i="2"/>
  <c r="A16" i="2"/>
  <c r="A19" i="2"/>
  <c r="A20" i="2"/>
  <c r="A21" i="2"/>
  <c r="A24" i="2"/>
  <c r="A27" i="2"/>
  <c r="A30" i="2"/>
  <c r="A39" i="2"/>
  <c r="A43" i="2"/>
  <c r="A47" i="2"/>
  <c r="A36" i="2"/>
  <c r="A41" i="2"/>
  <c r="A49" i="2"/>
  <c r="A57" i="2"/>
  <c r="A183" i="2"/>
  <c r="A195" i="2"/>
  <c r="A113" i="2"/>
  <c r="A67" i="2"/>
  <c r="A120" i="2"/>
  <c r="A64" i="2"/>
  <c r="A133" i="2"/>
  <c r="A60" i="2"/>
  <c r="A144" i="2"/>
  <c r="A61" i="2"/>
  <c r="A145" i="2"/>
  <c r="A34" i="2"/>
  <c r="A146" i="2"/>
  <c r="A58" i="2"/>
  <c r="A160" i="2"/>
  <c r="A28" i="2"/>
  <c r="A162" i="2"/>
  <c r="A31" i="2"/>
  <c r="A172" i="2"/>
  <c r="A37" i="2"/>
  <c r="A193" i="2"/>
  <c r="A46" i="2"/>
  <c r="A194" i="2"/>
  <c r="A54" i="2"/>
  <c r="A213" i="2"/>
  <c r="A42" i="2"/>
  <c r="A217" i="2"/>
  <c r="A48" i="2"/>
  <c r="A218" i="2"/>
  <c r="A51" i="2"/>
  <c r="A219" i="2"/>
  <c r="A52" i="2"/>
  <c r="A230" i="2"/>
  <c r="A26" i="2"/>
  <c r="A25" i="2"/>
  <c r="A69" i="2"/>
  <c r="A71" i="2"/>
  <c r="A81" i="2"/>
  <c r="A84" i="2"/>
  <c r="A121" i="2"/>
  <c r="A123" i="2"/>
  <c r="A125" i="2"/>
  <c r="A132" i="2"/>
  <c r="A137" i="2"/>
  <c r="A140" i="2"/>
  <c r="A154" i="2"/>
  <c r="A178" i="2"/>
  <c r="A188" i="2"/>
  <c r="A119" i="2"/>
  <c r="A122" i="2"/>
  <c r="A136" i="2"/>
  <c r="A151" i="2"/>
  <c r="A181" i="2"/>
  <c r="A198" i="2"/>
  <c r="A112" i="2"/>
  <c r="A130" i="2"/>
  <c r="A150" i="2"/>
  <c r="A169" i="2"/>
  <c r="A200" i="2"/>
  <c r="A201" i="2"/>
  <c r="A209" i="2"/>
  <c r="A220" i="2"/>
  <c r="A221" i="2"/>
  <c r="A232" i="2"/>
  <c r="A17" i="2"/>
  <c r="A22" i="2"/>
  <c r="A23" i="2"/>
  <c r="A215" i="2"/>
  <c r="A32" i="2"/>
  <c r="A9" i="2"/>
  <c r="A33" i="2"/>
  <c r="A18" i="2"/>
  <c r="A40" i="2"/>
  <c r="A15" i="2"/>
  <c r="A45" i="2"/>
  <c r="A96" i="2"/>
  <c r="A59" i="2"/>
  <c r="A158" i="2"/>
  <c r="A63" i="2"/>
  <c r="A167" i="2"/>
  <c r="A128" i="2"/>
  <c r="A180" i="2"/>
  <c r="A134" i="2"/>
  <c r="A70" i="2"/>
  <c r="A135" i="2"/>
  <c r="A75" i="2"/>
  <c r="A138" i="2"/>
  <c r="A82" i="2"/>
  <c r="A139" i="2"/>
  <c r="A83" i="2"/>
  <c r="A141" i="2"/>
  <c r="A85" i="2"/>
  <c r="A152" i="2"/>
  <c r="A87" i="2"/>
  <c r="A155" i="2"/>
  <c r="A124" i="2"/>
  <c r="A170" i="2"/>
  <c r="A11" i="2"/>
  <c r="A171" i="2"/>
  <c r="A12" i="2"/>
  <c r="A197" i="2"/>
  <c r="A185" i="2"/>
  <c r="A202" i="2"/>
  <c r="A199" i="2"/>
  <c r="A205" i="2"/>
  <c r="A2" i="2"/>
  <c r="A206" i="2"/>
  <c r="A3" i="2"/>
  <c r="A207" i="2"/>
  <c r="A4" i="2"/>
  <c r="A208" i="2"/>
  <c r="A5" i="2"/>
  <c r="A210" i="2"/>
  <c r="A7" i="2"/>
  <c r="A211" i="2"/>
  <c r="A8" i="2"/>
</calcChain>
</file>

<file path=xl/sharedStrings.xml><?xml version="1.0" encoding="utf-8"?>
<sst xmlns="http://schemas.openxmlformats.org/spreadsheetml/2006/main" count="419" uniqueCount="282">
  <si>
    <t>Orgànic</t>
  </si>
  <si>
    <t>Econòmic</t>
  </si>
  <si>
    <t>Denominació</t>
  </si>
  <si>
    <t>23001</t>
  </si>
  <si>
    <t>76103</t>
  </si>
  <si>
    <t>15000</t>
  </si>
  <si>
    <t>21000</t>
  </si>
  <si>
    <t>46106</t>
  </si>
  <si>
    <t>23002</t>
  </si>
  <si>
    <t>30100</t>
  </si>
  <si>
    <t>30211</t>
  </si>
  <si>
    <t>23012</t>
  </si>
  <si>
    <t>45026</t>
  </si>
  <si>
    <t>23011</t>
  </si>
  <si>
    <t>45059</t>
  </si>
  <si>
    <t>30200</t>
  </si>
  <si>
    <t>21011</t>
  </si>
  <si>
    <t>DIBA: CONTROL TÈRMIC I EFICIÈNCIA ENERGÈTICA MERCAT MPAL 25-26</t>
  </si>
  <si>
    <t>70100</t>
  </si>
  <si>
    <t>46100</t>
  </si>
  <si>
    <t>DIBA: ESTRATEGIA 2030 I XARXES INSTITUCIONALS</t>
  </si>
  <si>
    <t>31300</t>
  </si>
  <si>
    <t>TAXA ACTIVITATS ESPORTIVES</t>
  </si>
  <si>
    <t>46400</t>
  </si>
  <si>
    <t>AMB: PROJECTE FEM FEINA 2025-27</t>
  </si>
  <si>
    <t>15081</t>
  </si>
  <si>
    <t>33800</t>
  </si>
  <si>
    <t>TAXA PER COMPENSACIÓ CTNE</t>
  </si>
  <si>
    <t>54100</t>
  </si>
  <si>
    <t>ARRENDAMENT FINQUES URBANES</t>
  </si>
  <si>
    <t>55000</t>
  </si>
  <si>
    <t>CONCESSIONS SERVEIS MUNICIPALS</t>
  </si>
  <si>
    <t>38101</t>
  </si>
  <si>
    <t>OBRES CLAVEGUERAM PARTICULARS</t>
  </si>
  <si>
    <t>45000</t>
  </si>
  <si>
    <t>GENCAT: CONVENIS AGENCIA HABITATGE CATALUNYA</t>
  </si>
  <si>
    <t>46101</t>
  </si>
  <si>
    <t>DIBA: GESTIÓ HABITATGES</t>
  </si>
  <si>
    <t>76101</t>
  </si>
  <si>
    <t>DIBA: PGI 2024-27</t>
  </si>
  <si>
    <t>76701</t>
  </si>
  <si>
    <t>CONSORCI DELTA BCN: SERVEIS VIMED</t>
  </si>
  <si>
    <t>21030</t>
  </si>
  <si>
    <t>29000</t>
  </si>
  <si>
    <t>IMPOST CONSTRUCCIONS, INSTAL. I OBRES</t>
  </si>
  <si>
    <t>32100</t>
  </si>
  <si>
    <t>TAXA LLICÈNCIES URBANÍSTIQUES</t>
  </si>
  <si>
    <t>22000</t>
  </si>
  <si>
    <t>46401</t>
  </si>
  <si>
    <t>AMB: MEDI AMBIENT- RETORN CANON</t>
  </si>
  <si>
    <t>22010</t>
  </si>
  <si>
    <t>46160</t>
  </si>
  <si>
    <t>DIBA: MEDI AMBIENT</t>
  </si>
  <si>
    <t>22020</t>
  </si>
  <si>
    <t>32900</t>
  </si>
  <si>
    <t>TAXA PER OBERTURA ESTABLIMENTS</t>
  </si>
  <si>
    <t>23000</t>
  </si>
  <si>
    <t>TAXA PER ÚS INSTAL·LACIONS</t>
  </si>
  <si>
    <t>31900</t>
  </si>
  <si>
    <t>TAXA INSTAL.LACIONS CAN CALDERON</t>
  </si>
  <si>
    <t>TAXA MERCAT MUNICIPAL</t>
  </si>
  <si>
    <t>45054</t>
  </si>
  <si>
    <t>GENCAT: FFT FONS FOMENT TURISME</t>
  </si>
  <si>
    <t>46153</t>
  </si>
  <si>
    <t>DIBA: COMERÇ I TURISME</t>
  </si>
  <si>
    <t>46154</t>
  </si>
  <si>
    <t>55100</t>
  </si>
  <si>
    <t>CONCESSIÓ PARADES MERCAT MUNICIPAL</t>
  </si>
  <si>
    <t>45051</t>
  </si>
  <si>
    <t>46152</t>
  </si>
  <si>
    <t>DIBA: FOMENT ACTIVITAT ECONÒMICA</t>
  </si>
  <si>
    <t>DIBA: BUILDING INNOVATION PROGRAM 2025-26</t>
  </si>
  <si>
    <t>46155</t>
  </si>
  <si>
    <t>46159</t>
  </si>
  <si>
    <t>DIBA: VILADECANS INNOVACIÓ EMPRESARIAL 2025-26</t>
  </si>
  <si>
    <t>47000</t>
  </si>
  <si>
    <t>APORTACIÓ D'EMPRESES PRIVADES</t>
  </si>
  <si>
    <t>45050</t>
  </si>
  <si>
    <t>GENCAT: SERVEIS FORMACIÓ</t>
  </si>
  <si>
    <t>46151</t>
  </si>
  <si>
    <t>DIBA: PROG PTT PLANS DE TRANSICIÓ AL TREBALL</t>
  </si>
  <si>
    <t>46404</t>
  </si>
  <si>
    <t>AMB: PROJECTE TALENTUM 2025-27</t>
  </si>
  <si>
    <t>GENCAT: SERVEIS OCUPACIÓ</t>
  </si>
  <si>
    <t>GENCAT: PROGRAMA TREBALL I FORMACIÓ 2025-26</t>
  </si>
  <si>
    <t>DIBA: SERVEIS OCUPACIÓ</t>
  </si>
  <si>
    <t>DIBA: PLANS LOCALS D'OCUPACIÓ 2025-27</t>
  </si>
  <si>
    <t>DIBA: AGERMANAMENT I COOPERACIO</t>
  </si>
  <si>
    <t>46102</t>
  </si>
  <si>
    <t>DIBA: COOPERACIO AL DESENVOLUPAMENT I DDHH</t>
  </si>
  <si>
    <t>30120</t>
  </si>
  <si>
    <t>DIBA: ESPORTS</t>
  </si>
  <si>
    <t>30122</t>
  </si>
  <si>
    <t>45030</t>
  </si>
  <si>
    <t>GENCAT: CP SSOC 43.1 PROGRAMES I SERVEIS JUVENILS</t>
  </si>
  <si>
    <t>45082</t>
  </si>
  <si>
    <t>GENCAT: CULTURA</t>
  </si>
  <si>
    <t>DIBA: CULTURA</t>
  </si>
  <si>
    <t>46105</t>
  </si>
  <si>
    <t>DIBA: JOVENTUT</t>
  </si>
  <si>
    <t>DIBA: ACTIVITATS CULTURALS ADOLESCÈNCIA I JOVENTUT</t>
  </si>
  <si>
    <t>30130</t>
  </si>
  <si>
    <t>34200</t>
  </si>
  <si>
    <t>PREUS PÚBLICS ESCOLES BRESSOL</t>
  </si>
  <si>
    <t>45016</t>
  </si>
  <si>
    <t>GENCAT: EDUCACIÓ</t>
  </si>
  <si>
    <t>45017</t>
  </si>
  <si>
    <t>GENCAT: PLA EDUCATIU ENTORN</t>
  </si>
  <si>
    <t>45022</t>
  </si>
  <si>
    <t>GENCAT: ESCOLES BRESSOL</t>
  </si>
  <si>
    <t>46103</t>
  </si>
  <si>
    <t>DIBA: EDUCACIO</t>
  </si>
  <si>
    <t>34900</t>
  </si>
  <si>
    <t>PREU PUBLIC SOPAR GENT GRAN</t>
  </si>
  <si>
    <t>45010</t>
  </si>
  <si>
    <t>GENCAT: CP SSOC 52 PLANS, PROG. I PROJ. D'ACCIÓ COMUNITÀRIA</t>
  </si>
  <si>
    <t>45011</t>
  </si>
  <si>
    <t>GENCAT: CP SSOC 9 SERVEI TRANSPORT ADAPTAT</t>
  </si>
  <si>
    <t>GENCAT: CP SSOC 30.1 PROGRAMA MEDIACIÓ SOCIOCULTURAL</t>
  </si>
  <si>
    <t>45029</t>
  </si>
  <si>
    <t>GENCAT: CP SSOC 35 FORMACIÓ EN DISCAP. I ACCESSIBILITAT</t>
  </si>
  <si>
    <t>DIBA: SUPORT PSICOS.-EMOCIONAL INFANTOJUVENIL 2025-26</t>
  </si>
  <si>
    <t>DIBA: BARRIS I COMUNITATS: MOTORS TRANSF. SOCIAL 2025-27</t>
  </si>
  <si>
    <t>AMB: PLA SUPORT POLITIQ. SOCIALS 2025-27- INCLUSIÓ</t>
  </si>
  <si>
    <t>30201</t>
  </si>
  <si>
    <t>TAXA TINENÇA D'ANIMALS</t>
  </si>
  <si>
    <t>45012</t>
  </si>
  <si>
    <t>GENCAT: CP SSOC 49 PREVENCIÓ CONDUCTES DE RISC</t>
  </si>
  <si>
    <t>DIBA: SALUT I CONSUM</t>
  </si>
  <si>
    <t>30210</t>
  </si>
  <si>
    <t>45002</t>
  </si>
  <si>
    <t>GENCAT: CP SSOC 1.1 PROFESSIONALS EQUIPS BÀSICS (EBAS)</t>
  </si>
  <si>
    <t>45005</t>
  </si>
  <si>
    <t>GENCAT: CP SSOC 1.6 AJUTS URGÈNCIA SOCIAL</t>
  </si>
  <si>
    <t>45018</t>
  </si>
  <si>
    <t>GENCAT: CPSSOC-F.39 -AP-SERV.ORIENTACIÓ I ACOMPANY.FAMILIES</t>
  </si>
  <si>
    <t>GENCAT: CP SSOC 1.10 COORDINACIÓ DELS EBAS</t>
  </si>
  <si>
    <t>45027</t>
  </si>
  <si>
    <t>GENCAT: CP SSOC 1.8 AP-SSB SUPERVISIO ALS EBAS</t>
  </si>
  <si>
    <t>45028</t>
  </si>
  <si>
    <t>GENCAT: CP SSOC 1.9 AP-SSB SERVEI SUPORT TÈCNIC EBAS</t>
  </si>
  <si>
    <t>45031</t>
  </si>
  <si>
    <t>GENCAT: CP SSOC 47 FUNCIÓ DIRECTIVA</t>
  </si>
  <si>
    <t>45032</t>
  </si>
  <si>
    <t>GENCAT: CP SSOC 48 AP-PERSONES SENSE LLAR</t>
  </si>
  <si>
    <t>45033</t>
  </si>
  <si>
    <t>GENCAT: CP SSOC 50.3 TECNOLOGIES DE SUPORT I CURA</t>
  </si>
  <si>
    <t>45034</t>
  </si>
  <si>
    <t>GENCAT: CP SSOC 50.5 BANC DE PRODUCTES DE SUPORT</t>
  </si>
  <si>
    <t>DIBA: SERVEIS SOCIALS</t>
  </si>
  <si>
    <t>VILADECANS SOLIDÀRIA</t>
  </si>
  <si>
    <t>45006</t>
  </si>
  <si>
    <t>GENCAT: CP SSOC 2.1 SIS INFANTS I ADOL. SITUACIÓ DE RISC</t>
  </si>
  <si>
    <t>30212</t>
  </si>
  <si>
    <t>34101</t>
  </si>
  <si>
    <t>PREUS PÚBLICS D'ÀPATS A DOMICILI</t>
  </si>
  <si>
    <t>45003</t>
  </si>
  <si>
    <t>GENCAT: CP SSOC 50.1 SAD SOCIAL</t>
  </si>
  <si>
    <t>45004</t>
  </si>
  <si>
    <t>GENCAT: CP SSOC 50.2 SAD DEPENDÈNCIA</t>
  </si>
  <si>
    <t>30230</t>
  </si>
  <si>
    <t>42001</t>
  </si>
  <si>
    <t>PACTE ESTAT CONTRA VIOLÈNCIA GÈNERE 2025-26</t>
  </si>
  <si>
    <t>45013</t>
  </si>
  <si>
    <t>GENCAT: SIAD INFORMACIÓ I ATENCIÓ A DONES</t>
  </si>
  <si>
    <t>GENCAT: TEMPS DE CURA INFANTIL 2025</t>
  </si>
  <si>
    <t>45036</t>
  </si>
  <si>
    <t>GENCAT: POLÍTIQUES D'IGUALTAT I FEMINISME</t>
  </si>
  <si>
    <t>DIBA: POLÍTIQUES D'IGUALTAT</t>
  </si>
  <si>
    <t>30300</t>
  </si>
  <si>
    <t>32600</t>
  </si>
  <si>
    <t>TAXA RETIRADA VEHICLES VIA PÚBLICA</t>
  </si>
  <si>
    <t>DIBA: SEGURETAT I CONVIVENCIA</t>
  </si>
  <si>
    <t>DIBA: ESCOLTA JOVE 2025-27</t>
  </si>
  <si>
    <t>31000</t>
  </si>
  <si>
    <t>33100</t>
  </si>
  <si>
    <t>TAXA PER ENTRADA VEHICLES</t>
  </si>
  <si>
    <t>33500</t>
  </si>
  <si>
    <t>TAXA OCUPACIÓ VIA PÚBLICA TERRASSES</t>
  </si>
  <si>
    <t>33900</t>
  </si>
  <si>
    <t>TAXA ALTRES OCUPACIONS VIA PÚBLICA</t>
  </si>
  <si>
    <t>33901</t>
  </si>
  <si>
    <t>TAXA OCUP. VIA PÚBLICA MERCAT SETMANAL</t>
  </si>
  <si>
    <t>33902</t>
  </si>
  <si>
    <t>TAXA ESTACIONAMENT VEHICLES VIA PUBL.</t>
  </si>
  <si>
    <t>33903</t>
  </si>
  <si>
    <t>TAXA OCUPACIÓ VIA PÚBLICA QUIOSCOS</t>
  </si>
  <si>
    <t>45001</t>
  </si>
  <si>
    <t>31020</t>
  </si>
  <si>
    <t>TAXA CLAVEGUERAM</t>
  </si>
  <si>
    <t>TAXA RECOLLIDA RESIDUS COMERCIALS</t>
  </si>
  <si>
    <t>TAXA RECOLLIDA RESIDUS DOMICILIARIA</t>
  </si>
  <si>
    <t>36000</t>
  </si>
  <si>
    <t>INGRESSOS VENDA DE SUBPRODUCTES</t>
  </si>
  <si>
    <t>AMB: COMPENS.INSTAL.LACIONS RESIDUS</t>
  </si>
  <si>
    <t>79100</t>
  </si>
  <si>
    <t>FEDER 2021-27 EDIL PAI VILADECANS</t>
  </si>
  <si>
    <t>46403</t>
  </si>
  <si>
    <t>AMB: PROJECTE IND+I</t>
  </si>
  <si>
    <t>DIBA: PROJECTE IND+I</t>
  </si>
  <si>
    <t>15080</t>
  </si>
  <si>
    <t>91326</t>
  </si>
  <si>
    <t>PRÉSTEC PROJ INVERSIONS 2026</t>
  </si>
  <si>
    <t>11400</t>
  </si>
  <si>
    <t>32500</t>
  </si>
  <si>
    <t>TAXA ANUNCIS I PUBLICITAT</t>
  </si>
  <si>
    <t>DIBA: COMUNICACIÓ I RELACIONS INTERNACIONALS</t>
  </si>
  <si>
    <t>49000</t>
  </si>
  <si>
    <t>TRANSF. PROGRAMES EUROPEUS</t>
  </si>
  <si>
    <t>11500</t>
  </si>
  <si>
    <t>DIBA: PARTICIPACIÓ</t>
  </si>
  <si>
    <t>42000</t>
  </si>
  <si>
    <t>AGENT INNOVACIÓ LOCAL 2026</t>
  </si>
  <si>
    <t>15010</t>
  </si>
  <si>
    <t>OBRES A CÀRREC DE PARTICULARS</t>
  </si>
  <si>
    <t>39902</t>
  </si>
  <si>
    <t>INDETERMINATS</t>
  </si>
  <si>
    <t>FONS COOP. LOCAL CATALUNYA</t>
  </si>
  <si>
    <t>GENCAT: ALTRES TRANSFERÈNCIES</t>
  </si>
  <si>
    <t>AMB: PAMUS CORRENT</t>
  </si>
  <si>
    <t>46600</t>
  </si>
  <si>
    <t>TRANSFERÈNCIES ENTITATS</t>
  </si>
  <si>
    <t>15020</t>
  </si>
  <si>
    <t>38900</t>
  </si>
  <si>
    <t>83000</t>
  </si>
  <si>
    <t>REINTEG. BESTRETES PERSONAL</t>
  </si>
  <si>
    <t>83001</t>
  </si>
  <si>
    <t>REINTEG. BESTRETES PERSONAL PLANS</t>
  </si>
  <si>
    <t>15040</t>
  </si>
  <si>
    <t>59000</t>
  </si>
  <si>
    <t>LIQUIDACIÓ DANYS PATRIMONI MUNICIPAL</t>
  </si>
  <si>
    <t>59001</t>
  </si>
  <si>
    <t>DANYS PATRIMONIALS ESPAI PUBLIC</t>
  </si>
  <si>
    <t>11200</t>
  </si>
  <si>
    <t>IMPOST BENS IMMOBLES. RÚSTICA</t>
  </si>
  <si>
    <t>11300</t>
  </si>
  <si>
    <t>IMPOST BENS IMMOBLES. URBANA</t>
  </si>
  <si>
    <t>IMPOST BENS IMMOBLES. BICES</t>
  </si>
  <si>
    <t>IMPOST VEHICLES TRACCIÓ MECÀNICA</t>
  </si>
  <si>
    <t>11600</t>
  </si>
  <si>
    <t>IMPOST INCREMENT DE VALOR DEL TERRENY</t>
  </si>
  <si>
    <t>13000</t>
  </si>
  <si>
    <t>IMPOST ACTIVITATS ECONÒMIQUES</t>
  </si>
  <si>
    <t>13010</t>
  </si>
  <si>
    <t>QUOTES PROVINCIALS, NACIONAL IAE</t>
  </si>
  <si>
    <t>REINTEGRAMENT SUBVENCIONS ATORGADES</t>
  </si>
  <si>
    <t>39120</t>
  </si>
  <si>
    <t>MULTES DE TRÀNSIT</t>
  </si>
  <si>
    <t>39190</t>
  </si>
  <si>
    <t>SANCIONS ADMINISTRATIVES</t>
  </si>
  <si>
    <t>39200</t>
  </si>
  <si>
    <t>RECÀRREC DE CONSTRENYIMENT</t>
  </si>
  <si>
    <t>39300</t>
  </si>
  <si>
    <t>INTERESSOS DE DEMORA</t>
  </si>
  <si>
    <t>PARTICIPACIÓ MPAL. INGRESSOS DE L'ESTAT</t>
  </si>
  <si>
    <t>ALTRES TRANSFERÈNCIES DE L'ESTAT</t>
  </si>
  <si>
    <t>42090</t>
  </si>
  <si>
    <t>QUOTA P.I.E. AREA METROP.BARCELONA</t>
  </si>
  <si>
    <t>46402</t>
  </si>
  <si>
    <t>AMB: ALTRES TRANSFERÈNCIES</t>
  </si>
  <si>
    <t>52000</t>
  </si>
  <si>
    <t>INTERESSOS DE DIPÒSITS BANCS I CAIXES</t>
  </si>
  <si>
    <t>INTERESSOS PRESTECS CONCEDITS</t>
  </si>
  <si>
    <t>82020</t>
  </si>
  <si>
    <t>REINTEG. BESTRETES ENS SECTOR PÚBLIC LOCAL</t>
  </si>
  <si>
    <t>TAXA PER SERVEIS GENERALS</t>
  </si>
  <si>
    <t>33200</t>
  </si>
  <si>
    <t>TAXA PER INGRESSOS BRUTS</t>
  </si>
  <si>
    <t>33400</t>
  </si>
  <si>
    <t>TAXA APROF. INSTAL.TRANSPORT SUBMINISTRAMENTS</t>
  </si>
  <si>
    <t>DIBA: PROG. AUTONOMIA LOCAL 3.0 2025 (25/X/390060)</t>
  </si>
  <si>
    <t>IMPORTE1</t>
  </si>
  <si>
    <t>Previsió 2026</t>
  </si>
  <si>
    <t>Total Capítol 1 IMPOSTOS DIRECTES</t>
  </si>
  <si>
    <t>Total Capítol 2 IMPOSTOS INDIRECTES</t>
  </si>
  <si>
    <t>Total Capítol 3 TAXES, PREUS PÚBLICS I ALTRES INGRESSOS</t>
  </si>
  <si>
    <t>Total Capítol 4 TRANSFERÈNCIES CORRENTS</t>
  </si>
  <si>
    <t xml:space="preserve">Total Capítol 5 INGRESSOS PATRIMONIALS </t>
  </si>
  <si>
    <t>Total Capítol 7 TRANSFERÈNCIES DE CAPITAL</t>
  </si>
  <si>
    <t>Total Capítol 8 ACTIUS FINANCERS</t>
  </si>
  <si>
    <t>Total Capítol 9 PASSIUS FINANCERS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</si>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</sst>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indexed="64"/>
      <name val="Arial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color indexed="6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4" fontId="2" fillId="0" borderId="0" xfId="0" applyNumberFormat="1" applyFont="1" applyFill="1" applyBorder="1" applyAlignment="1" applyProtection="1">
      <alignment horizontal="right"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left" vertical="center"/>
    </xf>
    <xf numFmtId="4" fontId="1" fillId="2" borderId="0" xfId="0" applyNumberFormat="1" applyFont="1" applyFill="1" applyBorder="1" applyAlignment="1" applyProtection="1">
      <alignment horizontal="right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/>
    <xf numFmtId="0" fontId="2" fillId="3" borderId="0" xfId="0" applyNumberFormat="1" applyFont="1" applyFill="1" applyBorder="1" applyAlignment="1" applyProtection="1">
      <alignment horizontal="center" vertical="center"/>
    </xf>
    <xf numFmtId="0" fontId="1" fillId="3" borderId="0" xfId="0" applyNumberFormat="1" applyFont="1" applyFill="1" applyBorder="1" applyAlignment="1" applyProtection="1">
      <alignment horizontal="left" vertical="center"/>
    </xf>
    <xf numFmtId="4" fontId="1" fillId="3" borderId="0" xfId="0" applyNumberFormat="1" applyFont="1" applyFill="1" applyBorder="1" applyAlignment="1" applyProtection="1">
      <alignment horizontal="right" vertical="center"/>
    </xf>
    <xf numFmtId="4" fontId="3" fillId="0" borderId="0" xfId="0" applyNumberFormat="1" applyFont="1" applyBorder="1"/>
    <xf numFmtId="4" fontId="2" fillId="0" borderId="0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000000"/>
      <rgbColor rgb="003B5998"/>
      <rgbColor rgb="00E0E0E0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7EC04-EA8B-47BE-963F-9E4227D8CBEB}">
  <sheetPr codeName="Sheet1"/>
  <dimension ref="A1:N192"/>
  <sheetViews>
    <sheetView tabSelected="1" workbookViewId="0"/>
  </sheetViews>
  <sheetFormatPr baseColWidth="10" defaultColWidth="9.140625" defaultRowHeight="15" outlineLevelRow="2" x14ac:dyDescent="0.25"/>
  <cols>
    <col min="1" max="1" width="9.28515625" style="8" bestFit="1" customWidth="1"/>
    <col min="2" max="2" width="9.42578125" style="8" bestFit="1" customWidth="1"/>
    <col min="3" max="3" width="66" style="8" bestFit="1" customWidth="1"/>
    <col min="4" max="4" width="12.7109375" style="8" bestFit="1" customWidth="1"/>
    <col min="5" max="13" width="9.140625" style="8"/>
    <col min="14" max="14" width="10.140625" style="8" bestFit="1" customWidth="1"/>
    <col min="15" max="16384" width="9.140625" style="8"/>
  </cols>
  <sheetData>
    <row r="1" spans="1:4" s="8" customFormat="1" x14ac:dyDescent="0.25">
      <c r="A1" s="7" t="s">
        <v>0</v>
      </c>
      <c r="B1" s="7" t="s">
        <v>1</v>
      </c>
      <c r="C1" s="7" t="s">
        <v>2</v>
      </c>
      <c r="D1" s="7" t="s">
        <v>272</v>
      </c>
    </row>
    <row r="2" spans="1:4" s="8" customFormat="1" hidden="1" outlineLevel="2" x14ac:dyDescent="0.25">
      <c r="A2" s="1" t="s">
        <v>200</v>
      </c>
      <c r="B2" s="1" t="s">
        <v>233</v>
      </c>
      <c r="C2" s="2" t="s">
        <v>234</v>
      </c>
      <c r="D2" s="3">
        <f>ROUND(64089,2)</f>
        <v>64089</v>
      </c>
    </row>
    <row r="3" spans="1:4" s="8" customFormat="1" hidden="1" outlineLevel="2" x14ac:dyDescent="0.25">
      <c r="A3" s="1" t="s">
        <v>200</v>
      </c>
      <c r="B3" s="1" t="s">
        <v>235</v>
      </c>
      <c r="C3" s="2" t="s">
        <v>236</v>
      </c>
      <c r="D3" s="3">
        <f>ROUND(27243493,2)</f>
        <v>27243493</v>
      </c>
    </row>
    <row r="4" spans="1:4" s="8" customFormat="1" hidden="1" outlineLevel="2" x14ac:dyDescent="0.25">
      <c r="A4" s="1" t="s">
        <v>200</v>
      </c>
      <c r="B4" s="1" t="s">
        <v>203</v>
      </c>
      <c r="C4" s="2" t="s">
        <v>237</v>
      </c>
      <c r="D4" s="3">
        <f>ROUND(1111460,2)</f>
        <v>1111460</v>
      </c>
    </row>
    <row r="5" spans="1:4" s="8" customFormat="1" hidden="1" outlineLevel="2" x14ac:dyDescent="0.25">
      <c r="A5" s="1" t="s">
        <v>200</v>
      </c>
      <c r="B5" s="1" t="s">
        <v>209</v>
      </c>
      <c r="C5" s="2" t="s">
        <v>238</v>
      </c>
      <c r="D5" s="3">
        <f>ROUND(3015000,2)</f>
        <v>3015000</v>
      </c>
    </row>
    <row r="6" spans="1:4" s="8" customFormat="1" hidden="1" outlineLevel="2" x14ac:dyDescent="0.25">
      <c r="A6" s="1" t="s">
        <v>200</v>
      </c>
      <c r="B6" s="1" t="s">
        <v>239</v>
      </c>
      <c r="C6" s="2" t="s">
        <v>240</v>
      </c>
      <c r="D6" s="3">
        <f>ROUND(4586959,2)</f>
        <v>4586959</v>
      </c>
    </row>
    <row r="7" spans="1:4" s="8" customFormat="1" hidden="1" outlineLevel="2" x14ac:dyDescent="0.25">
      <c r="A7" s="1" t="s">
        <v>200</v>
      </c>
      <c r="B7" s="1" t="s">
        <v>241</v>
      </c>
      <c r="C7" s="2" t="s">
        <v>242</v>
      </c>
      <c r="D7" s="3">
        <f>ROUND(2443699,2)</f>
        <v>2443699</v>
      </c>
    </row>
    <row r="8" spans="1:4" s="8" customFormat="1" hidden="1" outlineLevel="2" x14ac:dyDescent="0.25">
      <c r="A8" s="1" t="s">
        <v>200</v>
      </c>
      <c r="B8" s="1" t="s">
        <v>243</v>
      </c>
      <c r="C8" s="2" t="s">
        <v>244</v>
      </c>
      <c r="D8" s="3">
        <f>ROUND(280148,2)</f>
        <v>280148</v>
      </c>
    </row>
    <row r="9" spans="1:4" s="8" customFormat="1" outlineLevel="1" collapsed="1" x14ac:dyDescent="0.25">
      <c r="A9" s="9"/>
      <c r="B9" s="9"/>
      <c r="C9" s="10" t="s">
        <v>273</v>
      </c>
      <c r="D9" s="11">
        <f>SUBTOTAL(9,D2:D8)</f>
        <v>38744848</v>
      </c>
    </row>
    <row r="10" spans="1:4" s="8" customFormat="1" hidden="1" outlineLevel="2" x14ac:dyDescent="0.25">
      <c r="A10" s="1" t="s">
        <v>42</v>
      </c>
      <c r="B10" s="1" t="s">
        <v>43</v>
      </c>
      <c r="C10" s="2" t="s">
        <v>44</v>
      </c>
      <c r="D10" s="3">
        <f>ROUND(3670000,2)</f>
        <v>3670000</v>
      </c>
    </row>
    <row r="11" spans="1:4" s="8" customFormat="1" outlineLevel="1" collapsed="1" x14ac:dyDescent="0.25">
      <c r="A11" s="9"/>
      <c r="B11" s="9"/>
      <c r="C11" s="10" t="s">
        <v>274</v>
      </c>
      <c r="D11" s="11">
        <f>SUBTOTAL(9,D10:D10)</f>
        <v>3670000</v>
      </c>
    </row>
    <row r="12" spans="1:4" s="8" customFormat="1" hidden="1" outlineLevel="2" x14ac:dyDescent="0.25">
      <c r="A12" s="1" t="s">
        <v>188</v>
      </c>
      <c r="B12" s="1" t="s">
        <v>9</v>
      </c>
      <c r="C12" s="2" t="s">
        <v>189</v>
      </c>
      <c r="D12" s="3">
        <f>ROUND(539730,2)</f>
        <v>539730</v>
      </c>
    </row>
    <row r="13" spans="1:4" s="8" customFormat="1" hidden="1" outlineLevel="2" x14ac:dyDescent="0.25">
      <c r="A13" s="1" t="s">
        <v>188</v>
      </c>
      <c r="B13" s="1" t="s">
        <v>15</v>
      </c>
      <c r="C13" s="2" t="s">
        <v>190</v>
      </c>
      <c r="D13" s="3">
        <f>ROUND(1429382,2)</f>
        <v>1429382</v>
      </c>
    </row>
    <row r="14" spans="1:4" s="8" customFormat="1" hidden="1" outlineLevel="2" x14ac:dyDescent="0.25">
      <c r="A14" s="1" t="s">
        <v>188</v>
      </c>
      <c r="B14" s="1" t="s">
        <v>124</v>
      </c>
      <c r="C14" s="2" t="s">
        <v>191</v>
      </c>
      <c r="D14" s="3">
        <f>ROUND(3987816,2)</f>
        <v>3987816</v>
      </c>
    </row>
    <row r="15" spans="1:4" s="8" customFormat="1" hidden="1" outlineLevel="2" x14ac:dyDescent="0.25">
      <c r="A15" s="1" t="s">
        <v>56</v>
      </c>
      <c r="B15" s="1" t="s">
        <v>21</v>
      </c>
      <c r="C15" s="2" t="s">
        <v>57</v>
      </c>
      <c r="D15" s="3">
        <f>ROUND(500,2)</f>
        <v>500</v>
      </c>
    </row>
    <row r="16" spans="1:4" s="8" customFormat="1" hidden="1" outlineLevel="2" x14ac:dyDescent="0.25">
      <c r="A16" s="1" t="s">
        <v>90</v>
      </c>
      <c r="B16" s="1" t="s">
        <v>21</v>
      </c>
      <c r="C16" s="2" t="s">
        <v>22</v>
      </c>
      <c r="D16" s="3">
        <f>ROUND(500,2)</f>
        <v>500</v>
      </c>
    </row>
    <row r="17" spans="1:14" s="8" customFormat="1" hidden="1" outlineLevel="2" x14ac:dyDescent="0.25">
      <c r="A17" s="1" t="s">
        <v>56</v>
      </c>
      <c r="B17" s="1" t="s">
        <v>58</v>
      </c>
      <c r="C17" s="2" t="s">
        <v>59</v>
      </c>
      <c r="D17" s="3">
        <f>ROUND(5000,2)</f>
        <v>5000</v>
      </c>
    </row>
    <row r="18" spans="1:14" s="8" customFormat="1" hidden="1" outlineLevel="2" x14ac:dyDescent="0.25">
      <c r="A18" s="1" t="s">
        <v>42</v>
      </c>
      <c r="B18" s="1" t="s">
        <v>45</v>
      </c>
      <c r="C18" s="2" t="s">
        <v>46</v>
      </c>
      <c r="D18" s="3">
        <f>ROUND(813646,2)</f>
        <v>813646</v>
      </c>
    </row>
    <row r="19" spans="1:14" s="8" customFormat="1" hidden="1" outlineLevel="2" x14ac:dyDescent="0.25">
      <c r="A19" s="1" t="s">
        <v>203</v>
      </c>
      <c r="B19" s="1" t="s">
        <v>204</v>
      </c>
      <c r="C19" s="2" t="s">
        <v>205</v>
      </c>
      <c r="D19" s="3">
        <f>ROUND(12000,2)</f>
        <v>12000</v>
      </c>
    </row>
    <row r="20" spans="1:14" s="8" customFormat="1" hidden="1" outlineLevel="2" x14ac:dyDescent="0.25">
      <c r="A20" s="1" t="s">
        <v>25</v>
      </c>
      <c r="B20" s="1" t="s">
        <v>204</v>
      </c>
      <c r="C20" s="2" t="s">
        <v>265</v>
      </c>
      <c r="D20" s="3">
        <f>ROUND(59000,2)</f>
        <v>59000</v>
      </c>
    </row>
    <row r="21" spans="1:14" s="8" customFormat="1" hidden="1" outlineLevel="2" x14ac:dyDescent="0.25">
      <c r="A21" s="1" t="s">
        <v>169</v>
      </c>
      <c r="B21" s="1" t="s">
        <v>170</v>
      </c>
      <c r="C21" s="2" t="s">
        <v>171</v>
      </c>
      <c r="D21" s="3">
        <f>ROUND(180000,2)</f>
        <v>180000</v>
      </c>
      <c r="N21" s="12"/>
    </row>
    <row r="22" spans="1:14" s="8" customFormat="1" hidden="1" outlineLevel="2" x14ac:dyDescent="0.25">
      <c r="A22" s="1" t="s">
        <v>53</v>
      </c>
      <c r="B22" s="1" t="s">
        <v>54</v>
      </c>
      <c r="C22" s="2" t="s">
        <v>55</v>
      </c>
      <c r="D22" s="3">
        <f>ROUND(220000,2)</f>
        <v>220000</v>
      </c>
      <c r="N22" s="12"/>
    </row>
    <row r="23" spans="1:14" s="8" customFormat="1" hidden="1" outlineLevel="2" x14ac:dyDescent="0.25">
      <c r="A23" s="1" t="s">
        <v>3</v>
      </c>
      <c r="B23" s="1" t="s">
        <v>54</v>
      </c>
      <c r="C23" s="2" t="s">
        <v>60</v>
      </c>
      <c r="D23" s="3">
        <f>ROUND(53444,2)</f>
        <v>53444</v>
      </c>
      <c r="N23" s="13"/>
    </row>
    <row r="24" spans="1:14" s="8" customFormat="1" hidden="1" outlineLevel="2" x14ac:dyDescent="0.25">
      <c r="A24" s="1" t="s">
        <v>124</v>
      </c>
      <c r="B24" s="1" t="s">
        <v>54</v>
      </c>
      <c r="C24" s="2" t="s">
        <v>125</v>
      </c>
      <c r="D24" s="3">
        <f>ROUND(1950,2)</f>
        <v>1950</v>
      </c>
    </row>
    <row r="25" spans="1:14" s="8" customFormat="1" hidden="1" outlineLevel="2" x14ac:dyDescent="0.25">
      <c r="A25" s="1" t="s">
        <v>174</v>
      </c>
      <c r="B25" s="1" t="s">
        <v>175</v>
      </c>
      <c r="C25" s="2" t="s">
        <v>176</v>
      </c>
      <c r="D25" s="3">
        <f>ROUND(800000,2)</f>
        <v>800000</v>
      </c>
    </row>
    <row r="26" spans="1:14" s="8" customFormat="1" hidden="1" outlineLevel="2" x14ac:dyDescent="0.25">
      <c r="A26" s="1" t="s">
        <v>25</v>
      </c>
      <c r="B26" s="1" t="s">
        <v>266</v>
      </c>
      <c r="C26" s="2" t="s">
        <v>267</v>
      </c>
      <c r="D26" s="3">
        <f>ROUND(1232689,2)</f>
        <v>1232689</v>
      </c>
    </row>
    <row r="27" spans="1:14" s="8" customFormat="1" hidden="1" outlineLevel="2" x14ac:dyDescent="0.25">
      <c r="A27" s="1" t="s">
        <v>25</v>
      </c>
      <c r="B27" s="1" t="s">
        <v>268</v>
      </c>
      <c r="C27" s="2" t="s">
        <v>269</v>
      </c>
      <c r="D27" s="3">
        <f>ROUND(50000,2)</f>
        <v>50000</v>
      </c>
    </row>
    <row r="28" spans="1:14" s="8" customFormat="1" hidden="1" outlineLevel="2" x14ac:dyDescent="0.25">
      <c r="A28" s="1" t="s">
        <v>174</v>
      </c>
      <c r="B28" s="1" t="s">
        <v>177</v>
      </c>
      <c r="C28" s="2" t="s">
        <v>178</v>
      </c>
      <c r="D28" s="3">
        <f>ROUND(190000,2)</f>
        <v>190000</v>
      </c>
    </row>
    <row r="29" spans="1:14" s="8" customFormat="1" hidden="1" outlineLevel="2" x14ac:dyDescent="0.25">
      <c r="A29" s="1" t="s">
        <v>25</v>
      </c>
      <c r="B29" s="1" t="s">
        <v>26</v>
      </c>
      <c r="C29" s="2" t="s">
        <v>27</v>
      </c>
      <c r="D29" s="3">
        <f>ROUND(130000,2)</f>
        <v>130000</v>
      </c>
    </row>
    <row r="30" spans="1:14" s="8" customFormat="1" hidden="1" outlineLevel="2" x14ac:dyDescent="0.25">
      <c r="A30" s="1" t="s">
        <v>174</v>
      </c>
      <c r="B30" s="1" t="s">
        <v>179</v>
      </c>
      <c r="C30" s="2" t="s">
        <v>180</v>
      </c>
      <c r="D30" s="3">
        <f>ROUND(250000,2)</f>
        <v>250000</v>
      </c>
    </row>
    <row r="31" spans="1:14" s="8" customFormat="1" hidden="1" outlineLevel="2" x14ac:dyDescent="0.25">
      <c r="A31" s="1" t="s">
        <v>174</v>
      </c>
      <c r="B31" s="1" t="s">
        <v>181</v>
      </c>
      <c r="C31" s="2" t="s">
        <v>182</v>
      </c>
      <c r="D31" s="3">
        <f>ROUND(110000,2)</f>
        <v>110000</v>
      </c>
    </row>
    <row r="32" spans="1:14" s="8" customFormat="1" hidden="1" outlineLevel="2" x14ac:dyDescent="0.25">
      <c r="A32" s="1" t="s">
        <v>174</v>
      </c>
      <c r="B32" s="1" t="s">
        <v>183</v>
      </c>
      <c r="C32" s="2" t="s">
        <v>184</v>
      </c>
      <c r="D32" s="3">
        <f>ROUND(915000,2)</f>
        <v>915000</v>
      </c>
    </row>
    <row r="33" spans="1:4" s="8" customFormat="1" hidden="1" outlineLevel="2" x14ac:dyDescent="0.25">
      <c r="A33" s="1" t="s">
        <v>174</v>
      </c>
      <c r="B33" s="1" t="s">
        <v>185</v>
      </c>
      <c r="C33" s="2" t="s">
        <v>186</v>
      </c>
      <c r="D33" s="3">
        <f>ROUND(2781,2)</f>
        <v>2781</v>
      </c>
    </row>
    <row r="34" spans="1:4" s="8" customFormat="1" hidden="1" outlineLevel="2" x14ac:dyDescent="0.25">
      <c r="A34" s="1" t="s">
        <v>153</v>
      </c>
      <c r="B34" s="1" t="s">
        <v>154</v>
      </c>
      <c r="C34" s="2" t="s">
        <v>155</v>
      </c>
      <c r="D34" s="3">
        <f>ROUND(60000,2)</f>
        <v>60000</v>
      </c>
    </row>
    <row r="35" spans="1:4" s="8" customFormat="1" hidden="1" outlineLevel="2" x14ac:dyDescent="0.25">
      <c r="A35" s="1" t="s">
        <v>101</v>
      </c>
      <c r="B35" s="1" t="s">
        <v>102</v>
      </c>
      <c r="C35" s="2" t="s">
        <v>103</v>
      </c>
      <c r="D35" s="3">
        <f>ROUND(700000,2)</f>
        <v>700000</v>
      </c>
    </row>
    <row r="36" spans="1:4" s="8" customFormat="1" hidden="1" outlineLevel="2" x14ac:dyDescent="0.25">
      <c r="A36" s="1" t="s">
        <v>15</v>
      </c>
      <c r="B36" s="1" t="s">
        <v>112</v>
      </c>
      <c r="C36" s="2" t="s">
        <v>113</v>
      </c>
      <c r="D36" s="3">
        <f>ROUND(9184,2)</f>
        <v>9184</v>
      </c>
    </row>
    <row r="37" spans="1:4" s="8" customFormat="1" hidden="1" outlineLevel="2" x14ac:dyDescent="0.25">
      <c r="A37" s="1" t="s">
        <v>188</v>
      </c>
      <c r="B37" s="1" t="s">
        <v>192</v>
      </c>
      <c r="C37" s="2" t="s">
        <v>193</v>
      </c>
      <c r="D37" s="3">
        <f>ROUND(510000,2)</f>
        <v>510000</v>
      </c>
    </row>
    <row r="38" spans="1:4" s="8" customFormat="1" hidden="1" outlineLevel="2" x14ac:dyDescent="0.25">
      <c r="A38" s="1" t="s">
        <v>6</v>
      </c>
      <c r="B38" s="1" t="s">
        <v>32</v>
      </c>
      <c r="C38" s="2" t="s">
        <v>33</v>
      </c>
      <c r="D38" s="3">
        <f>ROUND(500,2)</f>
        <v>500</v>
      </c>
    </row>
    <row r="39" spans="1:4" s="8" customFormat="1" hidden="1" outlineLevel="2" x14ac:dyDescent="0.25">
      <c r="A39" s="1" t="s">
        <v>213</v>
      </c>
      <c r="B39" s="1" t="s">
        <v>32</v>
      </c>
      <c r="C39" s="2" t="s">
        <v>214</v>
      </c>
      <c r="D39" s="3">
        <f>ROUND(500,2)</f>
        <v>500</v>
      </c>
    </row>
    <row r="40" spans="1:4" s="8" customFormat="1" hidden="1" outlineLevel="2" x14ac:dyDescent="0.25">
      <c r="A40" s="1" t="s">
        <v>200</v>
      </c>
      <c r="B40" s="1" t="s">
        <v>223</v>
      </c>
      <c r="C40" s="2" t="s">
        <v>245</v>
      </c>
      <c r="D40" s="3">
        <f>ROUND(100,2)</f>
        <v>100</v>
      </c>
    </row>
    <row r="41" spans="1:4" s="8" customFormat="1" hidden="1" outlineLevel="2" x14ac:dyDescent="0.25">
      <c r="A41" s="1" t="s">
        <v>200</v>
      </c>
      <c r="B41" s="1" t="s">
        <v>246</v>
      </c>
      <c r="C41" s="2" t="s">
        <v>247</v>
      </c>
      <c r="D41" s="3">
        <f>ROUND(1870000,2)</f>
        <v>1870000</v>
      </c>
    </row>
    <row r="42" spans="1:4" s="8" customFormat="1" hidden="1" outlineLevel="2" x14ac:dyDescent="0.25">
      <c r="A42" s="1" t="s">
        <v>200</v>
      </c>
      <c r="B42" s="1" t="s">
        <v>248</v>
      </c>
      <c r="C42" s="2" t="s">
        <v>249</v>
      </c>
      <c r="D42" s="3">
        <f>ROUND(127253,2)</f>
        <v>127253</v>
      </c>
    </row>
    <row r="43" spans="1:4" s="8" customFormat="1" hidden="1" outlineLevel="2" x14ac:dyDescent="0.25">
      <c r="A43" s="1" t="s">
        <v>200</v>
      </c>
      <c r="B43" s="1" t="s">
        <v>250</v>
      </c>
      <c r="C43" s="2" t="s">
        <v>251</v>
      </c>
      <c r="D43" s="3">
        <f>ROUND(132654,2)</f>
        <v>132654</v>
      </c>
    </row>
    <row r="44" spans="1:4" s="8" customFormat="1" hidden="1" outlineLevel="2" x14ac:dyDescent="0.25">
      <c r="A44" s="1" t="s">
        <v>200</v>
      </c>
      <c r="B44" s="1" t="s">
        <v>252</v>
      </c>
      <c r="C44" s="2" t="s">
        <v>253</v>
      </c>
      <c r="D44" s="3">
        <f>ROUND(120000,2)</f>
        <v>120000</v>
      </c>
    </row>
    <row r="45" spans="1:4" s="8" customFormat="1" hidden="1" outlineLevel="2" x14ac:dyDescent="0.25">
      <c r="A45" s="1" t="s">
        <v>213</v>
      </c>
      <c r="B45" s="1" t="s">
        <v>215</v>
      </c>
      <c r="C45" s="2" t="s">
        <v>216</v>
      </c>
      <c r="D45" s="3">
        <f>ROUND(10000,2)</f>
        <v>10000</v>
      </c>
    </row>
    <row r="46" spans="1:4" s="8" customFormat="1" outlineLevel="1" collapsed="1" x14ac:dyDescent="0.25">
      <c r="A46" s="9"/>
      <c r="B46" s="9"/>
      <c r="C46" s="10" t="s">
        <v>275</v>
      </c>
      <c r="D46" s="11">
        <f>SUBTOTAL(9,D12:D45)</f>
        <v>14523629</v>
      </c>
    </row>
    <row r="47" spans="1:4" s="8" customFormat="1" hidden="1" outlineLevel="2" x14ac:dyDescent="0.25">
      <c r="A47" s="1" t="s">
        <v>5</v>
      </c>
      <c r="B47" s="1" t="s">
        <v>211</v>
      </c>
      <c r="C47" s="2" t="s">
        <v>212</v>
      </c>
      <c r="D47" s="3">
        <f>ROUND(37500,2)</f>
        <v>37500</v>
      </c>
    </row>
    <row r="48" spans="1:4" s="8" customFormat="1" hidden="1" outlineLevel="2" x14ac:dyDescent="0.25">
      <c r="A48" s="1" t="s">
        <v>200</v>
      </c>
      <c r="B48" s="1" t="s">
        <v>211</v>
      </c>
      <c r="C48" s="2" t="s">
        <v>254</v>
      </c>
      <c r="D48" s="3">
        <f>ROUND(21577051,2)</f>
        <v>21577051</v>
      </c>
    </row>
    <row r="49" spans="1:4" s="8" customFormat="1" hidden="1" outlineLevel="2" x14ac:dyDescent="0.25">
      <c r="A49" s="1" t="s">
        <v>160</v>
      </c>
      <c r="B49" s="1" t="s">
        <v>161</v>
      </c>
      <c r="C49" s="2" t="s">
        <v>162</v>
      </c>
      <c r="D49" s="3">
        <f>ROUND(50000,2)</f>
        <v>50000</v>
      </c>
    </row>
    <row r="50" spans="1:4" s="8" customFormat="1" hidden="1" outlineLevel="2" x14ac:dyDescent="0.25">
      <c r="A50" s="1" t="s">
        <v>200</v>
      </c>
      <c r="B50" s="1" t="s">
        <v>161</v>
      </c>
      <c r="C50" s="2" t="s">
        <v>255</v>
      </c>
      <c r="D50" s="3">
        <f>ROUND(80000,2)</f>
        <v>80000</v>
      </c>
    </row>
    <row r="51" spans="1:4" s="8" customFormat="1" hidden="1" outlineLevel="2" x14ac:dyDescent="0.25">
      <c r="A51" s="1" t="s">
        <v>200</v>
      </c>
      <c r="B51" s="1" t="s">
        <v>256</v>
      </c>
      <c r="C51" s="2" t="s">
        <v>257</v>
      </c>
      <c r="D51" s="3">
        <f>ROUND(2008823,2)</f>
        <v>2008823</v>
      </c>
    </row>
    <row r="52" spans="1:4" s="8" customFormat="1" hidden="1" outlineLevel="2" x14ac:dyDescent="0.25">
      <c r="A52" s="1" t="s">
        <v>6</v>
      </c>
      <c r="B52" s="1" t="s">
        <v>34</v>
      </c>
      <c r="C52" s="2" t="s">
        <v>35</v>
      </c>
      <c r="D52" s="3">
        <f>ROUND(100000,2)</f>
        <v>100000</v>
      </c>
    </row>
    <row r="53" spans="1:4" s="8" customFormat="1" hidden="1" outlineLevel="2" x14ac:dyDescent="0.25">
      <c r="A53" s="1" t="s">
        <v>213</v>
      </c>
      <c r="B53" s="1" t="s">
        <v>34</v>
      </c>
      <c r="C53" s="2" t="s">
        <v>217</v>
      </c>
      <c r="D53" s="3">
        <f>ROUND(467500,2)</f>
        <v>467500</v>
      </c>
    </row>
    <row r="54" spans="1:4" s="8" customFormat="1" hidden="1" outlineLevel="2" x14ac:dyDescent="0.25">
      <c r="A54" s="1" t="s">
        <v>213</v>
      </c>
      <c r="B54" s="1" t="s">
        <v>187</v>
      </c>
      <c r="C54" s="2" t="s">
        <v>218</v>
      </c>
      <c r="D54" s="3">
        <f>ROUND(500,2)</f>
        <v>500</v>
      </c>
    </row>
    <row r="55" spans="1:4" s="8" customFormat="1" hidden="1" outlineLevel="2" x14ac:dyDescent="0.25">
      <c r="A55" s="1" t="s">
        <v>129</v>
      </c>
      <c r="B55" s="1" t="s">
        <v>130</v>
      </c>
      <c r="C55" s="2" t="s">
        <v>131</v>
      </c>
      <c r="D55" s="3">
        <f>ROUND(789838,2)</f>
        <v>789838</v>
      </c>
    </row>
    <row r="56" spans="1:4" s="8" customFormat="1" hidden="1" outlineLevel="2" x14ac:dyDescent="0.25">
      <c r="A56" s="1" t="s">
        <v>153</v>
      </c>
      <c r="B56" s="1" t="s">
        <v>156</v>
      </c>
      <c r="C56" s="2" t="s">
        <v>157</v>
      </c>
      <c r="D56" s="3">
        <f>ROUND(321508,2)</f>
        <v>321508</v>
      </c>
    </row>
    <row r="57" spans="1:4" s="8" customFormat="1" hidden="1" outlineLevel="2" x14ac:dyDescent="0.25">
      <c r="A57" s="1" t="s">
        <v>153</v>
      </c>
      <c r="B57" s="1" t="s">
        <v>158</v>
      </c>
      <c r="C57" s="2" t="s">
        <v>159</v>
      </c>
      <c r="D57" s="3">
        <f>ROUND(964551,2)</f>
        <v>964551</v>
      </c>
    </row>
    <row r="58" spans="1:4" s="8" customFormat="1" hidden="1" outlineLevel="2" x14ac:dyDescent="0.25">
      <c r="A58" s="1" t="s">
        <v>129</v>
      </c>
      <c r="B58" s="1" t="s">
        <v>132</v>
      </c>
      <c r="C58" s="2" t="s">
        <v>133</v>
      </c>
      <c r="D58" s="3">
        <f>ROUND(83547,2)</f>
        <v>83547</v>
      </c>
    </row>
    <row r="59" spans="1:4" s="8" customFormat="1" hidden="1" outlineLevel="2" x14ac:dyDescent="0.25">
      <c r="A59" s="1" t="s">
        <v>10</v>
      </c>
      <c r="B59" s="1" t="s">
        <v>151</v>
      </c>
      <c r="C59" s="2" t="s">
        <v>152</v>
      </c>
      <c r="D59" s="3">
        <f>ROUND(150000,2)</f>
        <v>150000</v>
      </c>
    </row>
    <row r="60" spans="1:4" s="8" customFormat="1" hidden="1" outlineLevel="2" x14ac:dyDescent="0.25">
      <c r="A60" s="1" t="s">
        <v>15</v>
      </c>
      <c r="B60" s="1" t="s">
        <v>114</v>
      </c>
      <c r="C60" s="2" t="s">
        <v>115</v>
      </c>
      <c r="D60" s="3">
        <f>ROUND(96230,2)</f>
        <v>96230</v>
      </c>
    </row>
    <row r="61" spans="1:4" s="8" customFormat="1" hidden="1" outlineLevel="2" x14ac:dyDescent="0.25">
      <c r="A61" s="1" t="s">
        <v>15</v>
      </c>
      <c r="B61" s="1" t="s">
        <v>116</v>
      </c>
      <c r="C61" s="2" t="s">
        <v>117</v>
      </c>
      <c r="D61" s="3">
        <f>ROUND(60426,2)</f>
        <v>60426</v>
      </c>
    </row>
    <row r="62" spans="1:4" s="8" customFormat="1" hidden="1" outlineLevel="2" x14ac:dyDescent="0.25">
      <c r="A62" s="1" t="s">
        <v>124</v>
      </c>
      <c r="B62" s="1" t="s">
        <v>126</v>
      </c>
      <c r="C62" s="2" t="s">
        <v>127</v>
      </c>
      <c r="D62" s="3">
        <f>ROUND(8784,2)</f>
        <v>8784</v>
      </c>
    </row>
    <row r="63" spans="1:4" s="8" customFormat="1" hidden="1" outlineLevel="2" x14ac:dyDescent="0.25">
      <c r="A63" s="1" t="s">
        <v>160</v>
      </c>
      <c r="B63" s="1" t="s">
        <v>163</v>
      </c>
      <c r="C63" s="2" t="s">
        <v>164</v>
      </c>
      <c r="D63" s="3">
        <f>ROUND(100552,2)</f>
        <v>100552</v>
      </c>
    </row>
    <row r="64" spans="1:4" s="8" customFormat="1" hidden="1" outlineLevel="2" x14ac:dyDescent="0.25">
      <c r="A64" s="1" t="s">
        <v>101</v>
      </c>
      <c r="B64" s="1" t="s">
        <v>104</v>
      </c>
      <c r="C64" s="2" t="s">
        <v>105</v>
      </c>
      <c r="D64" s="3">
        <f>ROUND(500,2)</f>
        <v>500</v>
      </c>
    </row>
    <row r="65" spans="1:4" s="8" customFormat="1" hidden="1" outlineLevel="2" x14ac:dyDescent="0.25">
      <c r="A65" s="1" t="s">
        <v>15</v>
      </c>
      <c r="B65" s="1" t="s">
        <v>104</v>
      </c>
      <c r="C65" s="2" t="s">
        <v>118</v>
      </c>
      <c r="D65" s="3">
        <f>ROUND(25357,2)</f>
        <v>25357</v>
      </c>
    </row>
    <row r="66" spans="1:4" s="8" customFormat="1" hidden="1" outlineLevel="2" x14ac:dyDescent="0.25">
      <c r="A66" s="1" t="s">
        <v>101</v>
      </c>
      <c r="B66" s="1" t="s">
        <v>106</v>
      </c>
      <c r="C66" s="2" t="s">
        <v>107</v>
      </c>
      <c r="D66" s="3">
        <f>ROUND(82000,2)</f>
        <v>82000</v>
      </c>
    </row>
    <row r="67" spans="1:4" s="8" customFormat="1" hidden="1" outlineLevel="2" x14ac:dyDescent="0.25">
      <c r="A67" s="1" t="s">
        <v>129</v>
      </c>
      <c r="B67" s="1" t="s">
        <v>134</v>
      </c>
      <c r="C67" s="2" t="s">
        <v>135</v>
      </c>
      <c r="D67" s="3">
        <f>ROUND(45000,2)</f>
        <v>45000</v>
      </c>
    </row>
    <row r="68" spans="1:4" s="8" customFormat="1" hidden="1" outlineLevel="2" x14ac:dyDescent="0.25">
      <c r="A68" s="1" t="s">
        <v>101</v>
      </c>
      <c r="B68" s="1" t="s">
        <v>108</v>
      </c>
      <c r="C68" s="2" t="s">
        <v>109</v>
      </c>
      <c r="D68" s="3">
        <f>ROUND(1093460,2)</f>
        <v>1093460</v>
      </c>
    </row>
    <row r="69" spans="1:4" s="8" customFormat="1" hidden="1" outlineLevel="2" x14ac:dyDescent="0.25">
      <c r="A69" s="1" t="s">
        <v>129</v>
      </c>
      <c r="B69" s="1" t="s">
        <v>12</v>
      </c>
      <c r="C69" s="2" t="s">
        <v>136</v>
      </c>
      <c r="D69" s="3">
        <f>ROUND(41527,2)</f>
        <v>41527</v>
      </c>
    </row>
    <row r="70" spans="1:4" s="8" customFormat="1" hidden="1" outlineLevel="2" x14ac:dyDescent="0.25">
      <c r="A70" s="1" t="s">
        <v>160</v>
      </c>
      <c r="B70" s="1" t="s">
        <v>12</v>
      </c>
      <c r="C70" s="2" t="s">
        <v>165</v>
      </c>
      <c r="D70" s="3">
        <f>ROUND(225000,2)</f>
        <v>225000</v>
      </c>
    </row>
    <row r="71" spans="1:4" s="8" customFormat="1" hidden="1" outlineLevel="2" x14ac:dyDescent="0.25">
      <c r="A71" s="1" t="s">
        <v>129</v>
      </c>
      <c r="B71" s="1" t="s">
        <v>137</v>
      </c>
      <c r="C71" s="2" t="s">
        <v>138</v>
      </c>
      <c r="D71" s="3">
        <f>ROUND(2406,2)</f>
        <v>2406</v>
      </c>
    </row>
    <row r="72" spans="1:4" s="8" customFormat="1" hidden="1" outlineLevel="2" x14ac:dyDescent="0.25">
      <c r="A72" s="1" t="s">
        <v>129</v>
      </c>
      <c r="B72" s="1" t="s">
        <v>139</v>
      </c>
      <c r="C72" s="2" t="s">
        <v>140</v>
      </c>
      <c r="D72" s="3">
        <f>ROUND(27684,2)</f>
        <v>27684</v>
      </c>
    </row>
    <row r="73" spans="1:4" s="8" customFormat="1" hidden="1" outlineLevel="2" x14ac:dyDescent="0.25">
      <c r="A73" s="1" t="s">
        <v>15</v>
      </c>
      <c r="B73" s="1" t="s">
        <v>119</v>
      </c>
      <c r="C73" s="2" t="s">
        <v>120</v>
      </c>
      <c r="D73" s="3">
        <f>ROUND(1440,2)</f>
        <v>1440</v>
      </c>
    </row>
    <row r="74" spans="1:4" s="8" customFormat="1" hidden="1" outlineLevel="2" x14ac:dyDescent="0.25">
      <c r="A74" s="1" t="s">
        <v>92</v>
      </c>
      <c r="B74" s="1" t="s">
        <v>93</v>
      </c>
      <c r="C74" s="2" t="s">
        <v>94</v>
      </c>
      <c r="D74" s="3">
        <f>ROUND(12300,2)</f>
        <v>12300</v>
      </c>
    </row>
    <row r="75" spans="1:4" s="8" customFormat="1" hidden="1" outlineLevel="2" x14ac:dyDescent="0.25">
      <c r="A75" s="1" t="s">
        <v>129</v>
      </c>
      <c r="B75" s="1" t="s">
        <v>141</v>
      </c>
      <c r="C75" s="2" t="s">
        <v>142</v>
      </c>
      <c r="D75" s="3">
        <f>ROUND(30371,2)</f>
        <v>30371</v>
      </c>
    </row>
    <row r="76" spans="1:4" s="8" customFormat="1" hidden="1" outlineLevel="2" x14ac:dyDescent="0.25">
      <c r="A76" s="1" t="s">
        <v>129</v>
      </c>
      <c r="B76" s="1" t="s">
        <v>143</v>
      </c>
      <c r="C76" s="2" t="s">
        <v>144</v>
      </c>
      <c r="D76" s="3">
        <f>ROUND(71714,2)</f>
        <v>71714</v>
      </c>
    </row>
    <row r="77" spans="1:4" s="8" customFormat="1" hidden="1" outlineLevel="2" x14ac:dyDescent="0.25">
      <c r="A77" s="1" t="s">
        <v>129</v>
      </c>
      <c r="B77" s="1" t="s">
        <v>145</v>
      </c>
      <c r="C77" s="2" t="s">
        <v>146</v>
      </c>
      <c r="D77" s="3">
        <f>ROUND(59942,2)</f>
        <v>59942</v>
      </c>
    </row>
    <row r="78" spans="1:4" s="8" customFormat="1" hidden="1" outlineLevel="2" x14ac:dyDescent="0.25">
      <c r="A78" s="1" t="s">
        <v>129</v>
      </c>
      <c r="B78" s="1" t="s">
        <v>147</v>
      </c>
      <c r="C78" s="2" t="s">
        <v>148</v>
      </c>
      <c r="D78" s="3">
        <f>ROUND(2660,2)</f>
        <v>2660</v>
      </c>
    </row>
    <row r="79" spans="1:4" s="8" customFormat="1" hidden="1" outlineLevel="2" x14ac:dyDescent="0.25">
      <c r="A79" s="1" t="s">
        <v>160</v>
      </c>
      <c r="B79" s="1" t="s">
        <v>166</v>
      </c>
      <c r="C79" s="2" t="s">
        <v>167</v>
      </c>
      <c r="D79" s="3">
        <f>ROUND(150831,2)</f>
        <v>150831</v>
      </c>
    </row>
    <row r="80" spans="1:4" s="8" customFormat="1" hidden="1" outlineLevel="2" x14ac:dyDescent="0.25">
      <c r="A80" s="1" t="s">
        <v>13</v>
      </c>
      <c r="B80" s="1" t="s">
        <v>77</v>
      </c>
      <c r="C80" s="2" t="s">
        <v>78</v>
      </c>
      <c r="D80" s="3">
        <f>ROUND(500,2)</f>
        <v>500</v>
      </c>
    </row>
    <row r="81" spans="1:4" s="8" customFormat="1" hidden="1" outlineLevel="2" x14ac:dyDescent="0.25">
      <c r="A81" s="1" t="s">
        <v>11</v>
      </c>
      <c r="B81" s="1" t="s">
        <v>68</v>
      </c>
      <c r="C81" s="2" t="s">
        <v>83</v>
      </c>
      <c r="D81" s="3">
        <f>ROUND(500,2)</f>
        <v>500</v>
      </c>
    </row>
    <row r="82" spans="1:4" s="8" customFormat="1" hidden="1" outlineLevel="2" x14ac:dyDescent="0.25">
      <c r="A82" s="1" t="s">
        <v>3</v>
      </c>
      <c r="B82" s="1" t="s">
        <v>61</v>
      </c>
      <c r="C82" s="2" t="s">
        <v>62</v>
      </c>
      <c r="D82" s="3">
        <f>ROUND(80000,2)</f>
        <v>80000</v>
      </c>
    </row>
    <row r="83" spans="1:4" s="8" customFormat="1" hidden="1" outlineLevel="2" x14ac:dyDescent="0.25">
      <c r="A83" s="1" t="s">
        <v>11</v>
      </c>
      <c r="B83" s="1" t="s">
        <v>14</v>
      </c>
      <c r="C83" s="2" t="s">
        <v>84</v>
      </c>
      <c r="D83" s="3">
        <f>ROUND(127469,2)</f>
        <v>127469</v>
      </c>
    </row>
    <row r="84" spans="1:4" s="8" customFormat="1" hidden="1" outlineLevel="2" x14ac:dyDescent="0.25">
      <c r="A84" s="1" t="s">
        <v>92</v>
      </c>
      <c r="B84" s="1" t="s">
        <v>95</v>
      </c>
      <c r="C84" s="2" t="s">
        <v>96</v>
      </c>
      <c r="D84" s="3">
        <f>ROUND(500,2)</f>
        <v>500</v>
      </c>
    </row>
    <row r="85" spans="1:4" s="8" customFormat="1" hidden="1" outlineLevel="2" x14ac:dyDescent="0.25">
      <c r="A85" s="1" t="s">
        <v>18</v>
      </c>
      <c r="B85" s="1" t="s">
        <v>19</v>
      </c>
      <c r="C85" s="2" t="s">
        <v>20</v>
      </c>
      <c r="D85" s="3">
        <f>ROUND(45000,2)</f>
        <v>45000</v>
      </c>
    </row>
    <row r="86" spans="1:4" s="8" customFormat="1" hidden="1" outlineLevel="2" x14ac:dyDescent="0.25">
      <c r="A86" s="1" t="s">
        <v>92</v>
      </c>
      <c r="B86" s="1" t="s">
        <v>19</v>
      </c>
      <c r="C86" s="2" t="s">
        <v>97</v>
      </c>
      <c r="D86" s="3">
        <f>ROUND(50000,2)</f>
        <v>50000</v>
      </c>
    </row>
    <row r="87" spans="1:4" s="8" customFormat="1" hidden="1" outlineLevel="2" x14ac:dyDescent="0.25">
      <c r="A87" s="1" t="s">
        <v>15</v>
      </c>
      <c r="B87" s="1" t="s">
        <v>19</v>
      </c>
      <c r="C87" s="2" t="s">
        <v>121</v>
      </c>
      <c r="D87" s="3">
        <f>ROUND(55000,2)</f>
        <v>55000</v>
      </c>
    </row>
    <row r="88" spans="1:4" s="8" customFormat="1" hidden="1" outlineLevel="2" x14ac:dyDescent="0.25">
      <c r="A88" s="1" t="s">
        <v>124</v>
      </c>
      <c r="B88" s="1" t="s">
        <v>19</v>
      </c>
      <c r="C88" s="2" t="s">
        <v>128</v>
      </c>
      <c r="D88" s="3">
        <f>ROUND(125000,2)</f>
        <v>125000</v>
      </c>
    </row>
    <row r="89" spans="1:4" s="8" customFormat="1" hidden="1" outlineLevel="2" x14ac:dyDescent="0.25">
      <c r="A89" s="1" t="s">
        <v>160</v>
      </c>
      <c r="B89" s="1" t="s">
        <v>19</v>
      </c>
      <c r="C89" s="2" t="s">
        <v>168</v>
      </c>
      <c r="D89" s="3">
        <f>ROUND(20000,2)</f>
        <v>20000</v>
      </c>
    </row>
    <row r="90" spans="1:4" s="8" customFormat="1" hidden="1" outlineLevel="2" x14ac:dyDescent="0.25">
      <c r="A90" s="1" t="s">
        <v>169</v>
      </c>
      <c r="B90" s="1" t="s">
        <v>19</v>
      </c>
      <c r="C90" s="2" t="s">
        <v>172</v>
      </c>
      <c r="D90" s="3">
        <f>ROUND(40000,2)</f>
        <v>40000</v>
      </c>
    </row>
    <row r="91" spans="1:4" s="8" customFormat="1" hidden="1" outlineLevel="2" x14ac:dyDescent="0.25">
      <c r="A91" s="1" t="s">
        <v>8</v>
      </c>
      <c r="B91" s="1" t="s">
        <v>19</v>
      </c>
      <c r="C91" s="2" t="s">
        <v>199</v>
      </c>
      <c r="D91" s="3">
        <f>ROUND(20000,2)</f>
        <v>20000</v>
      </c>
    </row>
    <row r="92" spans="1:4" s="8" customFormat="1" hidden="1" outlineLevel="2" x14ac:dyDescent="0.25">
      <c r="A92" s="1" t="s">
        <v>6</v>
      </c>
      <c r="B92" s="1" t="s">
        <v>36</v>
      </c>
      <c r="C92" s="2" t="s">
        <v>37</v>
      </c>
      <c r="D92" s="3">
        <f>ROUND(53381,2)</f>
        <v>53381</v>
      </c>
    </row>
    <row r="93" spans="1:4" s="8" customFormat="1" hidden="1" outlineLevel="2" x14ac:dyDescent="0.25">
      <c r="A93" s="1" t="s">
        <v>9</v>
      </c>
      <c r="B93" s="1" t="s">
        <v>36</v>
      </c>
      <c r="C93" s="2" t="s">
        <v>87</v>
      </c>
      <c r="D93" s="3">
        <f>ROUND(15000,2)</f>
        <v>15000</v>
      </c>
    </row>
    <row r="94" spans="1:4" s="8" customFormat="1" hidden="1" outlineLevel="2" x14ac:dyDescent="0.25">
      <c r="A94" s="1" t="s">
        <v>90</v>
      </c>
      <c r="B94" s="1" t="s">
        <v>36</v>
      </c>
      <c r="C94" s="2" t="s">
        <v>91</v>
      </c>
      <c r="D94" s="3">
        <f>ROUND(25000,2)</f>
        <v>25000</v>
      </c>
    </row>
    <row r="95" spans="1:4" s="8" customFormat="1" hidden="1" outlineLevel="2" x14ac:dyDescent="0.25">
      <c r="A95" s="1" t="s">
        <v>129</v>
      </c>
      <c r="B95" s="1" t="s">
        <v>36</v>
      </c>
      <c r="C95" s="2" t="s">
        <v>149</v>
      </c>
      <c r="D95" s="3">
        <f>ROUND(342000,2)</f>
        <v>342000</v>
      </c>
    </row>
    <row r="96" spans="1:4" s="8" customFormat="1" hidden="1" outlineLevel="2" x14ac:dyDescent="0.25">
      <c r="A96" s="1" t="s">
        <v>209</v>
      </c>
      <c r="B96" s="1" t="s">
        <v>36</v>
      </c>
      <c r="C96" s="2" t="s">
        <v>210</v>
      </c>
      <c r="D96" s="3">
        <f>ROUND(13000,2)</f>
        <v>13000</v>
      </c>
    </row>
    <row r="97" spans="1:4" s="8" customFormat="1" hidden="1" outlineLevel="2" x14ac:dyDescent="0.25">
      <c r="A97" s="1" t="s">
        <v>9</v>
      </c>
      <c r="B97" s="1" t="s">
        <v>88</v>
      </c>
      <c r="C97" s="2" t="s">
        <v>89</v>
      </c>
      <c r="D97" s="3">
        <f>ROUND(500,2)</f>
        <v>500</v>
      </c>
    </row>
    <row r="98" spans="1:4" s="8" customFormat="1" hidden="1" outlineLevel="2" x14ac:dyDescent="0.25">
      <c r="A98" s="1" t="s">
        <v>203</v>
      </c>
      <c r="B98" s="1" t="s">
        <v>88</v>
      </c>
      <c r="C98" s="2" t="s">
        <v>206</v>
      </c>
      <c r="D98" s="3">
        <f>ROUND(500,2)</f>
        <v>500</v>
      </c>
    </row>
    <row r="99" spans="1:4" s="8" customFormat="1" hidden="1" outlineLevel="2" x14ac:dyDescent="0.25">
      <c r="A99" s="1" t="s">
        <v>5</v>
      </c>
      <c r="B99" s="1" t="s">
        <v>88</v>
      </c>
      <c r="C99" s="2" t="s">
        <v>270</v>
      </c>
      <c r="D99" s="3">
        <f>ROUND(120676,2)</f>
        <v>120676</v>
      </c>
    </row>
    <row r="100" spans="1:4" s="8" customFormat="1" hidden="1" outlineLevel="2" x14ac:dyDescent="0.25">
      <c r="A100" s="1" t="s">
        <v>101</v>
      </c>
      <c r="B100" s="1" t="s">
        <v>110</v>
      </c>
      <c r="C100" s="2" t="s">
        <v>111</v>
      </c>
      <c r="D100" s="3">
        <f>ROUND(50000,2)</f>
        <v>50000</v>
      </c>
    </row>
    <row r="101" spans="1:4" s="8" customFormat="1" hidden="1" outlineLevel="2" x14ac:dyDescent="0.25">
      <c r="A101" s="1" t="s">
        <v>169</v>
      </c>
      <c r="B101" s="1" t="s">
        <v>110</v>
      </c>
      <c r="C101" s="2" t="s">
        <v>173</v>
      </c>
      <c r="D101" s="3">
        <f>ROUND(64000,2)</f>
        <v>64000</v>
      </c>
    </row>
    <row r="102" spans="1:4" s="8" customFormat="1" hidden="1" outlineLevel="2" x14ac:dyDescent="0.25">
      <c r="A102" s="1" t="s">
        <v>92</v>
      </c>
      <c r="B102" s="1" t="s">
        <v>98</v>
      </c>
      <c r="C102" s="2" t="s">
        <v>99</v>
      </c>
      <c r="D102" s="3">
        <f>ROUND(10000,2)</f>
        <v>10000</v>
      </c>
    </row>
    <row r="103" spans="1:4" s="8" customFormat="1" hidden="1" outlineLevel="2" x14ac:dyDescent="0.25">
      <c r="A103" s="1" t="s">
        <v>15</v>
      </c>
      <c r="B103" s="1" t="s">
        <v>98</v>
      </c>
      <c r="C103" s="2" t="s">
        <v>122</v>
      </c>
      <c r="D103" s="3">
        <f>ROUND(143362,2)</f>
        <v>143362</v>
      </c>
    </row>
    <row r="104" spans="1:4" s="8" customFormat="1" hidden="1" outlineLevel="2" x14ac:dyDescent="0.25">
      <c r="A104" s="1" t="s">
        <v>92</v>
      </c>
      <c r="B104" s="1" t="s">
        <v>7</v>
      </c>
      <c r="C104" s="2" t="s">
        <v>100</v>
      </c>
      <c r="D104" s="3">
        <f>ROUND(19187,2)</f>
        <v>19187</v>
      </c>
    </row>
    <row r="105" spans="1:4" s="8" customFormat="1" hidden="1" outlineLevel="2" x14ac:dyDescent="0.25">
      <c r="A105" s="1" t="s">
        <v>11</v>
      </c>
      <c r="B105" s="1" t="s">
        <v>79</v>
      </c>
      <c r="C105" s="2" t="s">
        <v>85</v>
      </c>
      <c r="D105" s="3">
        <f>ROUND(500,2)</f>
        <v>500</v>
      </c>
    </row>
    <row r="106" spans="1:4" s="8" customFormat="1" hidden="1" outlineLevel="2" x14ac:dyDescent="0.25">
      <c r="A106" s="1" t="s">
        <v>8</v>
      </c>
      <c r="B106" s="1" t="s">
        <v>69</v>
      </c>
      <c r="C106" s="2" t="s">
        <v>70</v>
      </c>
      <c r="D106" s="3">
        <f>ROUND(500,2)</f>
        <v>500</v>
      </c>
    </row>
    <row r="107" spans="1:4" s="8" customFormat="1" hidden="1" outlineLevel="2" x14ac:dyDescent="0.25">
      <c r="A107" s="1" t="s">
        <v>11</v>
      </c>
      <c r="B107" s="1" t="s">
        <v>69</v>
      </c>
      <c r="C107" s="2" t="s">
        <v>86</v>
      </c>
      <c r="D107" s="3">
        <f>ROUND(203520,2)</f>
        <v>203520</v>
      </c>
    </row>
    <row r="108" spans="1:4" s="8" customFormat="1" hidden="1" outlineLevel="2" x14ac:dyDescent="0.25">
      <c r="A108" s="1" t="s">
        <v>3</v>
      </c>
      <c r="B108" s="1" t="s">
        <v>63</v>
      </c>
      <c r="C108" s="2" t="s">
        <v>64</v>
      </c>
      <c r="D108" s="3">
        <f>ROUND(500,2)</f>
        <v>500</v>
      </c>
    </row>
    <row r="109" spans="1:4" s="8" customFormat="1" hidden="1" outlineLevel="2" x14ac:dyDescent="0.25">
      <c r="A109" s="1" t="s">
        <v>8</v>
      </c>
      <c r="B109" s="1" t="s">
        <v>65</v>
      </c>
      <c r="C109" s="2" t="s">
        <v>71</v>
      </c>
      <c r="D109" s="3">
        <f>ROUND(22797,2)</f>
        <v>22797</v>
      </c>
    </row>
    <row r="110" spans="1:4" s="8" customFormat="1" hidden="1" outlineLevel="2" x14ac:dyDescent="0.25">
      <c r="A110" s="1" t="s">
        <v>13</v>
      </c>
      <c r="B110" s="1" t="s">
        <v>72</v>
      </c>
      <c r="C110" s="2" t="s">
        <v>80</v>
      </c>
      <c r="D110" s="3">
        <f>ROUND(30000,2)</f>
        <v>30000</v>
      </c>
    </row>
    <row r="111" spans="1:4" s="8" customFormat="1" hidden="1" outlineLevel="2" x14ac:dyDescent="0.25">
      <c r="A111" s="1" t="s">
        <v>8</v>
      </c>
      <c r="B111" s="1" t="s">
        <v>73</v>
      </c>
      <c r="C111" s="2" t="s">
        <v>74</v>
      </c>
      <c r="D111" s="3">
        <f>ROUND(33600,2)</f>
        <v>33600</v>
      </c>
    </row>
    <row r="112" spans="1:4" s="8" customFormat="1" hidden="1" outlineLevel="2" x14ac:dyDescent="0.25">
      <c r="A112" s="1" t="s">
        <v>50</v>
      </c>
      <c r="B112" s="1" t="s">
        <v>51</v>
      </c>
      <c r="C112" s="2" t="s">
        <v>52</v>
      </c>
      <c r="D112" s="3">
        <f>ROUND(10000,2)</f>
        <v>10000</v>
      </c>
    </row>
    <row r="113" spans="1:4" s="8" customFormat="1" hidden="1" outlineLevel="2" x14ac:dyDescent="0.25">
      <c r="A113" s="1" t="s">
        <v>8</v>
      </c>
      <c r="B113" s="1" t="s">
        <v>23</v>
      </c>
      <c r="C113" s="2" t="s">
        <v>24</v>
      </c>
      <c r="D113" s="3">
        <f>ROUND(74005,2)</f>
        <v>74005</v>
      </c>
    </row>
    <row r="114" spans="1:4" s="8" customFormat="1" hidden="1" outlineLevel="2" x14ac:dyDescent="0.25">
      <c r="A114" s="1" t="s">
        <v>15</v>
      </c>
      <c r="B114" s="1" t="s">
        <v>23</v>
      </c>
      <c r="C114" s="2" t="s">
        <v>123</v>
      </c>
      <c r="D114" s="3">
        <f>ROUND(173840,2)</f>
        <v>173840</v>
      </c>
    </row>
    <row r="115" spans="1:4" s="8" customFormat="1" hidden="1" outlineLevel="2" x14ac:dyDescent="0.25">
      <c r="A115" s="1" t="s">
        <v>47</v>
      </c>
      <c r="B115" s="1" t="s">
        <v>48</v>
      </c>
      <c r="C115" s="2" t="s">
        <v>49</v>
      </c>
      <c r="D115" s="3">
        <f>ROUND(45000,2)</f>
        <v>45000</v>
      </c>
    </row>
    <row r="116" spans="1:4" s="8" customFormat="1" hidden="1" outlineLevel="2" x14ac:dyDescent="0.25">
      <c r="A116" s="1" t="s">
        <v>188</v>
      </c>
      <c r="B116" s="1" t="s">
        <v>48</v>
      </c>
      <c r="C116" s="2" t="s">
        <v>194</v>
      </c>
      <c r="D116" s="3">
        <f>ROUND(387840,2)</f>
        <v>387840</v>
      </c>
    </row>
    <row r="117" spans="1:4" s="8" customFormat="1" hidden="1" outlineLevel="2" x14ac:dyDescent="0.25">
      <c r="A117" s="1" t="s">
        <v>200</v>
      </c>
      <c r="B117" s="1" t="s">
        <v>258</v>
      </c>
      <c r="C117" s="2" t="s">
        <v>259</v>
      </c>
      <c r="D117" s="3">
        <f>ROUND(500,2)</f>
        <v>500</v>
      </c>
    </row>
    <row r="118" spans="1:4" s="8" customFormat="1" hidden="1" outlineLevel="2" x14ac:dyDescent="0.25">
      <c r="A118" s="1" t="s">
        <v>8</v>
      </c>
      <c r="B118" s="1" t="s">
        <v>197</v>
      </c>
      <c r="C118" s="2" t="s">
        <v>198</v>
      </c>
      <c r="D118" s="3">
        <f>ROUND(20000,2)</f>
        <v>20000</v>
      </c>
    </row>
    <row r="119" spans="1:4" s="8" customFormat="1" hidden="1" outlineLevel="2" x14ac:dyDescent="0.25">
      <c r="A119" s="1" t="s">
        <v>213</v>
      </c>
      <c r="B119" s="1" t="s">
        <v>197</v>
      </c>
      <c r="C119" s="2" t="s">
        <v>219</v>
      </c>
      <c r="D119" s="3">
        <f>ROUND(2573365,2)</f>
        <v>2573365</v>
      </c>
    </row>
    <row r="120" spans="1:4" s="8" customFormat="1" hidden="1" outlineLevel="2" x14ac:dyDescent="0.25">
      <c r="A120" s="1" t="s">
        <v>13</v>
      </c>
      <c r="B120" s="1" t="s">
        <v>81</v>
      </c>
      <c r="C120" s="2" t="s">
        <v>82</v>
      </c>
      <c r="D120" s="3">
        <f>ROUND(170643,2)</f>
        <v>170643</v>
      </c>
    </row>
    <row r="121" spans="1:4" s="8" customFormat="1" hidden="1" outlineLevel="2" x14ac:dyDescent="0.25">
      <c r="A121" s="1" t="s">
        <v>213</v>
      </c>
      <c r="B121" s="1" t="s">
        <v>220</v>
      </c>
      <c r="C121" s="2" t="s">
        <v>221</v>
      </c>
      <c r="D121" s="3">
        <f>ROUND(25000,2)</f>
        <v>25000</v>
      </c>
    </row>
    <row r="122" spans="1:4" s="8" customFormat="1" hidden="1" outlineLevel="2" x14ac:dyDescent="0.25">
      <c r="A122" s="1" t="s">
        <v>8</v>
      </c>
      <c r="B122" s="1" t="s">
        <v>75</v>
      </c>
      <c r="C122" s="2" t="s">
        <v>76</v>
      </c>
      <c r="D122" s="3">
        <f>ROUND(100,2)</f>
        <v>100</v>
      </c>
    </row>
    <row r="123" spans="1:4" s="8" customFormat="1" hidden="1" outlineLevel="2" x14ac:dyDescent="0.25">
      <c r="A123" s="1" t="s">
        <v>129</v>
      </c>
      <c r="B123" s="1" t="s">
        <v>75</v>
      </c>
      <c r="C123" s="2" t="s">
        <v>150</v>
      </c>
      <c r="D123" s="3">
        <f>ROUND(100,2)</f>
        <v>100</v>
      </c>
    </row>
    <row r="124" spans="1:4" s="8" customFormat="1" hidden="1" outlineLevel="2" x14ac:dyDescent="0.25">
      <c r="A124" s="1" t="s">
        <v>203</v>
      </c>
      <c r="B124" s="1" t="s">
        <v>207</v>
      </c>
      <c r="C124" s="2" t="s">
        <v>208</v>
      </c>
      <c r="D124" s="3">
        <f>ROUND(500,2)</f>
        <v>500</v>
      </c>
    </row>
    <row r="125" spans="1:4" s="8" customFormat="1" outlineLevel="1" collapsed="1" x14ac:dyDescent="0.25">
      <c r="A125" s="9"/>
      <c r="B125" s="9"/>
      <c r="C125" s="10" t="s">
        <v>276</v>
      </c>
      <c r="D125" s="11">
        <f>SUBTOTAL(9,D47:D124)</f>
        <v>33961887</v>
      </c>
    </row>
    <row r="126" spans="1:4" s="8" customFormat="1" hidden="1" outlineLevel="2" x14ac:dyDescent="0.25">
      <c r="A126" s="1" t="s">
        <v>200</v>
      </c>
      <c r="B126" s="1" t="s">
        <v>260</v>
      </c>
      <c r="C126" s="2" t="s">
        <v>261</v>
      </c>
      <c r="D126" s="3">
        <f>ROUND(495000,2)</f>
        <v>495000</v>
      </c>
    </row>
    <row r="127" spans="1:4" s="8" customFormat="1" hidden="1" outlineLevel="2" x14ac:dyDescent="0.25">
      <c r="A127" s="1" t="s">
        <v>25</v>
      </c>
      <c r="B127" s="1" t="s">
        <v>28</v>
      </c>
      <c r="C127" s="2" t="s">
        <v>29</v>
      </c>
      <c r="D127" s="3">
        <f>ROUND(190480,2)</f>
        <v>190480</v>
      </c>
    </row>
    <row r="128" spans="1:4" s="8" customFormat="1" hidden="1" outlineLevel="2" x14ac:dyDescent="0.25">
      <c r="A128" s="1" t="s">
        <v>25</v>
      </c>
      <c r="B128" s="1" t="s">
        <v>30</v>
      </c>
      <c r="C128" s="2" t="s">
        <v>31</v>
      </c>
      <c r="D128" s="3">
        <f>ROUND(689098,2)</f>
        <v>689098</v>
      </c>
    </row>
    <row r="129" spans="1:4" s="8" customFormat="1" hidden="1" outlineLevel="2" x14ac:dyDescent="0.25">
      <c r="A129" s="1" t="s">
        <v>3</v>
      </c>
      <c r="B129" s="1" t="s">
        <v>66</v>
      </c>
      <c r="C129" s="2" t="s">
        <v>67</v>
      </c>
      <c r="D129" s="3">
        <f>ROUND(50450,2)</f>
        <v>50450</v>
      </c>
    </row>
    <row r="130" spans="1:4" s="8" customFormat="1" hidden="1" outlineLevel="2" x14ac:dyDescent="0.25">
      <c r="A130" s="1" t="s">
        <v>228</v>
      </c>
      <c r="B130" s="1" t="s">
        <v>229</v>
      </c>
      <c r="C130" s="2" t="s">
        <v>230</v>
      </c>
      <c r="D130" s="3">
        <f>ROUND(15000,2)</f>
        <v>15000</v>
      </c>
    </row>
    <row r="131" spans="1:4" s="8" customFormat="1" hidden="1" outlineLevel="2" x14ac:dyDescent="0.25">
      <c r="A131" s="1" t="s">
        <v>200</v>
      </c>
      <c r="B131" s="1" t="s">
        <v>229</v>
      </c>
      <c r="C131" s="2" t="s">
        <v>262</v>
      </c>
      <c r="D131" s="3">
        <f>ROUND(30000,2)</f>
        <v>30000</v>
      </c>
    </row>
    <row r="132" spans="1:4" s="8" customFormat="1" hidden="1" outlineLevel="2" x14ac:dyDescent="0.25">
      <c r="A132" s="1" t="s">
        <v>228</v>
      </c>
      <c r="B132" s="1" t="s">
        <v>231</v>
      </c>
      <c r="C132" s="2" t="s">
        <v>232</v>
      </c>
      <c r="D132" s="3">
        <f>ROUND(100,2)</f>
        <v>100</v>
      </c>
    </row>
    <row r="133" spans="1:4" s="8" customFormat="1" outlineLevel="1" collapsed="1" x14ac:dyDescent="0.25">
      <c r="A133" s="9"/>
      <c r="B133" s="9"/>
      <c r="C133" s="10" t="s">
        <v>277</v>
      </c>
      <c r="D133" s="11">
        <f>SUBTOTAL(9,D126:D132)</f>
        <v>1470128</v>
      </c>
    </row>
    <row r="134" spans="1:4" s="8" customFormat="1" hidden="1" outlineLevel="2" x14ac:dyDescent="0.25">
      <c r="A134" s="1" t="s">
        <v>6</v>
      </c>
      <c r="B134" s="1" t="s">
        <v>38</v>
      </c>
      <c r="C134" s="2" t="s">
        <v>39</v>
      </c>
      <c r="D134" s="3">
        <f>ROUND(609664,2)</f>
        <v>609664</v>
      </c>
    </row>
    <row r="135" spans="1:4" s="8" customFormat="1" hidden="1" outlineLevel="2" x14ac:dyDescent="0.25">
      <c r="A135" s="1" t="s">
        <v>16</v>
      </c>
      <c r="B135" s="1" t="s">
        <v>4</v>
      </c>
      <c r="C135" s="2" t="s">
        <v>17</v>
      </c>
      <c r="D135" s="3">
        <f>ROUND(15000,2)</f>
        <v>15000</v>
      </c>
    </row>
    <row r="136" spans="1:4" s="8" customFormat="1" hidden="1" outlineLevel="2" x14ac:dyDescent="0.25">
      <c r="A136" s="1" t="s">
        <v>6</v>
      </c>
      <c r="B136" s="1" t="s">
        <v>40</v>
      </c>
      <c r="C136" s="2" t="s">
        <v>41</v>
      </c>
      <c r="D136" s="3">
        <f>ROUND(45621,2)</f>
        <v>45621</v>
      </c>
    </row>
    <row r="137" spans="1:4" s="8" customFormat="1" hidden="1" outlineLevel="2" x14ac:dyDescent="0.25">
      <c r="A137" s="1" t="s">
        <v>6</v>
      </c>
      <c r="B137" s="1" t="s">
        <v>195</v>
      </c>
      <c r="C137" s="2" t="s">
        <v>196</v>
      </c>
      <c r="D137" s="3">
        <f>ROUND(253109,2)</f>
        <v>253109</v>
      </c>
    </row>
    <row r="138" spans="1:4" s="8" customFormat="1" outlineLevel="1" collapsed="1" x14ac:dyDescent="0.25">
      <c r="A138" s="9"/>
      <c r="B138" s="9"/>
      <c r="C138" s="10" t="s">
        <v>278</v>
      </c>
      <c r="D138" s="11">
        <f>SUBTOTAL(9,D134:D137)</f>
        <v>923394</v>
      </c>
    </row>
    <row r="139" spans="1:4" s="8" customFormat="1" hidden="1" outlineLevel="2" x14ac:dyDescent="0.25">
      <c r="A139" s="1" t="s">
        <v>200</v>
      </c>
      <c r="B139" s="1" t="s">
        <v>263</v>
      </c>
      <c r="C139" s="2" t="s">
        <v>264</v>
      </c>
      <c r="D139" s="3">
        <f>ROUND(200,2)</f>
        <v>200</v>
      </c>
    </row>
    <row r="140" spans="1:4" s="8" customFormat="1" hidden="1" outlineLevel="2" x14ac:dyDescent="0.25">
      <c r="A140" s="1" t="s">
        <v>222</v>
      </c>
      <c r="B140" s="1" t="s">
        <v>224</v>
      </c>
      <c r="C140" s="2" t="s">
        <v>225</v>
      </c>
      <c r="D140" s="3">
        <f>ROUND(200,2)</f>
        <v>200</v>
      </c>
    </row>
    <row r="141" spans="1:4" s="8" customFormat="1" hidden="1" outlineLevel="2" x14ac:dyDescent="0.25">
      <c r="A141" s="1" t="s">
        <v>222</v>
      </c>
      <c r="B141" s="1" t="s">
        <v>226</v>
      </c>
      <c r="C141" s="2" t="s">
        <v>227</v>
      </c>
      <c r="D141" s="3">
        <f>ROUND(200,2)</f>
        <v>200</v>
      </c>
    </row>
    <row r="142" spans="1:4" s="8" customFormat="1" outlineLevel="1" collapsed="1" x14ac:dyDescent="0.25">
      <c r="A142" s="9"/>
      <c r="B142" s="9"/>
      <c r="C142" s="10" t="s">
        <v>279</v>
      </c>
      <c r="D142" s="11">
        <f>SUBTOTAL(9,D139:D141)</f>
        <v>600</v>
      </c>
    </row>
    <row r="143" spans="1:4" s="8" customFormat="1" hidden="1" outlineLevel="2" x14ac:dyDescent="0.25">
      <c r="A143" s="1" t="s">
        <v>200</v>
      </c>
      <c r="B143" s="1" t="s">
        <v>201</v>
      </c>
      <c r="C143" s="2" t="s">
        <v>202</v>
      </c>
      <c r="D143" s="3">
        <f>ROUND(1800000,2)</f>
        <v>1800000</v>
      </c>
    </row>
    <row r="144" spans="1:4" s="8" customFormat="1" outlineLevel="1" collapsed="1" x14ac:dyDescent="0.25">
      <c r="A144" s="9"/>
      <c r="B144" s="9"/>
      <c r="C144" s="10" t="s">
        <v>280</v>
      </c>
      <c r="D144" s="11">
        <f>SUBTOTAL(9,D143:D143)</f>
        <v>1800000</v>
      </c>
    </row>
    <row r="145" spans="1:4" s="8" customFormat="1" x14ac:dyDescent="0.25">
      <c r="A145" s="4"/>
      <c r="B145" s="4"/>
      <c r="C145" s="5" t="s">
        <v>281</v>
      </c>
      <c r="D145" s="6">
        <f>SUBTOTAL(9,D2:D143)</f>
        <v>95094486</v>
      </c>
    </row>
    <row r="146" spans="1:4" s="8" customFormat="1" x14ac:dyDescent="0.25"/>
    <row r="147" spans="1:4" s="8" customFormat="1" x14ac:dyDescent="0.25"/>
    <row r="148" spans="1:4" s="8" customFormat="1" x14ac:dyDescent="0.25"/>
    <row r="149" spans="1:4" s="8" customFormat="1" x14ac:dyDescent="0.25"/>
    <row r="150" spans="1:4" s="8" customFormat="1" x14ac:dyDescent="0.25"/>
    <row r="151" spans="1:4" s="8" customFormat="1" x14ac:dyDescent="0.25"/>
    <row r="152" spans="1:4" s="8" customFormat="1" x14ac:dyDescent="0.25"/>
    <row r="153" spans="1:4" s="8" customFormat="1" x14ac:dyDescent="0.25"/>
    <row r="154" spans="1:4" s="8" customFormat="1" x14ac:dyDescent="0.25"/>
    <row r="155" spans="1:4" s="8" customFormat="1" x14ac:dyDescent="0.25"/>
    <row r="156" spans="1:4" s="8" customFormat="1" x14ac:dyDescent="0.25"/>
    <row r="157" spans="1:4" s="8" customFormat="1" x14ac:dyDescent="0.25"/>
    <row r="158" spans="1:4" s="8" customFormat="1" x14ac:dyDescent="0.25"/>
    <row r="159" spans="1:4" s="8" customFormat="1" x14ac:dyDescent="0.25"/>
    <row r="160" spans="1:4" s="8" customFormat="1" x14ac:dyDescent="0.25"/>
    <row r="161" s="8" customFormat="1" x14ac:dyDescent="0.25"/>
    <row r="162" s="8" customFormat="1" x14ac:dyDescent="0.25"/>
    <row r="163" s="8" customFormat="1" x14ac:dyDescent="0.25"/>
    <row r="164" s="8" customFormat="1" x14ac:dyDescent="0.25"/>
    <row r="165" s="8" customFormat="1" x14ac:dyDescent="0.25"/>
    <row r="166" s="8" customFormat="1" x14ac:dyDescent="0.25"/>
    <row r="167" s="8" customFormat="1" x14ac:dyDescent="0.25"/>
    <row r="168" s="8" customFormat="1" x14ac:dyDescent="0.25"/>
    <row r="169" s="8" customFormat="1" x14ac:dyDescent="0.25"/>
    <row r="170" s="8" customFormat="1" x14ac:dyDescent="0.25"/>
    <row r="171" s="8" customFormat="1" x14ac:dyDescent="0.25"/>
    <row r="172" s="8" customFormat="1" x14ac:dyDescent="0.25"/>
    <row r="173" s="8" customFormat="1" x14ac:dyDescent="0.25"/>
    <row r="174" s="8" customFormat="1" x14ac:dyDescent="0.25"/>
    <row r="175" s="8" customFormat="1" x14ac:dyDescent="0.25"/>
    <row r="176" s="8" customFormat="1" x14ac:dyDescent="0.25"/>
    <row r="177" s="8" customFormat="1" x14ac:dyDescent="0.25"/>
    <row r="178" s="8" customFormat="1" x14ac:dyDescent="0.25"/>
    <row r="179" s="8" customFormat="1" x14ac:dyDescent="0.25"/>
    <row r="180" s="8" customFormat="1" x14ac:dyDescent="0.25"/>
    <row r="181" s="8" customFormat="1" x14ac:dyDescent="0.25"/>
    <row r="182" s="8" customFormat="1" x14ac:dyDescent="0.25"/>
    <row r="183" s="8" customFormat="1" x14ac:dyDescent="0.25"/>
    <row r="184" s="8" customFormat="1" x14ac:dyDescent="0.25"/>
    <row r="185" s="8" customFormat="1" x14ac:dyDescent="0.25"/>
    <row r="186" s="8" customFormat="1" x14ac:dyDescent="0.25"/>
    <row r="187" s="8" customFormat="1" x14ac:dyDescent="0.25"/>
    <row r="188" s="8" customFormat="1" x14ac:dyDescent="0.25"/>
    <row r="189" s="8" customFormat="1" x14ac:dyDescent="0.25"/>
    <row r="190" s="8" customFormat="1" x14ac:dyDescent="0.25"/>
    <row r="191" s="8" customFormat="1" x14ac:dyDescent="0.25"/>
    <row r="192" s="8" customFormat="1" x14ac:dyDescent="0.25"/>
  </sheetData>
  <sortState xmlns:xlrd2="http://schemas.microsoft.com/office/spreadsheetml/2017/richdata2" ref="A2:D143">
    <sortCondition ref="B2:B143"/>
  </sortState>
  <pageMargins left="0" right="0" top="0.39369446039199829" bottom="0.39369446039199829" header="0" footer="0"/>
  <pageSetup paperSize="9" orientation="portrait" horizontalDpi="0" verticalDpi="0"/>
  <headerFooter alignWithMargins="0"/>
  <ignoredErrors>
    <ignoredError sqref="A143:B143 A2:B8 A10:B10 A12:B45 A47:B124 A126:B132 A134:B137 A139:B14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8C777-0229-43F6-A09F-FED1727F437A}">
  <sheetPr codeName="Sheet2"/>
  <dimension ref="A1:A23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271</v>
      </c>
    </row>
    <row r="2" spans="1:1" x14ac:dyDescent="0.2">
      <c r="A2">
        <f>'Ingr x Econ'!$D$2</f>
        <v>64089</v>
      </c>
    </row>
    <row r="3" spans="1:1" x14ac:dyDescent="0.2">
      <c r="A3">
        <f>'Ingr x Econ'!$D$3</f>
        <v>27243493</v>
      </c>
    </row>
    <row r="4" spans="1:1" x14ac:dyDescent="0.2">
      <c r="A4">
        <f>'Ingr x Econ'!$D$4</f>
        <v>1111460</v>
      </c>
    </row>
    <row r="5" spans="1:1" x14ac:dyDescent="0.2">
      <c r="A5">
        <f>'Ingr x Econ'!$D$5</f>
        <v>3015000</v>
      </c>
    </row>
    <row r="6" spans="1:1" x14ac:dyDescent="0.2">
      <c r="A6">
        <f>'Ingr x Econ'!$D$6</f>
        <v>4586959</v>
      </c>
    </row>
    <row r="7" spans="1:1" x14ac:dyDescent="0.2">
      <c r="A7">
        <f>'Ingr x Econ'!$D$7</f>
        <v>2443699</v>
      </c>
    </row>
    <row r="8" spans="1:1" x14ac:dyDescent="0.2">
      <c r="A8">
        <f>'Ingr x Econ'!$D$8</f>
        <v>280148</v>
      </c>
    </row>
    <row r="9" spans="1:1" x14ac:dyDescent="0.2">
      <c r="A9">
        <f>'Ingr x Econ'!$D$10</f>
        <v>3670000</v>
      </c>
    </row>
    <row r="10" spans="1:1" x14ac:dyDescent="0.2">
      <c r="A10">
        <f>'Ingr x Econ'!$D$12</f>
        <v>539730</v>
      </c>
    </row>
    <row r="11" spans="1:1" x14ac:dyDescent="0.2">
      <c r="A11">
        <f>'Ingr x Econ'!$D$13</f>
        <v>1429382</v>
      </c>
    </row>
    <row r="12" spans="1:1" x14ac:dyDescent="0.2">
      <c r="A12">
        <f>'Ingr x Econ'!$D$14</f>
        <v>3987816</v>
      </c>
    </row>
    <row r="13" spans="1:1" x14ac:dyDescent="0.2">
      <c r="A13" t="e">
        <f>'Ingr x Econ'!#REF!</f>
        <v>#REF!</v>
      </c>
    </row>
    <row r="14" spans="1:1" x14ac:dyDescent="0.2">
      <c r="A14" t="e">
        <f>'Ingr x Econ'!#REF!</f>
        <v>#REF!</v>
      </c>
    </row>
    <row r="15" spans="1:1" x14ac:dyDescent="0.2">
      <c r="A15">
        <f>'Ingr x Econ'!$D$15</f>
        <v>500</v>
      </c>
    </row>
    <row r="16" spans="1:1" x14ac:dyDescent="0.2">
      <c r="A16">
        <f>'Ingr x Econ'!$D$16</f>
        <v>500</v>
      </c>
    </row>
    <row r="17" spans="1:1" x14ac:dyDescent="0.2">
      <c r="A17">
        <f>'Ingr x Econ'!$D$17</f>
        <v>5000</v>
      </c>
    </row>
    <row r="18" spans="1:1" x14ac:dyDescent="0.2">
      <c r="A18">
        <f>'Ingr x Econ'!$D$18</f>
        <v>813646</v>
      </c>
    </row>
    <row r="19" spans="1:1" x14ac:dyDescent="0.2">
      <c r="A19">
        <f>'Ingr x Econ'!$D$19</f>
        <v>12000</v>
      </c>
    </row>
    <row r="20" spans="1:1" x14ac:dyDescent="0.2">
      <c r="A20">
        <f>'Ingr x Econ'!$D$20</f>
        <v>59000</v>
      </c>
    </row>
    <row r="21" spans="1:1" x14ac:dyDescent="0.2">
      <c r="A21">
        <f>'Ingr x Econ'!$D$21</f>
        <v>180000</v>
      </c>
    </row>
    <row r="22" spans="1:1" x14ac:dyDescent="0.2">
      <c r="A22">
        <f>'Ingr x Econ'!$D$22</f>
        <v>220000</v>
      </c>
    </row>
    <row r="23" spans="1:1" x14ac:dyDescent="0.2">
      <c r="A23">
        <f>'Ingr x Econ'!$D$23</f>
        <v>53444</v>
      </c>
    </row>
    <row r="24" spans="1:1" x14ac:dyDescent="0.2">
      <c r="A24">
        <f>'Ingr x Econ'!$D$24</f>
        <v>1950</v>
      </c>
    </row>
    <row r="25" spans="1:1" x14ac:dyDescent="0.2">
      <c r="A25">
        <f>'Ingr x Econ'!$D$25</f>
        <v>800000</v>
      </c>
    </row>
    <row r="26" spans="1:1" x14ac:dyDescent="0.2">
      <c r="A26">
        <f>'Ingr x Econ'!$D$26</f>
        <v>1232689</v>
      </c>
    </row>
    <row r="27" spans="1:1" x14ac:dyDescent="0.2">
      <c r="A27">
        <f>'Ingr x Econ'!$D$27</f>
        <v>50000</v>
      </c>
    </row>
    <row r="28" spans="1:1" x14ac:dyDescent="0.2">
      <c r="A28">
        <f>'Ingr x Econ'!$D$28</f>
        <v>190000</v>
      </c>
    </row>
    <row r="29" spans="1:1" x14ac:dyDescent="0.2">
      <c r="A29">
        <f>'Ingr x Econ'!$D$29</f>
        <v>130000</v>
      </c>
    </row>
    <row r="30" spans="1:1" x14ac:dyDescent="0.2">
      <c r="A30">
        <f>'Ingr x Econ'!$D$30</f>
        <v>250000</v>
      </c>
    </row>
    <row r="31" spans="1:1" x14ac:dyDescent="0.2">
      <c r="A31">
        <f>'Ingr x Econ'!$D$31</f>
        <v>110000</v>
      </c>
    </row>
    <row r="32" spans="1:1" x14ac:dyDescent="0.2">
      <c r="A32">
        <f>'Ingr x Econ'!$D$32</f>
        <v>915000</v>
      </c>
    </row>
    <row r="33" spans="1:1" x14ac:dyDescent="0.2">
      <c r="A33">
        <f>'Ingr x Econ'!$D$33</f>
        <v>2781</v>
      </c>
    </row>
    <row r="34" spans="1:1" x14ac:dyDescent="0.2">
      <c r="A34">
        <f>'Ingr x Econ'!$D$34</f>
        <v>60000</v>
      </c>
    </row>
    <row r="35" spans="1:1" x14ac:dyDescent="0.2">
      <c r="A35">
        <f>'Ingr x Econ'!$D$35</f>
        <v>700000</v>
      </c>
    </row>
    <row r="36" spans="1:1" x14ac:dyDescent="0.2">
      <c r="A36">
        <f>'Ingr x Econ'!$D$36</f>
        <v>9184</v>
      </c>
    </row>
    <row r="37" spans="1:1" x14ac:dyDescent="0.2">
      <c r="A37">
        <f>'Ingr x Econ'!$D$37</f>
        <v>510000</v>
      </c>
    </row>
    <row r="38" spans="1:1" x14ac:dyDescent="0.2">
      <c r="A38">
        <f>'Ingr x Econ'!$D$38</f>
        <v>500</v>
      </c>
    </row>
    <row r="39" spans="1:1" x14ac:dyDescent="0.2">
      <c r="A39">
        <f>'Ingr x Econ'!$D$39</f>
        <v>500</v>
      </c>
    </row>
    <row r="40" spans="1:1" x14ac:dyDescent="0.2">
      <c r="A40" t="e">
        <f>'Ingr x Econ'!#REF!</f>
        <v>#REF!</v>
      </c>
    </row>
    <row r="41" spans="1:1" x14ac:dyDescent="0.2">
      <c r="A41">
        <f>'Ingr x Econ'!$D$40</f>
        <v>100</v>
      </c>
    </row>
    <row r="42" spans="1:1" x14ac:dyDescent="0.2">
      <c r="A42">
        <f>'Ingr x Econ'!$D$41</f>
        <v>1870000</v>
      </c>
    </row>
    <row r="43" spans="1:1" x14ac:dyDescent="0.2">
      <c r="A43">
        <f>'Ingr x Econ'!$D$42</f>
        <v>127253</v>
      </c>
    </row>
    <row r="44" spans="1:1" x14ac:dyDescent="0.2">
      <c r="A44">
        <f>'Ingr x Econ'!$D$43</f>
        <v>132654</v>
      </c>
    </row>
    <row r="45" spans="1:1" x14ac:dyDescent="0.2">
      <c r="A45">
        <f>'Ingr x Econ'!$D$44</f>
        <v>120000</v>
      </c>
    </row>
    <row r="46" spans="1:1" x14ac:dyDescent="0.2">
      <c r="A46">
        <f>'Ingr x Econ'!$D$45</f>
        <v>10000</v>
      </c>
    </row>
    <row r="47" spans="1:1" x14ac:dyDescent="0.2">
      <c r="A47">
        <f>'Ingr x Econ'!$D$47</f>
        <v>37500</v>
      </c>
    </row>
    <row r="48" spans="1:1" x14ac:dyDescent="0.2">
      <c r="A48">
        <f>'Ingr x Econ'!$D$48</f>
        <v>21577051</v>
      </c>
    </row>
    <row r="49" spans="1:1" x14ac:dyDescent="0.2">
      <c r="A49">
        <f>'Ingr x Econ'!$D$49</f>
        <v>50000</v>
      </c>
    </row>
    <row r="50" spans="1:1" x14ac:dyDescent="0.2">
      <c r="A50" t="e">
        <f>'Ingr x Econ'!#REF!</f>
        <v>#REF!</v>
      </c>
    </row>
    <row r="51" spans="1:1" x14ac:dyDescent="0.2">
      <c r="A51">
        <f>'Ingr x Econ'!$D$50</f>
        <v>80000</v>
      </c>
    </row>
    <row r="52" spans="1:1" x14ac:dyDescent="0.2">
      <c r="A52">
        <f>'Ingr x Econ'!$D$51</f>
        <v>2008823</v>
      </c>
    </row>
    <row r="53" spans="1:1" x14ac:dyDescent="0.2">
      <c r="A53">
        <f>'Ingr x Econ'!$D$52</f>
        <v>100000</v>
      </c>
    </row>
    <row r="54" spans="1:1" x14ac:dyDescent="0.2">
      <c r="A54">
        <f>'Ingr x Econ'!$D$53</f>
        <v>467500</v>
      </c>
    </row>
    <row r="55" spans="1:1" x14ac:dyDescent="0.2">
      <c r="A55" t="e">
        <f>'Ingr x Econ'!#REF!</f>
        <v>#REF!</v>
      </c>
    </row>
    <row r="56" spans="1:1" x14ac:dyDescent="0.2">
      <c r="A56">
        <f>'Ingr x Econ'!$D$54</f>
        <v>500</v>
      </c>
    </row>
    <row r="57" spans="1:1" x14ac:dyDescent="0.2">
      <c r="A57">
        <f>'Ingr x Econ'!$D$55</f>
        <v>789838</v>
      </c>
    </row>
    <row r="58" spans="1:1" x14ac:dyDescent="0.2">
      <c r="A58">
        <f>'Ingr x Econ'!$D$56</f>
        <v>321508</v>
      </c>
    </row>
    <row r="59" spans="1:1" x14ac:dyDescent="0.2">
      <c r="A59">
        <f>'Ingr x Econ'!$D$57</f>
        <v>964551</v>
      </c>
    </row>
    <row r="60" spans="1:1" x14ac:dyDescent="0.2">
      <c r="A60">
        <f>'Ingr x Econ'!$D$58</f>
        <v>83547</v>
      </c>
    </row>
    <row r="61" spans="1:1" x14ac:dyDescent="0.2">
      <c r="A61">
        <f>'Ingr x Econ'!$D$59</f>
        <v>150000</v>
      </c>
    </row>
    <row r="62" spans="1:1" x14ac:dyDescent="0.2">
      <c r="A62" t="e">
        <f>'Ingr x Econ'!#REF!</f>
        <v>#REF!</v>
      </c>
    </row>
    <row r="63" spans="1:1" x14ac:dyDescent="0.2">
      <c r="A63">
        <f>'Ingr x Econ'!$D$60</f>
        <v>96230</v>
      </c>
    </row>
    <row r="64" spans="1:1" x14ac:dyDescent="0.2">
      <c r="A64">
        <f>'Ingr x Econ'!$D$61</f>
        <v>60426</v>
      </c>
    </row>
    <row r="65" spans="1:1" x14ac:dyDescent="0.2">
      <c r="A65">
        <f>'Ingr x Econ'!$D$62</f>
        <v>8784</v>
      </c>
    </row>
    <row r="66" spans="1:1" x14ac:dyDescent="0.2">
      <c r="A66">
        <f>'Ingr x Econ'!$D$63</f>
        <v>100552</v>
      </c>
    </row>
    <row r="67" spans="1:1" x14ac:dyDescent="0.2">
      <c r="A67">
        <f>'Ingr x Econ'!$D$64</f>
        <v>500</v>
      </c>
    </row>
    <row r="68" spans="1:1" x14ac:dyDescent="0.2">
      <c r="A68">
        <f>'Ingr x Econ'!$D$65</f>
        <v>25357</v>
      </c>
    </row>
    <row r="69" spans="1:1" x14ac:dyDescent="0.2">
      <c r="A69">
        <f>'Ingr x Econ'!$D$66</f>
        <v>82000</v>
      </c>
    </row>
    <row r="70" spans="1:1" x14ac:dyDescent="0.2">
      <c r="A70">
        <f>'Ingr x Econ'!$D$67</f>
        <v>45000</v>
      </c>
    </row>
    <row r="71" spans="1:1" x14ac:dyDescent="0.2">
      <c r="A71">
        <f>'Ingr x Econ'!$D$68</f>
        <v>1093460</v>
      </c>
    </row>
    <row r="72" spans="1:1" x14ac:dyDescent="0.2">
      <c r="A72" t="e">
        <f>'Ingr x Econ'!#REF!</f>
        <v>#REF!</v>
      </c>
    </row>
    <row r="73" spans="1:1" x14ac:dyDescent="0.2">
      <c r="A73" t="e">
        <f>'Ingr x Econ'!#REF!</f>
        <v>#REF!</v>
      </c>
    </row>
    <row r="74" spans="1:1" x14ac:dyDescent="0.2">
      <c r="A74" t="e">
        <f>'Ingr x Econ'!#REF!</f>
        <v>#REF!</v>
      </c>
    </row>
    <row r="75" spans="1:1" x14ac:dyDescent="0.2">
      <c r="A75">
        <f>'Ingr x Econ'!$D$69</f>
        <v>41527</v>
      </c>
    </row>
    <row r="76" spans="1:1" x14ac:dyDescent="0.2">
      <c r="A76">
        <f>'Ingr x Econ'!$D$70</f>
        <v>225000</v>
      </c>
    </row>
    <row r="77" spans="1:1" x14ac:dyDescent="0.2">
      <c r="A77" t="e">
        <f>'Ingr x Econ'!#REF!</f>
        <v>#REF!</v>
      </c>
    </row>
    <row r="78" spans="1:1" x14ac:dyDescent="0.2">
      <c r="A78">
        <f>'Ingr x Econ'!$D$71</f>
        <v>2406</v>
      </c>
    </row>
    <row r="79" spans="1:1" x14ac:dyDescent="0.2">
      <c r="A79">
        <f>'Ingr x Econ'!$D$72</f>
        <v>27684</v>
      </c>
    </row>
    <row r="80" spans="1:1" x14ac:dyDescent="0.2">
      <c r="A80">
        <f>'Ingr x Econ'!$D$73</f>
        <v>1440</v>
      </c>
    </row>
    <row r="81" spans="1:1" x14ac:dyDescent="0.2">
      <c r="A81">
        <f>'Ingr x Econ'!$D$74</f>
        <v>12300</v>
      </c>
    </row>
    <row r="82" spans="1:1" x14ac:dyDescent="0.2">
      <c r="A82">
        <f>'Ingr x Econ'!$D$75</f>
        <v>30371</v>
      </c>
    </row>
    <row r="83" spans="1:1" x14ac:dyDescent="0.2">
      <c r="A83">
        <f>'Ingr x Econ'!$D$76</f>
        <v>71714</v>
      </c>
    </row>
    <row r="84" spans="1:1" x14ac:dyDescent="0.2">
      <c r="A84">
        <f>'Ingr x Econ'!$D$77</f>
        <v>59942</v>
      </c>
    </row>
    <row r="85" spans="1:1" x14ac:dyDescent="0.2">
      <c r="A85">
        <f>'Ingr x Econ'!$D$78</f>
        <v>2660</v>
      </c>
    </row>
    <row r="86" spans="1:1" x14ac:dyDescent="0.2">
      <c r="A86" t="e">
        <f>'Ingr x Econ'!#REF!</f>
        <v>#REF!</v>
      </c>
    </row>
    <row r="87" spans="1:1" x14ac:dyDescent="0.2">
      <c r="A87">
        <f>'Ingr x Econ'!$D$79</f>
        <v>150831</v>
      </c>
    </row>
    <row r="88" spans="1:1" x14ac:dyDescent="0.2">
      <c r="A88" t="e">
        <f>'Ingr x Econ'!#REF!</f>
        <v>#REF!</v>
      </c>
    </row>
    <row r="89" spans="1:1" x14ac:dyDescent="0.2">
      <c r="A89">
        <f>'Ingr x Econ'!$D$80</f>
        <v>500</v>
      </c>
    </row>
    <row r="90" spans="1:1" x14ac:dyDescent="0.2">
      <c r="A90" t="e">
        <f>'Ingr x Econ'!#REF!</f>
        <v>#REF!</v>
      </c>
    </row>
    <row r="91" spans="1:1" x14ac:dyDescent="0.2">
      <c r="A91">
        <f>'Ingr x Econ'!$D$81</f>
        <v>500</v>
      </c>
    </row>
    <row r="92" spans="1:1" x14ac:dyDescent="0.2">
      <c r="A92" t="e">
        <f>'Ingr x Econ'!#REF!</f>
        <v>#REF!</v>
      </c>
    </row>
    <row r="93" spans="1:1" x14ac:dyDescent="0.2">
      <c r="A93" t="e">
        <f>'Ingr x Econ'!#REF!</f>
        <v>#REF!</v>
      </c>
    </row>
    <row r="94" spans="1:1" x14ac:dyDescent="0.2">
      <c r="A94" t="e">
        <f>'Ingr x Econ'!#REF!</f>
        <v>#REF!</v>
      </c>
    </row>
    <row r="95" spans="1:1" x14ac:dyDescent="0.2">
      <c r="A95" t="e">
        <f>'Ingr x Econ'!#REF!</f>
        <v>#REF!</v>
      </c>
    </row>
    <row r="96" spans="1:1" x14ac:dyDescent="0.2">
      <c r="A96">
        <f>'Ingr x Econ'!$D$82</f>
        <v>80000</v>
      </c>
    </row>
    <row r="97" spans="1:1" x14ac:dyDescent="0.2">
      <c r="A97" t="e">
        <f>'Ingr x Econ'!#REF!</f>
        <v>#REF!</v>
      </c>
    </row>
    <row r="98" spans="1:1" x14ac:dyDescent="0.2">
      <c r="A98" t="e">
        <f>'Ingr x Econ'!#REF!</f>
        <v>#REF!</v>
      </c>
    </row>
    <row r="99" spans="1:1" x14ac:dyDescent="0.2">
      <c r="A99" t="e">
        <f>'Ingr x Econ'!#REF!</f>
        <v>#REF!</v>
      </c>
    </row>
    <row r="100" spans="1:1" x14ac:dyDescent="0.2">
      <c r="A100" t="e">
        <f>'Ingr x Econ'!#REF!</f>
        <v>#REF!</v>
      </c>
    </row>
    <row r="101" spans="1:1" x14ac:dyDescent="0.2">
      <c r="A101" t="e">
        <f>'Ingr x Econ'!#REF!</f>
        <v>#REF!</v>
      </c>
    </row>
    <row r="102" spans="1:1" x14ac:dyDescent="0.2">
      <c r="A102" t="e">
        <f>'Ingr x Econ'!#REF!</f>
        <v>#REF!</v>
      </c>
    </row>
    <row r="103" spans="1:1" x14ac:dyDescent="0.2">
      <c r="A103" t="e">
        <f>'Ingr x Econ'!#REF!</f>
        <v>#REF!</v>
      </c>
    </row>
    <row r="104" spans="1:1" x14ac:dyDescent="0.2">
      <c r="A104" t="e">
        <f>'Ingr x Econ'!#REF!</f>
        <v>#REF!</v>
      </c>
    </row>
    <row r="105" spans="1:1" x14ac:dyDescent="0.2">
      <c r="A105" t="e">
        <f>'Ingr x Econ'!#REF!</f>
        <v>#REF!</v>
      </c>
    </row>
    <row r="106" spans="1:1" x14ac:dyDescent="0.2">
      <c r="A106" t="e">
        <f>'Ingr x Econ'!#REF!</f>
        <v>#REF!</v>
      </c>
    </row>
    <row r="107" spans="1:1" x14ac:dyDescent="0.2">
      <c r="A107">
        <f>'Ingr x Econ'!$D$83</f>
        <v>127469</v>
      </c>
    </row>
    <row r="108" spans="1:1" x14ac:dyDescent="0.2">
      <c r="A108" t="e">
        <f>'Ingr x Econ'!#REF!</f>
        <v>#REF!</v>
      </c>
    </row>
    <row r="109" spans="1:1" x14ac:dyDescent="0.2">
      <c r="A109" t="e">
        <f>'Ingr x Econ'!#REF!</f>
        <v>#REF!</v>
      </c>
    </row>
    <row r="110" spans="1:1" x14ac:dyDescent="0.2">
      <c r="A110" t="e">
        <f>'Ingr x Econ'!#REF!</f>
        <v>#REF!</v>
      </c>
    </row>
    <row r="111" spans="1:1" x14ac:dyDescent="0.2">
      <c r="A111" t="e">
        <f>'Ingr x Econ'!#REF!</f>
        <v>#REF!</v>
      </c>
    </row>
    <row r="112" spans="1:1" x14ac:dyDescent="0.2">
      <c r="A112">
        <f>'Ingr x Econ'!$D$84</f>
        <v>500</v>
      </c>
    </row>
    <row r="113" spans="1:1" x14ac:dyDescent="0.2">
      <c r="A113" t="e">
        <f>'Ingr x Econ'!#REF!</f>
        <v>#REF!</v>
      </c>
    </row>
    <row r="114" spans="1:1" x14ac:dyDescent="0.2">
      <c r="A114" t="e">
        <f>'Ingr x Econ'!#REF!</f>
        <v>#REF!</v>
      </c>
    </row>
    <row r="115" spans="1:1" x14ac:dyDescent="0.2">
      <c r="A115" t="e">
        <f>'Ingr x Econ'!#REF!</f>
        <v>#REF!</v>
      </c>
    </row>
    <row r="116" spans="1:1" x14ac:dyDescent="0.2">
      <c r="A116" t="e">
        <f>'Ingr x Econ'!#REF!</f>
        <v>#REF!</v>
      </c>
    </row>
    <row r="117" spans="1:1" x14ac:dyDescent="0.2">
      <c r="A117" t="e">
        <f>'Ingr x Econ'!#REF!</f>
        <v>#REF!</v>
      </c>
    </row>
    <row r="118" spans="1:1" x14ac:dyDescent="0.2">
      <c r="A118" t="e">
        <f>'Ingr x Econ'!#REF!</f>
        <v>#REF!</v>
      </c>
    </row>
    <row r="119" spans="1:1" x14ac:dyDescent="0.2">
      <c r="A119">
        <f>'Ingr x Econ'!$D$85</f>
        <v>45000</v>
      </c>
    </row>
    <row r="120" spans="1:1" x14ac:dyDescent="0.2">
      <c r="A120">
        <f>'Ingr x Econ'!$D$86</f>
        <v>50000</v>
      </c>
    </row>
    <row r="121" spans="1:1" x14ac:dyDescent="0.2">
      <c r="A121">
        <f>'Ingr x Econ'!$D$87</f>
        <v>55000</v>
      </c>
    </row>
    <row r="122" spans="1:1" x14ac:dyDescent="0.2">
      <c r="A122">
        <f>'Ingr x Econ'!$D$88</f>
        <v>125000</v>
      </c>
    </row>
    <row r="123" spans="1:1" x14ac:dyDescent="0.2">
      <c r="A123">
        <f>'Ingr x Econ'!$D$89</f>
        <v>20000</v>
      </c>
    </row>
    <row r="124" spans="1:1" x14ac:dyDescent="0.2">
      <c r="A124">
        <f>'Ingr x Econ'!$D$90</f>
        <v>40000</v>
      </c>
    </row>
    <row r="125" spans="1:1" x14ac:dyDescent="0.2">
      <c r="A125">
        <f>'Ingr x Econ'!$D$91</f>
        <v>20000</v>
      </c>
    </row>
    <row r="126" spans="1:1" x14ac:dyDescent="0.2">
      <c r="A126" t="e">
        <f>'Ingr x Econ'!#REF!</f>
        <v>#REF!</v>
      </c>
    </row>
    <row r="127" spans="1:1" x14ac:dyDescent="0.2">
      <c r="A127">
        <f>'Ingr x Econ'!$D$92</f>
        <v>53381</v>
      </c>
    </row>
    <row r="128" spans="1:1" x14ac:dyDescent="0.2">
      <c r="A128">
        <f>'Ingr x Econ'!$D$93</f>
        <v>15000</v>
      </c>
    </row>
    <row r="129" spans="1:1" x14ac:dyDescent="0.2">
      <c r="A129">
        <f>'Ingr x Econ'!$D$94</f>
        <v>25000</v>
      </c>
    </row>
    <row r="130" spans="1:1" x14ac:dyDescent="0.2">
      <c r="A130">
        <f>'Ingr x Econ'!$D$95</f>
        <v>342000</v>
      </c>
    </row>
    <row r="131" spans="1:1" x14ac:dyDescent="0.2">
      <c r="A131" t="e">
        <f>'Ingr x Econ'!#REF!</f>
        <v>#REF!</v>
      </c>
    </row>
    <row r="132" spans="1:1" x14ac:dyDescent="0.2">
      <c r="A132">
        <f>'Ingr x Econ'!$D$96</f>
        <v>13000</v>
      </c>
    </row>
    <row r="133" spans="1:1" x14ac:dyDescent="0.2">
      <c r="A133" t="e">
        <f>'Ingr x Econ'!#REF!</f>
        <v>#REF!</v>
      </c>
    </row>
    <row r="134" spans="1:1" x14ac:dyDescent="0.2">
      <c r="A134">
        <f>'Ingr x Econ'!$D$97</f>
        <v>500</v>
      </c>
    </row>
    <row r="135" spans="1:1" x14ac:dyDescent="0.2">
      <c r="A135" t="e">
        <f>'Ingr x Econ'!#REF!</f>
        <v>#REF!</v>
      </c>
    </row>
    <row r="136" spans="1:1" x14ac:dyDescent="0.2">
      <c r="A136">
        <f>'Ingr x Econ'!$D$98</f>
        <v>500</v>
      </c>
    </row>
    <row r="137" spans="1:1" x14ac:dyDescent="0.2">
      <c r="A137">
        <f>'Ingr x Econ'!$D$99</f>
        <v>120676</v>
      </c>
    </row>
    <row r="138" spans="1:1" x14ac:dyDescent="0.2">
      <c r="A138">
        <f>'Ingr x Econ'!$D$100</f>
        <v>50000</v>
      </c>
    </row>
    <row r="139" spans="1:1" x14ac:dyDescent="0.2">
      <c r="A139" t="e">
        <f>'Ingr x Econ'!#REF!</f>
        <v>#REF!</v>
      </c>
    </row>
    <row r="140" spans="1:1" x14ac:dyDescent="0.2">
      <c r="A140">
        <f>'Ingr x Econ'!$D$101</f>
        <v>64000</v>
      </c>
    </row>
    <row r="141" spans="1:1" x14ac:dyDescent="0.2">
      <c r="A141">
        <f>'Ingr x Econ'!$D$102</f>
        <v>10000</v>
      </c>
    </row>
    <row r="142" spans="1:1" x14ac:dyDescent="0.2">
      <c r="A142">
        <f>'Ingr x Econ'!$D$103</f>
        <v>143362</v>
      </c>
    </row>
    <row r="143" spans="1:1" x14ac:dyDescent="0.2">
      <c r="A143" t="e">
        <f>'Ingr x Econ'!#REF!</f>
        <v>#REF!</v>
      </c>
    </row>
    <row r="144" spans="1:1" x14ac:dyDescent="0.2">
      <c r="A144">
        <f>'Ingr x Econ'!$D$104</f>
        <v>19187</v>
      </c>
    </row>
    <row r="145" spans="1:1" x14ac:dyDescent="0.2">
      <c r="A145" t="e">
        <f>'Ingr x Econ'!#REF!</f>
        <v>#REF!</v>
      </c>
    </row>
    <row r="146" spans="1:1" x14ac:dyDescent="0.2">
      <c r="A146" t="e">
        <f>'Ingr x Econ'!#REF!</f>
        <v>#REF!</v>
      </c>
    </row>
    <row r="147" spans="1:1" x14ac:dyDescent="0.2">
      <c r="A147" t="e">
        <f>'Ingr x Econ'!#REF!</f>
        <v>#REF!</v>
      </c>
    </row>
    <row r="148" spans="1:1" x14ac:dyDescent="0.2">
      <c r="A148" t="e">
        <f>'Ingr x Econ'!#REF!</f>
        <v>#REF!</v>
      </c>
    </row>
    <row r="149" spans="1:1" x14ac:dyDescent="0.2">
      <c r="A149" t="e">
        <f>'Ingr x Econ'!#REF!</f>
        <v>#REF!</v>
      </c>
    </row>
    <row r="150" spans="1:1" x14ac:dyDescent="0.2">
      <c r="A150">
        <f>'Ingr x Econ'!$D$105</f>
        <v>500</v>
      </c>
    </row>
    <row r="151" spans="1:1" x14ac:dyDescent="0.2">
      <c r="A151">
        <f>'Ingr x Econ'!$D$106</f>
        <v>500</v>
      </c>
    </row>
    <row r="152" spans="1:1" x14ac:dyDescent="0.2">
      <c r="A152" t="e">
        <f>'Ingr x Econ'!#REF!</f>
        <v>#REF!</v>
      </c>
    </row>
    <row r="153" spans="1:1" x14ac:dyDescent="0.2">
      <c r="A153">
        <f>'Ingr x Econ'!$D$107</f>
        <v>203520</v>
      </c>
    </row>
    <row r="154" spans="1:1" x14ac:dyDescent="0.2">
      <c r="A154">
        <f>'Ingr x Econ'!$D$108</f>
        <v>500</v>
      </c>
    </row>
    <row r="155" spans="1:1" x14ac:dyDescent="0.2">
      <c r="A155" t="e">
        <f>'Ingr x Econ'!#REF!</f>
        <v>#REF!</v>
      </c>
    </row>
    <row r="156" spans="1:1" x14ac:dyDescent="0.2">
      <c r="A156" t="e">
        <f>'Ingr x Econ'!#REF!</f>
        <v>#REF!</v>
      </c>
    </row>
    <row r="157" spans="1:1" x14ac:dyDescent="0.2">
      <c r="A157" t="e">
        <f>'Ingr x Econ'!#REF!</f>
        <v>#REF!</v>
      </c>
    </row>
    <row r="158" spans="1:1" x14ac:dyDescent="0.2">
      <c r="A158">
        <f>'Ingr x Econ'!$D$109</f>
        <v>22797</v>
      </c>
    </row>
    <row r="159" spans="1:1" x14ac:dyDescent="0.2">
      <c r="A159" t="e">
        <f>'Ingr x Econ'!#REF!</f>
        <v>#REF!</v>
      </c>
    </row>
    <row r="160" spans="1:1" x14ac:dyDescent="0.2">
      <c r="A160" t="e">
        <f>'Ingr x Econ'!#REF!</f>
        <v>#REF!</v>
      </c>
    </row>
    <row r="161" spans="1:1" x14ac:dyDescent="0.2">
      <c r="A161">
        <f>'Ingr x Econ'!$D$110</f>
        <v>30000</v>
      </c>
    </row>
    <row r="162" spans="1:1" x14ac:dyDescent="0.2">
      <c r="A162" t="e">
        <f>'Ingr x Econ'!#REF!</f>
        <v>#REF!</v>
      </c>
    </row>
    <row r="163" spans="1:1" x14ac:dyDescent="0.2">
      <c r="A163" t="e">
        <f>'Ingr x Econ'!#REF!</f>
        <v>#REF!</v>
      </c>
    </row>
    <row r="164" spans="1:1" x14ac:dyDescent="0.2">
      <c r="A164" t="e">
        <f>'Ingr x Econ'!#REF!</f>
        <v>#REF!</v>
      </c>
    </row>
    <row r="165" spans="1:1" x14ac:dyDescent="0.2">
      <c r="A165" t="e">
        <f>'Ingr x Econ'!#REF!</f>
        <v>#REF!</v>
      </c>
    </row>
    <row r="166" spans="1:1" x14ac:dyDescent="0.2">
      <c r="A166" t="e">
        <f>'Ingr x Econ'!#REF!</f>
        <v>#REF!</v>
      </c>
    </row>
    <row r="167" spans="1:1" x14ac:dyDescent="0.2">
      <c r="A167">
        <f>'Ingr x Econ'!$D$111</f>
        <v>33600</v>
      </c>
    </row>
    <row r="168" spans="1:1" x14ac:dyDescent="0.2">
      <c r="A168" t="e">
        <f>'Ingr x Econ'!#REF!</f>
        <v>#REF!</v>
      </c>
    </row>
    <row r="169" spans="1:1" x14ac:dyDescent="0.2">
      <c r="A169">
        <f>'Ingr x Econ'!$D$112</f>
        <v>10000</v>
      </c>
    </row>
    <row r="170" spans="1:1" x14ac:dyDescent="0.2">
      <c r="A170" t="e">
        <f>'Ingr x Econ'!#REF!</f>
        <v>#REF!</v>
      </c>
    </row>
    <row r="171" spans="1:1" x14ac:dyDescent="0.2">
      <c r="A171" t="e">
        <f>'Ingr x Econ'!#REF!</f>
        <v>#REF!</v>
      </c>
    </row>
    <row r="172" spans="1:1" x14ac:dyDescent="0.2">
      <c r="A172" t="e">
        <f>'Ingr x Econ'!#REF!</f>
        <v>#REF!</v>
      </c>
    </row>
    <row r="173" spans="1:1" x14ac:dyDescent="0.2">
      <c r="A173" t="e">
        <f>'Ingr x Econ'!#REF!</f>
        <v>#REF!</v>
      </c>
    </row>
    <row r="174" spans="1:1" x14ac:dyDescent="0.2">
      <c r="A174" t="e">
        <f>'Ingr x Econ'!#REF!</f>
        <v>#REF!</v>
      </c>
    </row>
    <row r="175" spans="1:1" x14ac:dyDescent="0.2">
      <c r="A175" t="e">
        <f>'Ingr x Econ'!#REF!</f>
        <v>#REF!</v>
      </c>
    </row>
    <row r="176" spans="1:1" x14ac:dyDescent="0.2">
      <c r="A176" t="e">
        <f>'Ingr x Econ'!#REF!</f>
        <v>#REF!</v>
      </c>
    </row>
    <row r="177" spans="1:1" x14ac:dyDescent="0.2">
      <c r="A177" t="e">
        <f>'Ingr x Econ'!#REF!</f>
        <v>#REF!</v>
      </c>
    </row>
    <row r="178" spans="1:1" x14ac:dyDescent="0.2">
      <c r="A178">
        <f>'Ingr x Econ'!$D$113</f>
        <v>74005</v>
      </c>
    </row>
    <row r="179" spans="1:1" x14ac:dyDescent="0.2">
      <c r="A179" t="e">
        <f>'Ingr x Econ'!#REF!</f>
        <v>#REF!</v>
      </c>
    </row>
    <row r="180" spans="1:1" x14ac:dyDescent="0.2">
      <c r="A180">
        <f>'Ingr x Econ'!$D$114</f>
        <v>173840</v>
      </c>
    </row>
    <row r="181" spans="1:1" x14ac:dyDescent="0.2">
      <c r="A181">
        <f>'Ingr x Econ'!$D$115</f>
        <v>45000</v>
      </c>
    </row>
    <row r="182" spans="1:1" x14ac:dyDescent="0.2">
      <c r="A182">
        <f>'Ingr x Econ'!$D$116</f>
        <v>387840</v>
      </c>
    </row>
    <row r="183" spans="1:1" x14ac:dyDescent="0.2">
      <c r="A183">
        <f>'Ingr x Econ'!$D$117</f>
        <v>500</v>
      </c>
    </row>
    <row r="184" spans="1:1" x14ac:dyDescent="0.2">
      <c r="A184">
        <f>'Ingr x Econ'!$D$118</f>
        <v>20000</v>
      </c>
    </row>
    <row r="185" spans="1:1" x14ac:dyDescent="0.2">
      <c r="A185">
        <f>'Ingr x Econ'!$D$119</f>
        <v>2573365</v>
      </c>
    </row>
    <row r="186" spans="1:1" x14ac:dyDescent="0.2">
      <c r="A186">
        <f>'Ingr x Econ'!$D$120</f>
        <v>170643</v>
      </c>
    </row>
    <row r="187" spans="1:1" x14ac:dyDescent="0.2">
      <c r="A187" t="e">
        <f>'Ingr x Econ'!#REF!</f>
        <v>#REF!</v>
      </c>
    </row>
    <row r="188" spans="1:1" x14ac:dyDescent="0.2">
      <c r="A188">
        <f>'Ingr x Econ'!$D$121</f>
        <v>25000</v>
      </c>
    </row>
    <row r="189" spans="1:1" x14ac:dyDescent="0.2">
      <c r="A189">
        <f>'Ingr x Econ'!$D$122</f>
        <v>100</v>
      </c>
    </row>
    <row r="190" spans="1:1" x14ac:dyDescent="0.2">
      <c r="A190">
        <f>'Ingr x Econ'!$D$123</f>
        <v>100</v>
      </c>
    </row>
    <row r="191" spans="1:1" x14ac:dyDescent="0.2">
      <c r="A191" t="e">
        <f>'Ingr x Econ'!#REF!</f>
        <v>#REF!</v>
      </c>
    </row>
    <row r="192" spans="1:1" x14ac:dyDescent="0.2">
      <c r="A192">
        <f>'Ingr x Econ'!$D$124</f>
        <v>500</v>
      </c>
    </row>
    <row r="193" spans="1:1" x14ac:dyDescent="0.2">
      <c r="A193" t="e">
        <f>'Ingr x Econ'!#REF!</f>
        <v>#REF!</v>
      </c>
    </row>
    <row r="194" spans="1:1" x14ac:dyDescent="0.2">
      <c r="A194" t="e">
        <f>'Ingr x Econ'!#REF!</f>
        <v>#REF!</v>
      </c>
    </row>
    <row r="195" spans="1:1" x14ac:dyDescent="0.2">
      <c r="A195">
        <f>'Ingr x Econ'!$D$126</f>
        <v>495000</v>
      </c>
    </row>
    <row r="196" spans="1:1" x14ac:dyDescent="0.2">
      <c r="A196">
        <f>'Ingr x Econ'!$D$127</f>
        <v>190480</v>
      </c>
    </row>
    <row r="197" spans="1:1" x14ac:dyDescent="0.2">
      <c r="A197">
        <f>'Ingr x Econ'!$D$128</f>
        <v>689098</v>
      </c>
    </row>
    <row r="198" spans="1:1" x14ac:dyDescent="0.2">
      <c r="A198">
        <f>'Ingr x Econ'!$D$129</f>
        <v>50450</v>
      </c>
    </row>
    <row r="199" spans="1:1" x14ac:dyDescent="0.2">
      <c r="A199">
        <f>'Ingr x Econ'!$D$130</f>
        <v>15000</v>
      </c>
    </row>
    <row r="200" spans="1:1" x14ac:dyDescent="0.2">
      <c r="A200">
        <f>'Ingr x Econ'!$D$131</f>
        <v>30000</v>
      </c>
    </row>
    <row r="201" spans="1:1" x14ac:dyDescent="0.2">
      <c r="A201">
        <f>'Ingr x Econ'!$D$132</f>
        <v>100</v>
      </c>
    </row>
    <row r="202" spans="1:1" x14ac:dyDescent="0.2">
      <c r="A202" t="e">
        <f>'Ingr x Econ'!#REF!</f>
        <v>#REF!</v>
      </c>
    </row>
    <row r="203" spans="1:1" x14ac:dyDescent="0.2">
      <c r="A203" t="e">
        <f>'Ingr x Econ'!#REF!</f>
        <v>#REF!</v>
      </c>
    </row>
    <row r="204" spans="1:1" x14ac:dyDescent="0.2">
      <c r="A204" t="e">
        <f>'Ingr x Econ'!#REF!</f>
        <v>#REF!</v>
      </c>
    </row>
    <row r="205" spans="1:1" x14ac:dyDescent="0.2">
      <c r="A205" t="e">
        <f>'Ingr x Econ'!#REF!</f>
        <v>#REF!</v>
      </c>
    </row>
    <row r="206" spans="1:1" x14ac:dyDescent="0.2">
      <c r="A206" t="e">
        <f>'Ingr x Econ'!#REF!</f>
        <v>#REF!</v>
      </c>
    </row>
    <row r="207" spans="1:1" x14ac:dyDescent="0.2">
      <c r="A207" t="e">
        <f>'Ingr x Econ'!#REF!</f>
        <v>#REF!</v>
      </c>
    </row>
    <row r="208" spans="1:1" x14ac:dyDescent="0.2">
      <c r="A208" t="e">
        <f>'Ingr x Econ'!#REF!</f>
        <v>#REF!</v>
      </c>
    </row>
    <row r="209" spans="1:1" x14ac:dyDescent="0.2">
      <c r="A209">
        <f>'Ingr x Econ'!$D$134</f>
        <v>609664</v>
      </c>
    </row>
    <row r="210" spans="1:1" x14ac:dyDescent="0.2">
      <c r="A210" t="e">
        <f>'Ingr x Econ'!#REF!</f>
        <v>#REF!</v>
      </c>
    </row>
    <row r="211" spans="1:1" x14ac:dyDescent="0.2">
      <c r="A211" t="e">
        <f>'Ingr x Econ'!#REF!</f>
        <v>#REF!</v>
      </c>
    </row>
    <row r="212" spans="1:1" x14ac:dyDescent="0.2">
      <c r="A212" t="e">
        <f>'Ingr x Econ'!#REF!</f>
        <v>#REF!</v>
      </c>
    </row>
    <row r="213" spans="1:1" x14ac:dyDescent="0.2">
      <c r="A213" t="e">
        <f>'Ingr x Econ'!#REF!</f>
        <v>#REF!</v>
      </c>
    </row>
    <row r="214" spans="1:1" x14ac:dyDescent="0.2">
      <c r="A214" t="e">
        <f>'Ingr x Econ'!#REF!</f>
        <v>#REF!</v>
      </c>
    </row>
    <row r="215" spans="1:1" x14ac:dyDescent="0.2">
      <c r="A215">
        <f>'Ingr x Econ'!$D$135</f>
        <v>15000</v>
      </c>
    </row>
    <row r="216" spans="1:1" x14ac:dyDescent="0.2">
      <c r="A216" t="e">
        <f>'Ingr x Econ'!#REF!</f>
        <v>#REF!</v>
      </c>
    </row>
    <row r="217" spans="1:1" x14ac:dyDescent="0.2">
      <c r="A217" t="e">
        <f>'Ingr x Econ'!#REF!</f>
        <v>#REF!</v>
      </c>
    </row>
    <row r="218" spans="1:1" x14ac:dyDescent="0.2">
      <c r="A218" t="e">
        <f>'Ingr x Econ'!#REF!</f>
        <v>#REF!</v>
      </c>
    </row>
    <row r="219" spans="1:1" x14ac:dyDescent="0.2">
      <c r="A219" t="e">
        <f>'Ingr x Econ'!#REF!</f>
        <v>#REF!</v>
      </c>
    </row>
    <row r="220" spans="1:1" x14ac:dyDescent="0.2">
      <c r="A220">
        <f>'Ingr x Econ'!$D$136</f>
        <v>45621</v>
      </c>
    </row>
    <row r="221" spans="1:1" x14ac:dyDescent="0.2">
      <c r="A221">
        <f>'Ingr x Econ'!$D$137</f>
        <v>253109</v>
      </c>
    </row>
    <row r="222" spans="1:1" x14ac:dyDescent="0.2">
      <c r="A222" t="e">
        <f>'Ingr x Econ'!#REF!</f>
        <v>#REF!</v>
      </c>
    </row>
    <row r="223" spans="1:1" x14ac:dyDescent="0.2">
      <c r="A223" t="e">
        <f>'Ingr x Econ'!#REF!</f>
        <v>#REF!</v>
      </c>
    </row>
    <row r="224" spans="1:1" x14ac:dyDescent="0.2">
      <c r="A224">
        <f>'Ingr x Econ'!$D$139</f>
        <v>200</v>
      </c>
    </row>
    <row r="225" spans="1:1" x14ac:dyDescent="0.2">
      <c r="A225">
        <f>'Ingr x Econ'!$D$140</f>
        <v>200</v>
      </c>
    </row>
    <row r="226" spans="1:1" x14ac:dyDescent="0.2">
      <c r="A226">
        <f>'Ingr x Econ'!$D$141</f>
        <v>200</v>
      </c>
    </row>
    <row r="227" spans="1:1" x14ac:dyDescent="0.2">
      <c r="A227" t="e">
        <f>'Ingr x Econ'!#REF!</f>
        <v>#REF!</v>
      </c>
    </row>
    <row r="228" spans="1:1" x14ac:dyDescent="0.2">
      <c r="A228" t="e">
        <f>'Ingr x Econ'!#REF!</f>
        <v>#REF!</v>
      </c>
    </row>
    <row r="229" spans="1:1" x14ac:dyDescent="0.2">
      <c r="A229" t="e">
        <f>'Ingr x Econ'!#REF!</f>
        <v>#REF!</v>
      </c>
    </row>
    <row r="230" spans="1:1" x14ac:dyDescent="0.2">
      <c r="A230" t="e">
        <f>'Ingr x Econ'!#REF!</f>
        <v>#REF!</v>
      </c>
    </row>
    <row r="231" spans="1:1" x14ac:dyDescent="0.2">
      <c r="A231" t="e">
        <f>'Ingr x Econ'!#REF!</f>
        <v>#REF!</v>
      </c>
    </row>
    <row r="232" spans="1:1" x14ac:dyDescent="0.2">
      <c r="A232">
        <f>'Ingr x Econ'!$D$143</f>
        <v>1800000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AF0C9F2820114297F0ED306473E22E" ma:contentTypeVersion="17" ma:contentTypeDescription="Crea un document nou" ma:contentTypeScope="" ma:versionID="14b09a04e04507251b7070410bfb5b0e">
  <xsd:schema xmlns:xsd="http://www.w3.org/2001/XMLSchema" xmlns:xs="http://www.w3.org/2001/XMLSchema" xmlns:p="http://schemas.microsoft.com/office/2006/metadata/properties" xmlns:ns2="4675374c-5b94-4640-a46e-7db27059e4e5" xmlns:ns3="4fc8459e-692b-470d-a014-31b9e2216e42" targetNamespace="http://schemas.microsoft.com/office/2006/metadata/properties" ma:root="true" ma:fieldsID="e5c69314043c5c5a022cdf305234a224" ns2:_="" ns3:_="">
    <xsd:import namespace="4675374c-5b94-4640-a46e-7db27059e4e5"/>
    <xsd:import namespace="4fc8459e-692b-470d-a014-31b9e2216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  <xsd:element ref="ns2:asuari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75374c-5b94-4640-a46e-7db27059e4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c4b7ee9-236a-4968-a07a-6aaf46c37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21" nillable="true" ma:displayName="Estat S'ha finalitzat" ma:internalName="Estat_x0020_S_x0027_ha_x0020_finalitzat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suari" ma:index="23" nillable="true" ma:displayName="asuari" ma:format="Dropdown" ma:list="UserInfo" ma:SharePointGroup="0" ma:internalName="asuari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8459e-692b-470d-a014-31b9e2216e4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4a4050f-fc0c-425d-875c-71085ba8b8ae}" ma:internalName="TaxCatchAll" ma:showField="CatchAllData" ma:web="4fc8459e-692b-470d-a014-31b9e2216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675374c-5b94-4640-a46e-7db27059e4e5" xsi:nil="true"/>
    <asuari xmlns="4675374c-5b94-4640-a46e-7db27059e4e5">
      <UserInfo>
        <DisplayName/>
        <AccountId xsi:nil="true"/>
        <AccountType/>
      </UserInfo>
    </asuari>
    <TaxCatchAll xmlns="4fc8459e-692b-470d-a014-31b9e2216e42" xsi:nil="true"/>
    <lcf76f155ced4ddcb4097134ff3c332f xmlns="4675374c-5b94-4640-a46e-7db27059e4e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1F0D918-BE71-4F9B-B395-1FF7AAF314B7}"/>
</file>

<file path=customXml/itemProps2.xml><?xml version="1.0" encoding="utf-8"?>
<ds:datastoreItem xmlns:ds="http://schemas.openxmlformats.org/officeDocument/2006/customXml" ds:itemID="{B02DB5C5-4936-47DB-885A-41F4049C37B3}"/>
</file>

<file path=customXml/itemProps3.xml><?xml version="1.0" encoding="utf-8"?>
<ds:datastoreItem xmlns:ds="http://schemas.openxmlformats.org/officeDocument/2006/customXml" ds:itemID="{308773E1-9AEF-4FD1-9345-2059AA5A00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Ingr x Econ</vt:lpstr>
      <vt:lpstr>DS1</vt:lpstr>
      <vt:lpstr>__bookmark_1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Gálvez Bricullé</dc:creator>
  <cp:lastModifiedBy>Marc Gálvez Bricullé</cp:lastModifiedBy>
  <dcterms:created xsi:type="dcterms:W3CDTF">2025-12-24T09:38:27Z</dcterms:created>
  <dcterms:modified xsi:type="dcterms:W3CDTF">2025-12-24T09:39:14Z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0x01010036AF0C9F2820114297F0ED306473E22E</vt:lpwstr>
  </property>
</Properties>
</file>