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\"/>
    </mc:Choice>
  </mc:AlternateContent>
  <xr:revisionPtr revIDLastSave="0" documentId="13_ncr:1_{72065664-FFD1-4BC7-98E3-409FCC1C63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3" i="1" s="1"/>
  <c r="G62" i="1"/>
  <c r="F62" i="1"/>
  <c r="E62" i="1"/>
  <c r="D62" i="1"/>
  <c r="G61" i="1"/>
  <c r="F61" i="1"/>
  <c r="E61" i="1"/>
  <c r="D61" i="1"/>
  <c r="G60" i="1"/>
  <c r="F60" i="1"/>
  <c r="F63" i="1" s="1"/>
  <c r="E60" i="1"/>
  <c r="E63" i="1" s="1"/>
  <c r="D60" i="1"/>
  <c r="H57" i="1"/>
  <c r="G57" i="1"/>
  <c r="F57" i="1"/>
  <c r="E57" i="1"/>
  <c r="D57" i="1"/>
  <c r="H56" i="1"/>
  <c r="G56" i="1"/>
  <c r="F56" i="1"/>
  <c r="E56" i="1"/>
  <c r="D56" i="1"/>
  <c r="G55" i="1"/>
  <c r="F55" i="1"/>
  <c r="E55" i="1"/>
  <c r="D55" i="1"/>
  <c r="H53" i="1"/>
  <c r="G52" i="1"/>
  <c r="F52" i="1"/>
  <c r="E52" i="1"/>
  <c r="D52" i="1"/>
  <c r="G51" i="1"/>
  <c r="F51" i="1"/>
  <c r="E51" i="1"/>
  <c r="E53" i="1" s="1"/>
  <c r="D51" i="1"/>
  <c r="G48" i="1"/>
  <c r="F48" i="1"/>
  <c r="E48" i="1"/>
  <c r="D48" i="1"/>
  <c r="G47" i="1"/>
  <c r="F47" i="1"/>
  <c r="E47" i="1"/>
  <c r="D47" i="1"/>
  <c r="G46" i="1"/>
  <c r="F46" i="1"/>
  <c r="E46" i="1"/>
  <c r="D46" i="1"/>
  <c r="H45" i="1"/>
  <c r="H49" i="1" s="1"/>
  <c r="G45" i="1"/>
  <c r="F45" i="1"/>
  <c r="E45" i="1"/>
  <c r="D45" i="1"/>
  <c r="G42" i="1"/>
  <c r="F42" i="1"/>
  <c r="E42" i="1"/>
  <c r="D42" i="1"/>
  <c r="G41" i="1"/>
  <c r="F41" i="1"/>
  <c r="E41" i="1"/>
  <c r="D41" i="1"/>
  <c r="G40" i="1"/>
  <c r="F40" i="1"/>
  <c r="E40" i="1"/>
  <c r="D40" i="1"/>
  <c r="H39" i="1"/>
  <c r="H43" i="1" s="1"/>
  <c r="G39" i="1"/>
  <c r="F39" i="1"/>
  <c r="E39" i="1"/>
  <c r="D39" i="1"/>
  <c r="G36" i="1"/>
  <c r="F36" i="1"/>
  <c r="E36" i="1"/>
  <c r="D36" i="1"/>
  <c r="G35" i="1"/>
  <c r="F35" i="1"/>
  <c r="E35" i="1"/>
  <c r="D35" i="1"/>
  <c r="H34" i="1"/>
  <c r="H37" i="1" s="1"/>
  <c r="G34" i="1"/>
  <c r="F34" i="1"/>
  <c r="E34" i="1"/>
  <c r="D34" i="1"/>
  <c r="G33" i="1"/>
  <c r="F33" i="1"/>
  <c r="E33" i="1"/>
  <c r="D33" i="1"/>
  <c r="H31" i="1"/>
  <c r="G30" i="1"/>
  <c r="F30" i="1"/>
  <c r="E30" i="1"/>
  <c r="D30" i="1"/>
  <c r="G29" i="1"/>
  <c r="G31" i="1" s="1"/>
  <c r="F29" i="1"/>
  <c r="F31" i="1" s="1"/>
  <c r="E29" i="1"/>
  <c r="D29" i="1"/>
  <c r="D31" i="1" s="1"/>
  <c r="H22" i="1"/>
  <c r="H23" i="1" s="1"/>
  <c r="G22" i="1"/>
  <c r="G23" i="1" s="1"/>
  <c r="F22" i="1"/>
  <c r="F23" i="1" s="1"/>
  <c r="E22" i="1"/>
  <c r="E23" i="1" s="1"/>
  <c r="D22" i="1"/>
  <c r="D23" i="1" s="1"/>
  <c r="H20" i="1"/>
  <c r="G19" i="1"/>
  <c r="G20" i="1" s="1"/>
  <c r="F19" i="1"/>
  <c r="F20" i="1" s="1"/>
  <c r="E19" i="1"/>
  <c r="E20" i="1" s="1"/>
  <c r="D19" i="1"/>
  <c r="H16" i="1"/>
  <c r="H17" i="1" s="1"/>
  <c r="G16" i="1"/>
  <c r="G17" i="1" s="1"/>
  <c r="F16" i="1"/>
  <c r="F17" i="1" s="1"/>
  <c r="E16" i="1"/>
  <c r="E17" i="1" s="1"/>
  <c r="D16" i="1"/>
  <c r="H13" i="1"/>
  <c r="G13" i="1"/>
  <c r="F13" i="1"/>
  <c r="E13" i="1"/>
  <c r="D13" i="1"/>
  <c r="H12" i="1"/>
  <c r="G12" i="1"/>
  <c r="F12" i="1"/>
  <c r="E12" i="1"/>
  <c r="D12" i="1"/>
  <c r="H11" i="1"/>
  <c r="G11" i="1"/>
  <c r="F11" i="1"/>
  <c r="E11" i="1"/>
  <c r="D11" i="1"/>
  <c r="H10" i="1"/>
  <c r="H14" i="1" s="1"/>
  <c r="H25" i="1" s="1"/>
  <c r="G10" i="1"/>
  <c r="F10" i="1"/>
  <c r="E10" i="1"/>
  <c r="D10" i="1"/>
  <c r="G9" i="1"/>
  <c r="F9" i="1"/>
  <c r="E9" i="1"/>
  <c r="D9" i="1"/>
  <c r="H8" i="1"/>
  <c r="G8" i="1"/>
  <c r="F8" i="1"/>
  <c r="E8" i="1"/>
  <c r="D8" i="1"/>
  <c r="G7" i="1"/>
  <c r="G14" i="1" s="1"/>
  <c r="G25" i="1" s="1"/>
  <c r="F7" i="1"/>
  <c r="F14" i="1" s="1"/>
  <c r="F25" i="1" s="1"/>
  <c r="E7" i="1"/>
  <c r="E14" i="1" s="1"/>
  <c r="E25" i="1" s="1"/>
  <c r="D7" i="1"/>
  <c r="D14" i="1" s="1"/>
  <c r="E49" i="1" l="1"/>
  <c r="I57" i="1"/>
  <c r="I40" i="1"/>
  <c r="F58" i="1"/>
  <c r="D37" i="1"/>
  <c r="G37" i="1"/>
  <c r="G65" i="1" s="1"/>
  <c r="I35" i="1"/>
  <c r="E43" i="1"/>
  <c r="D49" i="1"/>
  <c r="G49" i="1"/>
  <c r="E58" i="1"/>
  <c r="H58" i="1"/>
  <c r="H65" i="1" s="1"/>
  <c r="I8" i="1"/>
  <c r="I11" i="1"/>
  <c r="I36" i="1"/>
  <c r="I41" i="1"/>
  <c r="I52" i="1"/>
  <c r="G58" i="1"/>
  <c r="I9" i="1"/>
  <c r="I12" i="1"/>
  <c r="I13" i="1"/>
  <c r="E31" i="1"/>
  <c r="I39" i="1"/>
  <c r="G43" i="1"/>
  <c r="I42" i="1"/>
  <c r="F49" i="1"/>
  <c r="I46" i="1"/>
  <c r="I47" i="1"/>
  <c r="I48" i="1"/>
  <c r="F53" i="1"/>
  <c r="D58" i="1"/>
  <c r="D65" i="1" s="1"/>
  <c r="G63" i="1"/>
  <c r="I10" i="1"/>
  <c r="I30" i="1"/>
  <c r="F37" i="1"/>
  <c r="F65" i="1" s="1"/>
  <c r="I34" i="1"/>
  <c r="F43" i="1"/>
  <c r="D53" i="1"/>
  <c r="G53" i="1"/>
  <c r="I56" i="1"/>
  <c r="I60" i="1"/>
  <c r="I61" i="1"/>
  <c r="I62" i="1"/>
  <c r="I7" i="1"/>
  <c r="I16" i="1"/>
  <c r="I22" i="1"/>
  <c r="I19" i="1"/>
  <c r="E37" i="1"/>
  <c r="I51" i="1"/>
  <c r="I55" i="1"/>
  <c r="D17" i="1"/>
  <c r="D25" i="1" s="1"/>
  <c r="D20" i="1"/>
  <c r="D43" i="1"/>
  <c r="D63" i="1"/>
  <c r="I29" i="1"/>
  <c r="I45" i="1"/>
  <c r="I33" i="1"/>
  <c r="E65" i="1" l="1"/>
  <c r="I43" i="1"/>
  <c r="I63" i="1"/>
  <c r="I49" i="1"/>
  <c r="I17" i="1"/>
  <c r="I14" i="1"/>
  <c r="I31" i="1"/>
  <c r="I23" i="1"/>
  <c r="I37" i="1"/>
  <c r="I58" i="1"/>
  <c r="I20" i="1"/>
  <c r="I53" i="1"/>
  <c r="I65" i="1" l="1"/>
  <c r="I25" i="1"/>
</calcChain>
</file>

<file path=xl/sharedStrings.xml><?xml version="1.0" encoding="utf-8"?>
<sst xmlns="http://schemas.openxmlformats.org/spreadsheetml/2006/main" count="80" uniqueCount="34">
  <si>
    <t>GRUP</t>
  </si>
  <si>
    <t>NIVELL</t>
  </si>
  <si>
    <t>SOU</t>
  </si>
  <si>
    <t>PAGUES</t>
  </si>
  <si>
    <t>*12</t>
  </si>
  <si>
    <t>*2</t>
  </si>
  <si>
    <t>*14</t>
  </si>
  <si>
    <t>Personal Funcionari:</t>
  </si>
  <si>
    <t>Secretari Interventor</t>
  </si>
  <si>
    <t>A1</t>
  </si>
  <si>
    <t>Administrativa</t>
  </si>
  <si>
    <t>C1</t>
  </si>
  <si>
    <t>Aux.Administrativa</t>
  </si>
  <si>
    <t>C2</t>
  </si>
  <si>
    <t>Vigilant</t>
  </si>
  <si>
    <t>Agutzil</t>
  </si>
  <si>
    <t>AP</t>
  </si>
  <si>
    <t>Personal Laboral:</t>
  </si>
  <si>
    <t>Conserge Ensenyament</t>
  </si>
  <si>
    <t>Netejadora Ensenyam.</t>
  </si>
  <si>
    <t>Educadora</t>
  </si>
  <si>
    <t>Peó brigada</t>
  </si>
  <si>
    <t>Netejadora 25h/s</t>
  </si>
  <si>
    <t>Aux. Tècnic Cultura</t>
  </si>
  <si>
    <t>Aux.Admin. Cultura</t>
  </si>
  <si>
    <t>Conserge</t>
  </si>
  <si>
    <t>Aux. Tècnic Biblioteca</t>
  </si>
  <si>
    <t>Aux. Biblioteca</t>
  </si>
  <si>
    <t>Conserge Biblioteca</t>
  </si>
  <si>
    <t>AJUNTAMENT DE SANT PERE DE RIUDEBITLLES</t>
  </si>
  <si>
    <t>COMPLEMENT
DESTÍ</t>
  </si>
  <si>
    <t>COMPLEMENT ESPECÍFIC</t>
  </si>
  <si>
    <t>COMPLEMENT PRODUCTIVITAT</t>
  </si>
  <si>
    <t>TOTAL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</si>
</sst>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FFFFCC"/>
      </patternFill>
    </fill>
    <fill>
      <patternFill patternType="solid">
        <fgColor rgb="FF92D050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1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" fontId="2" fillId="3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4" fontId="2" fillId="3" borderId="0" xfId="0" applyNumberFormat="1" applyFont="1" applyFill="1"/>
    <xf numFmtId="0" fontId="1" fillId="0" borderId="0" xfId="0" applyFont="1"/>
    <xf numFmtId="4" fontId="1" fillId="0" borderId="0" xfId="0" applyNumberFormat="1" applyFont="1"/>
    <xf numFmtId="4" fontId="1" fillId="0" borderId="3" xfId="0" applyNumberFormat="1" applyFont="1" applyBorder="1"/>
    <xf numFmtId="4" fontId="1" fillId="0" borderId="5" xfId="0" applyNumberFormat="1" applyFont="1" applyBorder="1"/>
    <xf numFmtId="4" fontId="1" fillId="0" borderId="6" xfId="0" applyNumberFormat="1" applyFont="1" applyBorder="1"/>
    <xf numFmtId="4" fontId="1" fillId="3" borderId="0" xfId="0" applyNumberFormat="1" applyFont="1" applyFill="1"/>
    <xf numFmtId="4" fontId="1" fillId="0" borderId="4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workbookViewId="0">
      <selection activeCell="I4" sqref="I4"/>
    </sheetView>
  </sheetViews>
  <sheetFormatPr defaultColWidth="11.42578125" defaultRowHeight="12" x14ac:dyDescent="0.2"/>
  <cols>
    <col min="1" max="1" width="20.28515625" style="1" bestFit="1" customWidth="1"/>
    <col min="2" max="2" width="5.5703125" style="5" bestFit="1" customWidth="1"/>
    <col min="3" max="3" width="6.7109375" style="5" bestFit="1" customWidth="1"/>
    <col min="4" max="4" width="9.85546875" style="6" bestFit="1" customWidth="1"/>
    <col min="5" max="5" width="10.140625" style="6" customWidth="1"/>
    <col min="6" max="6" width="15.85546875" style="6" bestFit="1" customWidth="1"/>
    <col min="7" max="7" width="14.5703125" style="6" customWidth="1"/>
    <col min="8" max="8" width="14.85546875" style="6" customWidth="1"/>
    <col min="9" max="9" width="11.28515625" style="14" customWidth="1"/>
    <col min="10" max="16384" width="11.42578125" style="1"/>
  </cols>
  <sheetData>
    <row r="1" spans="1:9" ht="22.9" customHeight="1" x14ac:dyDescent="0.2">
      <c r="A1" s="24" t="s">
        <v>29</v>
      </c>
      <c r="B1" s="24"/>
      <c r="C1" s="24"/>
      <c r="D1" s="24"/>
      <c r="E1" s="24"/>
      <c r="F1" s="24"/>
      <c r="G1" s="24"/>
      <c r="H1" s="24"/>
      <c r="I1" s="24"/>
    </row>
    <row r="2" spans="1:9" s="2" customFormat="1" x14ac:dyDescent="0.2">
      <c r="D2" s="3"/>
      <c r="E2" s="3"/>
      <c r="F2" s="3"/>
      <c r="G2" s="3"/>
      <c r="H2" s="3"/>
      <c r="I2" s="3"/>
    </row>
    <row r="3" spans="1:9" s="2" customFormat="1" ht="24" x14ac:dyDescent="0.2">
      <c r="B3" s="20" t="s">
        <v>0</v>
      </c>
      <c r="C3" s="21" t="s">
        <v>1</v>
      </c>
      <c r="D3" s="22" t="s">
        <v>2</v>
      </c>
      <c r="E3" s="22" t="s">
        <v>3</v>
      </c>
      <c r="F3" s="23" t="s">
        <v>30</v>
      </c>
      <c r="G3" s="23" t="s">
        <v>31</v>
      </c>
      <c r="H3" s="23" t="s">
        <v>32</v>
      </c>
      <c r="I3" s="23" t="s">
        <v>33</v>
      </c>
    </row>
    <row r="4" spans="1:9" x14ac:dyDescent="0.2">
      <c r="D4" s="4" t="s">
        <v>4</v>
      </c>
      <c r="E4" s="4" t="s">
        <v>5</v>
      </c>
      <c r="F4" s="4" t="s">
        <v>6</v>
      </c>
      <c r="G4" s="4" t="s">
        <v>6</v>
      </c>
      <c r="H4" s="4" t="s">
        <v>6</v>
      </c>
      <c r="I4" s="3"/>
    </row>
    <row r="5" spans="1:9" x14ac:dyDescent="0.2">
      <c r="A5" s="7" t="s">
        <v>7</v>
      </c>
      <c r="B5" s="9"/>
      <c r="C5" s="9"/>
      <c r="D5" s="10"/>
      <c r="E5" s="10"/>
      <c r="F5" s="10"/>
      <c r="G5" s="10"/>
      <c r="H5" s="10"/>
      <c r="I5" s="11"/>
    </row>
    <row r="6" spans="1:9" x14ac:dyDescent="0.2">
      <c r="A6" s="13"/>
      <c r="D6" s="4"/>
      <c r="E6" s="4"/>
      <c r="F6" s="4"/>
      <c r="G6" s="4"/>
      <c r="H6" s="4"/>
      <c r="I6" s="3"/>
    </row>
    <row r="7" spans="1:9" x14ac:dyDescent="0.2">
      <c r="A7" s="1" t="s">
        <v>8</v>
      </c>
      <c r="B7" s="5" t="s">
        <v>9</v>
      </c>
      <c r="C7" s="5">
        <v>26</v>
      </c>
      <c r="D7" s="6">
        <f>1275.84*12</f>
        <v>15310.079999999998</v>
      </c>
      <c r="E7" s="6">
        <f>787.3*2</f>
        <v>1574.6</v>
      </c>
      <c r="F7" s="6">
        <f>803.22*14</f>
        <v>11245.08</v>
      </c>
      <c r="G7" s="6">
        <f>2385.12*14</f>
        <v>33391.68</v>
      </c>
      <c r="H7" s="6">
        <v>0</v>
      </c>
      <c r="I7" s="14">
        <f t="shared" ref="I7:I13" si="0">SUM(D7:H7)</f>
        <v>61521.439999999995</v>
      </c>
    </row>
    <row r="8" spans="1:9" x14ac:dyDescent="0.2">
      <c r="A8" s="1" t="s">
        <v>10</v>
      </c>
      <c r="B8" s="5" t="s">
        <v>11</v>
      </c>
      <c r="C8" s="5">
        <v>22</v>
      </c>
      <c r="D8" s="6">
        <f>828.3*12</f>
        <v>9939.5999999999985</v>
      </c>
      <c r="E8" s="6">
        <f>715.91*2</f>
        <v>1431.82</v>
      </c>
      <c r="F8" s="6">
        <f>586.53*14</f>
        <v>8211.42</v>
      </c>
      <c r="G8" s="6">
        <f>795.05*14</f>
        <v>11130.699999999999</v>
      </c>
      <c r="H8" s="6">
        <f>159.01*14</f>
        <v>2226.14</v>
      </c>
      <c r="I8" s="14">
        <f t="shared" si="0"/>
        <v>32939.679999999993</v>
      </c>
    </row>
    <row r="9" spans="1:9" x14ac:dyDescent="0.2">
      <c r="A9" s="1" t="s">
        <v>10</v>
      </c>
      <c r="B9" s="5" t="s">
        <v>11</v>
      </c>
      <c r="C9" s="5">
        <v>18</v>
      </c>
      <c r="D9" s="6">
        <f>828.3*12</f>
        <v>9939.5999999999985</v>
      </c>
      <c r="E9" s="6">
        <f>715.91*2</f>
        <v>1431.82</v>
      </c>
      <c r="F9" s="6">
        <f>454.2*14</f>
        <v>6358.8</v>
      </c>
      <c r="G9" s="6">
        <f>707.65*14</f>
        <v>9907.1</v>
      </c>
      <c r="H9" s="6">
        <v>0</v>
      </c>
      <c r="I9" s="14">
        <f t="shared" si="0"/>
        <v>27637.32</v>
      </c>
    </row>
    <row r="10" spans="1:9" x14ac:dyDescent="0.2">
      <c r="A10" s="1" t="s">
        <v>10</v>
      </c>
      <c r="B10" s="5" t="s">
        <v>11</v>
      </c>
      <c r="C10" s="5">
        <v>18</v>
      </c>
      <c r="D10" s="6">
        <f>828.3*12</f>
        <v>9939.5999999999985</v>
      </c>
      <c r="E10" s="6">
        <f>715.91*2</f>
        <v>1431.82</v>
      </c>
      <c r="F10" s="6">
        <f>454.2*14</f>
        <v>6358.8</v>
      </c>
      <c r="G10" s="6">
        <f>707.65*14</f>
        <v>9907.1</v>
      </c>
      <c r="H10" s="6">
        <f>159.01*14</f>
        <v>2226.14</v>
      </c>
      <c r="I10" s="14">
        <f t="shared" si="0"/>
        <v>29863.46</v>
      </c>
    </row>
    <row r="11" spans="1:9" x14ac:dyDescent="0.2">
      <c r="A11" s="1" t="s">
        <v>12</v>
      </c>
      <c r="B11" s="5" t="s">
        <v>13</v>
      </c>
      <c r="C11" s="5">
        <v>14</v>
      </c>
      <c r="D11" s="6">
        <f>689.38*12</f>
        <v>8272.56</v>
      </c>
      <c r="E11" s="6">
        <f>683.1*2</f>
        <v>1366.2</v>
      </c>
      <c r="F11" s="6">
        <f>350.92*14</f>
        <v>4912.88</v>
      </c>
      <c r="G11" s="6">
        <f>477.02*14</f>
        <v>6678.28</v>
      </c>
      <c r="H11" s="6">
        <f>159.01*14</f>
        <v>2226.14</v>
      </c>
      <c r="I11" s="14">
        <f t="shared" si="0"/>
        <v>23456.059999999998</v>
      </c>
    </row>
    <row r="12" spans="1:9" x14ac:dyDescent="0.2">
      <c r="A12" s="1" t="s">
        <v>12</v>
      </c>
      <c r="B12" s="5" t="s">
        <v>13</v>
      </c>
      <c r="C12" s="5">
        <v>14</v>
      </c>
      <c r="D12" s="6">
        <f>689.38*12</f>
        <v>8272.56</v>
      </c>
      <c r="E12" s="6">
        <f>683.1*2</f>
        <v>1366.2</v>
      </c>
      <c r="F12" s="6">
        <f>350.92*14</f>
        <v>4912.88</v>
      </c>
      <c r="G12" s="6">
        <f>477.02*14</f>
        <v>6678.28</v>
      </c>
      <c r="H12" s="6">
        <f>159.01*14</f>
        <v>2226.14</v>
      </c>
      <c r="I12" s="14">
        <f t="shared" si="0"/>
        <v>23456.059999999998</v>
      </c>
    </row>
    <row r="13" spans="1:9" x14ac:dyDescent="0.2">
      <c r="A13" s="1" t="s">
        <v>12</v>
      </c>
      <c r="B13" s="5" t="s">
        <v>13</v>
      </c>
      <c r="C13" s="5">
        <v>9</v>
      </c>
      <c r="D13" s="6">
        <f>689.38*12</f>
        <v>8272.56</v>
      </c>
      <c r="E13" s="6">
        <f>683.1*2</f>
        <v>1366.2</v>
      </c>
      <c r="F13" s="6">
        <f>234.68*14</f>
        <v>3285.52</v>
      </c>
      <c r="G13" s="6">
        <f>477.02*14</f>
        <v>6678.28</v>
      </c>
      <c r="H13" s="6">
        <f>175*14</f>
        <v>2450</v>
      </c>
      <c r="I13" s="14">
        <f t="shared" si="0"/>
        <v>22052.560000000001</v>
      </c>
    </row>
    <row r="14" spans="1:9" s="13" customFormat="1" x14ac:dyDescent="0.2">
      <c r="B14" s="2"/>
      <c r="C14" s="2"/>
      <c r="D14" s="14">
        <f>SUM(D7:D13)</f>
        <v>69946.559999999998</v>
      </c>
      <c r="E14" s="14">
        <f t="shared" ref="E14:H14" si="1">SUM(E7:E13)</f>
        <v>9968.66</v>
      </c>
      <c r="F14" s="14">
        <f t="shared" si="1"/>
        <v>45285.37999999999</v>
      </c>
      <c r="G14" s="14">
        <f t="shared" si="1"/>
        <v>84371.42</v>
      </c>
      <c r="H14" s="14">
        <f t="shared" si="1"/>
        <v>11354.56</v>
      </c>
      <c r="I14" s="14">
        <f t="shared" ref="I14" si="2">SUM(I7:I13)</f>
        <v>220926.58</v>
      </c>
    </row>
    <row r="16" spans="1:9" x14ac:dyDescent="0.2">
      <c r="A16" s="1" t="s">
        <v>14</v>
      </c>
      <c r="B16" s="5" t="s">
        <v>13</v>
      </c>
      <c r="C16" s="5">
        <v>14</v>
      </c>
      <c r="D16" s="6">
        <f>689.38*12</f>
        <v>8272.56</v>
      </c>
      <c r="E16" s="6">
        <f>683.1*2</f>
        <v>1366.2</v>
      </c>
      <c r="F16" s="6">
        <f>350.92*14</f>
        <v>4912.88</v>
      </c>
      <c r="G16" s="6">
        <f>477.02*14</f>
        <v>6678.28</v>
      </c>
      <c r="H16" s="6">
        <f>300*7</f>
        <v>2100</v>
      </c>
      <c r="I16" s="14">
        <f>SUM(D16:H16)</f>
        <v>23329.919999999998</v>
      </c>
    </row>
    <row r="17" spans="1:9" s="13" customFormat="1" x14ac:dyDescent="0.2">
      <c r="B17" s="2"/>
      <c r="C17" s="2"/>
      <c r="D17" s="14">
        <f t="shared" ref="D17:I17" si="3">SUM(D16)</f>
        <v>8272.56</v>
      </c>
      <c r="E17" s="14">
        <f t="shared" si="3"/>
        <v>1366.2</v>
      </c>
      <c r="F17" s="14">
        <f t="shared" si="3"/>
        <v>4912.88</v>
      </c>
      <c r="G17" s="14">
        <f t="shared" si="3"/>
        <v>6678.28</v>
      </c>
      <c r="H17" s="14">
        <f t="shared" si="3"/>
        <v>2100</v>
      </c>
      <c r="I17" s="14">
        <f t="shared" si="3"/>
        <v>23329.919999999998</v>
      </c>
    </row>
    <row r="19" spans="1:9" x14ac:dyDescent="0.2">
      <c r="A19" s="1" t="s">
        <v>12</v>
      </c>
      <c r="B19" s="5" t="s">
        <v>13</v>
      </c>
      <c r="C19" s="5">
        <v>9</v>
      </c>
      <c r="D19" s="6">
        <f>689.38*12</f>
        <v>8272.56</v>
      </c>
      <c r="E19" s="6">
        <f>683.1*2</f>
        <v>1366.2</v>
      </c>
      <c r="F19" s="6">
        <f>234.68*14</f>
        <v>3285.52</v>
      </c>
      <c r="G19" s="6">
        <f>477.02*14</f>
        <v>6678.28</v>
      </c>
      <c r="H19" s="6">
        <v>0</v>
      </c>
      <c r="I19" s="14">
        <f>SUM(D19:H19)</f>
        <v>19602.560000000001</v>
      </c>
    </row>
    <row r="20" spans="1:9" s="13" customFormat="1" x14ac:dyDescent="0.2">
      <c r="B20" s="2"/>
      <c r="C20" s="2"/>
      <c r="D20" s="14">
        <f t="shared" ref="D20:I20" si="4">SUM(D19)</f>
        <v>8272.56</v>
      </c>
      <c r="E20" s="14">
        <f t="shared" si="4"/>
        <v>1366.2</v>
      </c>
      <c r="F20" s="14">
        <f t="shared" si="4"/>
        <v>3285.52</v>
      </c>
      <c r="G20" s="14">
        <f t="shared" si="4"/>
        <v>6678.28</v>
      </c>
      <c r="H20" s="14">
        <f t="shared" si="4"/>
        <v>0</v>
      </c>
      <c r="I20" s="14">
        <f t="shared" si="4"/>
        <v>19602.560000000001</v>
      </c>
    </row>
    <row r="22" spans="1:9" x14ac:dyDescent="0.2">
      <c r="A22" s="1" t="s">
        <v>15</v>
      </c>
      <c r="B22" s="5" t="s">
        <v>16</v>
      </c>
      <c r="C22" s="5">
        <v>12</v>
      </c>
      <c r="D22" s="6">
        <f>630.97*12</f>
        <v>7571.64</v>
      </c>
      <c r="E22" s="6">
        <f>630.97*2</f>
        <v>1261.94</v>
      </c>
      <c r="F22" s="6">
        <f>299.21*14</f>
        <v>4188.9399999999996</v>
      </c>
      <c r="G22" s="6">
        <f>480.4*14</f>
        <v>6725.5999999999995</v>
      </c>
      <c r="H22" s="6">
        <f>159.01*14</f>
        <v>2226.14</v>
      </c>
      <c r="I22" s="14">
        <f>SUM(D22:H22)</f>
        <v>21974.26</v>
      </c>
    </row>
    <row r="23" spans="1:9" s="13" customFormat="1" x14ac:dyDescent="0.2">
      <c r="B23" s="2"/>
      <c r="C23" s="2"/>
      <c r="D23" s="14">
        <f t="shared" ref="D23:I23" si="5">SUM(D22)</f>
        <v>7571.64</v>
      </c>
      <c r="E23" s="14">
        <f t="shared" si="5"/>
        <v>1261.94</v>
      </c>
      <c r="F23" s="14">
        <f t="shared" si="5"/>
        <v>4188.9399999999996</v>
      </c>
      <c r="G23" s="14">
        <f t="shared" si="5"/>
        <v>6725.5999999999995</v>
      </c>
      <c r="H23" s="14">
        <f t="shared" si="5"/>
        <v>2226.14</v>
      </c>
      <c r="I23" s="14">
        <f t="shared" si="5"/>
        <v>21974.26</v>
      </c>
    </row>
    <row r="24" spans="1:9" s="13" customFormat="1" ht="12.75" thickBot="1" x14ac:dyDescent="0.25">
      <c r="B24" s="2"/>
      <c r="C24" s="2"/>
      <c r="D24" s="14"/>
      <c r="E24" s="14"/>
      <c r="F24" s="14"/>
      <c r="G24" s="14"/>
      <c r="H24" s="14"/>
      <c r="I24" s="14"/>
    </row>
    <row r="25" spans="1:9" s="13" customFormat="1" ht="12.75" thickBot="1" x14ac:dyDescent="0.25">
      <c r="B25" s="2"/>
      <c r="C25" s="2"/>
      <c r="D25" s="19">
        <f>D14+D17+D20+D23</f>
        <v>94063.319999999992</v>
      </c>
      <c r="E25" s="16">
        <f t="shared" ref="E25:I25" si="6">E14+E17+E20+E23</f>
        <v>13963.000000000002</v>
      </c>
      <c r="F25" s="16">
        <f t="shared" si="6"/>
        <v>57672.719999999987</v>
      </c>
      <c r="G25" s="16">
        <f t="shared" si="6"/>
        <v>104453.58</v>
      </c>
      <c r="H25" s="16">
        <f t="shared" si="6"/>
        <v>15680.699999999999</v>
      </c>
      <c r="I25" s="17">
        <f t="shared" si="6"/>
        <v>285833.32</v>
      </c>
    </row>
    <row r="27" spans="1:9" x14ac:dyDescent="0.2">
      <c r="A27" s="7" t="s">
        <v>17</v>
      </c>
      <c r="B27" s="8"/>
      <c r="C27" s="8"/>
      <c r="D27" s="12"/>
      <c r="E27" s="12"/>
      <c r="F27" s="12"/>
      <c r="G27" s="12"/>
      <c r="H27" s="12"/>
      <c r="I27" s="18"/>
    </row>
    <row r="28" spans="1:9" x14ac:dyDescent="0.2">
      <c r="A28" s="13"/>
      <c r="B28" s="1"/>
      <c r="C28" s="1"/>
    </row>
    <row r="29" spans="1:9" x14ac:dyDescent="0.2">
      <c r="A29" s="1" t="s">
        <v>12</v>
      </c>
      <c r="B29" s="5" t="s">
        <v>13</v>
      </c>
      <c r="C29" s="5">
        <v>14</v>
      </c>
      <c r="D29" s="6">
        <f>689.38*12</f>
        <v>8272.56</v>
      </c>
      <c r="E29" s="6">
        <f>683.1*2</f>
        <v>1366.2</v>
      </c>
      <c r="F29" s="6">
        <f>350.92*14</f>
        <v>4912.88</v>
      </c>
      <c r="G29" s="6">
        <f>477.02*14</f>
        <v>6678.28</v>
      </c>
      <c r="H29" s="6">
        <v>0</v>
      </c>
      <c r="I29" s="14">
        <f>SUM(D29:H29)</f>
        <v>21229.919999999998</v>
      </c>
    </row>
    <row r="30" spans="1:9" x14ac:dyDescent="0.2">
      <c r="A30" s="1" t="s">
        <v>12</v>
      </c>
      <c r="B30" s="5" t="s">
        <v>13</v>
      </c>
      <c r="C30" s="5">
        <v>14</v>
      </c>
      <c r="D30" s="6">
        <f>689.38*12</f>
        <v>8272.56</v>
      </c>
      <c r="E30" s="6">
        <f>683.1*2</f>
        <v>1366.2</v>
      </c>
      <c r="F30" s="6">
        <f>350.92*14</f>
        <v>4912.88</v>
      </c>
      <c r="G30" s="6">
        <f>477.02*14</f>
        <v>6678.28</v>
      </c>
      <c r="H30" s="6">
        <v>0</v>
      </c>
      <c r="I30" s="14">
        <f>SUM(D30:H30)</f>
        <v>21229.919999999998</v>
      </c>
    </row>
    <row r="31" spans="1:9" s="13" customFormat="1" x14ac:dyDescent="0.2">
      <c r="B31" s="2"/>
      <c r="C31" s="2"/>
      <c r="D31" s="14">
        <f>SUM(D29:D30)</f>
        <v>16545.12</v>
      </c>
      <c r="E31" s="14">
        <f t="shared" ref="E31:I31" si="7">SUM(E29:E30)</f>
        <v>2732.4</v>
      </c>
      <c r="F31" s="14">
        <f t="shared" si="7"/>
        <v>9825.76</v>
      </c>
      <c r="G31" s="14">
        <f t="shared" si="7"/>
        <v>13356.56</v>
      </c>
      <c r="H31" s="14">
        <f t="shared" si="7"/>
        <v>0</v>
      </c>
      <c r="I31" s="15">
        <f t="shared" si="7"/>
        <v>42459.839999999997</v>
      </c>
    </row>
    <row r="32" spans="1:9" x14ac:dyDescent="0.2">
      <c r="A32" s="13"/>
      <c r="B32" s="1"/>
      <c r="C32" s="1"/>
    </row>
    <row r="33" spans="1:9" x14ac:dyDescent="0.2">
      <c r="A33" s="1" t="s">
        <v>18</v>
      </c>
      <c r="B33" s="5" t="s">
        <v>16</v>
      </c>
      <c r="C33" s="5">
        <v>9</v>
      </c>
      <c r="D33" s="6">
        <f>630.97*12</f>
        <v>7571.64</v>
      </c>
      <c r="E33" s="6">
        <f>630.97*2</f>
        <v>1261.94</v>
      </c>
      <c r="F33" s="6">
        <f>234.68*14</f>
        <v>3285.52</v>
      </c>
      <c r="G33" s="6">
        <f>354.37*14</f>
        <v>4961.18</v>
      </c>
      <c r="H33" s="6">
        <v>0</v>
      </c>
      <c r="I33" s="14">
        <f>SUM(D33:H33)</f>
        <v>17080.28</v>
      </c>
    </row>
    <row r="34" spans="1:9" x14ac:dyDescent="0.2">
      <c r="A34" s="1" t="s">
        <v>19</v>
      </c>
      <c r="B34" s="5" t="s">
        <v>16</v>
      </c>
      <c r="C34" s="5">
        <v>9</v>
      </c>
      <c r="D34" s="6">
        <f>630.97*12</f>
        <v>7571.64</v>
      </c>
      <c r="E34" s="6">
        <f>630.97*2</f>
        <v>1261.94</v>
      </c>
      <c r="F34" s="6">
        <f>234.68*14</f>
        <v>3285.52</v>
      </c>
      <c r="G34" s="6">
        <f>241.54*14</f>
        <v>3381.56</v>
      </c>
      <c r="H34" s="6">
        <f>180.25*14</f>
        <v>2523.5</v>
      </c>
      <c r="I34" s="14">
        <f>SUM(D34:H34)</f>
        <v>18024.16</v>
      </c>
    </row>
    <row r="35" spans="1:9" x14ac:dyDescent="0.2">
      <c r="A35" s="1" t="s">
        <v>19</v>
      </c>
      <c r="B35" s="5" t="s">
        <v>16</v>
      </c>
      <c r="C35" s="5">
        <v>7</v>
      </c>
      <c r="D35" s="6">
        <f>630.97*12</f>
        <v>7571.64</v>
      </c>
      <c r="E35" s="6">
        <f>630.97*2</f>
        <v>1261.94</v>
      </c>
      <c r="F35" s="6">
        <f>208.82*14</f>
        <v>2923.48</v>
      </c>
      <c r="G35" s="6">
        <f>241.54*14</f>
        <v>3381.56</v>
      </c>
      <c r="H35" s="6">
        <v>0</v>
      </c>
      <c r="I35" s="14">
        <f>SUM(D35:H35)</f>
        <v>15138.619999999999</v>
      </c>
    </row>
    <row r="36" spans="1:9" x14ac:dyDescent="0.2">
      <c r="A36" s="1" t="s">
        <v>19</v>
      </c>
      <c r="B36" s="5" t="s">
        <v>16</v>
      </c>
      <c r="C36" s="5">
        <v>7</v>
      </c>
      <c r="D36" s="6">
        <f>630.97*12</f>
        <v>7571.64</v>
      </c>
      <c r="E36" s="6">
        <f>630.97*2</f>
        <v>1261.94</v>
      </c>
      <c r="F36" s="6">
        <f>208.82*14</f>
        <v>2923.48</v>
      </c>
      <c r="G36" s="6">
        <f>241.54*14</f>
        <v>3381.56</v>
      </c>
      <c r="H36" s="6">
        <v>0</v>
      </c>
      <c r="I36" s="14">
        <f>SUM(D36:H36)</f>
        <v>15138.619999999999</v>
      </c>
    </row>
    <row r="37" spans="1:9" s="13" customFormat="1" x14ac:dyDescent="0.2">
      <c r="B37" s="2"/>
      <c r="C37" s="2"/>
      <c r="D37" s="14">
        <f t="shared" ref="D37:I37" si="8">SUM(D33:D36)</f>
        <v>30286.560000000001</v>
      </c>
      <c r="E37" s="14">
        <f t="shared" si="8"/>
        <v>5047.76</v>
      </c>
      <c r="F37" s="14">
        <f t="shared" si="8"/>
        <v>12418</v>
      </c>
      <c r="G37" s="14">
        <f t="shared" si="8"/>
        <v>15105.859999999999</v>
      </c>
      <c r="H37" s="14">
        <f t="shared" si="8"/>
        <v>2523.5</v>
      </c>
      <c r="I37" s="15">
        <f t="shared" si="8"/>
        <v>65381.679999999993</v>
      </c>
    </row>
    <row r="39" spans="1:9" x14ac:dyDescent="0.2">
      <c r="A39" s="1" t="s">
        <v>20</v>
      </c>
      <c r="B39" s="5" t="s">
        <v>11</v>
      </c>
      <c r="C39" s="5">
        <v>14</v>
      </c>
      <c r="D39" s="6">
        <f>828.3*12</f>
        <v>9939.5999999999985</v>
      </c>
      <c r="E39" s="6">
        <f>715.91*2</f>
        <v>1431.82</v>
      </c>
      <c r="F39" s="6">
        <f>350.92*14</f>
        <v>4912.88</v>
      </c>
      <c r="G39" s="6">
        <f>477.02*14</f>
        <v>6678.28</v>
      </c>
      <c r="H39" s="6">
        <f>324.71*7</f>
        <v>2272.9699999999998</v>
      </c>
      <c r="I39" s="14">
        <f>SUM(D39:H39)</f>
        <v>25235.55</v>
      </c>
    </row>
    <row r="40" spans="1:9" x14ac:dyDescent="0.2">
      <c r="A40" s="1" t="s">
        <v>20</v>
      </c>
      <c r="B40" s="5" t="s">
        <v>11</v>
      </c>
      <c r="C40" s="5">
        <v>14</v>
      </c>
      <c r="D40" s="6">
        <f>828.3*12</f>
        <v>9939.5999999999985</v>
      </c>
      <c r="E40" s="6">
        <f>715.91*2</f>
        <v>1431.82</v>
      </c>
      <c r="F40" s="6">
        <f>350.92*14</f>
        <v>4912.88</v>
      </c>
      <c r="G40" s="6">
        <f>477.02*14</f>
        <v>6678.28</v>
      </c>
      <c r="H40" s="6">
        <v>0</v>
      </c>
      <c r="I40" s="14">
        <f>SUM(D40:H40)</f>
        <v>22962.579999999998</v>
      </c>
    </row>
    <row r="41" spans="1:9" x14ac:dyDescent="0.2">
      <c r="A41" s="1" t="s">
        <v>20</v>
      </c>
      <c r="B41" s="5" t="s">
        <v>11</v>
      </c>
      <c r="C41" s="5">
        <v>14</v>
      </c>
      <c r="D41" s="6">
        <f>828.3*12</f>
        <v>9939.5999999999985</v>
      </c>
      <c r="E41" s="6">
        <f>715.91*2</f>
        <v>1431.82</v>
      </c>
      <c r="F41" s="6">
        <f>350.92*14</f>
        <v>4912.88</v>
      </c>
      <c r="G41" s="6">
        <f>477.02*14</f>
        <v>6678.28</v>
      </c>
      <c r="H41" s="6">
        <v>0</v>
      </c>
      <c r="I41" s="14">
        <f>SUM(D41:H41)</f>
        <v>22962.579999999998</v>
      </c>
    </row>
    <row r="42" spans="1:9" x14ac:dyDescent="0.2">
      <c r="A42" s="1" t="s">
        <v>20</v>
      </c>
      <c r="B42" s="5" t="s">
        <v>11</v>
      </c>
      <c r="C42" s="5">
        <v>14</v>
      </c>
      <c r="D42" s="6">
        <f>828.3*12</f>
        <v>9939.5999999999985</v>
      </c>
      <c r="E42" s="6">
        <f>715.91*2</f>
        <v>1431.82</v>
      </c>
      <c r="F42" s="6">
        <f>350.92*14</f>
        <v>4912.88</v>
      </c>
      <c r="G42" s="6">
        <f>477.02*14</f>
        <v>6678.28</v>
      </c>
      <c r="H42" s="6">
        <v>0</v>
      </c>
      <c r="I42" s="14">
        <f>SUM(D42:H42)</f>
        <v>22962.579999999998</v>
      </c>
    </row>
    <row r="43" spans="1:9" s="13" customFormat="1" x14ac:dyDescent="0.2">
      <c r="B43" s="2"/>
      <c r="C43" s="2"/>
      <c r="D43" s="14">
        <f t="shared" ref="D43:I43" si="9">SUM(D39:D42)</f>
        <v>39758.399999999994</v>
      </c>
      <c r="E43" s="14">
        <f t="shared" si="9"/>
        <v>5727.28</v>
      </c>
      <c r="F43" s="14">
        <f t="shared" si="9"/>
        <v>19651.52</v>
      </c>
      <c r="G43" s="14">
        <f t="shared" si="9"/>
        <v>26713.119999999999</v>
      </c>
      <c r="H43" s="14">
        <f t="shared" si="9"/>
        <v>2272.9699999999998</v>
      </c>
      <c r="I43" s="15">
        <f t="shared" si="9"/>
        <v>94123.29</v>
      </c>
    </row>
    <row r="44" spans="1:9" s="13" customFormat="1" x14ac:dyDescent="0.2">
      <c r="B44" s="2"/>
      <c r="C44" s="2"/>
      <c r="D44" s="14"/>
      <c r="E44" s="14"/>
      <c r="F44" s="14"/>
      <c r="G44" s="14"/>
      <c r="H44" s="14"/>
      <c r="I44" s="14"/>
    </row>
    <row r="45" spans="1:9" x14ac:dyDescent="0.2">
      <c r="A45" s="1" t="s">
        <v>21</v>
      </c>
      <c r="B45" s="5" t="s">
        <v>16</v>
      </c>
      <c r="C45" s="5">
        <v>13</v>
      </c>
      <c r="D45" s="6">
        <f>630.97*12</f>
        <v>7571.64</v>
      </c>
      <c r="E45" s="6">
        <f>630.97*2</f>
        <v>1261.94</v>
      </c>
      <c r="F45" s="6">
        <f>325.05*14</f>
        <v>4550.7</v>
      </c>
      <c r="G45" s="6">
        <f>556.18*14</f>
        <v>7786.5199999999995</v>
      </c>
      <c r="H45" s="6">
        <f>262.65*14</f>
        <v>3677.0999999999995</v>
      </c>
      <c r="I45" s="14">
        <f>SUM(D45:H45)</f>
        <v>24847.899999999998</v>
      </c>
    </row>
    <row r="46" spans="1:9" x14ac:dyDescent="0.2">
      <c r="A46" s="1" t="s">
        <v>21</v>
      </c>
      <c r="B46" s="5" t="s">
        <v>16</v>
      </c>
      <c r="C46" s="5">
        <v>9</v>
      </c>
      <c r="D46" s="6">
        <f>630.97*12</f>
        <v>7571.64</v>
      </c>
      <c r="E46" s="6">
        <f>630.97*2</f>
        <v>1261.94</v>
      </c>
      <c r="F46" s="6">
        <f>234.68*14</f>
        <v>3285.52</v>
      </c>
      <c r="G46" s="6">
        <f>440.23*14</f>
        <v>6163.22</v>
      </c>
      <c r="H46" s="6">
        <v>0</v>
      </c>
      <c r="I46" s="14">
        <f>SUM(D46:H46)</f>
        <v>18282.32</v>
      </c>
    </row>
    <row r="47" spans="1:9" x14ac:dyDescent="0.2">
      <c r="A47" s="1" t="s">
        <v>21</v>
      </c>
      <c r="B47" s="5" t="s">
        <v>16</v>
      </c>
      <c r="C47" s="5">
        <v>9</v>
      </c>
      <c r="D47" s="6">
        <f>630.97*12</f>
        <v>7571.64</v>
      </c>
      <c r="E47" s="6">
        <f>630.97*2</f>
        <v>1261.94</v>
      </c>
      <c r="F47" s="6">
        <f>234.68*14</f>
        <v>3285.52</v>
      </c>
      <c r="G47" s="6">
        <f>440.23*14</f>
        <v>6163.22</v>
      </c>
      <c r="H47" s="6">
        <v>0</v>
      </c>
      <c r="I47" s="14">
        <f>SUM(D47:H47)</f>
        <v>18282.32</v>
      </c>
    </row>
    <row r="48" spans="1:9" x14ac:dyDescent="0.2">
      <c r="A48" s="1" t="s">
        <v>21</v>
      </c>
      <c r="B48" s="5" t="s">
        <v>16</v>
      </c>
      <c r="C48" s="5">
        <v>9</v>
      </c>
      <c r="D48" s="6">
        <f>630.97*12</f>
        <v>7571.64</v>
      </c>
      <c r="E48" s="6">
        <f>630.97*2</f>
        <v>1261.94</v>
      </c>
      <c r="F48" s="6">
        <f>234.68*14</f>
        <v>3285.52</v>
      </c>
      <c r="G48" s="6">
        <f>440.23*14</f>
        <v>6163.22</v>
      </c>
      <c r="H48" s="6">
        <v>0</v>
      </c>
      <c r="I48" s="14">
        <f>SUM(D48:H48)</f>
        <v>18282.32</v>
      </c>
    </row>
    <row r="49" spans="1:9" s="13" customFormat="1" x14ac:dyDescent="0.2">
      <c r="B49" s="2"/>
      <c r="C49" s="2"/>
      <c r="D49" s="14">
        <f t="shared" ref="D49:I49" si="10">SUM(D45:D48)</f>
        <v>30286.560000000001</v>
      </c>
      <c r="E49" s="14">
        <f t="shared" si="10"/>
        <v>5047.76</v>
      </c>
      <c r="F49" s="14">
        <f t="shared" si="10"/>
        <v>14407.26</v>
      </c>
      <c r="G49" s="14">
        <f t="shared" si="10"/>
        <v>26276.18</v>
      </c>
      <c r="H49" s="14">
        <f t="shared" si="10"/>
        <v>3677.0999999999995</v>
      </c>
      <c r="I49" s="15">
        <f t="shared" si="10"/>
        <v>79694.86</v>
      </c>
    </row>
    <row r="51" spans="1:9" x14ac:dyDescent="0.2">
      <c r="A51" s="1" t="s">
        <v>12</v>
      </c>
      <c r="B51" s="5" t="s">
        <v>13</v>
      </c>
      <c r="C51" s="5">
        <v>14</v>
      </c>
      <c r="D51" s="6">
        <f>689.38*12</f>
        <v>8272.56</v>
      </c>
      <c r="E51" s="6">
        <f>683.1*2</f>
        <v>1366.2</v>
      </c>
      <c r="F51" s="6">
        <f>350.92*14</f>
        <v>4912.88</v>
      </c>
      <c r="G51" s="6">
        <f>414.38*14</f>
        <v>5801.32</v>
      </c>
      <c r="H51" s="6">
        <v>0</v>
      </c>
      <c r="I51" s="14">
        <f>SUM(D51:H51)</f>
        <v>20352.96</v>
      </c>
    </row>
    <row r="52" spans="1:9" x14ac:dyDescent="0.2">
      <c r="A52" s="1" t="s">
        <v>22</v>
      </c>
      <c r="B52" s="5" t="s">
        <v>16</v>
      </c>
      <c r="C52" s="5">
        <v>7</v>
      </c>
      <c r="D52" s="6">
        <f>420.6*12</f>
        <v>5047.2000000000007</v>
      </c>
      <c r="E52" s="6">
        <f>127.04*12</f>
        <v>1524.48</v>
      </c>
      <c r="F52" s="6">
        <f>139.2*14</f>
        <v>1948.7999999999997</v>
      </c>
      <c r="G52" s="6">
        <f>161.03*14</f>
        <v>2254.42</v>
      </c>
      <c r="H52" s="6">
        <v>0</v>
      </c>
      <c r="I52" s="14">
        <f>SUM(D52:H52)</f>
        <v>10774.9</v>
      </c>
    </row>
    <row r="53" spans="1:9" s="13" customFormat="1" x14ac:dyDescent="0.2">
      <c r="B53" s="2"/>
      <c r="C53" s="2"/>
      <c r="D53" s="14">
        <f>SUM(D51:D52)</f>
        <v>13319.76</v>
      </c>
      <c r="E53" s="14">
        <f t="shared" ref="E53:I53" si="11">SUM(E51:E52)</f>
        <v>2890.6800000000003</v>
      </c>
      <c r="F53" s="14">
        <f t="shared" si="11"/>
        <v>6861.68</v>
      </c>
      <c r="G53" s="14">
        <f t="shared" si="11"/>
        <v>8055.74</v>
      </c>
      <c r="H53" s="14">
        <f t="shared" si="11"/>
        <v>0</v>
      </c>
      <c r="I53" s="15">
        <f t="shared" si="11"/>
        <v>31127.86</v>
      </c>
    </row>
    <row r="55" spans="1:9" x14ac:dyDescent="0.2">
      <c r="A55" s="1" t="s">
        <v>23</v>
      </c>
      <c r="B55" s="5" t="s">
        <v>11</v>
      </c>
      <c r="C55" s="5">
        <v>14</v>
      </c>
      <c r="D55" s="6">
        <f>828.3*12</f>
        <v>9939.5999999999985</v>
      </c>
      <c r="E55" s="6">
        <f>715.91*2</f>
        <v>1431.82</v>
      </c>
      <c r="F55" s="6">
        <f>350.92*14</f>
        <v>4912.88</v>
      </c>
      <c r="G55" s="6">
        <f>499.92*14</f>
        <v>6998.88</v>
      </c>
      <c r="H55" s="6">
        <v>0</v>
      </c>
      <c r="I55" s="14">
        <f>SUM(D55:H55)</f>
        <v>23283.18</v>
      </c>
    </row>
    <row r="56" spans="1:9" x14ac:dyDescent="0.2">
      <c r="A56" s="1" t="s">
        <v>24</v>
      </c>
      <c r="B56" s="5" t="s">
        <v>13</v>
      </c>
      <c r="C56" s="5">
        <v>9</v>
      </c>
      <c r="D56" s="6">
        <f>689.38*12</f>
        <v>8272.56</v>
      </c>
      <c r="E56" s="6">
        <f>683.1*2</f>
        <v>1366.2</v>
      </c>
      <c r="F56" s="6">
        <f>234.68*14</f>
        <v>3285.52</v>
      </c>
      <c r="G56" s="6">
        <f>477.02*14</f>
        <v>6678.28</v>
      </c>
      <c r="H56" s="6">
        <f>161.83*14</f>
        <v>2265.6200000000003</v>
      </c>
      <c r="I56" s="14">
        <f>SUM(D56:H56)</f>
        <v>21868.18</v>
      </c>
    </row>
    <row r="57" spans="1:9" x14ac:dyDescent="0.2">
      <c r="A57" s="1" t="s">
        <v>25</v>
      </c>
      <c r="B57" s="5" t="s">
        <v>16</v>
      </c>
      <c r="C57" s="5">
        <v>7</v>
      </c>
      <c r="D57" s="6">
        <f>630.97*12</f>
        <v>7571.64</v>
      </c>
      <c r="E57" s="6">
        <f>630.97*2</f>
        <v>1261.94</v>
      </c>
      <c r="F57" s="6">
        <f>208.82*14</f>
        <v>2923.48</v>
      </c>
      <c r="G57" s="6">
        <f>354.37*14</f>
        <v>4961.18</v>
      </c>
      <c r="H57" s="6">
        <f>204.73*14</f>
        <v>2866.22</v>
      </c>
      <c r="I57" s="14">
        <f>SUM(D57:H57)</f>
        <v>19584.46</v>
      </c>
    </row>
    <row r="58" spans="1:9" s="13" customFormat="1" x14ac:dyDescent="0.2">
      <c r="B58" s="2"/>
      <c r="C58" s="2"/>
      <c r="D58" s="14">
        <f>SUM(D55:D57)</f>
        <v>25783.799999999996</v>
      </c>
      <c r="E58" s="14">
        <f t="shared" ref="E58:I58" si="12">SUM(E55:E57)</f>
        <v>4059.96</v>
      </c>
      <c r="F58" s="14">
        <f t="shared" si="12"/>
        <v>11121.88</v>
      </c>
      <c r="G58" s="14">
        <f t="shared" si="12"/>
        <v>18638.34</v>
      </c>
      <c r="H58" s="14">
        <f t="shared" si="12"/>
        <v>5131.84</v>
      </c>
      <c r="I58" s="15">
        <f t="shared" si="12"/>
        <v>64735.82</v>
      </c>
    </row>
    <row r="60" spans="1:9" x14ac:dyDescent="0.2">
      <c r="A60" s="1" t="s">
        <v>26</v>
      </c>
      <c r="B60" s="5" t="s">
        <v>11</v>
      </c>
      <c r="C60" s="5">
        <v>14</v>
      </c>
      <c r="D60" s="6">
        <f>828.3*6</f>
        <v>4969.7999999999993</v>
      </c>
      <c r="E60" s="6">
        <f>715.91*1</f>
        <v>715.91</v>
      </c>
      <c r="F60" s="6">
        <f>350.92*7</f>
        <v>2456.44</v>
      </c>
      <c r="G60" s="6">
        <f>486.56*7</f>
        <v>3405.92</v>
      </c>
      <c r="H60" s="6">
        <v>0</v>
      </c>
      <c r="I60" s="14">
        <f>SUM(D60:H60)</f>
        <v>11548.07</v>
      </c>
    </row>
    <row r="61" spans="1:9" x14ac:dyDescent="0.2">
      <c r="A61" s="1" t="s">
        <v>27</v>
      </c>
      <c r="B61" s="5" t="s">
        <v>13</v>
      </c>
      <c r="C61" s="5">
        <v>9</v>
      </c>
      <c r="D61" s="6">
        <f>689.38*6</f>
        <v>4136.28</v>
      </c>
      <c r="E61" s="6">
        <f>683.1*1</f>
        <v>683.1</v>
      </c>
      <c r="F61" s="6">
        <f>234.68*7</f>
        <v>1642.76</v>
      </c>
      <c r="G61" s="6">
        <f>486.56*7</f>
        <v>3405.92</v>
      </c>
      <c r="H61" s="6">
        <v>0</v>
      </c>
      <c r="I61" s="14">
        <f>SUM(D61:H61)</f>
        <v>9868.0600000000013</v>
      </c>
    </row>
    <row r="62" spans="1:9" x14ac:dyDescent="0.2">
      <c r="A62" s="1" t="s">
        <v>28</v>
      </c>
      <c r="B62" s="5" t="s">
        <v>16</v>
      </c>
      <c r="C62" s="5">
        <v>9</v>
      </c>
      <c r="D62" s="6">
        <f>630.97*12</f>
        <v>7571.64</v>
      </c>
      <c r="E62" s="6">
        <f>630.97*2</f>
        <v>1261.94</v>
      </c>
      <c r="F62" s="6">
        <f>234.68*14</f>
        <v>3285.52</v>
      </c>
      <c r="G62" s="6">
        <f>354.37*14</f>
        <v>4961.18</v>
      </c>
      <c r="H62" s="6">
        <f>204.73*14</f>
        <v>2866.22</v>
      </c>
      <c r="I62" s="14">
        <f>SUM(D62:H62)</f>
        <v>19946.5</v>
      </c>
    </row>
    <row r="63" spans="1:9" s="13" customFormat="1" x14ac:dyDescent="0.2">
      <c r="B63" s="2"/>
      <c r="C63" s="2"/>
      <c r="D63" s="14">
        <f t="shared" ref="D63:I63" si="13">SUM(D60:D62)</f>
        <v>16677.719999999998</v>
      </c>
      <c r="E63" s="14">
        <f t="shared" si="13"/>
        <v>2660.95</v>
      </c>
      <c r="F63" s="14">
        <f t="shared" si="13"/>
        <v>7384.7199999999993</v>
      </c>
      <c r="G63" s="14">
        <f t="shared" si="13"/>
        <v>11773.02</v>
      </c>
      <c r="H63" s="14">
        <f t="shared" si="13"/>
        <v>2866.22</v>
      </c>
      <c r="I63" s="15">
        <f t="shared" si="13"/>
        <v>41362.630000000005</v>
      </c>
    </row>
    <row r="64" spans="1:9" s="13" customFormat="1" ht="12.75" thickBot="1" x14ac:dyDescent="0.25">
      <c r="B64" s="2"/>
      <c r="C64" s="2"/>
      <c r="D64" s="14"/>
      <c r="E64" s="14"/>
      <c r="F64" s="14"/>
      <c r="G64" s="14"/>
      <c r="H64" s="14"/>
      <c r="I64" s="14"/>
    </row>
    <row r="65" spans="2:9" s="13" customFormat="1" ht="12.75" thickBot="1" x14ac:dyDescent="0.25">
      <c r="B65" s="2"/>
      <c r="C65" s="2"/>
      <c r="D65" s="19">
        <f>D31+D37+D43+D49+D53+D58+D63</f>
        <v>172657.91999999998</v>
      </c>
      <c r="E65" s="16">
        <f t="shared" ref="E65:G65" si="14">E31+E37+E43+E49+E53+E58+E63</f>
        <v>28166.789999999997</v>
      </c>
      <c r="F65" s="16">
        <f t="shared" si="14"/>
        <v>81670.820000000007</v>
      </c>
      <c r="G65" s="16">
        <f t="shared" si="14"/>
        <v>119918.82</v>
      </c>
      <c r="H65" s="16">
        <f>H31+H37+H43+H49+H53+H58+H63</f>
        <v>16471.63</v>
      </c>
      <c r="I65" s="17">
        <f>I31+I37+I43+I49+I53+I58+I63</f>
        <v>418885.98</v>
      </c>
    </row>
    <row r="66" spans="2:9" s="13" customFormat="1" x14ac:dyDescent="0.2">
      <c r="B66" s="2"/>
      <c r="C66" s="2"/>
      <c r="D66" s="14"/>
      <c r="E66" s="14"/>
      <c r="F66" s="14"/>
      <c r="G66" s="14"/>
      <c r="H66" s="14"/>
      <c r="I66" s="14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Guillem Codorniu</cp:lastModifiedBy>
  <dcterms:created xsi:type="dcterms:W3CDTF">2023-11-30T09:00:16Z</dcterms:created>
  <dcterms:modified xsi:type="dcterms:W3CDTF">2023-12-11T08:36:05Z</dcterms:modified>
</cp:coreProperties>
</file>