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RDENANCES FISCALS 2025 - EXP. 2379-2024\"/>
    </mc:Choice>
  </mc:AlternateContent>
  <xr:revisionPtr revIDLastSave="0" documentId="8_{2CBC1D33-765E-4F39-B2D1-114B61F4FED3}" xr6:coauthVersionLast="47" xr6:coauthVersionMax="47" xr10:uidLastSave="{00000000-0000-0000-0000-000000000000}"/>
  <workbookProtection workbookAlgorithmName="SHA-512" workbookHashValue="t5HLhWxs4GdjRNPgZbNGS5BwOZEoOEIqYGvO3kXLI5OLEPuYo2Foh9gvruFB5Cxk2LY+C/4yiU8h7X4DdCk6ow==" workbookSaltValue="siTxq0CbW/TtYnLI7wrqug==" workbookSpinCount="100000" lockStructure="1"/>
  <bookViews>
    <workbookView xWindow="-120" yWindow="-120" windowWidth="29040" windowHeight="15720" tabRatio="847" xr2:uid="{00000000-000D-0000-FFFF-FFFF00000000}"/>
  </bookViews>
  <sheets>
    <sheet name="INDEX" sheetId="16" r:id="rId1"/>
    <sheet name="DADES " sheetId="8" r:id="rId2"/>
    <sheet name="1.1 CERTIFICAT" sheetId="2" r:id="rId3"/>
    <sheet name="1.2 OFICINES " sheetId="12" r:id="rId4"/>
    <sheet name="1.3 AUTOSERVEIS" sheetId="13" r:id="rId5"/>
    <sheet name="1.4 RADIOCOMUNICACIÓ" sheetId="14" r:id="rId6"/>
    <sheet name="2.1.1 ANNEX III" sheetId="3" r:id="rId7"/>
    <sheet name="3.1 BAR RESTAURANT" sheetId="4" r:id="rId8"/>
    <sheet name="2.2.1 ANNEX II" sheetId="9" r:id="rId9"/>
    <sheet name="2.3 ANNEX I" sheetId="10" r:id="rId10"/>
    <sheet name="CANVI TITULARITAT" sheetId="5" r:id="rId11"/>
    <sheet name="RENOVACIONS" sheetId="7" r:id="rId12"/>
    <sheet name="PARAMETRES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7" l="1"/>
  <c r="D27" i="7"/>
  <c r="B20" i="8"/>
  <c r="B14" i="8"/>
  <c r="C85" i="7" s="1"/>
  <c r="E85" i="7" s="1"/>
  <c r="B19" i="8"/>
  <c r="C61" i="7" s="1"/>
  <c r="E61" i="7" s="1"/>
  <c r="B15" i="8"/>
  <c r="C72" i="7" s="1"/>
  <c r="E72" i="7" s="1"/>
  <c r="B16" i="8"/>
  <c r="C12" i="7" s="1"/>
  <c r="E12" i="7" s="1"/>
  <c r="D11" i="2"/>
  <c r="E6" i="2"/>
  <c r="A5" i="15"/>
  <c r="B13" i="8"/>
  <c r="C56" i="7" s="1"/>
  <c r="E88" i="7"/>
  <c r="E78" i="7"/>
  <c r="E64" i="7"/>
  <c r="E50" i="7"/>
  <c r="D24" i="7"/>
  <c r="E17" i="7"/>
  <c r="J79" i="7" s="1"/>
  <c r="K79" i="7" s="1"/>
  <c r="E10" i="4"/>
  <c r="E14" i="10"/>
  <c r="E14" i="9"/>
  <c r="E14" i="3"/>
  <c r="E14" i="2"/>
  <c r="D7" i="5"/>
  <c r="D5" i="5"/>
  <c r="D8" i="5" s="1"/>
  <c r="C25" i="7"/>
  <c r="C31" i="7" s="1"/>
  <c r="C37" i="7" s="1"/>
  <c r="C51" i="7" s="1"/>
  <c r="C65" i="7" s="1"/>
  <c r="C79" i="7" s="1"/>
  <c r="C89" i="7" s="1"/>
  <c r="E9" i="7"/>
  <c r="D36" i="7"/>
  <c r="D34" i="7"/>
  <c r="D30" i="7"/>
  <c r="D14" i="7"/>
  <c r="E86" i="7"/>
  <c r="D7" i="14"/>
  <c r="D5" i="14"/>
  <c r="D7" i="12"/>
  <c r="D7" i="13"/>
  <c r="D5" i="13"/>
  <c r="D28" i="7" s="1"/>
  <c r="D5" i="12"/>
  <c r="D22" i="7" s="1"/>
  <c r="E8" i="4"/>
  <c r="J25" i="7" l="1"/>
  <c r="K25" i="7" s="1"/>
  <c r="J37" i="7"/>
  <c r="K37" i="7" s="1"/>
  <c r="J51" i="7"/>
  <c r="K51" i="7" s="1"/>
  <c r="D8" i="14"/>
  <c r="J31" i="7"/>
  <c r="K31" i="7" s="1"/>
  <c r="D37" i="7"/>
  <c r="E89" i="7"/>
  <c r="D8" i="12"/>
  <c r="D8" i="13"/>
  <c r="C75" i="7"/>
  <c r="E75" i="7" s="1"/>
  <c r="C11" i="9"/>
  <c r="E11" i="9" s="1"/>
  <c r="C7" i="4"/>
  <c r="E7" i="4" s="1"/>
  <c r="E11" i="4" s="1"/>
  <c r="C7" i="2"/>
  <c r="E7" i="2" s="1"/>
  <c r="C7" i="3"/>
  <c r="E7" i="3" s="1"/>
  <c r="C7" i="10"/>
  <c r="E7" i="10" s="1"/>
  <c r="C43" i="7"/>
  <c r="E43" i="7" s="1"/>
  <c r="C57" i="7"/>
  <c r="E57" i="7" s="1"/>
  <c r="C11" i="10"/>
  <c r="E11" i="10" s="1"/>
  <c r="C11" i="2"/>
  <c r="E11" i="2" s="1"/>
  <c r="C47" i="7"/>
  <c r="E47" i="7" s="1"/>
  <c r="C14" i="7"/>
  <c r="E14" i="7" s="1"/>
  <c r="C11" i="3"/>
  <c r="E11" i="3" s="1"/>
  <c r="C45" i="7"/>
  <c r="E45" i="7" s="1"/>
  <c r="C9" i="10"/>
  <c r="E9" i="10" s="1"/>
  <c r="C9" i="3"/>
  <c r="E9" i="3" s="1"/>
  <c r="C9" i="2"/>
  <c r="E9" i="2" s="1"/>
  <c r="C9" i="9"/>
  <c r="E9" i="9" s="1"/>
  <c r="C73" i="7"/>
  <c r="E73" i="7" s="1"/>
  <c r="C70" i="7"/>
  <c r="C9" i="7"/>
  <c r="C59" i="7"/>
  <c r="E59" i="7" s="1"/>
  <c r="D31" i="7"/>
  <c r="D25" i="7"/>
  <c r="C8" i="10"/>
  <c r="E8" i="10" s="1"/>
  <c r="C6" i="3"/>
  <c r="C8" i="9"/>
  <c r="E8" i="9" s="1"/>
  <c r="C6" i="10"/>
  <c r="J65" i="7"/>
  <c r="K65" i="7" s="1"/>
  <c r="B17" i="8"/>
  <c r="C11" i="7"/>
  <c r="E11" i="7" s="1"/>
  <c r="C58" i="7"/>
  <c r="E58" i="7" s="1"/>
  <c r="J18" i="7"/>
  <c r="K18" i="7" s="1"/>
  <c r="C8" i="3"/>
  <c r="E8" i="3" s="1"/>
  <c r="C7" i="9"/>
  <c r="E7" i="9" s="1"/>
  <c r="C71" i="7"/>
  <c r="E71" i="7" s="1"/>
  <c r="C6" i="2"/>
  <c r="C10" i="7"/>
  <c r="E10" i="7" s="1"/>
  <c r="C8" i="2"/>
  <c r="E8" i="2" s="1"/>
  <c r="C84" i="7"/>
  <c r="J89" i="7"/>
  <c r="K89" i="7" s="1"/>
  <c r="C44" i="7"/>
  <c r="E44" i="7" s="1"/>
  <c r="C42" i="7"/>
  <c r="C6" i="9"/>
  <c r="C12" i="2" l="1"/>
  <c r="E12" i="2" s="1"/>
  <c r="E15" i="2" s="1"/>
  <c r="C12" i="9" l="1"/>
  <c r="E12" i="9" s="1"/>
  <c r="E15" i="9" s="1"/>
  <c r="C15" i="7"/>
  <c r="E15" i="7" s="1"/>
  <c r="E18" i="7" s="1"/>
  <c r="C48" i="7"/>
  <c r="E48" i="7" s="1"/>
  <c r="E51" i="7" s="1"/>
  <c r="C12" i="10"/>
  <c r="E12" i="10" s="1"/>
  <c r="E15" i="10" s="1"/>
  <c r="C76" i="7"/>
  <c r="E76" i="7" s="1"/>
  <c r="E79" i="7" s="1"/>
  <c r="C62" i="7"/>
  <c r="E62" i="7" s="1"/>
  <c r="E65" i="7" s="1"/>
  <c r="C12" i="3"/>
  <c r="E12" i="3" s="1"/>
  <c r="E15" i="3" s="1"/>
  <c r="B21" i="8"/>
</calcChain>
</file>

<file path=xl/sharedStrings.xml><?xml version="1.0" encoding="utf-8"?>
<sst xmlns="http://schemas.openxmlformats.org/spreadsheetml/2006/main" count="446" uniqueCount="130">
  <si>
    <t>Referència</t>
  </si>
  <si>
    <t>Activitat</t>
  </si>
  <si>
    <t>Base imposable</t>
  </si>
  <si>
    <t>Tipus</t>
  </si>
  <si>
    <t>Quota</t>
  </si>
  <si>
    <t>1.1</t>
  </si>
  <si>
    <t>Comunicació amb Certificat (LFAE)</t>
  </si>
  <si>
    <t>Superfície, m²</t>
  </si>
  <si>
    <t>€/m²</t>
  </si>
  <si>
    <t>€</t>
  </si>
  <si>
    <t>Fins a 100 m²</t>
  </si>
  <si>
    <t>Potencia instal·lada, kW</t>
  </si>
  <si>
    <t>kW</t>
  </si>
  <si>
    <t>€/kW</t>
  </si>
  <si>
    <t>TOTAL</t>
  </si>
  <si>
    <t xml:space="preserve">Activitat </t>
  </si>
  <si>
    <t>2.1.1</t>
  </si>
  <si>
    <t>De 101 fins a 2.000 m²</t>
  </si>
  <si>
    <t>De 2.001 fins a 20.000 m²</t>
  </si>
  <si>
    <t>2.2.1</t>
  </si>
  <si>
    <t>Activitat Annex II (LPCAA)</t>
  </si>
  <si>
    <t>O.F. núm. 8. Taxa per Comunicació d'activitat:</t>
  </si>
  <si>
    <t>O.F. núm. 6. Taxa per expedició de document administratiu:</t>
  </si>
  <si>
    <t>Preu fix:</t>
  </si>
  <si>
    <t>3.1</t>
  </si>
  <si>
    <t>Asimilable a restaurant</t>
  </si>
  <si>
    <t>preu fix:</t>
  </si>
  <si>
    <t xml:space="preserve"> </t>
  </si>
  <si>
    <t>CONCEPTE</t>
  </si>
  <si>
    <t>TIPUS</t>
  </si>
  <si>
    <t xml:space="preserve">BASE IMPONIBLE </t>
  </si>
  <si>
    <t>CUOTA</t>
  </si>
  <si>
    <t>Comunicació de canvi de titularitat d’activitat</t>
  </si>
  <si>
    <t>més de 20.000 m²</t>
  </si>
  <si>
    <t>fins a 300 kW</t>
  </si>
  <si>
    <t>més de 300 kW</t>
  </si>
  <si>
    <t>2.3</t>
  </si>
  <si>
    <t>fins  a 100 m²</t>
  </si>
  <si>
    <t xml:space="preserve">superficie patis 50% </t>
  </si>
  <si>
    <t>TOTAL TAXA</t>
  </si>
  <si>
    <t>més de 100 m²</t>
  </si>
  <si>
    <t>Fix</t>
  </si>
  <si>
    <t>fix</t>
  </si>
  <si>
    <t>Preu fix expedició document públic:</t>
  </si>
  <si>
    <t xml:space="preserve">Nota: </t>
  </si>
  <si>
    <t>Oficines bancaries</t>
  </si>
  <si>
    <t>Autoserveis fins 400m²:</t>
  </si>
  <si>
    <t>Radiocomunicació amb demarcació urbana:</t>
  </si>
  <si>
    <t>Règim de comunicació prèvia Annex III ( LPCAA)</t>
  </si>
  <si>
    <t>Règim de llicencia ambiental Annex II (LPCAA)</t>
  </si>
  <si>
    <t>Règim de autorització ambiental Annex I (LPCAA)</t>
  </si>
  <si>
    <t>Espectacles públics i activitats recreatives (LEPAR)</t>
  </si>
  <si>
    <t>(règim de llicència)</t>
  </si>
  <si>
    <t>1.4</t>
  </si>
  <si>
    <t>Autooserveis amb una superfice inferior 400m²</t>
  </si>
  <si>
    <t>1.3</t>
  </si>
  <si>
    <t>Oficines Bancaries</t>
  </si>
  <si>
    <t>1.2</t>
  </si>
  <si>
    <t>TOTAL B:</t>
  </si>
  <si>
    <t>Notes:</t>
  </si>
  <si>
    <t>ORDENANÇA FISCAL Nº 6</t>
  </si>
  <si>
    <t>En groc fixats en l'ordenança fiscal vigent any en curs</t>
  </si>
  <si>
    <t>(*) Els patis computen al 50% m² la superfíci útil.</t>
  </si>
  <si>
    <t>entre 101 a 2.000 m² (*)</t>
  </si>
  <si>
    <t>entre 2.001 a 20.000 m² (*)</t>
  </si>
  <si>
    <t>més de 20.000 m² (*)</t>
  </si>
  <si>
    <t>Autoserveis amb una superfice inferior 400m²</t>
  </si>
  <si>
    <t>TOTAL (A) aplicat 20 %</t>
  </si>
  <si>
    <t>OF. 6</t>
  </si>
  <si>
    <t>Activitat Annex I (LPCAA)</t>
  </si>
  <si>
    <t>O.F. núm. 8. Taxa per comunicació de canvi de titularitat:</t>
  </si>
  <si>
    <t>Canvi de titularitat de l'activitat</t>
  </si>
  <si>
    <t>TOTAL kW:</t>
  </si>
  <si>
    <t>Instalacions de radiocomunicació</t>
  </si>
  <si>
    <t xml:space="preserve">Fins a 300 kW </t>
  </si>
  <si>
    <t xml:space="preserve">Més de 300 kW </t>
  </si>
  <si>
    <t>Fins a 300 Kw</t>
  </si>
  <si>
    <t>import mínim de:</t>
  </si>
  <si>
    <t>Nota: l'OF Núm.8 recull altres activitats amb casuístiques poc habituals en aquest terme que no s'han recollit.</t>
  </si>
  <si>
    <t>entre 101 a 2.000 m² (límit 1.900 m²)</t>
  </si>
  <si>
    <t>entre 2.001 a 20.000 m² (límit 18.000 m²)</t>
  </si>
  <si>
    <t>Activitat Annex III (LPCAA)</t>
  </si>
  <si>
    <t>SUPERFÍCIE TOTAL ÚTIL m²:</t>
  </si>
  <si>
    <t>Potencia:</t>
  </si>
  <si>
    <t>Renovacions d'activitats, es liquidaran pel 20 % amb:</t>
  </si>
  <si>
    <t>O.F. núm. 8. Taxa per Llicència d'activitat:</t>
  </si>
  <si>
    <t>2on Superfície útil:</t>
  </si>
  <si>
    <t>ES6021001328160200001215</t>
  </si>
  <si>
    <t xml:space="preserve">Nota: Previ al registre electrònic, s'ha de fer la transferència al següent número de compte, </t>
  </si>
  <si>
    <t>indicant com a concepte el tràmit corresponent i adjuntant el comprovant de pagament.</t>
  </si>
  <si>
    <t>AUTOLIQUIDACIO PROVISIONAL D'ACTIVITAT 1.2</t>
  </si>
  <si>
    <t>AUTOLIQUIDACIÓ PROVISIONAL ACTIVITAT</t>
  </si>
  <si>
    <t xml:space="preserve">OF. 8 </t>
  </si>
  <si>
    <t>Columna A</t>
  </si>
  <si>
    <t>Columna B</t>
  </si>
  <si>
    <t>QUOTA</t>
  </si>
  <si>
    <t>Ordenances fiscals</t>
  </si>
  <si>
    <t>FULL DE CÀLCUL PER A L'AUTOLIQUIDACIÓ EN ELS TRÀMITS D'ACTIVITATS SEGONS L'ORDENANÇA FISCAL NÚM. 8</t>
  </si>
  <si>
    <t>NOTA:</t>
  </si>
  <si>
    <t>1er Potència, kW:</t>
  </si>
  <si>
    <t>Omplir únicament les caselles en verd (1er Potència, 2on Superfície útil i 3er Superfíci pati)</t>
  </si>
  <si>
    <t>3r Superfície pati:</t>
  </si>
  <si>
    <t>Després obrir la Pestanya Règim Activitat corresponent</t>
  </si>
  <si>
    <t>AUTOLIQUIDACIÓ ACTIVITAT 1.1</t>
  </si>
  <si>
    <t>Potència instal·lada, kW</t>
  </si>
  <si>
    <t>NOTA:  Amb el registre electrònic de la sol·licitud s'adjuntarà el comprovant del pagament, efectuat mitjançant transferència bancària al número de compte següent:</t>
  </si>
  <si>
    <t>AUTOLIQUIDACIO ACTIVITAT 1.4</t>
  </si>
  <si>
    <t>AUTOLIQUIDACIO ACTIVITAT 1.3</t>
  </si>
  <si>
    <t>AUTOLIQUIDACIÓ ACTIVITAT 2.1.1</t>
  </si>
  <si>
    <t>AUTOLIQUIDACIÓ ACTIVITAT ANNEX II</t>
  </si>
  <si>
    <t>AUTOLIQUIDACIO ACTIVITAT ANNEX I</t>
  </si>
  <si>
    <t>AUTOLIQUIDACIÓ RENOVACIÓ</t>
  </si>
  <si>
    <t xml:space="preserve"> El valor a disposar com autoliquidació serà el major valor entre les columnes A i B</t>
  </si>
  <si>
    <t>L’objecte d’aquest arxiu és facilitar l’autoliquidació de la taxa d’activitats, als efectes de donar compliment a l’article 8 de l’Ordenança Fiscal núm. 8, el qual estableix que en els procediment s’iniciïn a instància de part, s'ha d'adjuntar la documentació tècnica i administrativa requerida, així com l’imprès de pagament de la taxa.</t>
  </si>
  <si>
    <r>
      <t xml:space="preserve">Aquest fitxer té </t>
    </r>
    <r>
      <rPr>
        <b/>
        <sz val="8"/>
        <color theme="1"/>
        <rFont val="Aptos"/>
        <family val="2"/>
      </rPr>
      <t>13 pestanyes</t>
    </r>
    <r>
      <rPr>
        <sz val="8"/>
        <color theme="1"/>
        <rFont val="Aptos"/>
        <family val="2"/>
      </rPr>
      <t xml:space="preserve">. Únicament s'han d'introduir dades a la segona pestanya </t>
    </r>
    <r>
      <rPr>
        <b/>
        <sz val="8"/>
        <color theme="1"/>
        <rFont val="Aptos"/>
        <family val="2"/>
      </rPr>
      <t>“DADES”</t>
    </r>
    <r>
      <rPr>
        <sz val="8"/>
        <color theme="1"/>
        <rFont val="Aptos"/>
        <family val="2"/>
      </rPr>
      <t xml:space="preserve">, en concret, les variables corresponents a </t>
    </r>
    <r>
      <rPr>
        <b/>
        <sz val="8"/>
        <color theme="1"/>
        <rFont val="Aptos"/>
        <family val="2"/>
      </rPr>
      <t xml:space="preserve">potència </t>
    </r>
    <r>
      <rPr>
        <sz val="8"/>
        <color theme="1"/>
        <rFont val="Aptos"/>
        <family val="2"/>
      </rPr>
      <t xml:space="preserve">en kW, </t>
    </r>
    <r>
      <rPr>
        <b/>
        <sz val="8"/>
        <color theme="1"/>
        <rFont val="Aptos"/>
        <family val="2"/>
      </rPr>
      <t>superfície útil i superfície de pati</t>
    </r>
    <r>
      <rPr>
        <sz val="8"/>
        <color theme="1"/>
        <rFont val="Aptos"/>
        <family val="2"/>
      </rPr>
      <t xml:space="preserve"> en m². La resta de pestanyes als règims d'activitat corresponents, no permeten introduir o modificar cap dada, i donen el </t>
    </r>
    <r>
      <rPr>
        <b/>
        <sz val="8"/>
        <color theme="1"/>
        <rFont val="Aptos"/>
        <family val="2"/>
      </rPr>
      <t>càlcul de l’autoliquidació</t>
    </r>
    <r>
      <rPr>
        <sz val="8"/>
        <color theme="1"/>
        <rFont val="Aptos"/>
        <family val="2"/>
      </rPr>
      <t xml:space="preserve"> de manera automàtica.</t>
    </r>
  </si>
  <si>
    <r>
      <t>1ra.-</t>
    </r>
    <r>
      <rPr>
        <b/>
        <i/>
        <sz val="8"/>
        <color theme="1"/>
        <rFont val="Aptos"/>
        <family val="2"/>
      </rPr>
      <t>“INDEX”</t>
    </r>
    <r>
      <rPr>
        <i/>
        <sz val="8"/>
        <color theme="1"/>
        <rFont val="Aptos"/>
        <family val="2"/>
      </rPr>
      <t xml:space="preserve"> relació de les 13 pestanyes. </t>
    </r>
  </si>
  <si>
    <r>
      <t>2a.-</t>
    </r>
    <r>
      <rPr>
        <b/>
        <i/>
        <sz val="8"/>
        <color theme="1"/>
        <rFont val="Aptos"/>
        <family val="2"/>
      </rPr>
      <t>“DADES”</t>
    </r>
    <r>
      <rPr>
        <i/>
        <sz val="8"/>
        <color theme="1"/>
        <rFont val="Aptos"/>
        <family val="2"/>
      </rPr>
      <t xml:space="preserve"> </t>
    </r>
    <r>
      <rPr>
        <sz val="8"/>
        <color theme="1"/>
        <rFont val="Aptos"/>
        <family val="2"/>
      </rPr>
      <t>permet introduir, a l’ombrejat verd, les variables potència en kW, superfície útil i superfície de pati en m².</t>
    </r>
  </si>
  <si>
    <r>
      <t>3ra.-</t>
    </r>
    <r>
      <rPr>
        <b/>
        <i/>
        <sz val="8"/>
        <color theme="1"/>
        <rFont val="Aptos"/>
        <family val="2"/>
      </rPr>
      <t>“1.1 CERTIFICAT”</t>
    </r>
    <r>
      <rPr>
        <i/>
        <sz val="8"/>
        <color theme="1"/>
        <rFont val="Aptos"/>
        <family val="2"/>
      </rPr>
      <t xml:space="preserve"> contempla la taxa de les activitats amb règim de comunicació amb Certificat tècnic.</t>
    </r>
  </si>
  <si>
    <r>
      <t>4rt.-</t>
    </r>
    <r>
      <rPr>
        <b/>
        <i/>
        <sz val="8"/>
        <color theme="1"/>
        <rFont val="Aptos"/>
        <family val="2"/>
      </rPr>
      <t>“1.2 OFICINES”</t>
    </r>
    <r>
      <rPr>
        <i/>
        <sz val="8"/>
        <color theme="1"/>
        <rFont val="Aptos"/>
        <family val="2"/>
      </rPr>
      <t xml:space="preserve"> contempla la taxa de les activitats amb règim de comunicació d’oficines de les oficines bancàries.</t>
    </r>
  </si>
  <si>
    <r>
      <t>5è.-</t>
    </r>
    <r>
      <rPr>
        <b/>
        <i/>
        <sz val="8"/>
        <color theme="1"/>
        <rFont val="Aptos"/>
        <family val="2"/>
      </rPr>
      <t>“1.3 AUTOSERVEIS”</t>
    </r>
    <r>
      <rPr>
        <i/>
        <sz val="8"/>
        <color theme="1"/>
        <rFont val="Aptos"/>
        <family val="2"/>
      </rPr>
      <t xml:space="preserve"> contempla la taxa de les activitats amb règim de comunicació dels autoserveis fins a 400 m².</t>
    </r>
  </si>
  <si>
    <r>
      <t>6è.-</t>
    </r>
    <r>
      <rPr>
        <b/>
        <i/>
        <sz val="8"/>
        <color theme="1"/>
        <rFont val="Aptos"/>
        <family val="2"/>
      </rPr>
      <t>“1.4 RADIOCOMUNICACIÓ”</t>
    </r>
    <r>
      <rPr>
        <i/>
        <sz val="8"/>
        <color theme="1"/>
        <rFont val="Aptos"/>
        <family val="2"/>
      </rPr>
      <t xml:space="preserve"> contempla la taxa de les activitats amb règim de comunicació de radiocomunicació.</t>
    </r>
  </si>
  <si>
    <r>
      <t>7è.-</t>
    </r>
    <r>
      <rPr>
        <b/>
        <i/>
        <sz val="8"/>
        <color theme="1"/>
        <rFont val="Aptos"/>
        <family val="2"/>
      </rPr>
      <t>“2.1.1 ANNEX III”</t>
    </r>
    <r>
      <rPr>
        <i/>
        <sz val="8"/>
        <color theme="1"/>
        <rFont val="Aptos"/>
        <family val="2"/>
      </rPr>
      <t xml:space="preserve"> contempla la taxa de les activitats amb règim de comunicació amb Projecte i Certificat tècnic.</t>
    </r>
  </si>
  <si>
    <r>
      <t>8è.-</t>
    </r>
    <r>
      <rPr>
        <b/>
        <i/>
        <sz val="8"/>
        <color theme="1"/>
        <rFont val="Aptos"/>
        <family val="2"/>
      </rPr>
      <t>“3.1.1 BAR RESTAURANT”</t>
    </r>
    <r>
      <rPr>
        <i/>
        <sz val="8"/>
        <color theme="1"/>
        <rFont val="Aptos"/>
        <family val="2"/>
      </rPr>
      <t xml:space="preserve"> contempla la taxa de les activitats amb règim de comunicació.</t>
    </r>
  </si>
  <si>
    <r>
      <t>9è.-</t>
    </r>
    <r>
      <rPr>
        <b/>
        <i/>
        <sz val="8"/>
        <color theme="1"/>
        <rFont val="Aptos"/>
        <family val="2"/>
      </rPr>
      <t>“2.2.1 ANNEX II”</t>
    </r>
    <r>
      <rPr>
        <i/>
        <sz val="8"/>
        <color theme="1"/>
        <rFont val="Aptos"/>
        <family val="2"/>
      </rPr>
      <t xml:space="preserve"> contempla la taxa de les activitats amb règim de llicència ambiental.</t>
    </r>
  </si>
  <si>
    <r>
      <t>10è.-</t>
    </r>
    <r>
      <rPr>
        <b/>
        <i/>
        <sz val="8"/>
        <color theme="1"/>
        <rFont val="Aptos"/>
        <family val="2"/>
      </rPr>
      <t>“2.3 ANNEX I”</t>
    </r>
    <r>
      <rPr>
        <i/>
        <sz val="8"/>
        <color theme="1"/>
        <rFont val="Aptos"/>
        <family val="2"/>
      </rPr>
      <t xml:space="preserve"> contempla la taxa de les activitats amb règim d’Autorització ambiental.</t>
    </r>
  </si>
  <si>
    <r>
      <t>11è.-</t>
    </r>
    <r>
      <rPr>
        <b/>
        <i/>
        <sz val="8"/>
        <color theme="1"/>
        <rFont val="Aptos"/>
        <family val="2"/>
      </rPr>
      <t>“CANVI TITULARITAT”</t>
    </r>
    <r>
      <rPr>
        <i/>
        <sz val="8"/>
        <color theme="1"/>
        <rFont val="Aptos"/>
        <family val="2"/>
      </rPr>
      <t xml:space="preserve"> contempla la taxa per canvis de titularitat.</t>
    </r>
  </si>
  <si>
    <r>
      <t>12è.-</t>
    </r>
    <r>
      <rPr>
        <b/>
        <i/>
        <sz val="8"/>
        <color theme="1"/>
        <rFont val="Aptos"/>
        <family val="2"/>
      </rPr>
      <t>“RENOVACIONS”</t>
    </r>
    <r>
      <rPr>
        <i/>
        <sz val="8"/>
        <color theme="1"/>
        <rFont val="Aptos"/>
        <family val="2"/>
      </rPr>
      <t xml:space="preserve"> contempla la taxa per a les renovacions d’activitat.</t>
    </r>
  </si>
  <si>
    <r>
      <t>13è.-</t>
    </r>
    <r>
      <rPr>
        <b/>
        <i/>
        <sz val="8"/>
        <color theme="1"/>
        <rFont val="Aptos"/>
        <family val="2"/>
      </rPr>
      <t>“PARÀMETRES”</t>
    </r>
    <r>
      <rPr>
        <i/>
        <sz val="8"/>
        <color theme="1"/>
        <rFont val="Aptos"/>
        <family val="2"/>
      </rPr>
      <t xml:space="preserve"> contempla els valors establerts a les ordenances fiscals 6 i 8. </t>
    </r>
  </si>
  <si>
    <t>Per a qualsevol incidència en l'aplicació d'aquest full de càlcul es recomana contactar amb els Serveis Territorials de l'Ajuntament.</t>
  </si>
  <si>
    <t>Únicament s'han incorporat els tràmits de les activitats més habituals.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</si>
</sst>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  <numFmt numFmtId="165" formatCode="#,##0\ &quot;m²s&quot;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ourier New"/>
      <family val="3"/>
    </font>
    <font>
      <b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i/>
      <sz val="7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sz val="7"/>
      <color theme="1"/>
      <name val="Courier New"/>
      <family val="3"/>
    </font>
    <font>
      <sz val="12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Aptos"/>
      <family val="2"/>
    </font>
    <font>
      <sz val="8"/>
      <color theme="1"/>
      <name val="Aptos"/>
      <family val="2"/>
    </font>
    <font>
      <b/>
      <sz val="8"/>
      <color theme="1"/>
      <name val="Aptos"/>
      <family val="2"/>
    </font>
    <font>
      <b/>
      <i/>
      <sz val="8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7" fillId="4" borderId="0" applyNumberFormat="0" applyBorder="0" applyAlignment="0" applyProtection="0"/>
  </cellStyleXfs>
  <cellXfs count="31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6" xfId="0" applyFont="1" applyBorder="1" applyAlignment="1">
      <alignment horizontal="left"/>
    </xf>
    <xf numFmtId="0" fontId="0" fillId="2" borderId="8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0" borderId="8" xfId="0" applyBorder="1"/>
    <xf numFmtId="4" fontId="0" fillId="0" borderId="1" xfId="0" applyNumberFormat="1" applyBorder="1" applyAlignment="1">
      <alignment horizontal="center"/>
    </xf>
    <xf numFmtId="164" fontId="0" fillId="0" borderId="9" xfId="0" applyNumberFormat="1" applyBorder="1"/>
    <xf numFmtId="164" fontId="0" fillId="0" borderId="12" xfId="0" applyNumberForma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1" fillId="0" borderId="16" xfId="0" applyNumberFormat="1" applyFont="1" applyBorder="1"/>
    <xf numFmtId="164" fontId="0" fillId="0" borderId="4" xfId="0" applyNumberFormat="1" applyBorder="1"/>
    <xf numFmtId="0" fontId="0" fillId="0" borderId="19" xfId="0" applyBorder="1"/>
    <xf numFmtId="164" fontId="0" fillId="0" borderId="20" xfId="0" applyNumberFormat="1" applyBorder="1"/>
    <xf numFmtId="0" fontId="0" fillId="0" borderId="22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8" xfId="0" applyFill="1" applyBorder="1"/>
    <xf numFmtId="0" fontId="1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right"/>
    </xf>
    <xf numFmtId="0" fontId="5" fillId="0" borderId="0" xfId="0" applyFont="1"/>
    <xf numFmtId="0" fontId="0" fillId="0" borderId="26" xfId="0" applyBorder="1"/>
    <xf numFmtId="0" fontId="0" fillId="0" borderId="1" xfId="0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4" fontId="0" fillId="0" borderId="29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164" fontId="0" fillId="0" borderId="13" xfId="0" applyNumberFormat="1" applyBorder="1"/>
    <xf numFmtId="0" fontId="0" fillId="0" borderId="11" xfId="0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44" fontId="0" fillId="3" borderId="9" xfId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8" borderId="0" xfId="0" applyFill="1" applyProtection="1">
      <protection locked="0"/>
    </xf>
    <xf numFmtId="0" fontId="0" fillId="8" borderId="20" xfId="0" applyFill="1" applyBorder="1" applyProtection="1">
      <protection locked="0"/>
    </xf>
    <xf numFmtId="0" fontId="0" fillId="8" borderId="15" xfId="0" applyFill="1" applyBorder="1" applyProtection="1">
      <protection locked="0"/>
    </xf>
    <xf numFmtId="0" fontId="0" fillId="8" borderId="16" xfId="0" applyFill="1" applyBorder="1" applyProtection="1">
      <protection locked="0"/>
    </xf>
    <xf numFmtId="0" fontId="1" fillId="8" borderId="30" xfId="0" applyFont="1" applyFill="1" applyBorder="1" applyAlignment="1">
      <alignment horizontal="left"/>
    </xf>
    <xf numFmtId="0" fontId="0" fillId="8" borderId="19" xfId="0" applyFill="1" applyBorder="1"/>
    <xf numFmtId="0" fontId="1" fillId="8" borderId="19" xfId="0" applyFont="1" applyFill="1" applyBorder="1"/>
    <xf numFmtId="0" fontId="1" fillId="8" borderId="6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0" fillId="8" borderId="0" xfId="0" applyFill="1"/>
    <xf numFmtId="0" fontId="0" fillId="0" borderId="1" xfId="0" applyBorder="1" applyAlignment="1">
      <alignment horizontal="left"/>
    </xf>
    <xf numFmtId="0" fontId="0" fillId="0" borderId="21" xfId="0" applyBorder="1" applyAlignment="1">
      <alignment horizontal="left"/>
    </xf>
    <xf numFmtId="0" fontId="1" fillId="8" borderId="0" xfId="0" applyFont="1" applyFill="1" applyProtection="1">
      <protection locked="0"/>
    </xf>
    <xf numFmtId="0" fontId="1" fillId="8" borderId="20" xfId="0" applyFont="1" applyFill="1" applyBorder="1" applyProtection="1">
      <protection locked="0"/>
    </xf>
    <xf numFmtId="0" fontId="2" fillId="8" borderId="17" xfId="0" applyFont="1" applyFill="1" applyBorder="1"/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1" fillId="0" borderId="19" xfId="0" applyFont="1" applyBorder="1"/>
    <xf numFmtId="165" fontId="7" fillId="4" borderId="7" xfId="2" applyNumberFormat="1" applyBorder="1" applyProtection="1">
      <protection locked="0"/>
    </xf>
    <xf numFmtId="165" fontId="7" fillId="4" borderId="12" xfId="2" applyNumberFormat="1" applyBorder="1" applyProtection="1">
      <protection locked="0"/>
    </xf>
    <xf numFmtId="0" fontId="7" fillId="4" borderId="42" xfId="2" applyBorder="1" applyProtection="1">
      <protection locked="0"/>
    </xf>
    <xf numFmtId="0" fontId="10" fillId="0" borderId="0" xfId="0" applyFont="1"/>
    <xf numFmtId="0" fontId="11" fillId="3" borderId="0" xfId="0" applyFont="1" applyFill="1"/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0" fillId="0" borderId="30" xfId="0" applyFont="1" applyBorder="1"/>
    <xf numFmtId="0" fontId="10" fillId="0" borderId="23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6" xfId="0" applyFont="1" applyBorder="1" applyAlignment="1">
      <alignment horizontal="left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38" xfId="0" applyFont="1" applyBorder="1"/>
    <xf numFmtId="0" fontId="10" fillId="0" borderId="35" xfId="0" applyFont="1" applyBorder="1"/>
    <xf numFmtId="0" fontId="10" fillId="0" borderId="36" xfId="0" applyFont="1" applyBorder="1"/>
    <xf numFmtId="44" fontId="10" fillId="3" borderId="35" xfId="1" applyFont="1" applyFill="1" applyBorder="1"/>
    <xf numFmtId="44" fontId="10" fillId="3" borderId="36" xfId="1" applyFont="1" applyFill="1" applyBorder="1"/>
    <xf numFmtId="44" fontId="11" fillId="7" borderId="37" xfId="0" applyNumberFormat="1" applyFont="1" applyFill="1" applyBorder="1"/>
    <xf numFmtId="0" fontId="10" fillId="2" borderId="8" xfId="0" applyFont="1" applyFill="1" applyBorder="1"/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 vertical="center"/>
    </xf>
    <xf numFmtId="0" fontId="10" fillId="0" borderId="25" xfId="0" applyFont="1" applyBorder="1"/>
    <xf numFmtId="0" fontId="10" fillId="0" borderId="39" xfId="0" applyFont="1" applyBorder="1"/>
    <xf numFmtId="0" fontId="10" fillId="0" borderId="40" xfId="0" applyFont="1" applyBorder="1"/>
    <xf numFmtId="44" fontId="10" fillId="3" borderId="39" xfId="1" applyFont="1" applyFill="1" applyBorder="1"/>
    <xf numFmtId="44" fontId="10" fillId="3" borderId="40" xfId="1" applyFont="1" applyFill="1" applyBorder="1"/>
    <xf numFmtId="44" fontId="11" fillId="7" borderId="24" xfId="0" applyNumberFormat="1" applyFont="1" applyFill="1" applyBorder="1"/>
    <xf numFmtId="0" fontId="10" fillId="0" borderId="8" xfId="0" applyFont="1" applyBorder="1"/>
    <xf numFmtId="0" fontId="10" fillId="0" borderId="1" xfId="0" applyFont="1" applyBorder="1"/>
    <xf numFmtId="4" fontId="10" fillId="3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10" fillId="0" borderId="9" xfId="0" applyNumberFormat="1" applyFont="1" applyBorder="1"/>
    <xf numFmtId="0" fontId="10" fillId="0" borderId="21" xfId="0" applyFont="1" applyBorder="1"/>
    <xf numFmtId="164" fontId="10" fillId="0" borderId="13" xfId="0" applyNumberFormat="1" applyFont="1" applyBorder="1"/>
    <xf numFmtId="0" fontId="10" fillId="0" borderId="19" xfId="0" applyFont="1" applyBorder="1"/>
    <xf numFmtId="0" fontId="10" fillId="0" borderId="20" xfId="0" applyFont="1" applyBorder="1"/>
    <xf numFmtId="0" fontId="11" fillId="3" borderId="1" xfId="0" applyFont="1" applyFill="1" applyBorder="1" applyAlignment="1">
      <alignment horizontal="center"/>
    </xf>
    <xf numFmtId="0" fontId="10" fillId="0" borderId="27" xfId="0" applyFont="1" applyBorder="1"/>
    <xf numFmtId="0" fontId="11" fillId="3" borderId="22" xfId="0" applyFont="1" applyFill="1" applyBorder="1" applyAlignment="1">
      <alignment horizontal="center"/>
    </xf>
    <xf numFmtId="0" fontId="10" fillId="0" borderId="22" xfId="0" applyFont="1" applyBorder="1" applyAlignment="1">
      <alignment horizontal="center"/>
    </xf>
    <xf numFmtId="164" fontId="10" fillId="0" borderId="20" xfId="0" applyNumberFormat="1" applyFont="1" applyBorder="1"/>
    <xf numFmtId="164" fontId="10" fillId="0" borderId="12" xfId="0" applyNumberFormat="1" applyFont="1" applyBorder="1"/>
    <xf numFmtId="0" fontId="11" fillId="0" borderId="17" xfId="0" applyFont="1" applyBorder="1"/>
    <xf numFmtId="0" fontId="11" fillId="0" borderId="15" xfId="0" applyFont="1" applyBorder="1"/>
    <xf numFmtId="0" fontId="11" fillId="6" borderId="2" xfId="0" applyFont="1" applyFill="1" applyBorder="1" applyAlignment="1">
      <alignment horizontal="left"/>
    </xf>
    <xf numFmtId="164" fontId="11" fillId="6" borderId="4" xfId="0" applyNumberFormat="1" applyFont="1" applyFill="1" applyBorder="1"/>
    <xf numFmtId="0" fontId="10" fillId="3" borderId="8" xfId="0" applyFont="1" applyFill="1" applyBorder="1"/>
    <xf numFmtId="0" fontId="10" fillId="3" borderId="1" xfId="0" applyFont="1" applyFill="1" applyBorder="1" applyAlignment="1">
      <alignment horizontal="center"/>
    </xf>
    <xf numFmtId="44" fontId="10" fillId="2" borderId="9" xfId="1" applyFont="1" applyFill="1" applyBorder="1" applyAlignment="1">
      <alignment horizontal="center" vertical="center"/>
    </xf>
    <xf numFmtId="0" fontId="14" fillId="0" borderId="0" xfId="0" applyFont="1"/>
    <xf numFmtId="0" fontId="10" fillId="0" borderId="26" xfId="0" applyFont="1" applyBorder="1"/>
    <xf numFmtId="0" fontId="13" fillId="0" borderId="25" xfId="0" applyFont="1" applyBorder="1" applyAlignment="1">
      <alignment horizontal="right"/>
    </xf>
    <xf numFmtId="164" fontId="10" fillId="0" borderId="4" xfId="0" applyNumberFormat="1" applyFont="1" applyBorder="1"/>
    <xf numFmtId="164" fontId="11" fillId="0" borderId="0" xfId="0" applyNumberFormat="1" applyFont="1"/>
    <xf numFmtId="0" fontId="11" fillId="0" borderId="0" xfId="0" applyFont="1"/>
    <xf numFmtId="0" fontId="11" fillId="6" borderId="24" xfId="0" applyFont="1" applyFill="1" applyBorder="1" applyAlignment="1">
      <alignment horizontal="center"/>
    </xf>
    <xf numFmtId="164" fontId="11" fillId="6" borderId="16" xfId="0" applyNumberFormat="1" applyFont="1" applyFill="1" applyBorder="1"/>
    <xf numFmtId="0" fontId="11" fillId="0" borderId="32" xfId="0" applyFont="1" applyBorder="1" applyAlignment="1">
      <alignment horizontal="center"/>
    </xf>
    <xf numFmtId="0" fontId="10" fillId="2" borderId="31" xfId="0" applyFont="1" applyFill="1" applyBorder="1" applyAlignment="1">
      <alignment horizontal="center" vertical="center"/>
    </xf>
    <xf numFmtId="164" fontId="10" fillId="0" borderId="31" xfId="0" applyNumberFormat="1" applyFont="1" applyBorder="1"/>
    <xf numFmtId="0" fontId="10" fillId="0" borderId="1" xfId="0" applyFont="1" applyBorder="1" applyAlignment="1">
      <alignment horizontal="center" vertical="center"/>
    </xf>
    <xf numFmtId="0" fontId="10" fillId="3" borderId="22" xfId="0" applyFont="1" applyFill="1" applyBorder="1" applyAlignment="1">
      <alignment horizontal="center"/>
    </xf>
    <xf numFmtId="0" fontId="10" fillId="0" borderId="11" xfId="0" applyFont="1" applyBorder="1" applyAlignment="1">
      <alignment horizontal="center"/>
    </xf>
    <xf numFmtId="164" fontId="10" fillId="0" borderId="0" xfId="0" applyNumberFormat="1" applyFont="1"/>
    <xf numFmtId="164" fontId="10" fillId="0" borderId="33" xfId="0" applyNumberFormat="1" applyFont="1" applyBorder="1"/>
    <xf numFmtId="164" fontId="11" fillId="6" borderId="3" xfId="0" applyNumberFormat="1" applyFont="1" applyFill="1" applyBorder="1"/>
    <xf numFmtId="4" fontId="10" fillId="0" borderId="1" xfId="0" applyNumberFormat="1" applyFont="1" applyBorder="1" applyAlignment="1">
      <alignment horizontal="center"/>
    </xf>
    <xf numFmtId="164" fontId="10" fillId="0" borderId="34" xfId="0" applyNumberFormat="1" applyFont="1" applyBorder="1"/>
    <xf numFmtId="0" fontId="10" fillId="0" borderId="28" xfId="0" applyFont="1" applyBorder="1"/>
    <xf numFmtId="0" fontId="10" fillId="0" borderId="29" xfId="0" applyFont="1" applyBorder="1"/>
    <xf numFmtId="4" fontId="10" fillId="0" borderId="29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" xfId="0" applyFont="1" applyBorder="1"/>
    <xf numFmtId="0" fontId="11" fillId="0" borderId="3" xfId="0" applyFont="1" applyBorder="1"/>
    <xf numFmtId="0" fontId="10" fillId="0" borderId="17" xfId="0" applyFont="1" applyBorder="1"/>
    <xf numFmtId="0" fontId="10" fillId="0" borderId="15" xfId="0" applyFont="1" applyBorder="1"/>
    <xf numFmtId="0" fontId="10" fillId="0" borderId="16" xfId="0" applyFont="1" applyBorder="1"/>
    <xf numFmtId="0" fontId="0" fillId="0" borderId="20" xfId="0" applyBorder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center"/>
    </xf>
    <xf numFmtId="44" fontId="0" fillId="0" borderId="0" xfId="1" applyFont="1" applyProtection="1"/>
    <xf numFmtId="0" fontId="0" fillId="0" borderId="0" xfId="0" applyProtection="1">
      <protection hidden="1"/>
    </xf>
    <xf numFmtId="0" fontId="0" fillId="0" borderId="5" xfId="0" applyBorder="1" applyAlignment="1" applyProtection="1">
      <alignment horizontal="right"/>
      <protection hidden="1"/>
    </xf>
    <xf numFmtId="165" fontId="8" fillId="0" borderId="7" xfId="2" applyNumberFormat="1" applyFont="1" applyFill="1" applyBorder="1" applyProtection="1">
      <protection hidden="1"/>
    </xf>
    <xf numFmtId="0" fontId="0" fillId="0" borderId="20" xfId="0" applyBorder="1" applyProtection="1">
      <protection hidden="1"/>
    </xf>
    <xf numFmtId="0" fontId="0" fillId="0" borderId="8" xfId="0" applyBorder="1" applyAlignment="1" applyProtection="1">
      <alignment horizontal="right"/>
      <protection hidden="1"/>
    </xf>
    <xf numFmtId="165" fontId="8" fillId="0" borderId="9" xfId="2" applyNumberFormat="1" applyFont="1" applyFill="1" applyBorder="1" applyProtection="1">
      <protection hidden="1"/>
    </xf>
    <xf numFmtId="0" fontId="0" fillId="0" borderId="27" xfId="0" applyBorder="1" applyAlignment="1" applyProtection="1">
      <alignment horizontal="right"/>
      <protection hidden="1"/>
    </xf>
    <xf numFmtId="165" fontId="8" fillId="0" borderId="12" xfId="2" applyNumberFormat="1" applyFont="1" applyFill="1" applyBorder="1" applyProtection="1">
      <protection hidden="1"/>
    </xf>
    <xf numFmtId="0" fontId="1" fillId="0" borderId="17" xfId="0" applyFont="1" applyBorder="1" applyAlignment="1" applyProtection="1">
      <alignment horizontal="right"/>
      <protection hidden="1"/>
    </xf>
    <xf numFmtId="165" fontId="1" fillId="0" borderId="41" xfId="0" applyNumberFormat="1" applyFont="1" applyBorder="1" applyProtection="1">
      <protection hidden="1"/>
    </xf>
    <xf numFmtId="0" fontId="0" fillId="0" borderId="19" xfId="0" applyBorder="1" applyProtection="1">
      <protection hidden="1"/>
    </xf>
    <xf numFmtId="3" fontId="8" fillId="0" borderId="7" xfId="2" applyNumberFormat="1" applyFont="1" applyFill="1" applyBorder="1" applyProtection="1">
      <protection hidden="1"/>
    </xf>
    <xf numFmtId="3" fontId="8" fillId="0" borderId="12" xfId="2" applyNumberFormat="1" applyFont="1" applyFill="1" applyBorder="1" applyProtection="1">
      <protection hidden="1"/>
    </xf>
    <xf numFmtId="0" fontId="1" fillId="0" borderId="2" xfId="0" applyFont="1" applyBorder="1" applyAlignment="1" applyProtection="1">
      <alignment horizontal="right"/>
      <protection hidden="1"/>
    </xf>
    <xf numFmtId="0" fontId="1" fillId="0" borderId="24" xfId="0" applyFont="1" applyBorder="1" applyProtection="1">
      <protection hidden="1"/>
    </xf>
    <xf numFmtId="0" fontId="0" fillId="0" borderId="17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30" xfId="0" applyBorder="1" applyProtection="1">
      <protection hidden="1"/>
    </xf>
    <xf numFmtId="0" fontId="0" fillId="0" borderId="23" xfId="0" applyBorder="1" applyProtection="1">
      <protection hidden="1"/>
    </xf>
    <xf numFmtId="0" fontId="0" fillId="0" borderId="26" xfId="0" applyBorder="1" applyProtection="1">
      <protection hidden="1"/>
    </xf>
    <xf numFmtId="0" fontId="1" fillId="3" borderId="19" xfId="0" applyFont="1" applyFill="1" applyBorder="1" applyAlignment="1" applyProtection="1">
      <alignment horizontal="center"/>
      <protection hidden="1"/>
    </xf>
    <xf numFmtId="0" fontId="1" fillId="3" borderId="0" xfId="0" applyFont="1" applyFill="1" applyAlignment="1" applyProtection="1">
      <alignment horizontal="center"/>
      <protection hidden="1"/>
    </xf>
    <xf numFmtId="0" fontId="1" fillId="3" borderId="20" xfId="0" applyFont="1" applyFill="1" applyBorder="1" applyAlignment="1" applyProtection="1">
      <alignment horizontal="center"/>
      <protection hidden="1"/>
    </xf>
    <xf numFmtId="0" fontId="1" fillId="0" borderId="30" xfId="0" applyFont="1" applyBorder="1" applyAlignment="1" applyProtection="1">
      <alignment horizontal="center"/>
      <protection hidden="1"/>
    </xf>
    <xf numFmtId="0" fontId="1" fillId="0" borderId="23" xfId="0" applyFont="1" applyBorder="1" applyAlignment="1" applyProtection="1">
      <alignment horizontal="center"/>
      <protection hidden="1"/>
    </xf>
    <xf numFmtId="0" fontId="1" fillId="0" borderId="26" xfId="0" applyFont="1" applyBorder="1" applyAlignment="1" applyProtection="1">
      <alignment horizontal="center"/>
      <protection hidden="1"/>
    </xf>
    <xf numFmtId="0" fontId="1" fillId="0" borderId="25" xfId="0" applyFont="1" applyBorder="1" applyAlignment="1" applyProtection="1">
      <alignment horizontal="right"/>
      <protection hidden="1"/>
    </xf>
    <xf numFmtId="0" fontId="1" fillId="0" borderId="5" xfId="0" applyFont="1" applyBorder="1" applyAlignment="1" applyProtection="1">
      <alignment horizontal="right"/>
      <protection hidden="1"/>
    </xf>
    <xf numFmtId="0" fontId="1" fillId="0" borderId="27" xfId="0" applyFont="1" applyBorder="1" applyAlignment="1" applyProtection="1">
      <alignment horizontal="right"/>
      <protection hidden="1"/>
    </xf>
    <xf numFmtId="164" fontId="0" fillId="5" borderId="1" xfId="0" applyNumberFormat="1" applyFill="1" applyBorder="1"/>
    <xf numFmtId="164" fontId="0" fillId="5" borderId="9" xfId="0" applyNumberFormat="1" applyFill="1" applyBorder="1"/>
    <xf numFmtId="44" fontId="0" fillId="5" borderId="1" xfId="1" applyFont="1" applyFill="1" applyBorder="1" applyProtection="1"/>
    <xf numFmtId="44" fontId="7" fillId="5" borderId="24" xfId="1" applyFont="1" applyFill="1" applyBorder="1" applyProtection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2" borderId="4" xfId="0" applyNumberFormat="1" applyFont="1" applyFill="1" applyBorder="1"/>
    <xf numFmtId="0" fontId="1" fillId="2" borderId="24" xfId="0" applyFont="1" applyFill="1" applyBorder="1" applyAlignment="1">
      <alignment horizontal="center"/>
    </xf>
    <xf numFmtId="164" fontId="1" fillId="2" borderId="16" xfId="0" applyNumberFormat="1" applyFont="1" applyFill="1" applyBorder="1"/>
    <xf numFmtId="0" fontId="6" fillId="2" borderId="2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/>
    <xf numFmtId="0" fontId="6" fillId="2" borderId="4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1" fillId="2" borderId="16" xfId="0" applyNumberFormat="1" applyFont="1" applyFill="1" applyBorder="1" applyAlignment="1">
      <alignment horizontal="center" vertical="center"/>
    </xf>
    <xf numFmtId="44" fontId="0" fillId="3" borderId="9" xfId="1" applyFont="1" applyFill="1" applyBorder="1" applyAlignment="1">
      <alignment vertical="center"/>
    </xf>
    <xf numFmtId="0" fontId="15" fillId="0" borderId="0" xfId="0" applyFont="1"/>
    <xf numFmtId="0" fontId="11" fillId="2" borderId="2" xfId="0" applyFont="1" applyFill="1" applyBorder="1"/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7" fillId="5" borderId="2" xfId="0" applyFont="1" applyFill="1" applyBorder="1"/>
    <xf numFmtId="0" fontId="18" fillId="0" borderId="0" xfId="0" applyFont="1"/>
    <xf numFmtId="0" fontId="19" fillId="2" borderId="35" xfId="0" applyFont="1" applyFill="1" applyBorder="1" applyAlignment="1">
      <alignment horizontal="center"/>
    </xf>
    <xf numFmtId="0" fontId="19" fillId="2" borderId="36" xfId="0" applyFont="1" applyFill="1" applyBorder="1" applyAlignment="1">
      <alignment horizontal="center"/>
    </xf>
    <xf numFmtId="0" fontId="19" fillId="2" borderId="37" xfId="0" applyFont="1" applyFill="1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23" fillId="0" borderId="19" xfId="0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0" fontId="24" fillId="0" borderId="45" xfId="0" applyFont="1" applyBorder="1" applyAlignment="1">
      <alignment horizontal="left" vertical="top"/>
    </xf>
    <xf numFmtId="0" fontId="24" fillId="0" borderId="43" xfId="0" applyFont="1" applyBorder="1" applyAlignment="1">
      <alignment vertical="center" wrapText="1"/>
    </xf>
    <xf numFmtId="0" fontId="24" fillId="0" borderId="46" xfId="0" applyFont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20" fillId="9" borderId="2" xfId="2" applyFont="1" applyFill="1" applyBorder="1" applyAlignment="1" applyProtection="1">
      <alignment horizontal="center" vertical="center" wrapText="1"/>
      <protection hidden="1"/>
    </xf>
    <xf numFmtId="0" fontId="20" fillId="9" borderId="3" xfId="2" applyFont="1" applyFill="1" applyBorder="1" applyAlignment="1" applyProtection="1">
      <alignment horizontal="center" vertical="center" wrapText="1"/>
      <protection hidden="1"/>
    </xf>
    <xf numFmtId="0" fontId="20" fillId="9" borderId="4" xfId="2" applyFont="1" applyFill="1" applyBorder="1" applyAlignment="1" applyProtection="1">
      <alignment horizontal="center" vertical="center" wrapText="1"/>
      <protection hidden="1"/>
    </xf>
    <xf numFmtId="0" fontId="24" fillId="0" borderId="47" xfId="0" applyFont="1" applyBorder="1" applyAlignment="1">
      <alignment horizontal="justify" vertical="center"/>
    </xf>
    <xf numFmtId="0" fontId="24" fillId="0" borderId="44" xfId="0" applyFont="1" applyBorder="1" applyAlignment="1">
      <alignment horizontal="justify" vertical="center"/>
    </xf>
    <xf numFmtId="0" fontId="24" fillId="0" borderId="48" xfId="0" applyFont="1" applyBorder="1" applyAlignment="1">
      <alignment horizontal="justify" vertical="center"/>
    </xf>
    <xf numFmtId="0" fontId="24" fillId="0" borderId="19" xfId="0" applyFont="1" applyBorder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24" fillId="0" borderId="20" xfId="0" applyFont="1" applyBorder="1" applyAlignment="1">
      <alignment horizontal="justify" vertical="center"/>
    </xf>
    <xf numFmtId="0" fontId="6" fillId="9" borderId="2" xfId="0" applyFont="1" applyFill="1" applyBorder="1" applyAlignment="1" applyProtection="1">
      <alignment horizontal="center" vertical="center" wrapText="1"/>
      <protection hidden="1"/>
    </xf>
    <xf numFmtId="0" fontId="6" fillId="9" borderId="3" xfId="0" applyFont="1" applyFill="1" applyBorder="1" applyAlignment="1" applyProtection="1">
      <alignment horizontal="center" vertical="center" wrapText="1"/>
      <protection hidden="1"/>
    </xf>
    <xf numFmtId="0" fontId="6" fillId="9" borderId="4" xfId="0" applyFont="1" applyFill="1" applyBorder="1" applyAlignment="1" applyProtection="1">
      <alignment horizontal="center" vertical="center" wrapText="1"/>
      <protection hidden="1"/>
    </xf>
    <xf numFmtId="0" fontId="1" fillId="10" borderId="2" xfId="0" applyFont="1" applyFill="1" applyBorder="1" applyAlignment="1" applyProtection="1">
      <alignment horizontal="left" vertical="top"/>
      <protection hidden="1"/>
    </xf>
    <xf numFmtId="0" fontId="1" fillId="10" borderId="3" xfId="0" applyFont="1" applyFill="1" applyBorder="1" applyAlignment="1" applyProtection="1">
      <alignment horizontal="left" vertical="top"/>
      <protection hidden="1"/>
    </xf>
    <xf numFmtId="0" fontId="1" fillId="10" borderId="4" xfId="0" applyFont="1" applyFill="1" applyBorder="1" applyAlignment="1" applyProtection="1">
      <alignment horizontal="left" vertical="top"/>
      <protection hidden="1"/>
    </xf>
    <xf numFmtId="0" fontId="9" fillId="4" borderId="2" xfId="2" applyFont="1" applyBorder="1" applyAlignment="1" applyProtection="1">
      <alignment horizontal="left" vertical="top"/>
      <protection hidden="1"/>
    </xf>
    <xf numFmtId="0" fontId="9" fillId="4" borderId="3" xfId="2" applyFont="1" applyBorder="1" applyAlignment="1" applyProtection="1">
      <alignment horizontal="left" vertical="top"/>
      <protection hidden="1"/>
    </xf>
    <xf numFmtId="0" fontId="9" fillId="4" borderId="4" xfId="2" applyFont="1" applyBorder="1" applyAlignment="1" applyProtection="1">
      <alignment horizontal="left" vertical="top"/>
      <protection hidden="1"/>
    </xf>
    <xf numFmtId="0" fontId="17" fillId="2" borderId="17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10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0" fillId="2" borderId="30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0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9" fillId="2" borderId="18" xfId="0" applyFont="1" applyFill="1" applyBorder="1" applyAlignment="1">
      <alignment horizontal="center"/>
    </xf>
    <xf numFmtId="0" fontId="17" fillId="9" borderId="2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/>
    </xf>
    <xf numFmtId="0" fontId="17" fillId="5" borderId="3" xfId="0" applyFont="1" applyFill="1" applyBorder="1" applyAlignment="1">
      <alignment horizontal="center"/>
    </xf>
    <xf numFmtId="0" fontId="17" fillId="5" borderId="4" xfId="0" applyFont="1" applyFill="1" applyBorder="1" applyAlignment="1">
      <alignment horizontal="center"/>
    </xf>
    <xf numFmtId="0" fontId="13" fillId="0" borderId="10" xfId="0" applyFont="1" applyBorder="1" applyAlignment="1">
      <alignment horizontal="right"/>
    </xf>
    <xf numFmtId="0" fontId="13" fillId="0" borderId="14" xfId="0" applyFont="1" applyBorder="1" applyAlignment="1">
      <alignment horizontal="right"/>
    </xf>
    <xf numFmtId="0" fontId="13" fillId="0" borderId="11" xfId="0" applyFont="1" applyBorder="1" applyAlignment="1">
      <alignment horizontal="right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1" fillId="6" borderId="2" xfId="0" applyFont="1" applyFill="1" applyBorder="1" applyAlignment="1">
      <alignment horizontal="center"/>
    </xf>
    <xf numFmtId="0" fontId="11" fillId="6" borderId="18" xfId="0" applyFont="1" applyFill="1" applyBorder="1" applyAlignment="1">
      <alignment horizontal="center"/>
    </xf>
    <xf numFmtId="0" fontId="13" fillId="0" borderId="2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13" fillId="0" borderId="18" xfId="0" applyFont="1" applyBorder="1" applyAlignment="1">
      <alignment horizontal="right"/>
    </xf>
    <xf numFmtId="0" fontId="21" fillId="2" borderId="30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0" fillId="8" borderId="2" xfId="0" applyFill="1" applyBorder="1" applyAlignment="1">
      <alignment horizontal="right"/>
    </xf>
    <xf numFmtId="0" fontId="0" fillId="8" borderId="3" xfId="0" applyFill="1" applyBorder="1" applyAlignment="1">
      <alignment horizontal="right"/>
    </xf>
    <xf numFmtId="0" fontId="0" fillId="8" borderId="4" xfId="0" applyFill="1" applyBorder="1" applyAlignment="1">
      <alignment horizontal="right"/>
    </xf>
    <xf numFmtId="164" fontId="0" fillId="5" borderId="1" xfId="0" applyNumberFormat="1" applyFill="1" applyBorder="1" applyAlignment="1">
      <alignment horizontal="center" vertical="center"/>
    </xf>
    <xf numFmtId="164" fontId="0" fillId="5" borderId="9" xfId="0" applyNumberForma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3">
    <cellStyle name="Bueno" xfId="2" builtinId="26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104776</xdr:rowOff>
    </xdr:from>
    <xdr:to>
      <xdr:col>0</xdr:col>
      <xdr:colOff>1102519</xdr:colOff>
      <xdr:row>4</xdr:row>
      <xdr:rowOff>47626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4776"/>
          <a:ext cx="1045369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80BD7-A6BD-4E0B-AB1E-ED29F6708457}">
  <dimension ref="A1:E19"/>
  <sheetViews>
    <sheetView tabSelected="1" zoomScale="120" zoomScaleNormal="120" workbookViewId="0">
      <selection activeCell="E8" sqref="E8"/>
    </sheetView>
  </sheetViews>
  <sheetFormatPr baseColWidth="10" defaultRowHeight="15" x14ac:dyDescent="0.25"/>
  <cols>
    <col min="5" max="5" width="40.28515625" customWidth="1"/>
  </cols>
  <sheetData>
    <row r="1" spans="1:5" ht="45" customHeight="1" thickBot="1" x14ac:dyDescent="0.3">
      <c r="A1" s="216" t="s">
        <v>97</v>
      </c>
      <c r="B1" s="217"/>
      <c r="C1" s="217"/>
      <c r="D1" s="217"/>
      <c r="E1" s="218"/>
    </row>
    <row r="2" spans="1:5" ht="50.1" customHeight="1" x14ac:dyDescent="0.25">
      <c r="A2" s="219" t="s">
        <v>113</v>
      </c>
      <c r="B2" s="220"/>
      <c r="C2" s="220"/>
      <c r="D2" s="220"/>
      <c r="E2" s="221"/>
    </row>
    <row r="3" spans="1:5" ht="50.1" customHeight="1" x14ac:dyDescent="0.25">
      <c r="A3" s="222" t="s">
        <v>114</v>
      </c>
      <c r="B3" s="223"/>
      <c r="C3" s="223"/>
      <c r="D3" s="223"/>
      <c r="E3" s="224"/>
    </row>
    <row r="4" spans="1:5" x14ac:dyDescent="0.25">
      <c r="A4" s="209" t="s">
        <v>115</v>
      </c>
      <c r="E4" s="140"/>
    </row>
    <row r="5" spans="1:5" x14ac:dyDescent="0.25">
      <c r="A5" s="209" t="s">
        <v>116</v>
      </c>
      <c r="E5" s="140"/>
    </row>
    <row r="6" spans="1:5" x14ac:dyDescent="0.25">
      <c r="A6" s="209" t="s">
        <v>117</v>
      </c>
      <c r="E6" s="140"/>
    </row>
    <row r="7" spans="1:5" x14ac:dyDescent="0.25">
      <c r="A7" s="209" t="s">
        <v>118</v>
      </c>
      <c r="E7" s="140"/>
    </row>
    <row r="8" spans="1:5" x14ac:dyDescent="0.25">
      <c r="A8" s="209" t="s">
        <v>119</v>
      </c>
      <c r="E8" s="140"/>
    </row>
    <row r="9" spans="1:5" ht="15.75" customHeight="1" x14ac:dyDescent="0.25">
      <c r="A9" s="209" t="s">
        <v>120</v>
      </c>
      <c r="E9" s="140"/>
    </row>
    <row r="10" spans="1:5" ht="15.75" customHeight="1" x14ac:dyDescent="0.25">
      <c r="A10" s="209" t="s">
        <v>121</v>
      </c>
      <c r="E10" s="140"/>
    </row>
    <row r="11" spans="1:5" ht="15.75" customHeight="1" x14ac:dyDescent="0.25">
      <c r="A11" s="209" t="s">
        <v>122</v>
      </c>
      <c r="E11" s="140"/>
    </row>
    <row r="12" spans="1:5" ht="15.75" customHeight="1" x14ac:dyDescent="0.25">
      <c r="A12" s="209" t="s">
        <v>123</v>
      </c>
      <c r="E12" s="140"/>
    </row>
    <row r="13" spans="1:5" x14ac:dyDescent="0.25">
      <c r="A13" s="209" t="s">
        <v>124</v>
      </c>
      <c r="E13" s="140"/>
    </row>
    <row r="14" spans="1:5" x14ac:dyDescent="0.25">
      <c r="A14" s="209" t="s">
        <v>125</v>
      </c>
      <c r="E14" s="140"/>
    </row>
    <row r="15" spans="1:5" x14ac:dyDescent="0.25">
      <c r="A15" s="209" t="s">
        <v>126</v>
      </c>
      <c r="E15" s="140"/>
    </row>
    <row r="16" spans="1:5" x14ac:dyDescent="0.25">
      <c r="A16" s="209" t="s">
        <v>127</v>
      </c>
      <c r="E16" s="140"/>
    </row>
    <row r="17" spans="1:5" x14ac:dyDescent="0.25">
      <c r="A17" s="209"/>
      <c r="E17" s="140"/>
    </row>
    <row r="18" spans="1:5" ht="21.75" customHeight="1" x14ac:dyDescent="0.25">
      <c r="A18" s="211" t="s">
        <v>98</v>
      </c>
      <c r="B18" s="212" t="s">
        <v>128</v>
      </c>
      <c r="C18" s="212"/>
      <c r="D18" s="212"/>
      <c r="E18" s="213"/>
    </row>
    <row r="19" spans="1:5" ht="15" customHeight="1" thickBot="1" x14ac:dyDescent="0.3">
      <c r="A19" s="210"/>
      <c r="B19" s="214" t="s">
        <v>129</v>
      </c>
      <c r="C19" s="214"/>
      <c r="D19" s="214"/>
      <c r="E19" s="215"/>
    </row>
  </sheetData>
  <sheetProtection algorithmName="SHA-512" hashValue="Ki8K18n3gcqSk813irDrwGDXvmj6E0CniKkv27I9Ijj9/FEvxc50iGiNKeX1clixl79UY1NMyQekgCaRMLIcow==" saltValue="J0T+vMkCrbuntAAAmROtqw==" spinCount="100000" sheet="1" objects="1" scenarios="1"/>
  <mergeCells count="5">
    <mergeCell ref="B18:E18"/>
    <mergeCell ref="B19:E19"/>
    <mergeCell ref="A1:E1"/>
    <mergeCell ref="A2:E2"/>
    <mergeCell ref="A3:E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9"/>
  <sheetViews>
    <sheetView workbookViewId="0">
      <selection activeCell="C8" sqref="C8"/>
    </sheetView>
  </sheetViews>
  <sheetFormatPr baseColWidth="10" defaultRowHeight="15" x14ac:dyDescent="0.25"/>
  <cols>
    <col min="2" max="2" width="30.85546875" customWidth="1"/>
    <col min="3" max="3" width="17.7109375" customWidth="1"/>
    <col min="5" max="5" width="14.28515625" customWidth="1"/>
  </cols>
  <sheetData>
    <row r="1" spans="1:5" s="207" customFormat="1" ht="45" customHeight="1" thickBot="1" x14ac:dyDescent="0.3">
      <c r="A1" s="263" t="s">
        <v>110</v>
      </c>
      <c r="B1" s="264"/>
      <c r="C1" s="264"/>
      <c r="D1" s="264"/>
      <c r="E1" s="265"/>
    </row>
    <row r="2" spans="1:5" ht="15.75" thickBot="1" x14ac:dyDescent="0.3"/>
    <row r="3" spans="1:5" ht="16.5" thickBot="1" x14ac:dyDescent="0.3">
      <c r="A3" s="240" t="s">
        <v>21</v>
      </c>
      <c r="B3" s="241"/>
      <c r="C3" s="241"/>
      <c r="D3" s="241"/>
      <c r="E3" s="242"/>
    </row>
    <row r="4" spans="1:5" x14ac:dyDescent="0.25">
      <c r="A4" s="4" t="s">
        <v>0</v>
      </c>
      <c r="B4" s="5" t="s">
        <v>15</v>
      </c>
      <c r="C4" s="6" t="s">
        <v>2</v>
      </c>
      <c r="D4" s="15" t="s">
        <v>3</v>
      </c>
      <c r="E4" s="16" t="s">
        <v>4</v>
      </c>
    </row>
    <row r="5" spans="1:5" x14ac:dyDescent="0.25">
      <c r="A5" s="7" t="s">
        <v>36</v>
      </c>
      <c r="B5" s="8" t="s">
        <v>69</v>
      </c>
      <c r="C5" s="9" t="s">
        <v>7</v>
      </c>
      <c r="D5" s="9" t="s">
        <v>8</v>
      </c>
      <c r="E5" s="10" t="s">
        <v>9</v>
      </c>
    </row>
    <row r="6" spans="1:5" x14ac:dyDescent="0.25">
      <c r="A6" s="11"/>
      <c r="B6" s="2" t="s">
        <v>10</v>
      </c>
      <c r="C6" s="36">
        <f>+'DADES '!B13</f>
        <v>0</v>
      </c>
      <c r="D6" s="3" t="s">
        <v>42</v>
      </c>
      <c r="E6" s="13">
        <v>2743</v>
      </c>
    </row>
    <row r="7" spans="1:5" x14ac:dyDescent="0.25">
      <c r="A7" s="11"/>
      <c r="B7" s="2" t="s">
        <v>17</v>
      </c>
      <c r="C7" s="36">
        <f>+'DADES '!B14</f>
        <v>0</v>
      </c>
      <c r="D7" s="3">
        <v>2.0299999999999998</v>
      </c>
      <c r="E7" s="13">
        <f>C7*D7</f>
        <v>0</v>
      </c>
    </row>
    <row r="8" spans="1:5" x14ac:dyDescent="0.25">
      <c r="A8" s="11"/>
      <c r="B8" s="2" t="s">
        <v>18</v>
      </c>
      <c r="C8" s="36">
        <f>+'DADES '!B15</f>
        <v>0</v>
      </c>
      <c r="D8" s="28">
        <v>0.63</v>
      </c>
      <c r="E8" s="13">
        <f>C8*D8</f>
        <v>0</v>
      </c>
    </row>
    <row r="9" spans="1:5" x14ac:dyDescent="0.25">
      <c r="A9" s="11"/>
      <c r="B9" s="2" t="s">
        <v>33</v>
      </c>
      <c r="C9" s="36">
        <f>+'DADES '!B16</f>
        <v>0</v>
      </c>
      <c r="D9" s="28">
        <v>0.11</v>
      </c>
      <c r="E9" s="13">
        <f>C9*D9</f>
        <v>0</v>
      </c>
    </row>
    <row r="10" spans="1:5" x14ac:dyDescent="0.25">
      <c r="A10" s="7"/>
      <c r="B10" s="8" t="s">
        <v>11</v>
      </c>
      <c r="C10" s="9" t="s">
        <v>12</v>
      </c>
      <c r="D10" s="9" t="s">
        <v>13</v>
      </c>
      <c r="E10" s="10" t="s">
        <v>9</v>
      </c>
    </row>
    <row r="11" spans="1:5" x14ac:dyDescent="0.25">
      <c r="A11" s="11"/>
      <c r="B11" s="52" t="s">
        <v>74</v>
      </c>
      <c r="C11" s="22">
        <f>+'DADES '!B19</f>
        <v>0</v>
      </c>
      <c r="D11" s="3">
        <v>9.14</v>
      </c>
      <c r="E11" s="13">
        <f>C11*D11</f>
        <v>0</v>
      </c>
    </row>
    <row r="12" spans="1:5" ht="15.75" thickBot="1" x14ac:dyDescent="0.3">
      <c r="A12" s="19"/>
      <c r="B12" s="53" t="s">
        <v>75</v>
      </c>
      <c r="C12" s="39">
        <f>+'DADES '!B20</f>
        <v>0</v>
      </c>
      <c r="D12" s="35">
        <v>4.57</v>
      </c>
      <c r="E12" s="20">
        <f>C12*D12</f>
        <v>0</v>
      </c>
    </row>
    <row r="13" spans="1:5" ht="16.5" thickBot="1" x14ac:dyDescent="0.3">
      <c r="A13" s="240" t="s">
        <v>22</v>
      </c>
      <c r="B13" s="241"/>
      <c r="C13" s="241"/>
      <c r="D13" s="241"/>
      <c r="E13" s="242"/>
    </row>
    <row r="14" spans="1:5" ht="15.75" thickBot="1" x14ac:dyDescent="0.3">
      <c r="A14" s="266" t="s">
        <v>23</v>
      </c>
      <c r="B14" s="267"/>
      <c r="C14" s="267"/>
      <c r="D14" s="268"/>
      <c r="E14" s="14">
        <f>+PARAMETRES!E31</f>
        <v>14.5</v>
      </c>
    </row>
    <row r="15" spans="1:5" ht="15.75" thickBot="1" x14ac:dyDescent="0.3">
      <c r="A15" s="1"/>
      <c r="B15" s="1"/>
      <c r="C15" s="179" t="s">
        <v>14</v>
      </c>
      <c r="D15" s="180"/>
      <c r="E15" s="181">
        <f>SUM(E14,E12,E11,E9,E8,E7,E6)</f>
        <v>2757.5</v>
      </c>
    </row>
    <row r="16" spans="1:5" ht="15.75" thickBot="1" x14ac:dyDescent="0.3"/>
    <row r="17" spans="1:5" x14ac:dyDescent="0.25">
      <c r="A17" s="255" t="s">
        <v>88</v>
      </c>
      <c r="B17" s="256"/>
      <c r="C17" s="256"/>
      <c r="D17" s="256"/>
      <c r="E17" s="257"/>
    </row>
    <row r="18" spans="1:5" x14ac:dyDescent="0.25">
      <c r="A18" s="258" t="s">
        <v>89</v>
      </c>
      <c r="B18" s="259"/>
      <c r="C18" s="259"/>
      <c r="D18" s="259"/>
      <c r="E18" s="260"/>
    </row>
    <row r="19" spans="1:5" ht="15.75" thickBot="1" x14ac:dyDescent="0.3">
      <c r="A19" s="252" t="s">
        <v>87</v>
      </c>
      <c r="B19" s="253"/>
      <c r="C19" s="253"/>
      <c r="D19" s="253"/>
      <c r="E19" s="254"/>
    </row>
  </sheetData>
  <sheetProtection algorithmName="SHA-512" hashValue="nrLDy2xAPeYXXRN6QeqTZjKySo+IilLuosqLdihMeye/vrZj9mXd2LGEEldCMgXXERjKDCFlkIEiNY8ErWB4KQ==" saltValue="b7F4P2S55Xk3LpvQvCLlSw==" spinCount="100000" sheet="1" objects="1" scenarios="1"/>
  <mergeCells count="7">
    <mergeCell ref="A1:E1"/>
    <mergeCell ref="A17:E17"/>
    <mergeCell ref="A18:E18"/>
    <mergeCell ref="A19:E19"/>
    <mergeCell ref="A3:E3"/>
    <mergeCell ref="A13:E13"/>
    <mergeCell ref="A14:D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2"/>
  <sheetViews>
    <sheetView workbookViewId="0">
      <selection activeCell="D8" sqref="D8"/>
    </sheetView>
  </sheetViews>
  <sheetFormatPr baseColWidth="10" defaultRowHeight="15" x14ac:dyDescent="0.25"/>
  <cols>
    <col min="2" max="2" width="41.85546875" customWidth="1"/>
    <col min="3" max="3" width="8.85546875" customWidth="1"/>
    <col min="4" max="4" width="23.85546875" customWidth="1"/>
  </cols>
  <sheetData>
    <row r="1" spans="1:4" ht="45" customHeight="1" thickBot="1" x14ac:dyDescent="0.3">
      <c r="A1" s="237" t="s">
        <v>91</v>
      </c>
      <c r="B1" s="238"/>
      <c r="C1" s="238"/>
      <c r="D1" s="239"/>
    </row>
    <row r="2" spans="1:4" ht="15.75" thickBot="1" x14ac:dyDescent="0.3"/>
    <row r="3" spans="1:4" ht="16.5" thickBot="1" x14ac:dyDescent="0.3">
      <c r="A3" s="184" t="s">
        <v>28</v>
      </c>
      <c r="B3" s="185" t="s">
        <v>30</v>
      </c>
      <c r="C3" s="188" t="s">
        <v>29</v>
      </c>
      <c r="D3" s="189" t="s">
        <v>31</v>
      </c>
    </row>
    <row r="4" spans="1:4" ht="16.5" thickBot="1" x14ac:dyDescent="0.3">
      <c r="A4" s="240" t="s">
        <v>70</v>
      </c>
      <c r="B4" s="241"/>
      <c r="C4" s="241"/>
      <c r="D4" s="242"/>
    </row>
    <row r="5" spans="1:4" ht="15.75" thickBot="1" x14ac:dyDescent="0.3">
      <c r="A5" s="23" t="s">
        <v>27</v>
      </c>
      <c r="B5" t="s">
        <v>32</v>
      </c>
      <c r="C5" s="22" t="s">
        <v>27</v>
      </c>
      <c r="D5" s="40">
        <f>+PARAMETRES!B26</f>
        <v>156.97</v>
      </c>
    </row>
    <row r="6" spans="1:4" ht="16.5" thickBot="1" x14ac:dyDescent="0.3">
      <c r="A6" s="240" t="s">
        <v>22</v>
      </c>
      <c r="B6" s="241"/>
      <c r="C6" s="241"/>
      <c r="D6" s="242"/>
    </row>
    <row r="7" spans="1:4" ht="15.75" thickBot="1" x14ac:dyDescent="0.3">
      <c r="A7" s="26"/>
      <c r="B7" s="27"/>
      <c r="C7" s="25" t="s">
        <v>26</v>
      </c>
      <c r="D7" s="18">
        <f>+PARAMETRES!E31</f>
        <v>14.5</v>
      </c>
    </row>
    <row r="8" spans="1:4" ht="15.75" thickBot="1" x14ac:dyDescent="0.3">
      <c r="A8" s="1"/>
      <c r="B8" s="1"/>
      <c r="C8" s="182" t="s">
        <v>14</v>
      </c>
      <c r="D8" s="183">
        <f>SUM(D5,D7)</f>
        <v>171.47</v>
      </c>
    </row>
    <row r="9" spans="1:4" ht="15.75" thickBot="1" x14ac:dyDescent="0.3"/>
    <row r="10" spans="1:4" x14ac:dyDescent="0.25">
      <c r="A10" s="255" t="s">
        <v>88</v>
      </c>
      <c r="B10" s="256"/>
      <c r="C10" s="256"/>
      <c r="D10" s="257"/>
    </row>
    <row r="11" spans="1:4" x14ac:dyDescent="0.25">
      <c r="A11" s="258" t="s">
        <v>89</v>
      </c>
      <c r="B11" s="259"/>
      <c r="C11" s="259"/>
      <c r="D11" s="260"/>
    </row>
    <row r="12" spans="1:4" s="1" customFormat="1" ht="15.75" thickBot="1" x14ac:dyDescent="0.3">
      <c r="A12" s="252" t="s">
        <v>87</v>
      </c>
      <c r="B12" s="253"/>
      <c r="C12" s="253"/>
      <c r="D12" s="254"/>
    </row>
  </sheetData>
  <sheetProtection algorithmName="SHA-512" hashValue="uSnZimzPESFFzLLcSySDCOuttHLEQk7QqCS6UVdGqqbGscR5WDiMbtikIb0wWxgZj/+82o9XSHxhaT+eyJAZVQ==" saltValue="gqCGrnJduXRZOJLNqv3flA==" spinCount="100000" sheet="1" objects="1" scenarios="1"/>
  <mergeCells count="6">
    <mergeCell ref="A1:D1"/>
    <mergeCell ref="A10:D10"/>
    <mergeCell ref="A11:D11"/>
    <mergeCell ref="A12:D12"/>
    <mergeCell ref="A6:D6"/>
    <mergeCell ref="A4:D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93"/>
  <sheetViews>
    <sheetView topLeftCell="B1" zoomScale="130" zoomScaleNormal="130" workbookViewId="0">
      <selection activeCell="D22" sqref="D22"/>
    </sheetView>
  </sheetViews>
  <sheetFormatPr baseColWidth="10" defaultRowHeight="9" x14ac:dyDescent="0.15"/>
  <cols>
    <col min="1" max="1" width="6.5703125" style="63" customWidth="1"/>
    <col min="2" max="2" width="27" style="63" customWidth="1"/>
    <col min="3" max="3" width="14.42578125" style="63" customWidth="1"/>
    <col min="4" max="4" width="8.85546875" style="63" customWidth="1"/>
    <col min="5" max="5" width="10.42578125" style="63" customWidth="1"/>
    <col min="6" max="6" width="2.28515625" style="63" bestFit="1" customWidth="1"/>
    <col min="7" max="7" width="11.42578125" style="63"/>
    <col min="8" max="8" width="19" style="63" customWidth="1"/>
    <col min="9" max="9" width="7.85546875" style="63" bestFit="1" customWidth="1"/>
    <col min="10" max="10" width="6.85546875" style="63" bestFit="1" customWidth="1"/>
    <col min="11" max="11" width="10.5703125" style="63" bestFit="1" customWidth="1"/>
    <col min="12" max="16384" width="11.42578125" style="63"/>
  </cols>
  <sheetData>
    <row r="1" spans="1:11" ht="45" customHeight="1" thickBot="1" x14ac:dyDescent="0.2">
      <c r="A1" s="272" t="s">
        <v>111</v>
      </c>
      <c r="B1" s="273"/>
      <c r="C1" s="273"/>
      <c r="D1" s="273"/>
      <c r="E1" s="273"/>
      <c r="F1" s="273"/>
      <c r="G1" s="273"/>
      <c r="H1" s="273"/>
      <c r="I1" s="273"/>
      <c r="J1" s="273"/>
      <c r="K1" s="274"/>
    </row>
    <row r="2" spans="1:11" ht="9.75" thickBot="1" x14ac:dyDescent="0.2">
      <c r="A2" s="117"/>
    </row>
    <row r="3" spans="1:11" s="202" customFormat="1" ht="15.75" customHeight="1" thickBot="1" x14ac:dyDescent="0.25">
      <c r="A3" s="201" t="s">
        <v>44</v>
      </c>
      <c r="B3" s="275" t="s">
        <v>112</v>
      </c>
      <c r="C3" s="276"/>
      <c r="D3" s="276"/>
      <c r="E3" s="276"/>
      <c r="F3" s="276"/>
      <c r="G3" s="276"/>
      <c r="H3" s="276"/>
      <c r="I3" s="276"/>
      <c r="J3" s="276"/>
      <c r="K3" s="277"/>
    </row>
    <row r="4" spans="1:11" ht="9.75" thickBot="1" x14ac:dyDescent="0.2">
      <c r="A4" s="64"/>
      <c r="B4" s="64"/>
      <c r="C4" s="64"/>
      <c r="D4" s="64"/>
    </row>
    <row r="5" spans="1:11" ht="9.75" thickBot="1" x14ac:dyDescent="0.2">
      <c r="A5" s="284" t="s">
        <v>93</v>
      </c>
      <c r="B5" s="298"/>
      <c r="C5" s="298"/>
      <c r="D5" s="298"/>
      <c r="E5" s="298"/>
      <c r="F5" s="299" t="s">
        <v>94</v>
      </c>
      <c r="G5" s="300"/>
      <c r="H5" s="300"/>
      <c r="I5" s="300"/>
      <c r="J5" s="300"/>
      <c r="K5" s="301"/>
    </row>
    <row r="6" spans="1:11" ht="9.75" thickBot="1" x14ac:dyDescent="0.2">
      <c r="A6" s="281" t="s">
        <v>21</v>
      </c>
      <c r="B6" s="282"/>
      <c r="C6" s="282"/>
      <c r="D6" s="282"/>
      <c r="E6" s="283"/>
      <c r="F6" s="67"/>
      <c r="G6" s="68"/>
      <c r="H6" s="68"/>
      <c r="I6" s="68"/>
      <c r="J6" s="68"/>
      <c r="K6" s="113"/>
    </row>
    <row r="7" spans="1:11" x14ac:dyDescent="0.15">
      <c r="A7" s="69" t="s">
        <v>0</v>
      </c>
      <c r="B7" s="70" t="s">
        <v>1</v>
      </c>
      <c r="C7" s="71" t="s">
        <v>2</v>
      </c>
      <c r="D7" s="72" t="s">
        <v>3</v>
      </c>
      <c r="E7" s="73" t="s">
        <v>4</v>
      </c>
      <c r="F7" s="97"/>
      <c r="K7" s="98"/>
    </row>
    <row r="8" spans="1:11" x14ac:dyDescent="0.15">
      <c r="A8" s="80" t="s">
        <v>5</v>
      </c>
      <c r="B8" s="81" t="s">
        <v>6</v>
      </c>
      <c r="C8" s="82" t="s">
        <v>7</v>
      </c>
      <c r="D8" s="82" t="s">
        <v>8</v>
      </c>
      <c r="E8" s="83" t="s">
        <v>9</v>
      </c>
      <c r="F8" s="97"/>
      <c r="K8" s="98"/>
    </row>
    <row r="9" spans="1:11" x14ac:dyDescent="0.15">
      <c r="A9" s="90"/>
      <c r="B9" s="91" t="s">
        <v>10</v>
      </c>
      <c r="C9" s="92">
        <f>+'DADES '!B13</f>
        <v>0</v>
      </c>
      <c r="D9" s="93" t="s">
        <v>41</v>
      </c>
      <c r="E9" s="94">
        <f>+PARAMETRES!B6</f>
        <v>660.4</v>
      </c>
      <c r="F9" s="97"/>
      <c r="K9" s="98"/>
    </row>
    <row r="10" spans="1:11" x14ac:dyDescent="0.15">
      <c r="A10" s="90"/>
      <c r="B10" s="91" t="s">
        <v>17</v>
      </c>
      <c r="C10" s="92">
        <f>+'DADES '!B14</f>
        <v>0</v>
      </c>
      <c r="D10" s="93">
        <v>2.0299999999999998</v>
      </c>
      <c r="E10" s="96">
        <f>C10*D10</f>
        <v>0</v>
      </c>
      <c r="F10" s="97"/>
      <c r="K10" s="98"/>
    </row>
    <row r="11" spans="1:11" x14ac:dyDescent="0.15">
      <c r="A11" s="90"/>
      <c r="B11" s="91" t="s">
        <v>18</v>
      </c>
      <c r="C11" s="92">
        <f>+'DADES '!B15</f>
        <v>0</v>
      </c>
      <c r="D11" s="93">
        <v>0.63</v>
      </c>
      <c r="E11" s="96">
        <f>C11*D11</f>
        <v>0</v>
      </c>
      <c r="F11" s="97"/>
      <c r="K11" s="98"/>
    </row>
    <row r="12" spans="1:11" x14ac:dyDescent="0.15">
      <c r="A12" s="90"/>
      <c r="B12" s="91" t="s">
        <v>33</v>
      </c>
      <c r="C12" s="92">
        <f>+'DADES '!B16</f>
        <v>0</v>
      </c>
      <c r="D12" s="93">
        <v>0.11</v>
      </c>
      <c r="E12" s="96">
        <f>C12*D12</f>
        <v>0</v>
      </c>
      <c r="F12" s="97"/>
      <c r="K12" s="98"/>
    </row>
    <row r="13" spans="1:11" x14ac:dyDescent="0.15">
      <c r="A13" s="80"/>
      <c r="B13" s="81" t="s">
        <v>11</v>
      </c>
      <c r="C13" s="82" t="s">
        <v>12</v>
      </c>
      <c r="D13" s="82" t="s">
        <v>13</v>
      </c>
      <c r="E13" s="83" t="s">
        <v>9</v>
      </c>
      <c r="F13" s="97"/>
      <c r="K13" s="98"/>
    </row>
    <row r="14" spans="1:11" x14ac:dyDescent="0.15">
      <c r="A14" s="90"/>
      <c r="B14" s="91" t="s">
        <v>76</v>
      </c>
      <c r="C14" s="99">
        <f>+'DADES '!B19</f>
        <v>0</v>
      </c>
      <c r="D14" s="93">
        <f>+PARAMETRES!B13</f>
        <v>9.14</v>
      </c>
      <c r="E14" s="94">
        <f>+C14*D14</f>
        <v>0</v>
      </c>
      <c r="F14" s="97"/>
      <c r="K14" s="98"/>
    </row>
    <row r="15" spans="1:11" ht="9.75" thickBot="1" x14ac:dyDescent="0.2">
      <c r="A15" s="100"/>
      <c r="B15" s="95" t="s">
        <v>35</v>
      </c>
      <c r="C15" s="101">
        <f>+'DADES '!B20</f>
        <v>0</v>
      </c>
      <c r="D15" s="102">
        <v>4.57</v>
      </c>
      <c r="E15" s="103">
        <f>C15*D15</f>
        <v>0</v>
      </c>
      <c r="F15" s="97"/>
      <c r="K15" s="98"/>
    </row>
    <row r="16" spans="1:11" ht="9.75" thickBot="1" x14ac:dyDescent="0.2">
      <c r="A16" s="281" t="s">
        <v>22</v>
      </c>
      <c r="B16" s="282"/>
      <c r="C16" s="282"/>
      <c r="D16" s="282"/>
      <c r="E16" s="283"/>
      <c r="F16" s="137"/>
      <c r="G16" s="138"/>
      <c r="H16" s="138"/>
      <c r="I16" s="138"/>
      <c r="J16" s="138"/>
      <c r="K16" s="139"/>
    </row>
    <row r="17" spans="1:11" ht="12" customHeight="1" thickBot="1" x14ac:dyDescent="0.25">
      <c r="A17" s="278" t="s">
        <v>23</v>
      </c>
      <c r="B17" s="279"/>
      <c r="C17" s="279"/>
      <c r="D17" s="280"/>
      <c r="E17" s="104">
        <f>+PARAMETRES!E31</f>
        <v>14.5</v>
      </c>
      <c r="F17" s="269" t="s">
        <v>96</v>
      </c>
      <c r="G17" s="270"/>
      <c r="H17" s="271"/>
      <c r="I17" s="203" t="s">
        <v>92</v>
      </c>
      <c r="J17" s="204" t="s">
        <v>68</v>
      </c>
      <c r="K17" s="205" t="s">
        <v>58</v>
      </c>
    </row>
    <row r="18" spans="1:11" ht="9.75" thickBot="1" x14ac:dyDescent="0.2">
      <c r="A18" s="105"/>
      <c r="B18" s="106"/>
      <c r="C18" s="107" t="s">
        <v>67</v>
      </c>
      <c r="D18" s="66"/>
      <c r="E18" s="108">
        <f>+(E9+E10+E11+E12+E14+E15)*0.2+E17</f>
        <v>146.58000000000001</v>
      </c>
      <c r="F18" s="74">
        <v>1</v>
      </c>
      <c r="G18" s="75" t="s">
        <v>48</v>
      </c>
      <c r="H18" s="76"/>
      <c r="I18" s="77">
        <v>406.4</v>
      </c>
      <c r="J18" s="78">
        <f>+$E$17</f>
        <v>14.5</v>
      </c>
      <c r="K18" s="79">
        <f>+I18+J18</f>
        <v>420.9</v>
      </c>
    </row>
    <row r="19" spans="1:11" ht="9.75" thickBot="1" x14ac:dyDescent="0.2">
      <c r="F19" s="67"/>
      <c r="G19" s="68"/>
      <c r="H19" s="68"/>
      <c r="I19" s="68"/>
      <c r="J19" s="68"/>
      <c r="K19" s="113"/>
    </row>
    <row r="20" spans="1:11" ht="12" thickBot="1" x14ac:dyDescent="0.25">
      <c r="A20" s="302" t="s">
        <v>21</v>
      </c>
      <c r="B20" s="303"/>
      <c r="C20" s="303"/>
      <c r="D20" s="304"/>
      <c r="F20" s="97"/>
      <c r="K20" s="98"/>
    </row>
    <row r="21" spans="1:11" ht="9.75" thickBot="1" x14ac:dyDescent="0.2">
      <c r="A21" s="196" t="s">
        <v>28</v>
      </c>
      <c r="B21" s="197" t="s">
        <v>30</v>
      </c>
      <c r="C21" s="197" t="s">
        <v>29</v>
      </c>
      <c r="D21" s="198" t="s">
        <v>95</v>
      </c>
      <c r="F21" s="97"/>
      <c r="K21" s="98"/>
    </row>
    <row r="22" spans="1:11" ht="9.75" thickBot="1" x14ac:dyDescent="0.2">
      <c r="A22" s="109" t="s">
        <v>57</v>
      </c>
      <c r="B22" s="63" t="s">
        <v>56</v>
      </c>
      <c r="C22" s="110" t="s">
        <v>27</v>
      </c>
      <c r="D22" s="111">
        <f>+'1.2 OFICINES '!D5</f>
        <v>5994.4</v>
      </c>
      <c r="F22" s="97"/>
      <c r="K22" s="98"/>
    </row>
    <row r="23" spans="1:11" ht="9.75" thickBot="1" x14ac:dyDescent="0.2">
      <c r="A23" s="281" t="s">
        <v>22</v>
      </c>
      <c r="B23" s="282"/>
      <c r="C23" s="282"/>
      <c r="D23" s="283"/>
      <c r="F23" s="97"/>
      <c r="K23" s="98"/>
    </row>
    <row r="24" spans="1:11" ht="12" thickBot="1" x14ac:dyDescent="0.25">
      <c r="A24" s="112"/>
      <c r="B24" s="113"/>
      <c r="C24" s="114" t="s">
        <v>26</v>
      </c>
      <c r="D24" s="115">
        <f>+PARAMETRES!E31</f>
        <v>14.5</v>
      </c>
      <c r="E24" s="116" t="s">
        <v>27</v>
      </c>
      <c r="F24" s="269" t="s">
        <v>96</v>
      </c>
      <c r="G24" s="270"/>
      <c r="H24" s="271"/>
      <c r="I24" s="203" t="s">
        <v>92</v>
      </c>
      <c r="J24" s="204" t="s">
        <v>68</v>
      </c>
      <c r="K24" s="205" t="s">
        <v>58</v>
      </c>
    </row>
    <row r="25" spans="1:11" ht="9.75" thickBot="1" x14ac:dyDescent="0.2">
      <c r="A25" s="117"/>
      <c r="B25" s="117"/>
      <c r="C25" s="118" t="str">
        <f>+C18</f>
        <v>TOTAL (A) aplicat 20 %</v>
      </c>
      <c r="D25" s="119">
        <f>+D28*0.2+D30</f>
        <v>786.66000000000008</v>
      </c>
      <c r="F25" s="84">
        <v>1</v>
      </c>
      <c r="G25" s="85" t="s">
        <v>48</v>
      </c>
      <c r="H25" s="86"/>
      <c r="I25" s="87">
        <v>406.4</v>
      </c>
      <c r="J25" s="88">
        <f>+$E$17</f>
        <v>14.5</v>
      </c>
      <c r="K25" s="89">
        <f>+I25+J25</f>
        <v>420.9</v>
      </c>
    </row>
    <row r="26" spans="1:11" ht="9.75" thickBot="1" x14ac:dyDescent="0.2">
      <c r="F26" s="97"/>
      <c r="K26" s="98"/>
    </row>
    <row r="27" spans="1:11" ht="9.75" thickBot="1" x14ac:dyDescent="0.2">
      <c r="A27" s="196" t="s">
        <v>28</v>
      </c>
      <c r="B27" s="197" t="s">
        <v>30</v>
      </c>
      <c r="C27" s="197" t="s">
        <v>29</v>
      </c>
      <c r="D27" s="198" t="str">
        <f>+D21</f>
        <v>QUOTA</v>
      </c>
      <c r="F27" s="97"/>
      <c r="K27" s="98"/>
    </row>
    <row r="28" spans="1:11" ht="9.75" thickBot="1" x14ac:dyDescent="0.2">
      <c r="A28" s="109" t="s">
        <v>55</v>
      </c>
      <c r="B28" s="63" t="s">
        <v>54</v>
      </c>
      <c r="C28" s="110" t="s">
        <v>27</v>
      </c>
      <c r="D28" s="111">
        <f>+'1.3 AUTOSERVEIS'!D5</f>
        <v>3860.8</v>
      </c>
      <c r="F28" s="97"/>
      <c r="K28" s="98"/>
    </row>
    <row r="29" spans="1:11" ht="9.75" thickBot="1" x14ac:dyDescent="0.2">
      <c r="A29" s="281" t="s">
        <v>22</v>
      </c>
      <c r="B29" s="282"/>
      <c r="C29" s="282"/>
      <c r="D29" s="283"/>
      <c r="F29" s="97"/>
      <c r="K29" s="98"/>
    </row>
    <row r="30" spans="1:11" ht="12" thickBot="1" x14ac:dyDescent="0.25">
      <c r="A30" s="112"/>
      <c r="B30" s="113"/>
      <c r="C30" s="114" t="s">
        <v>26</v>
      </c>
      <c r="D30" s="115">
        <f>+PARAMETRES!E31</f>
        <v>14.5</v>
      </c>
      <c r="F30" s="269" t="s">
        <v>96</v>
      </c>
      <c r="G30" s="270"/>
      <c r="H30" s="271"/>
      <c r="I30" s="203" t="s">
        <v>92</v>
      </c>
      <c r="J30" s="204" t="s">
        <v>68</v>
      </c>
      <c r="K30" s="205" t="s">
        <v>58</v>
      </c>
    </row>
    <row r="31" spans="1:11" ht="9.75" thickBot="1" x14ac:dyDescent="0.2">
      <c r="A31" s="117"/>
      <c r="B31" s="117"/>
      <c r="C31" s="118" t="str">
        <f>+C25</f>
        <v>TOTAL (A) aplicat 20 %</v>
      </c>
      <c r="D31" s="119">
        <f>+D28*0.2+D30</f>
        <v>786.66000000000008</v>
      </c>
      <c r="F31" s="84">
        <v>1</v>
      </c>
      <c r="G31" s="85" t="s">
        <v>48</v>
      </c>
      <c r="H31" s="86"/>
      <c r="I31" s="87">
        <v>406.4</v>
      </c>
      <c r="J31" s="88">
        <f>+$E$17</f>
        <v>14.5</v>
      </c>
      <c r="K31" s="89">
        <f>+I31+J31</f>
        <v>420.9</v>
      </c>
    </row>
    <row r="32" spans="1:11" ht="9.75" thickBot="1" x14ac:dyDescent="0.2">
      <c r="F32" s="97"/>
      <c r="K32" s="98"/>
    </row>
    <row r="33" spans="1:11" ht="9.75" thickBot="1" x14ac:dyDescent="0.2">
      <c r="A33" s="196" t="s">
        <v>28</v>
      </c>
      <c r="B33" s="197" t="s">
        <v>30</v>
      </c>
      <c r="C33" s="199" t="s">
        <v>29</v>
      </c>
      <c r="D33" s="200" t="str">
        <f>+D27</f>
        <v>QUOTA</v>
      </c>
      <c r="F33" s="97"/>
      <c r="K33" s="98"/>
    </row>
    <row r="34" spans="1:11" ht="9.75" thickBot="1" x14ac:dyDescent="0.2">
      <c r="A34" s="109" t="s">
        <v>53</v>
      </c>
      <c r="B34" s="63" t="s">
        <v>73</v>
      </c>
      <c r="C34" s="110" t="s">
        <v>27</v>
      </c>
      <c r="D34" s="111">
        <f>+PARAMETRES!B18</f>
        <v>1828</v>
      </c>
      <c r="F34" s="97"/>
      <c r="K34" s="98"/>
    </row>
    <row r="35" spans="1:11" ht="9.75" thickBot="1" x14ac:dyDescent="0.2">
      <c r="A35" s="281" t="s">
        <v>22</v>
      </c>
      <c r="B35" s="282"/>
      <c r="C35" s="282"/>
      <c r="D35" s="283"/>
      <c r="F35" s="97"/>
      <c r="K35" s="98"/>
    </row>
    <row r="36" spans="1:11" ht="12" thickBot="1" x14ac:dyDescent="0.25">
      <c r="A36" s="112"/>
      <c r="B36" s="113"/>
      <c r="C36" s="114" t="s">
        <v>26</v>
      </c>
      <c r="D36" s="115">
        <f>+PARAMETRES!E31</f>
        <v>14.5</v>
      </c>
      <c r="F36" s="269" t="s">
        <v>96</v>
      </c>
      <c r="G36" s="270"/>
      <c r="H36" s="271"/>
      <c r="I36" s="203" t="s">
        <v>92</v>
      </c>
      <c r="J36" s="204" t="s">
        <v>68</v>
      </c>
      <c r="K36" s="205" t="s">
        <v>58</v>
      </c>
    </row>
    <row r="37" spans="1:11" ht="9.75" thickBot="1" x14ac:dyDescent="0.2">
      <c r="A37" s="117"/>
      <c r="B37" s="117"/>
      <c r="C37" s="118" t="str">
        <f>+C31</f>
        <v>TOTAL (A) aplicat 20 %</v>
      </c>
      <c r="D37" s="119">
        <f>+D34*0.2+D36</f>
        <v>380.1</v>
      </c>
      <c r="F37" s="84">
        <v>1</v>
      </c>
      <c r="G37" s="85" t="s">
        <v>48</v>
      </c>
      <c r="H37" s="86"/>
      <c r="I37" s="87">
        <v>406.4</v>
      </c>
      <c r="J37" s="88">
        <f>+$E$17</f>
        <v>14.5</v>
      </c>
      <c r="K37" s="89">
        <f>+I37+J37</f>
        <v>420.9</v>
      </c>
    </row>
    <row r="38" spans="1:11" ht="9.75" thickBot="1" x14ac:dyDescent="0.2">
      <c r="F38" s="97"/>
      <c r="K38" s="98"/>
    </row>
    <row r="39" spans="1:11" ht="9.75" thickBot="1" x14ac:dyDescent="0.2">
      <c r="A39" s="281" t="s">
        <v>21</v>
      </c>
      <c r="B39" s="282"/>
      <c r="C39" s="282"/>
      <c r="D39" s="282"/>
      <c r="E39" s="282"/>
      <c r="F39" s="97"/>
      <c r="K39" s="98"/>
    </row>
    <row r="40" spans="1:11" x14ac:dyDescent="0.15">
      <c r="A40" s="69" t="s">
        <v>0</v>
      </c>
      <c r="B40" s="70" t="s">
        <v>15</v>
      </c>
      <c r="C40" s="71" t="s">
        <v>2</v>
      </c>
      <c r="D40" s="72" t="s">
        <v>3</v>
      </c>
      <c r="E40" s="120" t="s">
        <v>4</v>
      </c>
      <c r="F40" s="97"/>
      <c r="K40" s="98"/>
    </row>
    <row r="41" spans="1:11" x14ac:dyDescent="0.15">
      <c r="A41" s="80" t="s">
        <v>16</v>
      </c>
      <c r="B41" s="81" t="s">
        <v>81</v>
      </c>
      <c r="C41" s="82" t="s">
        <v>7</v>
      </c>
      <c r="D41" s="82" t="s">
        <v>8</v>
      </c>
      <c r="E41" s="121" t="s">
        <v>9</v>
      </c>
      <c r="F41" s="97"/>
      <c r="K41" s="98"/>
    </row>
    <row r="42" spans="1:11" x14ac:dyDescent="0.15">
      <c r="A42" s="90"/>
      <c r="B42" s="91" t="s">
        <v>10</v>
      </c>
      <c r="C42" s="92">
        <f>+'DADES '!B13</f>
        <v>0</v>
      </c>
      <c r="D42" s="93" t="s">
        <v>42</v>
      </c>
      <c r="E42" s="122">
        <v>812.8</v>
      </c>
      <c r="F42" s="97"/>
      <c r="K42" s="98"/>
    </row>
    <row r="43" spans="1:11" x14ac:dyDescent="0.15">
      <c r="A43" s="90"/>
      <c r="B43" s="91" t="s">
        <v>17</v>
      </c>
      <c r="C43" s="92">
        <f>+'DADES '!B14</f>
        <v>0</v>
      </c>
      <c r="D43" s="93">
        <v>2.0299999999999998</v>
      </c>
      <c r="E43" s="122">
        <f>C43*D43</f>
        <v>0</v>
      </c>
      <c r="F43" s="97"/>
      <c r="K43" s="98"/>
    </row>
    <row r="44" spans="1:11" x14ac:dyDescent="0.15">
      <c r="A44" s="90"/>
      <c r="B44" s="91" t="s">
        <v>18</v>
      </c>
      <c r="C44" s="92">
        <f>+'DADES '!B15</f>
        <v>0</v>
      </c>
      <c r="D44" s="123">
        <v>0.63</v>
      </c>
      <c r="E44" s="122">
        <f>C44*D44</f>
        <v>0</v>
      </c>
      <c r="F44" s="97"/>
      <c r="K44" s="98"/>
    </row>
    <row r="45" spans="1:11" x14ac:dyDescent="0.15">
      <c r="A45" s="90"/>
      <c r="B45" s="91" t="s">
        <v>33</v>
      </c>
      <c r="C45" s="92">
        <f>+'DADES '!B16</f>
        <v>0</v>
      </c>
      <c r="D45" s="123">
        <v>0.11</v>
      </c>
      <c r="E45" s="122">
        <f>C45*D45</f>
        <v>0</v>
      </c>
      <c r="F45" s="97"/>
      <c r="K45" s="98"/>
    </row>
    <row r="46" spans="1:11" x14ac:dyDescent="0.15">
      <c r="A46" s="80"/>
      <c r="B46" s="81" t="s">
        <v>11</v>
      </c>
      <c r="C46" s="82" t="s">
        <v>12</v>
      </c>
      <c r="D46" s="82" t="s">
        <v>13</v>
      </c>
      <c r="E46" s="121" t="s">
        <v>9</v>
      </c>
      <c r="F46" s="97"/>
      <c r="K46" s="98"/>
    </row>
    <row r="47" spans="1:11" x14ac:dyDescent="0.15">
      <c r="A47" s="90"/>
      <c r="B47" s="91" t="s">
        <v>76</v>
      </c>
      <c r="C47" s="110">
        <f>+'DADES '!B19</f>
        <v>0</v>
      </c>
      <c r="D47" s="93">
        <v>9.14</v>
      </c>
      <c r="E47" s="122">
        <f>C47*D47</f>
        <v>0</v>
      </c>
      <c r="F47" s="97"/>
      <c r="K47" s="98"/>
    </row>
    <row r="48" spans="1:11" ht="9.75" thickBot="1" x14ac:dyDescent="0.2">
      <c r="A48" s="97"/>
      <c r="B48" s="95" t="s">
        <v>35</v>
      </c>
      <c r="C48" s="124">
        <f>+'DADES '!B20</f>
        <v>0</v>
      </c>
      <c r="D48" s="125">
        <v>4.57</v>
      </c>
      <c r="E48" s="126">
        <f>C48*D48</f>
        <v>0</v>
      </c>
      <c r="F48" s="97"/>
      <c r="K48" s="98"/>
    </row>
    <row r="49" spans="1:11" ht="9.75" thickBot="1" x14ac:dyDescent="0.2">
      <c r="A49" s="281" t="s">
        <v>22</v>
      </c>
      <c r="B49" s="282"/>
      <c r="C49" s="282"/>
      <c r="D49" s="282"/>
      <c r="E49" s="282"/>
      <c r="F49" s="97"/>
      <c r="K49" s="98"/>
    </row>
    <row r="50" spans="1:11" ht="12" thickBot="1" x14ac:dyDescent="0.25">
      <c r="A50" s="278" t="s">
        <v>23</v>
      </c>
      <c r="B50" s="279"/>
      <c r="C50" s="279"/>
      <c r="D50" s="280"/>
      <c r="E50" s="127">
        <f>+PARAMETRES!E31</f>
        <v>14.5</v>
      </c>
      <c r="F50" s="269" t="s">
        <v>96</v>
      </c>
      <c r="G50" s="270"/>
      <c r="H50" s="271"/>
      <c r="I50" s="203" t="s">
        <v>92</v>
      </c>
      <c r="J50" s="204" t="s">
        <v>68</v>
      </c>
      <c r="K50" s="205" t="s">
        <v>58</v>
      </c>
    </row>
    <row r="51" spans="1:11" ht="9.75" thickBot="1" x14ac:dyDescent="0.2">
      <c r="A51" s="117"/>
      <c r="B51" s="117"/>
      <c r="C51" s="65" t="str">
        <f>+C37</f>
        <v>TOTAL (A) aplicat 20 %</v>
      </c>
      <c r="D51" s="66"/>
      <c r="E51" s="128">
        <f>+(E42+E43+E44+E45+E47+E48)*0.2+E50</f>
        <v>177.06</v>
      </c>
      <c r="F51" s="84">
        <v>1</v>
      </c>
      <c r="G51" s="85" t="s">
        <v>48</v>
      </c>
      <c r="H51" s="86"/>
      <c r="I51" s="87">
        <v>406.4</v>
      </c>
      <c r="J51" s="88">
        <f>+$E$17</f>
        <v>14.5</v>
      </c>
      <c r="K51" s="89">
        <f>+I51+J51</f>
        <v>420.9</v>
      </c>
    </row>
    <row r="52" spans="1:11" ht="9.75" thickBot="1" x14ac:dyDescent="0.2">
      <c r="F52" s="97"/>
      <c r="K52" s="98"/>
    </row>
    <row r="53" spans="1:11" ht="9.75" thickBot="1" x14ac:dyDescent="0.2">
      <c r="A53" s="281" t="s">
        <v>85</v>
      </c>
      <c r="B53" s="282"/>
      <c r="C53" s="282"/>
      <c r="D53" s="282"/>
      <c r="E53" s="282"/>
      <c r="F53" s="97"/>
      <c r="K53" s="98"/>
    </row>
    <row r="54" spans="1:11" x14ac:dyDescent="0.15">
      <c r="A54" s="69" t="s">
        <v>0</v>
      </c>
      <c r="B54" s="70" t="s">
        <v>15</v>
      </c>
      <c r="C54" s="71" t="s">
        <v>2</v>
      </c>
      <c r="D54" s="72" t="s">
        <v>3</v>
      </c>
      <c r="E54" s="120" t="s">
        <v>4</v>
      </c>
      <c r="F54" s="97"/>
      <c r="K54" s="98"/>
    </row>
    <row r="55" spans="1:11" x14ac:dyDescent="0.15">
      <c r="A55" s="80" t="s">
        <v>19</v>
      </c>
      <c r="B55" s="81" t="s">
        <v>20</v>
      </c>
      <c r="C55" s="82" t="s">
        <v>7</v>
      </c>
      <c r="D55" s="82" t="s">
        <v>8</v>
      </c>
      <c r="E55" s="121" t="s">
        <v>9</v>
      </c>
      <c r="F55" s="97"/>
      <c r="K55" s="98"/>
    </row>
    <row r="56" spans="1:11" x14ac:dyDescent="0.15">
      <c r="A56" s="90"/>
      <c r="B56" s="91" t="s">
        <v>10</v>
      </c>
      <c r="C56" s="92">
        <f>+'DADES '!B13</f>
        <v>0</v>
      </c>
      <c r="D56" s="93" t="s">
        <v>41</v>
      </c>
      <c r="E56" s="122">
        <v>1422.4</v>
      </c>
      <c r="F56" s="97"/>
      <c r="K56" s="98"/>
    </row>
    <row r="57" spans="1:11" x14ac:dyDescent="0.15">
      <c r="A57" s="90"/>
      <c r="B57" s="91" t="s">
        <v>17</v>
      </c>
      <c r="C57" s="92">
        <f>+'DADES '!B14</f>
        <v>0</v>
      </c>
      <c r="D57" s="93">
        <v>2.0299999999999998</v>
      </c>
      <c r="E57" s="122">
        <f>C57*D57</f>
        <v>0</v>
      </c>
      <c r="F57" s="97"/>
      <c r="K57" s="98"/>
    </row>
    <row r="58" spans="1:11" x14ac:dyDescent="0.15">
      <c r="A58" s="90"/>
      <c r="B58" s="91" t="s">
        <v>18</v>
      </c>
      <c r="C58" s="92">
        <f>+'DADES '!B15</f>
        <v>0</v>
      </c>
      <c r="D58" s="123">
        <v>0.63</v>
      </c>
      <c r="E58" s="122">
        <f>C58*D58</f>
        <v>0</v>
      </c>
      <c r="F58" s="97"/>
      <c r="K58" s="98"/>
    </row>
    <row r="59" spans="1:11" x14ac:dyDescent="0.15">
      <c r="A59" s="90"/>
      <c r="B59" s="91" t="s">
        <v>33</v>
      </c>
      <c r="C59" s="92">
        <f>+'DADES '!B16</f>
        <v>0</v>
      </c>
      <c r="D59" s="123">
        <v>0.11</v>
      </c>
      <c r="E59" s="122">
        <f>C59*D59</f>
        <v>0</v>
      </c>
      <c r="F59" s="97"/>
      <c r="K59" s="98"/>
    </row>
    <row r="60" spans="1:11" x14ac:dyDescent="0.15">
      <c r="A60" s="80"/>
      <c r="B60" s="81" t="s">
        <v>11</v>
      </c>
      <c r="C60" s="82" t="s">
        <v>12</v>
      </c>
      <c r="D60" s="82" t="s">
        <v>13</v>
      </c>
      <c r="E60" s="121" t="s">
        <v>9</v>
      </c>
      <c r="F60" s="97"/>
      <c r="K60" s="98"/>
    </row>
    <row r="61" spans="1:11" x14ac:dyDescent="0.15">
      <c r="A61" s="90"/>
      <c r="B61" s="91" t="s">
        <v>76</v>
      </c>
      <c r="C61" s="110">
        <f>+'DADES '!B19</f>
        <v>0</v>
      </c>
      <c r="D61" s="93">
        <v>9.14</v>
      </c>
      <c r="E61" s="122">
        <f>C61*D61</f>
        <v>0</v>
      </c>
      <c r="F61" s="97"/>
      <c r="K61" s="98"/>
    </row>
    <row r="62" spans="1:11" ht="9.75" thickBot="1" x14ac:dyDescent="0.2">
      <c r="A62" s="97"/>
      <c r="B62" s="95" t="s">
        <v>35</v>
      </c>
      <c r="C62" s="124">
        <f>+'DADES '!B20</f>
        <v>0</v>
      </c>
      <c r="D62" s="125">
        <v>4.57</v>
      </c>
      <c r="E62" s="126">
        <f>C62*D62</f>
        <v>0</v>
      </c>
      <c r="F62" s="97"/>
      <c r="K62" s="98"/>
    </row>
    <row r="63" spans="1:11" ht="9.75" thickBot="1" x14ac:dyDescent="0.2">
      <c r="A63" s="281" t="s">
        <v>22</v>
      </c>
      <c r="B63" s="282"/>
      <c r="C63" s="282"/>
      <c r="D63" s="282"/>
      <c r="E63" s="282"/>
      <c r="F63" s="97"/>
      <c r="K63" s="98"/>
    </row>
    <row r="64" spans="1:11" ht="12" thickBot="1" x14ac:dyDescent="0.25">
      <c r="A64" s="286" t="s">
        <v>23</v>
      </c>
      <c r="B64" s="287"/>
      <c r="C64" s="287"/>
      <c r="D64" s="288"/>
      <c r="E64" s="127">
        <f>+PARAMETRES!E31</f>
        <v>14.5</v>
      </c>
      <c r="F64" s="269" t="s">
        <v>96</v>
      </c>
      <c r="G64" s="270"/>
      <c r="H64" s="271"/>
      <c r="I64" s="203" t="s">
        <v>92</v>
      </c>
      <c r="J64" s="204" t="s">
        <v>68</v>
      </c>
      <c r="K64" s="205" t="s">
        <v>58</v>
      </c>
    </row>
    <row r="65" spans="1:11" ht="9.75" thickBot="1" x14ac:dyDescent="0.2">
      <c r="A65" s="117"/>
      <c r="B65" s="117"/>
      <c r="C65" s="65" t="str">
        <f>+C51</f>
        <v>TOTAL (A) aplicat 20 %</v>
      </c>
      <c r="D65" s="66"/>
      <c r="E65" s="128">
        <f>+(E56+E57+E58+E59+E61+E62)*0.2+E64</f>
        <v>298.98</v>
      </c>
      <c r="F65" s="84">
        <v>2</v>
      </c>
      <c r="G65" s="85" t="s">
        <v>49</v>
      </c>
      <c r="H65" s="86"/>
      <c r="I65" s="87">
        <v>609.6</v>
      </c>
      <c r="J65" s="88">
        <f>+$E$17</f>
        <v>14.5</v>
      </c>
      <c r="K65" s="89">
        <f>+I65+J65</f>
        <v>624.1</v>
      </c>
    </row>
    <row r="66" spans="1:11" ht="9.75" thickBot="1" x14ac:dyDescent="0.2">
      <c r="F66" s="67"/>
      <c r="G66" s="68"/>
      <c r="H66" s="68"/>
      <c r="I66" s="68"/>
      <c r="J66" s="68"/>
      <c r="K66" s="113"/>
    </row>
    <row r="67" spans="1:11" ht="9.75" thickBot="1" x14ac:dyDescent="0.2">
      <c r="A67" s="281" t="s">
        <v>21</v>
      </c>
      <c r="B67" s="282"/>
      <c r="C67" s="282"/>
      <c r="D67" s="282"/>
      <c r="E67" s="282"/>
      <c r="F67" s="97"/>
      <c r="K67" s="98"/>
    </row>
    <row r="68" spans="1:11" x14ac:dyDescent="0.15">
      <c r="A68" s="69" t="s">
        <v>0</v>
      </c>
      <c r="B68" s="70" t="s">
        <v>15</v>
      </c>
      <c r="C68" s="71" t="s">
        <v>2</v>
      </c>
      <c r="D68" s="72" t="s">
        <v>3</v>
      </c>
      <c r="E68" s="120" t="s">
        <v>4</v>
      </c>
      <c r="F68" s="97"/>
      <c r="K68" s="98"/>
    </row>
    <row r="69" spans="1:11" x14ac:dyDescent="0.15">
      <c r="A69" s="80" t="s">
        <v>36</v>
      </c>
      <c r="B69" s="81" t="s">
        <v>69</v>
      </c>
      <c r="C69" s="82" t="s">
        <v>7</v>
      </c>
      <c r="D69" s="82" t="s">
        <v>8</v>
      </c>
      <c r="E69" s="121" t="s">
        <v>9</v>
      </c>
      <c r="F69" s="97"/>
      <c r="K69" s="98"/>
    </row>
    <row r="70" spans="1:11" x14ac:dyDescent="0.15">
      <c r="A70" s="90"/>
      <c r="B70" s="91" t="s">
        <v>10</v>
      </c>
      <c r="C70" s="92">
        <f>+'DADES '!B13</f>
        <v>0</v>
      </c>
      <c r="D70" s="93" t="s">
        <v>42</v>
      </c>
      <c r="E70" s="122">
        <v>2743</v>
      </c>
      <c r="F70" s="97"/>
      <c r="K70" s="98"/>
    </row>
    <row r="71" spans="1:11" x14ac:dyDescent="0.15">
      <c r="A71" s="90"/>
      <c r="B71" s="91" t="s">
        <v>17</v>
      </c>
      <c r="C71" s="92">
        <f>+'DADES '!B14</f>
        <v>0</v>
      </c>
      <c r="D71" s="93">
        <v>2.0299999999999998</v>
      </c>
      <c r="E71" s="122">
        <f>C71*D71</f>
        <v>0</v>
      </c>
      <c r="F71" s="97"/>
      <c r="K71" s="98"/>
    </row>
    <row r="72" spans="1:11" x14ac:dyDescent="0.15">
      <c r="A72" s="90"/>
      <c r="B72" s="91" t="s">
        <v>18</v>
      </c>
      <c r="C72" s="92">
        <f>+'DADES '!B15</f>
        <v>0</v>
      </c>
      <c r="D72" s="123">
        <v>0.63</v>
      </c>
      <c r="E72" s="122">
        <f>C72*D72</f>
        <v>0</v>
      </c>
      <c r="F72" s="97"/>
      <c r="K72" s="98"/>
    </row>
    <row r="73" spans="1:11" x14ac:dyDescent="0.15">
      <c r="A73" s="90"/>
      <c r="B73" s="91" t="s">
        <v>33</v>
      </c>
      <c r="C73" s="92">
        <f>+'DADES '!B16</f>
        <v>0</v>
      </c>
      <c r="D73" s="123">
        <v>0.11</v>
      </c>
      <c r="E73" s="122">
        <f>C73*D73</f>
        <v>0</v>
      </c>
      <c r="F73" s="97"/>
      <c r="K73" s="98"/>
    </row>
    <row r="74" spans="1:11" x14ac:dyDescent="0.15">
      <c r="A74" s="80"/>
      <c r="B74" s="81" t="s">
        <v>11</v>
      </c>
      <c r="C74" s="82" t="s">
        <v>12</v>
      </c>
      <c r="D74" s="82" t="s">
        <v>13</v>
      </c>
      <c r="E74" s="121" t="s">
        <v>9</v>
      </c>
      <c r="F74" s="97"/>
      <c r="K74" s="98"/>
    </row>
    <row r="75" spans="1:11" x14ac:dyDescent="0.15">
      <c r="A75" s="90"/>
      <c r="B75" s="91" t="s">
        <v>76</v>
      </c>
      <c r="C75" s="110">
        <f>+'DADES '!B19</f>
        <v>0</v>
      </c>
      <c r="D75" s="93">
        <v>9.14</v>
      </c>
      <c r="E75" s="122">
        <f>C75*D75</f>
        <v>0</v>
      </c>
      <c r="F75" s="97"/>
      <c r="K75" s="98"/>
    </row>
    <row r="76" spans="1:11" ht="9.75" thickBot="1" x14ac:dyDescent="0.2">
      <c r="A76" s="97"/>
      <c r="B76" s="95" t="s">
        <v>35</v>
      </c>
      <c r="C76" s="124">
        <f>+'DADES '!B20</f>
        <v>0</v>
      </c>
      <c r="D76" s="125">
        <v>4.57</v>
      </c>
      <c r="E76" s="126">
        <f>C76*D76</f>
        <v>0</v>
      </c>
      <c r="F76" s="97"/>
      <c r="K76" s="98"/>
    </row>
    <row r="77" spans="1:11" ht="9.75" thickBot="1" x14ac:dyDescent="0.2">
      <c r="A77" s="281" t="s">
        <v>22</v>
      </c>
      <c r="B77" s="282"/>
      <c r="C77" s="282"/>
      <c r="D77" s="282"/>
      <c r="E77" s="282"/>
      <c r="F77" s="97"/>
      <c r="K77" s="98"/>
    </row>
    <row r="78" spans="1:11" ht="12" thickBot="1" x14ac:dyDescent="0.25">
      <c r="A78" s="286" t="s">
        <v>23</v>
      </c>
      <c r="B78" s="287"/>
      <c r="C78" s="287"/>
      <c r="D78" s="288"/>
      <c r="E78" s="127">
        <f>+PARAMETRES!E31</f>
        <v>14.5</v>
      </c>
      <c r="F78" s="269" t="s">
        <v>96</v>
      </c>
      <c r="G78" s="270"/>
      <c r="H78" s="271"/>
      <c r="I78" s="203" t="s">
        <v>92</v>
      </c>
      <c r="J78" s="204" t="s">
        <v>68</v>
      </c>
      <c r="K78" s="205" t="s">
        <v>58</v>
      </c>
    </row>
    <row r="79" spans="1:11" ht="9.75" thickBot="1" x14ac:dyDescent="0.2">
      <c r="A79" s="105"/>
      <c r="B79" s="106"/>
      <c r="C79" s="65" t="str">
        <f>+C65</f>
        <v>TOTAL (A) aplicat 20 %</v>
      </c>
      <c r="D79" s="66"/>
      <c r="E79" s="108">
        <f>+(E70+E71+E72+E73+E75+E76)*0.2+E78</f>
        <v>563.1</v>
      </c>
      <c r="F79" s="84">
        <v>3</v>
      </c>
      <c r="G79" s="85" t="s">
        <v>50</v>
      </c>
      <c r="H79" s="86"/>
      <c r="I79" s="87">
        <v>812.8</v>
      </c>
      <c r="J79" s="88">
        <f>+$E$17</f>
        <v>14.5</v>
      </c>
      <c r="K79" s="89">
        <f>+I79+J79</f>
        <v>827.3</v>
      </c>
    </row>
    <row r="80" spans="1:11" ht="9.75" thickBot="1" x14ac:dyDescent="0.2">
      <c r="F80" s="67"/>
      <c r="G80" s="68"/>
      <c r="H80" s="68"/>
      <c r="I80" s="68"/>
      <c r="J80" s="68"/>
      <c r="K80" s="113"/>
    </row>
    <row r="81" spans="1:11" ht="9.75" thickBot="1" x14ac:dyDescent="0.2">
      <c r="A81" s="281" t="s">
        <v>21</v>
      </c>
      <c r="B81" s="282"/>
      <c r="C81" s="282"/>
      <c r="D81" s="282"/>
      <c r="E81" s="282"/>
      <c r="F81" s="97"/>
      <c r="K81" s="98"/>
    </row>
    <row r="82" spans="1:11" x14ac:dyDescent="0.15">
      <c r="A82" s="69" t="s">
        <v>0</v>
      </c>
      <c r="B82" s="70" t="s">
        <v>15</v>
      </c>
      <c r="C82" s="71" t="s">
        <v>2</v>
      </c>
      <c r="D82" s="72" t="s">
        <v>3</v>
      </c>
      <c r="E82" s="120" t="s">
        <v>4</v>
      </c>
      <c r="F82" s="97"/>
      <c r="K82" s="98"/>
    </row>
    <row r="83" spans="1:11" x14ac:dyDescent="0.15">
      <c r="A83" s="80" t="s">
        <v>24</v>
      </c>
      <c r="B83" s="81" t="s">
        <v>25</v>
      </c>
      <c r="C83" s="82" t="s">
        <v>7</v>
      </c>
      <c r="D83" s="82" t="s">
        <v>8</v>
      </c>
      <c r="E83" s="121" t="s">
        <v>9</v>
      </c>
      <c r="F83" s="97"/>
      <c r="K83" s="98"/>
    </row>
    <row r="84" spans="1:11" x14ac:dyDescent="0.15">
      <c r="A84" s="90"/>
      <c r="B84" s="91" t="s">
        <v>10</v>
      </c>
      <c r="C84" s="129">
        <f>+'DADES '!B13</f>
        <v>0</v>
      </c>
      <c r="D84" s="93" t="s">
        <v>42</v>
      </c>
      <c r="E84" s="122">
        <v>2844.8</v>
      </c>
      <c r="F84" s="97"/>
      <c r="K84" s="98"/>
    </row>
    <row r="85" spans="1:11" x14ac:dyDescent="0.15">
      <c r="A85" s="90"/>
      <c r="B85" s="91" t="s">
        <v>40</v>
      </c>
      <c r="C85" s="129">
        <f>+'DADES '!B14</f>
        <v>0</v>
      </c>
      <c r="D85" s="93">
        <v>9.14</v>
      </c>
      <c r="E85" s="130">
        <f>C85*D85</f>
        <v>0</v>
      </c>
      <c r="F85" s="97"/>
      <c r="K85" s="98"/>
    </row>
    <row r="86" spans="1:11" ht="9.75" thickBot="1" x14ac:dyDescent="0.2">
      <c r="A86" s="131"/>
      <c r="B86" s="132" t="s">
        <v>38</v>
      </c>
      <c r="C86" s="133">
        <v>0</v>
      </c>
      <c r="D86" s="134">
        <v>9.14</v>
      </c>
      <c r="E86" s="126">
        <f>C86*D86</f>
        <v>0</v>
      </c>
      <c r="F86" s="97"/>
      <c r="K86" s="98"/>
    </row>
    <row r="87" spans="1:11" ht="9.75" thickBot="1" x14ac:dyDescent="0.2">
      <c r="A87" s="281" t="s">
        <v>22</v>
      </c>
      <c r="B87" s="282"/>
      <c r="C87" s="282"/>
      <c r="D87" s="282"/>
      <c r="E87" s="282"/>
      <c r="F87" s="97"/>
      <c r="K87" s="98"/>
    </row>
    <row r="88" spans="1:11" ht="12" thickBot="1" x14ac:dyDescent="0.25">
      <c r="A88" s="278" t="s">
        <v>23</v>
      </c>
      <c r="B88" s="279"/>
      <c r="C88" s="279"/>
      <c r="D88" s="280"/>
      <c r="E88" s="127">
        <f>+PARAMETRES!E31</f>
        <v>14.5</v>
      </c>
      <c r="F88" s="269" t="s">
        <v>96</v>
      </c>
      <c r="G88" s="270"/>
      <c r="H88" s="271"/>
      <c r="I88" s="203" t="s">
        <v>92</v>
      </c>
      <c r="J88" s="204" t="s">
        <v>68</v>
      </c>
      <c r="K88" s="205" t="s">
        <v>58</v>
      </c>
    </row>
    <row r="89" spans="1:11" ht="9.75" thickBot="1" x14ac:dyDescent="0.2">
      <c r="A89" s="135"/>
      <c r="B89" s="136"/>
      <c r="C89" s="284" t="str">
        <f>+C79</f>
        <v>TOTAL (A) aplicat 20 %</v>
      </c>
      <c r="D89" s="285"/>
      <c r="E89" s="108">
        <f>+(E84+E85+E86)*0.2+E88</f>
        <v>583.46</v>
      </c>
      <c r="F89" s="84">
        <v>4</v>
      </c>
      <c r="G89" s="85" t="s">
        <v>51</v>
      </c>
      <c r="H89" s="86"/>
      <c r="I89" s="87">
        <v>406.4</v>
      </c>
      <c r="J89" s="88">
        <f>+$E$17</f>
        <v>14.5</v>
      </c>
      <c r="K89" s="89">
        <f>+I89+J89</f>
        <v>420.9</v>
      </c>
    </row>
    <row r="90" spans="1:11" ht="9.75" thickBot="1" x14ac:dyDescent="0.2"/>
    <row r="91" spans="1:11" ht="15" customHeight="1" x14ac:dyDescent="0.15">
      <c r="A91" s="289" t="s">
        <v>88</v>
      </c>
      <c r="B91" s="290"/>
      <c r="C91" s="290"/>
      <c r="D91" s="290"/>
      <c r="E91" s="291"/>
    </row>
    <row r="92" spans="1:11" ht="15" customHeight="1" x14ac:dyDescent="0.15">
      <c r="A92" s="292" t="s">
        <v>89</v>
      </c>
      <c r="B92" s="293"/>
      <c r="C92" s="293"/>
      <c r="D92" s="293"/>
      <c r="E92" s="294"/>
    </row>
    <row r="93" spans="1:11" ht="15" customHeight="1" thickBot="1" x14ac:dyDescent="0.2">
      <c r="A93" s="295" t="s">
        <v>87</v>
      </c>
      <c r="B93" s="296"/>
      <c r="C93" s="296"/>
      <c r="D93" s="296"/>
      <c r="E93" s="297"/>
    </row>
  </sheetData>
  <sheetProtection algorithmName="SHA-512" hashValue="7PFXA2tNK4ZZoiVJBQcR5gvBX+31GN0ccN81hQT6+kIuffqcjfqLTkOJq4GGDE3/1kQNfcxeWB4OAiWGdOs/qg==" saltValue="YhkqR7RyjfQKY7wHxjGJjA==" spinCount="100000" sheet="1" objects="1" scenarios="1"/>
  <mergeCells count="35">
    <mergeCell ref="F78:H78"/>
    <mergeCell ref="A91:E91"/>
    <mergeCell ref="A92:E92"/>
    <mergeCell ref="A93:E93"/>
    <mergeCell ref="A5:E5"/>
    <mergeCell ref="F5:K5"/>
    <mergeCell ref="A16:E16"/>
    <mergeCell ref="A17:D17"/>
    <mergeCell ref="A29:D29"/>
    <mergeCell ref="A35:D35"/>
    <mergeCell ref="A39:E39"/>
    <mergeCell ref="A49:E49"/>
    <mergeCell ref="A6:E6"/>
    <mergeCell ref="A20:D20"/>
    <mergeCell ref="F88:H88"/>
    <mergeCell ref="F24:H24"/>
    <mergeCell ref="C89:D89"/>
    <mergeCell ref="A63:E63"/>
    <mergeCell ref="A64:D64"/>
    <mergeCell ref="A67:E67"/>
    <mergeCell ref="A77:E77"/>
    <mergeCell ref="A78:D78"/>
    <mergeCell ref="A81:E81"/>
    <mergeCell ref="A87:E87"/>
    <mergeCell ref="A88:D88"/>
    <mergeCell ref="F36:H36"/>
    <mergeCell ref="F50:H50"/>
    <mergeCell ref="F64:H64"/>
    <mergeCell ref="A1:K1"/>
    <mergeCell ref="B3:K3"/>
    <mergeCell ref="F17:H17"/>
    <mergeCell ref="A50:D50"/>
    <mergeCell ref="A53:E53"/>
    <mergeCell ref="A23:D23"/>
    <mergeCell ref="F30:H30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31"/>
  <sheetViews>
    <sheetView zoomScale="110" zoomScaleNormal="110" workbookViewId="0">
      <selection activeCell="E31" sqref="E31"/>
    </sheetView>
  </sheetViews>
  <sheetFormatPr baseColWidth="10" defaultRowHeight="15" x14ac:dyDescent="0.25"/>
  <cols>
    <col min="1" max="1" width="70.85546875" customWidth="1"/>
  </cols>
  <sheetData>
    <row r="2" spans="1:5" ht="15.75" thickBot="1" x14ac:dyDescent="0.3">
      <c r="A2" s="59" t="s">
        <v>59</v>
      </c>
    </row>
    <row r="3" spans="1:5" ht="15.75" thickBot="1" x14ac:dyDescent="0.3">
      <c r="A3" s="305" t="s">
        <v>61</v>
      </c>
      <c r="B3" s="306"/>
      <c r="C3" s="306"/>
      <c r="D3" s="306"/>
      <c r="E3" s="307"/>
    </row>
    <row r="4" spans="1:5" ht="15.75" thickBot="1" x14ac:dyDescent="0.3"/>
    <row r="5" spans="1:5" x14ac:dyDescent="0.25">
      <c r="A5" s="46" t="str">
        <f>+'DADES '!A12</f>
        <v>3r Superfície pati:</v>
      </c>
      <c r="B5" s="49" t="s">
        <v>5</v>
      </c>
      <c r="C5" s="49" t="s">
        <v>16</v>
      </c>
      <c r="D5" s="49" t="s">
        <v>19</v>
      </c>
      <c r="E5" s="50" t="s">
        <v>36</v>
      </c>
    </row>
    <row r="6" spans="1:5" x14ac:dyDescent="0.25">
      <c r="A6" s="47" t="s">
        <v>37</v>
      </c>
      <c r="B6" s="175">
        <v>660.4</v>
      </c>
      <c r="C6" s="175">
        <v>812.8</v>
      </c>
      <c r="D6" s="175">
        <v>1422.4</v>
      </c>
      <c r="E6" s="176">
        <v>2743.2</v>
      </c>
    </row>
    <row r="7" spans="1:5" x14ac:dyDescent="0.25">
      <c r="A7" s="47" t="s">
        <v>63</v>
      </c>
      <c r="B7" s="311">
        <v>2.0299999999999998</v>
      </c>
      <c r="C7" s="311"/>
      <c r="D7" s="311"/>
      <c r="E7" s="312"/>
    </row>
    <row r="8" spans="1:5" x14ac:dyDescent="0.25">
      <c r="A8" s="47" t="s">
        <v>64</v>
      </c>
      <c r="B8" s="311">
        <v>0.63</v>
      </c>
      <c r="C8" s="311"/>
      <c r="D8" s="311"/>
      <c r="E8" s="312"/>
    </row>
    <row r="9" spans="1:5" x14ac:dyDescent="0.25">
      <c r="A9" s="47" t="s">
        <v>65</v>
      </c>
      <c r="B9" s="311">
        <v>0.11</v>
      </c>
      <c r="C9" s="311"/>
      <c r="D9" s="311"/>
      <c r="E9" s="312"/>
    </row>
    <row r="10" spans="1:5" x14ac:dyDescent="0.25">
      <c r="A10" s="47" t="s">
        <v>62</v>
      </c>
      <c r="B10" s="42"/>
      <c r="C10" s="42"/>
      <c r="D10" s="42"/>
      <c r="E10" s="43"/>
    </row>
    <row r="11" spans="1:5" x14ac:dyDescent="0.25">
      <c r="A11" s="47"/>
      <c r="B11" s="42"/>
      <c r="C11" s="42"/>
      <c r="D11" s="42"/>
      <c r="E11" s="43"/>
    </row>
    <row r="12" spans="1:5" x14ac:dyDescent="0.25">
      <c r="A12" s="48" t="s">
        <v>83</v>
      </c>
      <c r="B12" s="42"/>
      <c r="C12" s="42"/>
      <c r="D12" s="42"/>
      <c r="E12" s="43"/>
    </row>
    <row r="13" spans="1:5" x14ac:dyDescent="0.25">
      <c r="A13" s="47" t="s">
        <v>34</v>
      </c>
      <c r="B13" s="175">
        <v>9.14</v>
      </c>
      <c r="C13" s="42" t="s">
        <v>27</v>
      </c>
      <c r="D13" s="42"/>
      <c r="E13" s="43"/>
    </row>
    <row r="14" spans="1:5" x14ac:dyDescent="0.25">
      <c r="A14" s="47" t="s">
        <v>35</v>
      </c>
      <c r="B14" s="175">
        <v>4.57</v>
      </c>
      <c r="C14" s="42"/>
      <c r="D14" s="42"/>
      <c r="E14" s="43"/>
    </row>
    <row r="15" spans="1:5" x14ac:dyDescent="0.25">
      <c r="A15" s="47"/>
      <c r="B15" s="42"/>
      <c r="C15" s="42"/>
      <c r="D15" s="42"/>
      <c r="E15" s="43"/>
    </row>
    <row r="16" spans="1:5" x14ac:dyDescent="0.25">
      <c r="A16" s="47" t="s">
        <v>45</v>
      </c>
      <c r="B16" s="175">
        <v>5994.4</v>
      </c>
      <c r="C16" s="42"/>
      <c r="D16" s="42"/>
      <c r="E16" s="43"/>
    </row>
    <row r="17" spans="1:5" x14ac:dyDescent="0.25">
      <c r="A17" s="47" t="s">
        <v>46</v>
      </c>
      <c r="B17" s="175">
        <v>3860.8</v>
      </c>
      <c r="C17" s="42"/>
      <c r="D17" s="42"/>
      <c r="E17" s="43"/>
    </row>
    <row r="18" spans="1:5" x14ac:dyDescent="0.25">
      <c r="A18" s="47" t="s">
        <v>47</v>
      </c>
      <c r="B18" s="175">
        <v>1828</v>
      </c>
      <c r="C18" s="42"/>
      <c r="D18" s="42"/>
      <c r="E18" s="43"/>
    </row>
    <row r="19" spans="1:5" x14ac:dyDescent="0.25">
      <c r="A19" s="47"/>
      <c r="B19" s="42"/>
      <c r="C19" s="42"/>
      <c r="D19" s="42"/>
      <c r="E19" s="43"/>
    </row>
    <row r="20" spans="1:5" x14ac:dyDescent="0.25">
      <c r="A20" s="48" t="s">
        <v>84</v>
      </c>
      <c r="B20" s="54" t="s">
        <v>77</v>
      </c>
      <c r="C20" s="54"/>
      <c r="D20" s="54"/>
      <c r="E20" s="55"/>
    </row>
    <row r="21" spans="1:5" x14ac:dyDescent="0.25">
      <c r="A21" s="47" t="s">
        <v>48</v>
      </c>
      <c r="B21" s="177">
        <v>406.4</v>
      </c>
      <c r="C21" s="42"/>
      <c r="D21" s="42"/>
      <c r="E21" s="43"/>
    </row>
    <row r="22" spans="1:5" x14ac:dyDescent="0.25">
      <c r="A22" s="47" t="s">
        <v>49</v>
      </c>
      <c r="B22" s="177">
        <v>609.6</v>
      </c>
      <c r="C22" s="42"/>
      <c r="D22" s="42"/>
      <c r="E22" s="43"/>
    </row>
    <row r="23" spans="1:5" x14ac:dyDescent="0.25">
      <c r="A23" s="47" t="s">
        <v>50</v>
      </c>
      <c r="B23" s="177">
        <v>812.8</v>
      </c>
      <c r="C23" s="42"/>
      <c r="D23" s="42"/>
      <c r="E23" s="43"/>
    </row>
    <row r="24" spans="1:5" x14ac:dyDescent="0.25">
      <c r="A24" s="47" t="s">
        <v>51</v>
      </c>
      <c r="B24" s="177">
        <v>406.4</v>
      </c>
      <c r="C24" s="51" t="s">
        <v>52</v>
      </c>
      <c r="D24" s="42"/>
      <c r="E24" s="43"/>
    </row>
    <row r="25" spans="1:5" x14ac:dyDescent="0.25">
      <c r="A25" s="47"/>
      <c r="B25" s="42"/>
      <c r="C25" s="42"/>
      <c r="D25" s="42"/>
      <c r="E25" s="43"/>
    </row>
    <row r="26" spans="1:5" x14ac:dyDescent="0.25">
      <c r="A26" s="47" t="s">
        <v>71</v>
      </c>
      <c r="B26" s="177">
        <v>156.97</v>
      </c>
      <c r="C26" s="42" t="s">
        <v>27</v>
      </c>
      <c r="D26" s="42"/>
      <c r="E26" s="43"/>
    </row>
    <row r="27" spans="1:5" x14ac:dyDescent="0.25">
      <c r="A27" s="47"/>
      <c r="B27" s="42"/>
      <c r="C27" s="42"/>
      <c r="D27" s="42"/>
      <c r="E27" s="43"/>
    </row>
    <row r="28" spans="1:5" ht="15.75" thickBot="1" x14ac:dyDescent="0.3">
      <c r="A28" s="56" t="s">
        <v>78</v>
      </c>
      <c r="B28" s="44"/>
      <c r="C28" s="44"/>
      <c r="D28" s="44"/>
      <c r="E28" s="45"/>
    </row>
    <row r="29" spans="1:5" ht="15.75" thickBot="1" x14ac:dyDescent="0.3">
      <c r="A29" s="57"/>
      <c r="B29" s="41"/>
      <c r="C29" s="41"/>
      <c r="D29" s="41"/>
      <c r="E29" s="58"/>
    </row>
    <row r="30" spans="1:5" ht="15.75" thickBot="1" x14ac:dyDescent="0.3">
      <c r="A30" s="261" t="s">
        <v>60</v>
      </c>
      <c r="B30" s="313"/>
      <c r="C30" s="313"/>
      <c r="D30" s="313"/>
      <c r="E30" s="314"/>
    </row>
    <row r="31" spans="1:5" ht="15.75" thickBot="1" x14ac:dyDescent="0.3">
      <c r="A31" s="308" t="s">
        <v>43</v>
      </c>
      <c r="B31" s="309"/>
      <c r="C31" s="309"/>
      <c r="D31" s="310"/>
      <c r="E31" s="178">
        <v>14.5</v>
      </c>
    </row>
  </sheetData>
  <sheetProtection algorithmName="SHA-512" hashValue="P4pz0XDeFnGtFRHeJtaKsO6kca5GasxwbSl7wAVd9eCHZhUWDyq6IijPb465pr8iJlfo/9IjMr8ztAvBSwZh8Q==" saltValue="LttQUOA0lauKT+Y1PIsmpw==" spinCount="100000" sheet="1" objects="1" scenarios="1"/>
  <mergeCells count="6">
    <mergeCell ref="A3:E3"/>
    <mergeCell ref="A31:D31"/>
    <mergeCell ref="B7:E7"/>
    <mergeCell ref="B8:E8"/>
    <mergeCell ref="B9:E9"/>
    <mergeCell ref="A30:E30"/>
  </mergeCells>
  <pageMargins left="0.25" right="0.25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zoomScaleNormal="100" workbookViewId="0">
      <selection activeCell="B11" sqref="B11"/>
    </sheetView>
  </sheetViews>
  <sheetFormatPr baseColWidth="10" defaultColWidth="11.42578125" defaultRowHeight="15" x14ac:dyDescent="0.25"/>
  <cols>
    <col min="1" max="1" width="47" customWidth="1"/>
    <col min="2" max="2" width="15.7109375" customWidth="1"/>
    <col min="3" max="4" width="11.42578125" customWidth="1"/>
    <col min="5" max="5" width="18.5703125" customWidth="1"/>
    <col min="6" max="6" width="22.28515625" customWidth="1"/>
  </cols>
  <sheetData>
    <row r="1" spans="1:6" x14ac:dyDescent="0.25">
      <c r="A1" s="163"/>
      <c r="B1" s="164"/>
      <c r="C1" s="164"/>
      <c r="D1" s="164"/>
      <c r="E1" s="165"/>
    </row>
    <row r="2" spans="1:6" x14ac:dyDescent="0.25">
      <c r="A2" s="155"/>
      <c r="B2" s="145"/>
      <c r="C2" s="145"/>
      <c r="D2" s="145"/>
      <c r="E2" s="148"/>
    </row>
    <row r="3" spans="1:6" x14ac:dyDescent="0.25">
      <c r="A3" s="155"/>
      <c r="B3" s="145"/>
      <c r="C3" s="145"/>
      <c r="D3" s="145"/>
      <c r="E3" s="148"/>
    </row>
    <row r="4" spans="1:6" x14ac:dyDescent="0.25">
      <c r="A4" s="155"/>
      <c r="B4" s="145"/>
      <c r="C4" s="145"/>
      <c r="D4" s="145"/>
      <c r="E4" s="148"/>
    </row>
    <row r="5" spans="1:6" ht="15.75" thickBot="1" x14ac:dyDescent="0.3">
      <c r="A5" s="166"/>
      <c r="B5" s="167"/>
      <c r="C5" s="167"/>
      <c r="D5" s="167"/>
      <c r="E5" s="168"/>
      <c r="F5" s="141"/>
    </row>
    <row r="6" spans="1:6" ht="45" customHeight="1" thickBot="1" x14ac:dyDescent="0.3">
      <c r="A6" s="225" t="s">
        <v>97</v>
      </c>
      <c r="B6" s="226"/>
      <c r="C6" s="226"/>
      <c r="D6" s="226"/>
      <c r="E6" s="227"/>
      <c r="F6" s="141"/>
    </row>
    <row r="7" spans="1:6" ht="15.75" thickBot="1" x14ac:dyDescent="0.3">
      <c r="A7" s="231" t="s">
        <v>100</v>
      </c>
      <c r="B7" s="232"/>
      <c r="C7" s="232"/>
      <c r="D7" s="232"/>
      <c r="E7" s="233"/>
    </row>
    <row r="8" spans="1:6" ht="15.75" thickBot="1" x14ac:dyDescent="0.3">
      <c r="A8" s="228" t="s">
        <v>102</v>
      </c>
      <c r="B8" s="229"/>
      <c r="C8" s="229"/>
      <c r="D8" s="229"/>
      <c r="E8" s="230"/>
    </row>
    <row r="9" spans="1:6" ht="15.75" thickBot="1" x14ac:dyDescent="0.3">
      <c r="A9" s="169"/>
      <c r="B9" s="170"/>
      <c r="C9" s="170"/>
      <c r="D9" s="170"/>
      <c r="E9" s="171"/>
    </row>
    <row r="10" spans="1:6" ht="15.75" thickBot="1" x14ac:dyDescent="0.3">
      <c r="A10" s="172" t="s">
        <v>99</v>
      </c>
      <c r="B10" s="62">
        <v>0</v>
      </c>
      <c r="C10" s="142"/>
      <c r="D10" s="142"/>
      <c r="E10" s="143"/>
    </row>
    <row r="11" spans="1:6" x14ac:dyDescent="0.25">
      <c r="A11" s="173" t="s">
        <v>86</v>
      </c>
      <c r="B11" s="60">
        <v>0</v>
      </c>
      <c r="E11" s="140"/>
    </row>
    <row r="12" spans="1:6" ht="15.75" thickBot="1" x14ac:dyDescent="0.3">
      <c r="A12" s="174" t="s">
        <v>101</v>
      </c>
      <c r="B12" s="61">
        <v>0</v>
      </c>
      <c r="E12" s="140"/>
    </row>
    <row r="13" spans="1:6" x14ac:dyDescent="0.25">
      <c r="A13" s="146" t="s">
        <v>37</v>
      </c>
      <c r="B13" s="147">
        <f>IF((B11+B12*0.5)&gt;100,100,(B11+B12*0.5))</f>
        <v>0</v>
      </c>
      <c r="C13" s="145"/>
      <c r="D13" s="145"/>
      <c r="E13" s="148"/>
    </row>
    <row r="14" spans="1:6" x14ac:dyDescent="0.25">
      <c r="A14" s="149" t="s">
        <v>79</v>
      </c>
      <c r="B14" s="150">
        <f>IF((B11+B12*0.5)&gt;100.01,IF((B11+B12*0.5)&gt;2000,1900,(B11+B12*0.5)-100),0)</f>
        <v>0</v>
      </c>
      <c r="C14" s="145"/>
      <c r="D14" s="145"/>
      <c r="E14" s="148"/>
    </row>
    <row r="15" spans="1:6" x14ac:dyDescent="0.25">
      <c r="A15" s="149" t="s">
        <v>80</v>
      </c>
      <c r="B15" s="150">
        <f>IF((B11+B12*0.5)&gt;2000.01,IF((B11+B12*0.5)&gt;20000,18000,(B11+B12*0.5)-2000),0)</f>
        <v>0</v>
      </c>
      <c r="C15" s="145"/>
      <c r="D15" s="145"/>
      <c r="E15" s="148"/>
    </row>
    <row r="16" spans="1:6" ht="15.75" thickBot="1" x14ac:dyDescent="0.3">
      <c r="A16" s="151" t="s">
        <v>33</v>
      </c>
      <c r="B16" s="152">
        <f>IF((B11+B12*0.5)&gt;20000.01,(B11+B12*0.5)-20000,0)</f>
        <v>0</v>
      </c>
      <c r="C16" s="145"/>
      <c r="D16" s="145"/>
      <c r="E16" s="148"/>
    </row>
    <row r="17" spans="1:6" ht="15.75" thickBot="1" x14ac:dyDescent="0.3">
      <c r="A17" s="153" t="s">
        <v>82</v>
      </c>
      <c r="B17" s="154">
        <f>SUM(B13:B16)</f>
        <v>0</v>
      </c>
      <c r="C17" s="145"/>
      <c r="D17" s="145"/>
      <c r="E17" s="148"/>
    </row>
    <row r="18" spans="1:6" ht="15.75" thickBot="1" x14ac:dyDescent="0.3">
      <c r="A18" s="155"/>
      <c r="B18" s="145"/>
      <c r="C18" s="145"/>
      <c r="D18" s="145"/>
      <c r="E18" s="148"/>
    </row>
    <row r="19" spans="1:6" x14ac:dyDescent="0.25">
      <c r="A19" s="146" t="s">
        <v>34</v>
      </c>
      <c r="B19" s="156">
        <f>IF(B10&gt;300,300,B10)</f>
        <v>0</v>
      </c>
      <c r="C19" s="145"/>
      <c r="D19" s="145"/>
      <c r="E19" s="148"/>
    </row>
    <row r="20" spans="1:6" ht="15.75" thickBot="1" x14ac:dyDescent="0.3">
      <c r="A20" s="151" t="s">
        <v>35</v>
      </c>
      <c r="B20" s="157">
        <f>IF((B10)&gt;300.01,(B10)-300,0)</f>
        <v>0</v>
      </c>
      <c r="C20" s="145"/>
      <c r="D20" s="145"/>
      <c r="E20" s="148"/>
    </row>
    <row r="21" spans="1:6" ht="15.75" thickBot="1" x14ac:dyDescent="0.3">
      <c r="A21" s="158" t="s">
        <v>72</v>
      </c>
      <c r="B21" s="159">
        <f>SUM(B19:B20)</f>
        <v>0</v>
      </c>
      <c r="C21" s="145"/>
      <c r="D21" s="145"/>
      <c r="E21" s="148"/>
    </row>
    <row r="22" spans="1:6" ht="15.75" thickBot="1" x14ac:dyDescent="0.3">
      <c r="A22" s="160"/>
      <c r="B22" s="161"/>
      <c r="C22" s="161"/>
      <c r="D22" s="161"/>
      <c r="E22" s="162"/>
      <c r="F22" t="s">
        <v>27</v>
      </c>
    </row>
    <row r="38" spans="8:8" s="1" customFormat="1" x14ac:dyDescent="0.25"/>
    <row r="39" spans="8:8" x14ac:dyDescent="0.25">
      <c r="H39" s="144"/>
    </row>
    <row r="41" spans="8:8" x14ac:dyDescent="0.25">
      <c r="H41" s="144"/>
    </row>
    <row r="42" spans="8:8" x14ac:dyDescent="0.25">
      <c r="H42" s="144"/>
    </row>
    <row r="43" spans="8:8" x14ac:dyDescent="0.25">
      <c r="H43" s="144"/>
    </row>
    <row r="44" spans="8:8" x14ac:dyDescent="0.25">
      <c r="H44" s="144"/>
    </row>
    <row r="48" spans="8:8" s="1" customFormat="1" x14ac:dyDescent="0.25"/>
  </sheetData>
  <sheetProtection algorithmName="SHA-512" hashValue="Qe3DjVgsByt7mMfA3cdFYDwQ2NF0tw5lGHbtoMPaNb9XEW+pCpp2k76advwkg8BLwAiNlyvlD6Cv6LYQpsgwdw==" saltValue="zt6k1jPzM2EJ7A6oFebZdw==" spinCount="100000" sheet="1" objects="1" scenarios="1"/>
  <mergeCells count="3">
    <mergeCell ref="A6:E6"/>
    <mergeCell ref="A8:E8"/>
    <mergeCell ref="A7:E7"/>
  </mergeCells>
  <pageMargins left="0.25" right="0.25" top="0.75" bottom="0.75" header="0.3" footer="0.3"/>
  <pageSetup paperSize="9" scale="7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4.9989318521683403E-2"/>
  </sheetPr>
  <dimension ref="A1:E19"/>
  <sheetViews>
    <sheetView workbookViewId="0">
      <selection activeCell="C7" sqref="C7"/>
    </sheetView>
  </sheetViews>
  <sheetFormatPr baseColWidth="10" defaultRowHeight="15" x14ac:dyDescent="0.25"/>
  <cols>
    <col min="2" max="2" width="34.5703125" customWidth="1"/>
    <col min="3" max="3" width="14.85546875" bestFit="1" customWidth="1"/>
    <col min="5" max="5" width="14.28515625" customWidth="1"/>
  </cols>
  <sheetData>
    <row r="1" spans="1:5" ht="45" customHeight="1" thickBot="1" x14ac:dyDescent="0.3">
      <c r="A1" s="237" t="s">
        <v>103</v>
      </c>
      <c r="B1" s="238"/>
      <c r="C1" s="238"/>
      <c r="D1" s="238"/>
      <c r="E1" s="239"/>
    </row>
    <row r="2" spans="1:5" ht="15.75" thickBot="1" x14ac:dyDescent="0.3"/>
    <row r="3" spans="1:5" ht="16.5" thickBot="1" x14ac:dyDescent="0.3">
      <c r="A3" s="240" t="s">
        <v>21</v>
      </c>
      <c r="B3" s="241"/>
      <c r="C3" s="241"/>
      <c r="D3" s="241"/>
      <c r="E3" s="242"/>
    </row>
    <row r="4" spans="1:5" x14ac:dyDescent="0.25">
      <c r="A4" s="4" t="s">
        <v>0</v>
      </c>
      <c r="B4" s="5" t="s">
        <v>1</v>
      </c>
      <c r="C4" s="6" t="s">
        <v>2</v>
      </c>
      <c r="D4" s="15" t="s">
        <v>3</v>
      </c>
      <c r="E4" s="16" t="s">
        <v>4</v>
      </c>
    </row>
    <row r="5" spans="1:5" x14ac:dyDescent="0.25">
      <c r="A5" s="206" t="s">
        <v>5</v>
      </c>
      <c r="B5" s="8" t="s">
        <v>6</v>
      </c>
      <c r="C5" s="9" t="s">
        <v>7</v>
      </c>
      <c r="D5" s="9" t="s">
        <v>8</v>
      </c>
      <c r="E5" s="10" t="s">
        <v>9</v>
      </c>
    </row>
    <row r="6" spans="1:5" x14ac:dyDescent="0.25">
      <c r="A6" s="11"/>
      <c r="B6" s="2" t="s">
        <v>10</v>
      </c>
      <c r="C6" s="36">
        <f>+'DADES '!B13</f>
        <v>0</v>
      </c>
      <c r="D6" s="3" t="s">
        <v>41</v>
      </c>
      <c r="E6" s="13">
        <f>+PARAMETRES!B6</f>
        <v>660.4</v>
      </c>
    </row>
    <row r="7" spans="1:5" x14ac:dyDescent="0.25">
      <c r="A7" s="11"/>
      <c r="B7" s="2" t="s">
        <v>17</v>
      </c>
      <c r="C7" s="36">
        <f>+'DADES '!B14</f>
        <v>0</v>
      </c>
      <c r="D7" s="3">
        <v>2.0299999999999998</v>
      </c>
      <c r="E7" s="34">
        <f>C7*D7</f>
        <v>0</v>
      </c>
    </row>
    <row r="8" spans="1:5" x14ac:dyDescent="0.25">
      <c r="A8" s="11"/>
      <c r="B8" s="2" t="s">
        <v>18</v>
      </c>
      <c r="C8" s="36">
        <f>+'DADES '!B15</f>
        <v>0</v>
      </c>
      <c r="D8" s="3">
        <v>0.63</v>
      </c>
      <c r="E8" s="34">
        <f>C8*D8</f>
        <v>0</v>
      </c>
    </row>
    <row r="9" spans="1:5" x14ac:dyDescent="0.25">
      <c r="A9" s="11"/>
      <c r="B9" s="2" t="s">
        <v>33</v>
      </c>
      <c r="C9" s="36">
        <f>+'DADES '!B16</f>
        <v>0</v>
      </c>
      <c r="D9" s="3">
        <v>0.11</v>
      </c>
      <c r="E9" s="34">
        <f>C9*D9</f>
        <v>0</v>
      </c>
    </row>
    <row r="10" spans="1:5" x14ac:dyDescent="0.25">
      <c r="A10" s="7"/>
      <c r="B10" s="8" t="s">
        <v>104</v>
      </c>
      <c r="C10" s="9" t="s">
        <v>12</v>
      </c>
      <c r="D10" s="9" t="s">
        <v>13</v>
      </c>
      <c r="E10" s="10" t="s">
        <v>9</v>
      </c>
    </row>
    <row r="11" spans="1:5" x14ac:dyDescent="0.25">
      <c r="A11" s="11"/>
      <c r="B11" s="52" t="s">
        <v>74</v>
      </c>
      <c r="C11" s="37">
        <f>+'DADES '!B19</f>
        <v>0</v>
      </c>
      <c r="D11" s="3">
        <f>+PARAMETRES!B13</f>
        <v>9.14</v>
      </c>
      <c r="E11" s="13">
        <f>+C11*D11</f>
        <v>0</v>
      </c>
    </row>
    <row r="12" spans="1:5" ht="15.75" thickBot="1" x14ac:dyDescent="0.3">
      <c r="A12" s="29"/>
      <c r="B12" s="53" t="s">
        <v>75</v>
      </c>
      <c r="C12" s="38">
        <f>+'DADES '!B20</f>
        <v>0</v>
      </c>
      <c r="D12" s="21">
        <v>4.57</v>
      </c>
      <c r="E12" s="13">
        <f>+C12*D12</f>
        <v>0</v>
      </c>
    </row>
    <row r="13" spans="1:5" ht="16.5" thickBot="1" x14ac:dyDescent="0.3">
      <c r="A13" s="240" t="s">
        <v>22</v>
      </c>
      <c r="B13" s="241"/>
      <c r="C13" s="241"/>
      <c r="D13" s="241"/>
      <c r="E13" s="242"/>
    </row>
    <row r="14" spans="1:5" ht="15.75" thickBot="1" x14ac:dyDescent="0.3">
      <c r="A14" s="243" t="s">
        <v>23</v>
      </c>
      <c r="B14" s="244"/>
      <c r="C14" s="244"/>
      <c r="D14" s="245"/>
      <c r="E14" s="14">
        <f>+PARAMETRES!E31</f>
        <v>14.5</v>
      </c>
    </row>
    <row r="15" spans="1:5" ht="15.75" thickBot="1" x14ac:dyDescent="0.3">
      <c r="A15" s="1"/>
      <c r="B15" s="1"/>
      <c r="C15" s="179" t="s">
        <v>14</v>
      </c>
      <c r="D15" s="180"/>
      <c r="E15" s="181">
        <f>SUM(E14,E12,E11,E9,E8,E7,E6)</f>
        <v>674.9</v>
      </c>
    </row>
    <row r="16" spans="1:5" ht="15.75" thickBot="1" x14ac:dyDescent="0.3"/>
    <row r="17" spans="1:5" ht="15" customHeight="1" x14ac:dyDescent="0.25">
      <c r="A17" s="246" t="s">
        <v>105</v>
      </c>
      <c r="B17" s="247"/>
      <c r="C17" s="247"/>
      <c r="D17" s="247"/>
      <c r="E17" s="248"/>
    </row>
    <row r="18" spans="1:5" x14ac:dyDescent="0.25">
      <c r="A18" s="249"/>
      <c r="B18" s="250"/>
      <c r="C18" s="250"/>
      <c r="D18" s="250"/>
      <c r="E18" s="251"/>
    </row>
    <row r="19" spans="1:5" ht="15.75" thickBot="1" x14ac:dyDescent="0.3">
      <c r="A19" s="234" t="s">
        <v>87</v>
      </c>
      <c r="B19" s="235"/>
      <c r="C19" s="235"/>
      <c r="D19" s="235"/>
      <c r="E19" s="236"/>
    </row>
  </sheetData>
  <sheetProtection algorithmName="SHA-512" hashValue="tROUuQQW9rdepdNr6OFJ57U6tFH1+PzekPbNLb4RnDzo8rxKlKiUAdlGNaOMg5I5e0Kh1W/9Ae62/5JNAjCQFw==" saltValue="m/JIbnO/xsfRojL5PjlO0Q==" spinCount="100000" sheet="1" objects="1" scenarios="1"/>
  <mergeCells count="6">
    <mergeCell ref="A19:E19"/>
    <mergeCell ref="A1:E1"/>
    <mergeCell ref="A3:E3"/>
    <mergeCell ref="A13:E13"/>
    <mergeCell ref="A14:D14"/>
    <mergeCell ref="A17:E1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2"/>
  <sheetViews>
    <sheetView workbookViewId="0">
      <selection activeCell="C5" sqref="C5"/>
    </sheetView>
  </sheetViews>
  <sheetFormatPr baseColWidth="10" defaultRowHeight="15" x14ac:dyDescent="0.25"/>
  <cols>
    <col min="2" max="2" width="41.5703125" bestFit="1" customWidth="1"/>
    <col min="3" max="3" width="14.28515625" customWidth="1"/>
    <col min="4" max="4" width="18.42578125" customWidth="1"/>
  </cols>
  <sheetData>
    <row r="1" spans="1:4" s="195" customFormat="1" ht="45" customHeight="1" thickBot="1" x14ac:dyDescent="0.3">
      <c r="A1" s="237" t="s">
        <v>90</v>
      </c>
      <c r="B1" s="238"/>
      <c r="C1" s="238"/>
      <c r="D1" s="239"/>
    </row>
    <row r="2" spans="1:4" ht="15.75" thickBot="1" x14ac:dyDescent="0.3"/>
    <row r="3" spans="1:4" ht="16.5" thickBot="1" x14ac:dyDescent="0.3">
      <c r="A3" s="240" t="s">
        <v>21</v>
      </c>
      <c r="B3" s="241"/>
      <c r="C3" s="241"/>
      <c r="D3" s="242"/>
    </row>
    <row r="4" spans="1:4" ht="16.5" thickBot="1" x14ac:dyDescent="0.3">
      <c r="A4" s="184" t="s">
        <v>28</v>
      </c>
      <c r="B4" s="185" t="s">
        <v>30</v>
      </c>
      <c r="C4" s="186" t="s">
        <v>29</v>
      </c>
      <c r="D4" s="187" t="s">
        <v>95</v>
      </c>
    </row>
    <row r="5" spans="1:4" ht="15.75" thickBot="1" x14ac:dyDescent="0.3">
      <c r="A5" s="23" t="s">
        <v>57</v>
      </c>
      <c r="B5" t="s">
        <v>56</v>
      </c>
      <c r="C5" s="22" t="s">
        <v>27</v>
      </c>
      <c r="D5" s="40">
        <f>+PARAMETRES!B16</f>
        <v>5994.4</v>
      </c>
    </row>
    <row r="6" spans="1:4" ht="16.5" thickBot="1" x14ac:dyDescent="0.3">
      <c r="A6" s="240" t="s">
        <v>22</v>
      </c>
      <c r="B6" s="241"/>
      <c r="C6" s="241"/>
      <c r="D6" s="242"/>
    </row>
    <row r="7" spans="1:4" ht="15.75" thickBot="1" x14ac:dyDescent="0.3">
      <c r="A7" s="26"/>
      <c r="B7" s="27"/>
      <c r="C7" s="25" t="s">
        <v>26</v>
      </c>
      <c r="D7" s="18">
        <f>+PARAMETRES!E31</f>
        <v>14.5</v>
      </c>
    </row>
    <row r="8" spans="1:4" ht="15.75" thickBot="1" x14ac:dyDescent="0.3">
      <c r="A8" s="1"/>
      <c r="B8" s="1"/>
      <c r="C8" s="24" t="s">
        <v>14</v>
      </c>
      <c r="D8" s="17">
        <f>SUM(D5,D7)</f>
        <v>6008.9</v>
      </c>
    </row>
    <row r="9" spans="1:4" ht="15.75" thickBot="1" x14ac:dyDescent="0.3"/>
    <row r="10" spans="1:4" ht="15" customHeight="1" x14ac:dyDescent="0.25">
      <c r="A10" s="246" t="s">
        <v>105</v>
      </c>
      <c r="B10" s="247"/>
      <c r="C10" s="247"/>
      <c r="D10" s="248"/>
    </row>
    <row r="11" spans="1:4" x14ac:dyDescent="0.25">
      <c r="A11" s="249"/>
      <c r="B11" s="250"/>
      <c r="C11" s="250"/>
      <c r="D11" s="251"/>
    </row>
    <row r="12" spans="1:4" s="1" customFormat="1" ht="15.75" thickBot="1" x14ac:dyDescent="0.3">
      <c r="A12" s="252" t="s">
        <v>87</v>
      </c>
      <c r="B12" s="253"/>
      <c r="C12" s="253"/>
      <c r="D12" s="254"/>
    </row>
  </sheetData>
  <sheetProtection algorithmName="SHA-512" hashValue="+g+UsHXt8f3Et5v3cE5qlkfXm28y9bAdO0Z26vvD+ei+Nprj97OhJxEGNx7PpadpHOtyB8pw2ZVHmZWWIvphLw==" saltValue="iQWqjuSeRIvNerFHNZo6Rg==" spinCount="100000" sheet="1" objects="1" scenarios="1"/>
  <mergeCells count="5">
    <mergeCell ref="A1:D1"/>
    <mergeCell ref="A6:D6"/>
    <mergeCell ref="A12:D12"/>
    <mergeCell ref="A3:D3"/>
    <mergeCell ref="A10:D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2"/>
  <sheetViews>
    <sheetView workbookViewId="0">
      <selection activeCell="D7" sqref="D7"/>
    </sheetView>
  </sheetViews>
  <sheetFormatPr baseColWidth="10" defaultRowHeight="15" x14ac:dyDescent="0.25"/>
  <cols>
    <col min="2" max="2" width="43.28515625" customWidth="1"/>
    <col min="4" max="4" width="19.7109375" customWidth="1"/>
  </cols>
  <sheetData>
    <row r="1" spans="1:4" s="208" customFormat="1" ht="45" customHeight="1" thickBot="1" x14ac:dyDescent="0.3">
      <c r="A1" s="237" t="s">
        <v>107</v>
      </c>
      <c r="B1" s="238"/>
      <c r="C1" s="238"/>
      <c r="D1" s="239"/>
    </row>
    <row r="2" spans="1:4" ht="15.75" thickBot="1" x14ac:dyDescent="0.3"/>
    <row r="3" spans="1:4" ht="16.5" thickBot="1" x14ac:dyDescent="0.3">
      <c r="A3" s="240" t="s">
        <v>21</v>
      </c>
      <c r="B3" s="241"/>
      <c r="C3" s="241"/>
      <c r="D3" s="242"/>
    </row>
    <row r="4" spans="1:4" ht="16.5" thickBot="1" x14ac:dyDescent="0.3">
      <c r="A4" s="190" t="s">
        <v>28</v>
      </c>
      <c r="B4" s="186" t="s">
        <v>30</v>
      </c>
      <c r="C4" s="186" t="s">
        <v>29</v>
      </c>
      <c r="D4" s="187" t="s">
        <v>95</v>
      </c>
    </row>
    <row r="5" spans="1:4" ht="15.75" thickBot="1" x14ac:dyDescent="0.3">
      <c r="A5" s="23" t="s">
        <v>55</v>
      </c>
      <c r="B5" t="s">
        <v>66</v>
      </c>
      <c r="C5" s="22" t="s">
        <v>27</v>
      </c>
      <c r="D5" s="40">
        <f>+PARAMETRES!B17</f>
        <v>3860.8</v>
      </c>
    </row>
    <row r="6" spans="1:4" ht="16.5" thickBot="1" x14ac:dyDescent="0.3">
      <c r="A6" s="240" t="s">
        <v>22</v>
      </c>
      <c r="B6" s="241"/>
      <c r="C6" s="241"/>
      <c r="D6" s="242"/>
    </row>
    <row r="7" spans="1:4" ht="15.75" thickBot="1" x14ac:dyDescent="0.3">
      <c r="A7" s="26"/>
      <c r="B7" s="27"/>
      <c r="C7" s="25" t="s">
        <v>26</v>
      </c>
      <c r="D7" s="18">
        <f>+PARAMETRES!E31</f>
        <v>14.5</v>
      </c>
    </row>
    <row r="8" spans="1:4" ht="15.75" thickBot="1" x14ac:dyDescent="0.3">
      <c r="A8" s="1"/>
      <c r="B8" s="1"/>
      <c r="C8" s="182" t="s">
        <v>14</v>
      </c>
      <c r="D8" s="183">
        <f>SUM(D5,D7)</f>
        <v>3875.3</v>
      </c>
    </row>
    <row r="9" spans="1:4" ht="15.75" thickBot="1" x14ac:dyDescent="0.3"/>
    <row r="10" spans="1:4" x14ac:dyDescent="0.25">
      <c r="A10" s="246" t="s">
        <v>105</v>
      </c>
      <c r="B10" s="247"/>
      <c r="C10" s="247"/>
      <c r="D10" s="248"/>
    </row>
    <row r="11" spans="1:4" x14ac:dyDescent="0.25">
      <c r="A11" s="249"/>
      <c r="B11" s="250"/>
      <c r="C11" s="250"/>
      <c r="D11" s="251"/>
    </row>
    <row r="12" spans="1:4" s="1" customFormat="1" ht="15.75" thickBot="1" x14ac:dyDescent="0.3">
      <c r="A12" s="252" t="s">
        <v>87</v>
      </c>
      <c r="B12" s="253"/>
      <c r="C12" s="253"/>
      <c r="D12" s="254"/>
    </row>
  </sheetData>
  <sheetProtection algorithmName="SHA-512" hashValue="PWIK1wkIuXqVZmUM8OgsxEOL0sphm8hP5R0xGdfS4yz3plDvOFJmbqla1dzfjITnOyu4cYlQG8Q2lmQWBz7VlQ==" saltValue="2AqJgut2U1zf/3+KMu+rlQ==" spinCount="100000" sheet="1" objects="1" scenarios="1"/>
  <mergeCells count="5">
    <mergeCell ref="A6:D6"/>
    <mergeCell ref="A1:D1"/>
    <mergeCell ref="A12:D12"/>
    <mergeCell ref="A3:D3"/>
    <mergeCell ref="A10:D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"/>
  <sheetViews>
    <sheetView workbookViewId="0">
      <selection activeCell="C7" sqref="C7"/>
    </sheetView>
  </sheetViews>
  <sheetFormatPr baseColWidth="10" defaultRowHeight="15" x14ac:dyDescent="0.25"/>
  <cols>
    <col min="2" max="2" width="43.140625" customWidth="1"/>
    <col min="4" max="4" width="19.5703125" style="191" customWidth="1"/>
  </cols>
  <sheetData>
    <row r="1" spans="1:4" s="208" customFormat="1" ht="45" customHeight="1" thickBot="1" x14ac:dyDescent="0.3">
      <c r="A1" s="237" t="s">
        <v>106</v>
      </c>
      <c r="B1" s="238"/>
      <c r="C1" s="238"/>
      <c r="D1" s="239"/>
    </row>
    <row r="2" spans="1:4" ht="15.75" thickBot="1" x14ac:dyDescent="0.3"/>
    <row r="3" spans="1:4" ht="16.5" thickBot="1" x14ac:dyDescent="0.3">
      <c r="A3" s="240" t="s">
        <v>21</v>
      </c>
      <c r="B3" s="241"/>
      <c r="C3" s="241"/>
      <c r="D3" s="242"/>
    </row>
    <row r="4" spans="1:4" ht="16.5" thickBot="1" x14ac:dyDescent="0.3">
      <c r="A4" s="184" t="s">
        <v>28</v>
      </c>
      <c r="B4" s="185" t="s">
        <v>30</v>
      </c>
      <c r="C4" s="185" t="s">
        <v>29</v>
      </c>
      <c r="D4" s="187" t="s">
        <v>95</v>
      </c>
    </row>
    <row r="5" spans="1:4" ht="15.75" thickBot="1" x14ac:dyDescent="0.3">
      <c r="A5" s="23" t="s">
        <v>53</v>
      </c>
      <c r="B5" t="s">
        <v>73</v>
      </c>
      <c r="C5" s="22" t="s">
        <v>27</v>
      </c>
      <c r="D5" s="194">
        <f>+PARAMETRES!B18</f>
        <v>1828</v>
      </c>
    </row>
    <row r="6" spans="1:4" ht="16.5" thickBot="1" x14ac:dyDescent="0.3">
      <c r="A6" s="240" t="s">
        <v>22</v>
      </c>
      <c r="B6" s="241"/>
      <c r="C6" s="241"/>
      <c r="D6" s="242"/>
    </row>
    <row r="7" spans="1:4" ht="15.75" thickBot="1" x14ac:dyDescent="0.3">
      <c r="A7" s="26"/>
      <c r="B7" s="27"/>
      <c r="C7" s="25" t="s">
        <v>26</v>
      </c>
      <c r="D7" s="192">
        <f>+PARAMETRES!E31</f>
        <v>14.5</v>
      </c>
    </row>
    <row r="8" spans="1:4" ht="15.75" thickBot="1" x14ac:dyDescent="0.3">
      <c r="A8" s="1"/>
      <c r="B8" s="1"/>
      <c r="C8" s="182" t="s">
        <v>14</v>
      </c>
      <c r="D8" s="193">
        <f>SUM(D5,D7)</f>
        <v>1842.5</v>
      </c>
    </row>
    <row r="9" spans="1:4" ht="15.75" thickBot="1" x14ac:dyDescent="0.3"/>
    <row r="10" spans="1:4" x14ac:dyDescent="0.25">
      <c r="A10" s="246" t="s">
        <v>105</v>
      </c>
      <c r="B10" s="247"/>
      <c r="C10" s="247"/>
      <c r="D10" s="248"/>
    </row>
    <row r="11" spans="1:4" x14ac:dyDescent="0.25">
      <c r="A11" s="249"/>
      <c r="B11" s="250"/>
      <c r="C11" s="250"/>
      <c r="D11" s="251"/>
    </row>
    <row r="12" spans="1:4" ht="15.75" thickBot="1" x14ac:dyDescent="0.3">
      <c r="A12" s="252" t="s">
        <v>87</v>
      </c>
      <c r="B12" s="253"/>
      <c r="C12" s="253"/>
      <c r="D12" s="254"/>
    </row>
  </sheetData>
  <sheetProtection algorithmName="SHA-512" hashValue="BmPfCgm2/ielZ4AgqCABAkp3oZ8hs1FWepJTZJt7vR/gIEG6zztO8KQgGnanw2SpF1DKNLYKJNrYErJxjYdTKg==" saltValue="7pt0v0CU4u/yUe38zZxPvg==" spinCount="100000" sheet="1" objects="1" scenarios="1"/>
  <mergeCells count="5">
    <mergeCell ref="A6:D6"/>
    <mergeCell ref="A1:D1"/>
    <mergeCell ref="A12:D12"/>
    <mergeCell ref="A3:D3"/>
    <mergeCell ref="A10:D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9"/>
  <sheetViews>
    <sheetView zoomScaleNormal="100" workbookViewId="0">
      <selection activeCell="E14" sqref="E14"/>
    </sheetView>
  </sheetViews>
  <sheetFormatPr baseColWidth="10" defaultRowHeight="15" x14ac:dyDescent="0.25"/>
  <cols>
    <col min="1" max="1" width="12.28515625" customWidth="1"/>
    <col min="2" max="2" width="30.140625" customWidth="1"/>
    <col min="3" max="3" width="16.5703125" customWidth="1"/>
    <col min="4" max="4" width="12.28515625" customWidth="1"/>
    <col min="5" max="5" width="13.5703125" customWidth="1"/>
  </cols>
  <sheetData>
    <row r="1" spans="1:5" ht="39.950000000000003" customHeight="1" thickBot="1" x14ac:dyDescent="0.3">
      <c r="A1" s="237" t="s">
        <v>108</v>
      </c>
      <c r="B1" s="238"/>
      <c r="C1" s="238"/>
      <c r="D1" s="238"/>
      <c r="E1" s="239"/>
    </row>
    <row r="2" spans="1:5" ht="15.75" thickBot="1" x14ac:dyDescent="0.3"/>
    <row r="3" spans="1:5" ht="16.5" thickBot="1" x14ac:dyDescent="0.3">
      <c r="A3" s="240" t="s">
        <v>21</v>
      </c>
      <c r="B3" s="241"/>
      <c r="C3" s="241"/>
      <c r="D3" s="241"/>
      <c r="E3" s="242"/>
    </row>
    <row r="4" spans="1:5" x14ac:dyDescent="0.25">
      <c r="A4" s="4" t="s">
        <v>0</v>
      </c>
      <c r="B4" s="5" t="s">
        <v>15</v>
      </c>
      <c r="C4" s="6" t="s">
        <v>2</v>
      </c>
      <c r="D4" s="15" t="s">
        <v>3</v>
      </c>
      <c r="E4" s="16" t="s">
        <v>4</v>
      </c>
    </row>
    <row r="5" spans="1:5" x14ac:dyDescent="0.25">
      <c r="A5" s="7" t="s">
        <v>16</v>
      </c>
      <c r="B5" s="8" t="s">
        <v>81</v>
      </c>
      <c r="C5" s="9" t="s">
        <v>7</v>
      </c>
      <c r="D5" s="9" t="s">
        <v>8</v>
      </c>
      <c r="E5" s="10" t="s">
        <v>9</v>
      </c>
    </row>
    <row r="6" spans="1:5" x14ac:dyDescent="0.25">
      <c r="A6" s="11"/>
      <c r="B6" s="2" t="s">
        <v>10</v>
      </c>
      <c r="C6" s="36">
        <f>+'DADES '!B13</f>
        <v>0</v>
      </c>
      <c r="D6" s="3" t="s">
        <v>42</v>
      </c>
      <c r="E6" s="13">
        <v>812.8</v>
      </c>
    </row>
    <row r="7" spans="1:5" x14ac:dyDescent="0.25">
      <c r="A7" s="11"/>
      <c r="B7" s="2" t="s">
        <v>17</v>
      </c>
      <c r="C7" s="36">
        <f>+'DADES '!B14</f>
        <v>0</v>
      </c>
      <c r="D7" s="3">
        <v>2.0299999999999998</v>
      </c>
      <c r="E7" s="13">
        <f>C7*D7</f>
        <v>0</v>
      </c>
    </row>
    <row r="8" spans="1:5" x14ac:dyDescent="0.25">
      <c r="A8" s="11"/>
      <c r="B8" s="2" t="s">
        <v>18</v>
      </c>
      <c r="C8" s="36">
        <f>+'DADES '!B15</f>
        <v>0</v>
      </c>
      <c r="D8" s="28">
        <v>0.63</v>
      </c>
      <c r="E8" s="13">
        <f>C8*D8</f>
        <v>0</v>
      </c>
    </row>
    <row r="9" spans="1:5" x14ac:dyDescent="0.25">
      <c r="A9" s="11"/>
      <c r="B9" s="2" t="s">
        <v>33</v>
      </c>
      <c r="C9" s="36">
        <f>+'DADES '!B16</f>
        <v>0</v>
      </c>
      <c r="D9" s="28">
        <v>0.11</v>
      </c>
      <c r="E9" s="13">
        <f>C9*D9</f>
        <v>0</v>
      </c>
    </row>
    <row r="10" spans="1:5" x14ac:dyDescent="0.25">
      <c r="A10" s="7"/>
      <c r="B10" s="8" t="s">
        <v>11</v>
      </c>
      <c r="C10" s="9" t="s">
        <v>12</v>
      </c>
      <c r="D10" s="9" t="s">
        <v>13</v>
      </c>
      <c r="E10" s="10" t="s">
        <v>9</v>
      </c>
    </row>
    <row r="11" spans="1:5" ht="14.45" customHeight="1" x14ac:dyDescent="0.25">
      <c r="A11" s="11"/>
      <c r="B11" s="52" t="s">
        <v>74</v>
      </c>
      <c r="C11" s="22">
        <f>+'DADES '!B19</f>
        <v>0</v>
      </c>
      <c r="D11" s="3">
        <v>9.14</v>
      </c>
      <c r="E11" s="13">
        <f>C11*D11</f>
        <v>0</v>
      </c>
    </row>
    <row r="12" spans="1:5" ht="15.75" thickBot="1" x14ac:dyDescent="0.3">
      <c r="A12" s="19"/>
      <c r="B12" s="53" t="s">
        <v>75</v>
      </c>
      <c r="C12" s="39">
        <f>+'DADES '!B20</f>
        <v>0</v>
      </c>
      <c r="D12" s="35">
        <v>4.57</v>
      </c>
      <c r="E12" s="20">
        <f>C12*D12</f>
        <v>0</v>
      </c>
    </row>
    <row r="13" spans="1:5" ht="16.5" thickBot="1" x14ac:dyDescent="0.3">
      <c r="A13" s="240" t="s">
        <v>22</v>
      </c>
      <c r="B13" s="241"/>
      <c r="C13" s="241"/>
      <c r="D13" s="241"/>
      <c r="E13" s="242"/>
    </row>
    <row r="14" spans="1:5" ht="15.75" thickBot="1" x14ac:dyDescent="0.3">
      <c r="A14" s="243" t="s">
        <v>23</v>
      </c>
      <c r="B14" s="244"/>
      <c r="C14" s="244"/>
      <c r="D14" s="245"/>
      <c r="E14" s="14">
        <f>+PARAMETRES!E31</f>
        <v>14.5</v>
      </c>
    </row>
    <row r="15" spans="1:5" ht="15.75" thickBot="1" x14ac:dyDescent="0.3">
      <c r="A15" s="1"/>
      <c r="B15" s="1"/>
      <c r="C15" s="179" t="s">
        <v>14</v>
      </c>
      <c r="D15" s="180"/>
      <c r="E15" s="181">
        <f>SUM(E14,E12,E11,E9,E8,E7,E6)</f>
        <v>827.3</v>
      </c>
    </row>
    <row r="16" spans="1:5" ht="15.75" thickBot="1" x14ac:dyDescent="0.3"/>
    <row r="17" spans="1:5" x14ac:dyDescent="0.25">
      <c r="A17" s="246" t="s">
        <v>105</v>
      </c>
      <c r="B17" s="247"/>
      <c r="C17" s="247"/>
      <c r="D17" s="247"/>
      <c r="E17" s="248"/>
    </row>
    <row r="18" spans="1:5" x14ac:dyDescent="0.25">
      <c r="A18" s="249"/>
      <c r="B18" s="250"/>
      <c r="C18" s="250"/>
      <c r="D18" s="250"/>
      <c r="E18" s="251"/>
    </row>
    <row r="19" spans="1:5" ht="15.75" thickBot="1" x14ac:dyDescent="0.3">
      <c r="A19" s="234" t="s">
        <v>87</v>
      </c>
      <c r="B19" s="235"/>
      <c r="C19" s="235"/>
      <c r="D19" s="235"/>
      <c r="E19" s="236"/>
    </row>
  </sheetData>
  <sheetProtection algorithmName="SHA-512" hashValue="dmhNafkPR2JzXTFIMBL6zeELxfiNu+WHqnhFV4VNSUJP3vYzIXzEkPZwdAtO7ZaP6eyfhoWRQOHJ3ATnunqF3Q==" saltValue="qH9m2aOjLt9UbX13GhaucQ==" spinCount="100000" sheet="1" objects="1" scenarios="1"/>
  <mergeCells count="6">
    <mergeCell ref="A1:E1"/>
    <mergeCell ref="A19:E19"/>
    <mergeCell ref="A3:E3"/>
    <mergeCell ref="A13:E13"/>
    <mergeCell ref="A14:D14"/>
    <mergeCell ref="A17:E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5"/>
  <sheetViews>
    <sheetView workbookViewId="0">
      <selection activeCell="D8" sqref="D8"/>
    </sheetView>
  </sheetViews>
  <sheetFormatPr baseColWidth="10" defaultRowHeight="15" x14ac:dyDescent="0.25"/>
  <cols>
    <col min="2" max="2" width="30" customWidth="1"/>
    <col min="3" max="3" width="18.140625" customWidth="1"/>
    <col min="5" max="5" width="14.7109375" customWidth="1"/>
  </cols>
  <sheetData>
    <row r="1" spans="1:5" ht="45" customHeight="1" thickBot="1" x14ac:dyDescent="0.3">
      <c r="A1" s="237" t="s">
        <v>91</v>
      </c>
      <c r="B1" s="238"/>
      <c r="C1" s="238"/>
      <c r="D1" s="238"/>
      <c r="E1" s="239"/>
    </row>
    <row r="2" spans="1:5" ht="15.75" thickBot="1" x14ac:dyDescent="0.3"/>
    <row r="3" spans="1:5" ht="16.5" thickBot="1" x14ac:dyDescent="0.3">
      <c r="A3" s="240" t="s">
        <v>21</v>
      </c>
      <c r="B3" s="241"/>
      <c r="C3" s="241"/>
      <c r="D3" s="241"/>
      <c r="E3" s="242"/>
    </row>
    <row r="4" spans="1:5" x14ac:dyDescent="0.25">
      <c r="A4" s="4" t="s">
        <v>0</v>
      </c>
      <c r="B4" s="5" t="s">
        <v>15</v>
      </c>
      <c r="C4" s="6" t="s">
        <v>2</v>
      </c>
      <c r="D4" s="15" t="s">
        <v>3</v>
      </c>
      <c r="E4" s="16" t="s">
        <v>4</v>
      </c>
    </row>
    <row r="5" spans="1:5" x14ac:dyDescent="0.25">
      <c r="A5" s="7" t="s">
        <v>24</v>
      </c>
      <c r="B5" s="8" t="s">
        <v>25</v>
      </c>
      <c r="C5" s="9" t="s">
        <v>7</v>
      </c>
      <c r="D5" s="9" t="s">
        <v>8</v>
      </c>
      <c r="E5" s="10" t="s">
        <v>9</v>
      </c>
    </row>
    <row r="6" spans="1:5" x14ac:dyDescent="0.25">
      <c r="A6" s="11"/>
      <c r="B6" s="2" t="s">
        <v>10</v>
      </c>
      <c r="C6" s="12">
        <v>0</v>
      </c>
      <c r="D6" s="3" t="s">
        <v>42</v>
      </c>
      <c r="E6" s="13">
        <v>2844.8</v>
      </c>
    </row>
    <row r="7" spans="1:5" x14ac:dyDescent="0.25">
      <c r="A7" s="11"/>
      <c r="B7" s="2" t="s">
        <v>40</v>
      </c>
      <c r="C7" s="12">
        <f>+'DADES '!B14</f>
        <v>0</v>
      </c>
      <c r="D7" s="3">
        <v>9.14</v>
      </c>
      <c r="E7" s="34">
        <f>C7*D7</f>
        <v>0</v>
      </c>
    </row>
    <row r="8" spans="1:5" ht="15.75" thickBot="1" x14ac:dyDescent="0.3">
      <c r="A8" s="30"/>
      <c r="B8" s="31" t="s">
        <v>38</v>
      </c>
      <c r="C8" s="32">
        <v>0</v>
      </c>
      <c r="D8" s="33">
        <v>9.14</v>
      </c>
      <c r="E8" s="20">
        <f>C8*D8</f>
        <v>0</v>
      </c>
    </row>
    <row r="9" spans="1:5" ht="16.5" thickBot="1" x14ac:dyDescent="0.3">
      <c r="A9" s="240" t="s">
        <v>22</v>
      </c>
      <c r="B9" s="241"/>
      <c r="C9" s="241"/>
      <c r="D9" s="241"/>
      <c r="E9" s="242"/>
    </row>
    <row r="10" spans="1:5" ht="15.75" thickBot="1" x14ac:dyDescent="0.3">
      <c r="A10" s="243" t="s">
        <v>23</v>
      </c>
      <c r="B10" s="244"/>
      <c r="C10" s="244"/>
      <c r="D10" s="245"/>
      <c r="E10" s="14">
        <f>+PARAMETRES!E31</f>
        <v>14.5</v>
      </c>
    </row>
    <row r="11" spans="1:5" ht="15.75" thickBot="1" x14ac:dyDescent="0.3">
      <c r="A11" s="1"/>
      <c r="B11" s="1"/>
      <c r="C11" s="261" t="s">
        <v>39</v>
      </c>
      <c r="D11" s="262"/>
      <c r="E11" s="181">
        <f>SUM(E10,E7,E6)</f>
        <v>2859.3</v>
      </c>
    </row>
    <row r="12" spans="1:5" ht="15.75" thickBot="1" x14ac:dyDescent="0.3"/>
    <row r="13" spans="1:5" x14ac:dyDescent="0.25">
      <c r="A13" s="255" t="s">
        <v>88</v>
      </c>
      <c r="B13" s="256"/>
      <c r="C13" s="256"/>
      <c r="D13" s="256"/>
      <c r="E13" s="257"/>
    </row>
    <row r="14" spans="1:5" x14ac:dyDescent="0.25">
      <c r="A14" s="258" t="s">
        <v>89</v>
      </c>
      <c r="B14" s="259"/>
      <c r="C14" s="259"/>
      <c r="D14" s="259"/>
      <c r="E14" s="260"/>
    </row>
    <row r="15" spans="1:5" ht="15.75" thickBot="1" x14ac:dyDescent="0.3">
      <c r="A15" s="252" t="s">
        <v>87</v>
      </c>
      <c r="B15" s="253"/>
      <c r="C15" s="253"/>
      <c r="D15" s="253"/>
      <c r="E15" s="254"/>
    </row>
  </sheetData>
  <sheetProtection algorithmName="SHA-512" hashValue="rabP2NKbQ4wxVGhpR3ja+nztju6Aw47Z1TdNfA8lw+lMZgxQ3i8mkR+ddZSswPcSsvdMPEbxitmitwOx+jR4uQ==" saltValue="DqNdQbReJhuNvVplzqGSlA==" spinCount="100000" sheet="1" objects="1" scenarios="1"/>
  <mergeCells count="8">
    <mergeCell ref="A1:E1"/>
    <mergeCell ref="A13:E13"/>
    <mergeCell ref="A14:E14"/>
    <mergeCell ref="A15:E15"/>
    <mergeCell ref="A3:E3"/>
    <mergeCell ref="A9:E9"/>
    <mergeCell ref="A10:D10"/>
    <mergeCell ref="C11:D1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9"/>
  <sheetViews>
    <sheetView workbookViewId="0">
      <selection activeCell="C10" sqref="C10"/>
    </sheetView>
  </sheetViews>
  <sheetFormatPr baseColWidth="10" defaultRowHeight="15" x14ac:dyDescent="0.25"/>
  <cols>
    <col min="1" max="1" width="11.42578125" customWidth="1"/>
    <col min="2" max="2" width="30.5703125" customWidth="1"/>
    <col min="3" max="3" width="16.85546875" customWidth="1"/>
    <col min="5" max="5" width="15.28515625" customWidth="1"/>
  </cols>
  <sheetData>
    <row r="1" spans="1:5" ht="45" customHeight="1" thickBot="1" x14ac:dyDescent="0.3">
      <c r="A1" s="263" t="s">
        <v>109</v>
      </c>
      <c r="B1" s="264"/>
      <c r="C1" s="264"/>
      <c r="D1" s="264"/>
      <c r="E1" s="265"/>
    </row>
    <row r="2" spans="1:5" ht="15.75" thickBot="1" x14ac:dyDescent="0.3"/>
    <row r="3" spans="1:5" ht="16.5" thickBot="1" x14ac:dyDescent="0.3">
      <c r="A3" s="240" t="s">
        <v>21</v>
      </c>
      <c r="B3" s="241"/>
      <c r="C3" s="241"/>
      <c r="D3" s="241"/>
      <c r="E3" s="242"/>
    </row>
    <row r="4" spans="1:5" x14ac:dyDescent="0.25">
      <c r="A4" s="4" t="s">
        <v>0</v>
      </c>
      <c r="B4" s="5" t="s">
        <v>15</v>
      </c>
      <c r="C4" s="6" t="s">
        <v>2</v>
      </c>
      <c r="D4" s="15" t="s">
        <v>3</v>
      </c>
      <c r="E4" s="16" t="s">
        <v>4</v>
      </c>
    </row>
    <row r="5" spans="1:5" x14ac:dyDescent="0.25">
      <c r="A5" s="7" t="s">
        <v>19</v>
      </c>
      <c r="B5" s="8" t="s">
        <v>20</v>
      </c>
      <c r="C5" s="9" t="s">
        <v>7</v>
      </c>
      <c r="D5" s="9" t="s">
        <v>8</v>
      </c>
      <c r="E5" s="10" t="s">
        <v>9</v>
      </c>
    </row>
    <row r="6" spans="1:5" x14ac:dyDescent="0.25">
      <c r="A6" s="11"/>
      <c r="B6" s="2" t="s">
        <v>10</v>
      </c>
      <c r="C6" s="36">
        <f>+'DADES '!B13</f>
        <v>0</v>
      </c>
      <c r="D6" s="3" t="s">
        <v>41</v>
      </c>
      <c r="E6" s="13">
        <v>1422.4</v>
      </c>
    </row>
    <row r="7" spans="1:5" x14ac:dyDescent="0.25">
      <c r="A7" s="11"/>
      <c r="B7" s="2" t="s">
        <v>17</v>
      </c>
      <c r="C7" s="36">
        <f>+'DADES '!B14</f>
        <v>0</v>
      </c>
      <c r="D7" s="3">
        <v>2.0299999999999998</v>
      </c>
      <c r="E7" s="13">
        <f>C7*D7</f>
        <v>0</v>
      </c>
    </row>
    <row r="8" spans="1:5" x14ac:dyDescent="0.25">
      <c r="A8" s="11"/>
      <c r="B8" s="2" t="s">
        <v>18</v>
      </c>
      <c r="C8" s="36">
        <f>+'DADES '!B15</f>
        <v>0</v>
      </c>
      <c r="D8" s="28">
        <v>0.63</v>
      </c>
      <c r="E8" s="13">
        <f>C8*D8</f>
        <v>0</v>
      </c>
    </row>
    <row r="9" spans="1:5" x14ac:dyDescent="0.25">
      <c r="A9" s="11"/>
      <c r="B9" s="2" t="s">
        <v>33</v>
      </c>
      <c r="C9" s="36">
        <f>+'DADES '!B16</f>
        <v>0</v>
      </c>
      <c r="D9" s="28">
        <v>0.11</v>
      </c>
      <c r="E9" s="13">
        <f>C9*D9</f>
        <v>0</v>
      </c>
    </row>
    <row r="10" spans="1:5" x14ac:dyDescent="0.25">
      <c r="A10" s="7"/>
      <c r="B10" s="8" t="s">
        <v>11</v>
      </c>
      <c r="C10" s="9" t="s">
        <v>12</v>
      </c>
      <c r="D10" s="9" t="s">
        <v>13</v>
      </c>
      <c r="E10" s="10" t="s">
        <v>9</v>
      </c>
    </row>
    <row r="11" spans="1:5" x14ac:dyDescent="0.25">
      <c r="A11" s="11"/>
      <c r="B11" s="52" t="s">
        <v>74</v>
      </c>
      <c r="C11" s="22">
        <f>+'DADES '!B19</f>
        <v>0</v>
      </c>
      <c r="D11" s="3">
        <v>9.14</v>
      </c>
      <c r="E11" s="13">
        <f>C11*D11</f>
        <v>0</v>
      </c>
    </row>
    <row r="12" spans="1:5" ht="15.75" thickBot="1" x14ac:dyDescent="0.3">
      <c r="A12" s="19"/>
      <c r="B12" s="53" t="s">
        <v>75</v>
      </c>
      <c r="C12" s="39">
        <f>+'DADES '!B20</f>
        <v>0</v>
      </c>
      <c r="D12" s="35">
        <v>4.57</v>
      </c>
      <c r="E12" s="20">
        <f>C12*D12</f>
        <v>0</v>
      </c>
    </row>
    <row r="13" spans="1:5" ht="16.5" thickBot="1" x14ac:dyDescent="0.3">
      <c r="A13" s="240" t="s">
        <v>22</v>
      </c>
      <c r="B13" s="241"/>
      <c r="C13" s="241"/>
      <c r="D13" s="241"/>
      <c r="E13" s="242"/>
    </row>
    <row r="14" spans="1:5" ht="15.75" thickBot="1" x14ac:dyDescent="0.3">
      <c r="A14" s="266" t="s">
        <v>23</v>
      </c>
      <c r="B14" s="267"/>
      <c r="C14" s="267"/>
      <c r="D14" s="268"/>
      <c r="E14" s="14">
        <f>+PARAMETRES!E31</f>
        <v>14.5</v>
      </c>
    </row>
    <row r="15" spans="1:5" ht="15.75" thickBot="1" x14ac:dyDescent="0.3">
      <c r="A15" s="1"/>
      <c r="B15" s="1"/>
      <c r="C15" s="179" t="s">
        <v>14</v>
      </c>
      <c r="D15" s="180"/>
      <c r="E15" s="181">
        <f>SUM(E14,E12,E11,E9,E8,E7,E6)</f>
        <v>1436.9</v>
      </c>
    </row>
    <row r="16" spans="1:5" ht="15.75" thickBot="1" x14ac:dyDescent="0.3"/>
    <row r="17" spans="1:5" x14ac:dyDescent="0.25">
      <c r="A17" s="255" t="s">
        <v>88</v>
      </c>
      <c r="B17" s="256"/>
      <c r="C17" s="256"/>
      <c r="D17" s="256"/>
      <c r="E17" s="257"/>
    </row>
    <row r="18" spans="1:5" x14ac:dyDescent="0.25">
      <c r="A18" s="258" t="s">
        <v>89</v>
      </c>
      <c r="B18" s="259"/>
      <c r="C18" s="259"/>
      <c r="D18" s="259"/>
      <c r="E18" s="260"/>
    </row>
    <row r="19" spans="1:5" ht="15.75" thickBot="1" x14ac:dyDescent="0.3">
      <c r="A19" s="252" t="s">
        <v>87</v>
      </c>
      <c r="B19" s="253"/>
      <c r="C19" s="253"/>
      <c r="D19" s="253"/>
      <c r="E19" s="254"/>
    </row>
  </sheetData>
  <sheetProtection algorithmName="SHA-512" hashValue="/jcF32+5sqzph20aJdKxRW4Z2gKsTwmbj31HbJLI715k4K7OacB/2thMweQeBzuwjNv5+L6rO9SligpZtExQfg==" saltValue="sFM5m4JZiquRRRgwaJsSmA==" spinCount="100000" sheet="1" objects="1" scenarios="1"/>
  <mergeCells count="7">
    <mergeCell ref="A19:E19"/>
    <mergeCell ref="A1:E1"/>
    <mergeCell ref="A3:E3"/>
    <mergeCell ref="A13:E13"/>
    <mergeCell ref="A14:D14"/>
    <mergeCell ref="A17:E17"/>
    <mergeCell ref="A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INDEX</vt:lpstr>
      <vt:lpstr>DADES </vt:lpstr>
      <vt:lpstr>1.1 CERTIFICAT</vt:lpstr>
      <vt:lpstr>1.2 OFICINES </vt:lpstr>
      <vt:lpstr>1.3 AUTOSERVEIS</vt:lpstr>
      <vt:lpstr>1.4 RADIOCOMUNICACIÓ</vt:lpstr>
      <vt:lpstr>2.1.1 ANNEX III</vt:lpstr>
      <vt:lpstr>3.1 BAR RESTAURANT</vt:lpstr>
      <vt:lpstr>2.2.1 ANNEX II</vt:lpstr>
      <vt:lpstr>2.3 ANNEX I</vt:lpstr>
      <vt:lpstr>CANVI TITULARITAT</vt:lpstr>
      <vt:lpstr>RENOVACIONS</vt:lpstr>
      <vt:lpstr>PARAMETRES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Aymerich</dc:creator>
  <cp:lastModifiedBy>Isabel Vera SES</cp:lastModifiedBy>
  <cp:lastPrinted>2025-01-13T12:33:00Z</cp:lastPrinted>
  <dcterms:created xsi:type="dcterms:W3CDTF">2022-05-19T16:50:43Z</dcterms:created>
  <dcterms:modified xsi:type="dcterms:W3CDTF">2025-01-15T12:21:59Z</dcterms:modified>
</cp:coreProperties>
</file>